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docProps/app.xml" ContentType="application/vnd.openxmlformats-officedocument.extended-properties+xml"/>
  <Override PartName="/xl/pivotCache/pivotCacheRecords1.xml" ContentType="application/vnd.openxmlformats-officedocument.spreadsheetml.pivotCacheRecord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ek ending May 26\Thursday\"/>
    </mc:Choice>
  </mc:AlternateContent>
  <bookViews>
    <workbookView xWindow="12210" yWindow="0" windowWidth="16530" windowHeight="13260" tabRatio="500"/>
  </bookViews>
  <sheets>
    <sheet name="Pro Forma" sheetId="2" r:id="rId1"/>
    <sheet name="Adjustments" sheetId="4" r:id="rId2"/>
    <sheet name="Revenue Summary" sheetId="3" r:id="rId3"/>
    <sheet name="Price Out" sheetId="6" r:id="rId4"/>
    <sheet name="Disposal" sheetId="5" r:id="rId5"/>
    <sheet name="Lurito" sheetId="8" r:id="rId6"/>
    <sheet name="Depreciation" sheetId="13" r:id="rId7"/>
    <sheet name="Medical" sheetId="9" r:id="rId8"/>
    <sheet name="Labor Allocation" sheetId="14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BUN1">'[1]2008 West Group IS'!$AJ$5</definedName>
    <definedName name="_BUN3">'[1]2008 Group Office IS'!$AJ$5</definedName>
    <definedName name="_xlnm._FilterDatabase" localSheetId="7" hidden="1">Medical!$A$2:$N$2</definedName>
    <definedName name="_Key1" hidden="1">[2]Trucks!#REF!</definedName>
    <definedName name="_Key2" hidden="1">[2]Trucks!#REF!</definedName>
    <definedName name="_Order1" hidden="1">255</definedName>
    <definedName name="_Order2" hidden="1">255</definedName>
    <definedName name="_PER1">[1]WTB!$DC$8</definedName>
    <definedName name="_PER2">'[1]2008 West Group IS'!$AH$8</definedName>
    <definedName name="_PER3">'[1]2008 West Group IS'!$AI$5</definedName>
    <definedName name="_PER4">'[1]2008 Group Office IS'!$AH$8</definedName>
    <definedName name="_PER5">'[1]2008 Group Office IS'!$AI$5</definedName>
    <definedName name="_Regression_Int" localSheetId="5" hidden="1">1</definedName>
    <definedName name="_Regression_Int">0</definedName>
    <definedName name="_SFD1">'[1]2008 West Group IS'!$AK$5</definedName>
    <definedName name="_SFD3">'[1]2008 Group Office IS'!$AK$5</definedName>
    <definedName name="_SFV1">'[1]2008 West Group IS'!$AK$4</definedName>
    <definedName name="_SFV4">'[1]2008 Group Office IS'!$AK$4</definedName>
    <definedName name="a">#REF!</definedName>
    <definedName name="BUN">[1]WTB!$DD$5</definedName>
    <definedName name="Calc">[1]WTB!#REF!</definedName>
    <definedName name="Calc0">[1]WTB!#REF!</definedName>
    <definedName name="Calc1">[1]WTB!#REF!</definedName>
    <definedName name="Calc10">[1]WTB!#REF!</definedName>
    <definedName name="Calc11">[1]WTB!#REF!</definedName>
    <definedName name="Calc12">[1]WTB!#REF!</definedName>
    <definedName name="Calc13">[1]WTB!#REF!</definedName>
    <definedName name="Calc14">[1]WTB!#REF!</definedName>
    <definedName name="Calc15">[1]WTB!#REF!</definedName>
    <definedName name="Calc16">[1]WTB!#REF!</definedName>
    <definedName name="Calc17">[1]WTB!#REF!</definedName>
    <definedName name="Calc18">[1]WTB!#REF!</definedName>
    <definedName name="Calc2">[1]WTB!#REF!</definedName>
    <definedName name="Calc3">[1]WTB!#REF!</definedName>
    <definedName name="Calc4">[1]WTB!#REF!</definedName>
    <definedName name="Calc5">[1]WTB!#REF!</definedName>
    <definedName name="Calc6">[1]WTB!#REF!</definedName>
    <definedName name="Calc7">[1]WTB!#REF!</definedName>
    <definedName name="Calc8">[1]WTB!#REF!</definedName>
    <definedName name="Calc9">[1]WTB!#REF!</definedName>
    <definedName name="CURRENCY">'[1]Balance Sheet'!$AD$8</definedName>
    <definedName name="_xlnm.Database">#REF!</definedName>
    <definedName name="Database_MI">#REF!</definedName>
    <definedName name="Database2">#REF!</definedName>
    <definedName name="FICA" localSheetId="5">'[3]Tax &amp; Ben'!$H$6</definedName>
    <definedName name="FICA">'[3]Tax &amp; Ben'!$H$6</definedName>
    <definedName name="Financial">[1]WTB!#REF!</definedName>
    <definedName name="FirstColCriteria">[1]WTB!#REF!</definedName>
    <definedName name="FirstHeaderCriteria">[1]WTB!#REF!</definedName>
    <definedName name="flag">[1]WTB!#REF!</definedName>
    <definedName name="INPUT" localSheetId="6">[4]Lurito!$B$1</definedName>
    <definedName name="INPUT">Lurito!$B$1</definedName>
    <definedName name="InsertColRange">[1]WTB!#REF!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DEPTID">"DEPT_TBL"</definedName>
    <definedName name="PAGE_1">#REF!</definedName>
    <definedName name="PER">[1]WTB!$DC$5</definedName>
    <definedName name="_xlnm.Print_Area" localSheetId="6">Depreciation!$A$12:$AF$216</definedName>
    <definedName name="_xlnm.Print_Area" localSheetId="5">Lurito!$A$1:$K$37</definedName>
    <definedName name="_xlnm.Print_Area">#REF!</definedName>
    <definedName name="Print_Area_MI" localSheetId="6">[4]Lurito!$C$3:$H$26</definedName>
    <definedName name="Print_Area_MI">Lurito!$C$3:$H$26</definedName>
    <definedName name="_xlnm.Print_Titles" localSheetId="6">Depreciation!$1:$11</definedName>
    <definedName name="_xlnm.Print_Titles" localSheetId="3">'Price Out'!$1:$7</definedName>
    <definedName name="SFD">[1]WTB!$DE$5</definedName>
    <definedName name="SFV">[1]WTB!$DE$4</definedName>
    <definedName name="SFV_CUR1">'[1]2008 West Group IS'!$AM$9</definedName>
    <definedName name="SFV_CUR5">'[1]2008 Group Office IS'!$AM$9</definedName>
    <definedName name="Total_Interest">'[5]Amortization Table'!$F$18</definedName>
  </definedNames>
  <calcPr calcId="152511"/>
  <pivotCaches>
    <pivotCache cacheId="0" r:id="rId15"/>
  </pivotCaches>
</workbook>
</file>

<file path=xl/calcChain.xml><?xml version="1.0" encoding="utf-8"?>
<calcChain xmlns="http://schemas.openxmlformats.org/spreadsheetml/2006/main">
  <c r="P72" i="6" l="1"/>
  <c r="P30" i="6"/>
  <c r="P31" i="6"/>
  <c r="O31" i="6"/>
  <c r="P33" i="6"/>
  <c r="P95" i="6"/>
  <c r="P88" i="6"/>
  <c r="P89" i="6" s="1"/>
  <c r="P83" i="6"/>
  <c r="P79" i="6"/>
  <c r="P78" i="6"/>
  <c r="P77" i="6"/>
  <c r="P82" i="6" s="1"/>
  <c r="P68" i="6"/>
  <c r="P67" i="6"/>
  <c r="P66" i="6"/>
  <c r="P71" i="6" s="1"/>
  <c r="P61" i="6"/>
  <c r="P57" i="6"/>
  <c r="P58" i="6" s="1"/>
  <c r="P56" i="6"/>
  <c r="P47" i="6"/>
  <c r="P50" i="6" s="1"/>
  <c r="P45" i="6"/>
  <c r="P44" i="6"/>
  <c r="P42" i="6"/>
  <c r="P36" i="6"/>
  <c r="P35" i="6"/>
  <c r="P34" i="6"/>
  <c r="P91" i="6" l="1"/>
  <c r="P90" i="6"/>
  <c r="P101" i="6"/>
  <c r="P102" i="6"/>
  <c r="O102" i="6"/>
  <c r="N24" i="6" l="1"/>
  <c r="P24" i="6" s="1"/>
  <c r="Q24" i="6" s="1"/>
  <c r="T8" i="9" l="1"/>
  <c r="P11" i="9"/>
  <c r="O11" i="9"/>
  <c r="R11" i="9" s="1"/>
  <c r="T11" i="9" s="1"/>
  <c r="P10" i="9"/>
  <c r="O10" i="9"/>
  <c r="R10" i="9" s="1"/>
  <c r="T10" i="9" s="1"/>
  <c r="AI26" i="2" s="1"/>
  <c r="P9" i="9"/>
  <c r="O9" i="9"/>
  <c r="R9" i="9" s="1"/>
  <c r="T9" i="9" s="1"/>
  <c r="AI17" i="2" s="1"/>
  <c r="P8" i="9"/>
  <c r="O8" i="9"/>
  <c r="R8" i="9" s="1"/>
  <c r="P7" i="9"/>
  <c r="O7" i="9"/>
  <c r="R7" i="9" s="1"/>
  <c r="T7" i="9" s="1"/>
  <c r="P6" i="9"/>
  <c r="O6" i="9"/>
  <c r="R6" i="9" s="1"/>
  <c r="T6" i="9" s="1"/>
  <c r="AI43" i="2" s="1"/>
  <c r="P5" i="9"/>
  <c r="O5" i="9"/>
  <c r="R5" i="9" s="1"/>
  <c r="T5" i="9" s="1"/>
  <c r="N11" i="9"/>
  <c r="N10" i="9"/>
  <c r="N9" i="9"/>
  <c r="N8" i="9"/>
  <c r="N6" i="9"/>
  <c r="N5" i="9"/>
  <c r="N7" i="9"/>
  <c r="R13" i="9" l="1"/>
  <c r="AI45" i="2"/>
  <c r="T13" i="9"/>
  <c r="AI24" i="2"/>
  <c r="L20" i="14"/>
  <c r="K20" i="14"/>
  <c r="M20" i="14" s="1"/>
  <c r="H20" i="14"/>
  <c r="G20" i="14"/>
  <c r="I20" i="14" s="1"/>
  <c r="D20" i="14"/>
  <c r="C20" i="14"/>
  <c r="E20" i="14" s="1"/>
  <c r="E7" i="14"/>
  <c r="I7" i="14"/>
  <c r="M7" i="14"/>
  <c r="E8" i="14"/>
  <c r="I8" i="14"/>
  <c r="M8" i="14"/>
  <c r="E9" i="14"/>
  <c r="I9" i="14"/>
  <c r="M9" i="14"/>
  <c r="E10" i="14"/>
  <c r="I10" i="14"/>
  <c r="M10" i="14"/>
  <c r="E11" i="14"/>
  <c r="I11" i="14"/>
  <c r="M11" i="14"/>
  <c r="E12" i="14"/>
  <c r="I12" i="14"/>
  <c r="M12" i="14"/>
  <c r="E13" i="14"/>
  <c r="I13" i="14"/>
  <c r="M13" i="14"/>
  <c r="E14" i="14"/>
  <c r="I14" i="14"/>
  <c r="M14" i="14"/>
  <c r="E15" i="14"/>
  <c r="I15" i="14"/>
  <c r="M15" i="14"/>
  <c r="E16" i="14"/>
  <c r="I16" i="14"/>
  <c r="M16" i="14"/>
  <c r="E17" i="14"/>
  <c r="I17" i="14"/>
  <c r="M17" i="14"/>
  <c r="E18" i="14"/>
  <c r="I18" i="14"/>
  <c r="M18" i="14"/>
  <c r="W38" i="2" l="1"/>
  <c r="W37" i="2"/>
  <c r="W35" i="2"/>
  <c r="W33" i="2"/>
  <c r="E13" i="13" l="1"/>
  <c r="O13" i="13" s="1"/>
  <c r="P13" i="13" s="1"/>
  <c r="I13" i="13"/>
  <c r="R13" i="13"/>
  <c r="AB13" i="13"/>
  <c r="AC13" i="13"/>
  <c r="AD13" i="13"/>
  <c r="AE13" i="13"/>
  <c r="AF13" i="13"/>
  <c r="I14" i="13"/>
  <c r="AD14" i="13" s="1"/>
  <c r="O14" i="13"/>
  <c r="P14" i="13"/>
  <c r="R14" i="13"/>
  <c r="AB14" i="13"/>
  <c r="AC14" i="13"/>
  <c r="AE14" i="13"/>
  <c r="AF14" i="13"/>
  <c r="E15" i="13"/>
  <c r="O15" i="13" s="1"/>
  <c r="P15" i="13" s="1"/>
  <c r="I15" i="13"/>
  <c r="AD15" i="13" s="1"/>
  <c r="L15" i="13"/>
  <c r="R15" i="13"/>
  <c r="AB15" i="13"/>
  <c r="AC15" i="13"/>
  <c r="AE15" i="13"/>
  <c r="AF15" i="13"/>
  <c r="E16" i="13"/>
  <c r="O16" i="13" s="1"/>
  <c r="P16" i="13" s="1"/>
  <c r="I16" i="13"/>
  <c r="R16" i="13"/>
  <c r="AB16" i="13"/>
  <c r="AC16" i="13"/>
  <c r="AD16" i="13"/>
  <c r="AE16" i="13"/>
  <c r="AF16" i="13"/>
  <c r="E17" i="13"/>
  <c r="O17" i="13" s="1"/>
  <c r="P17" i="13" s="1"/>
  <c r="I17" i="13"/>
  <c r="R17" i="13"/>
  <c r="AB17" i="13"/>
  <c r="AC17" i="13"/>
  <c r="AD17" i="13"/>
  <c r="AE17" i="13"/>
  <c r="AF17" i="13"/>
  <c r="I18" i="13"/>
  <c r="AD18" i="13" s="1"/>
  <c r="O18" i="13"/>
  <c r="P18" i="13" s="1"/>
  <c r="R18" i="13"/>
  <c r="AB18" i="13"/>
  <c r="AC18" i="13"/>
  <c r="AE18" i="13"/>
  <c r="AF18" i="13"/>
  <c r="E19" i="13"/>
  <c r="O19" i="13" s="1"/>
  <c r="P19" i="13" s="1"/>
  <c r="I19" i="13"/>
  <c r="AD19" i="13" s="1"/>
  <c r="R19" i="13"/>
  <c r="AB19" i="13"/>
  <c r="AC19" i="13"/>
  <c r="AE19" i="13"/>
  <c r="AF19" i="13"/>
  <c r="E20" i="13"/>
  <c r="O20" i="13" s="1"/>
  <c r="P20" i="13" s="1"/>
  <c r="I20" i="13"/>
  <c r="AD20" i="13" s="1"/>
  <c r="R20" i="13"/>
  <c r="AB20" i="13"/>
  <c r="AC20" i="13"/>
  <c r="AE20" i="13"/>
  <c r="AF20" i="13"/>
  <c r="E21" i="13"/>
  <c r="O21" i="13" s="1"/>
  <c r="P21" i="13" s="1"/>
  <c r="I21" i="13"/>
  <c r="R21" i="13"/>
  <c r="AB21" i="13"/>
  <c r="AC21" i="13"/>
  <c r="AD21" i="13"/>
  <c r="AE21" i="13"/>
  <c r="AF21" i="13"/>
  <c r="E22" i="13"/>
  <c r="O22" i="13" s="1"/>
  <c r="P22" i="13" s="1"/>
  <c r="I22" i="13"/>
  <c r="AD22" i="13" s="1"/>
  <c r="R22" i="13"/>
  <c r="AB22" i="13"/>
  <c r="AC22" i="13"/>
  <c r="AE22" i="13"/>
  <c r="AF22" i="13"/>
  <c r="I23" i="13"/>
  <c r="AD23" i="13" s="1"/>
  <c r="M23" i="13"/>
  <c r="O23" i="13" s="1"/>
  <c r="P23" i="13" s="1"/>
  <c r="R23" i="13"/>
  <c r="AB23" i="13"/>
  <c r="AC23" i="13"/>
  <c r="AE23" i="13"/>
  <c r="AF23" i="13"/>
  <c r="I24" i="13"/>
  <c r="AD24" i="13" s="1"/>
  <c r="O24" i="13"/>
  <c r="P24" i="13" s="1"/>
  <c r="R24" i="13"/>
  <c r="AB24" i="13"/>
  <c r="AC24" i="13"/>
  <c r="AE24" i="13"/>
  <c r="AF24" i="13"/>
  <c r="E25" i="13"/>
  <c r="O25" i="13" s="1"/>
  <c r="P25" i="13" s="1"/>
  <c r="I25" i="13"/>
  <c r="AD25" i="13" s="1"/>
  <c r="R25" i="13"/>
  <c r="AB25" i="13"/>
  <c r="AC25" i="13"/>
  <c r="AE25" i="13"/>
  <c r="AF25" i="13"/>
  <c r="E26" i="13"/>
  <c r="I26" i="13"/>
  <c r="AD26" i="13" s="1"/>
  <c r="M26" i="13"/>
  <c r="R26" i="13"/>
  <c r="AB26" i="13"/>
  <c r="AC26" i="13"/>
  <c r="AE26" i="13"/>
  <c r="AF26" i="13"/>
  <c r="E27" i="13"/>
  <c r="O27" i="13" s="1"/>
  <c r="P27" i="13" s="1"/>
  <c r="I27" i="13"/>
  <c r="R27" i="13"/>
  <c r="AB27" i="13"/>
  <c r="AC27" i="13"/>
  <c r="AD27" i="13"/>
  <c r="AE27" i="13"/>
  <c r="AF27" i="13"/>
  <c r="E28" i="13"/>
  <c r="I28" i="13"/>
  <c r="AD28" i="13" s="1"/>
  <c r="M28" i="13"/>
  <c r="R28" i="13"/>
  <c r="AB28" i="13"/>
  <c r="AC28" i="13"/>
  <c r="AE28" i="13"/>
  <c r="AF28" i="13"/>
  <c r="E29" i="13"/>
  <c r="I29" i="13"/>
  <c r="AD29" i="13" s="1"/>
  <c r="M29" i="13"/>
  <c r="R29" i="13"/>
  <c r="AB29" i="13"/>
  <c r="AC29" i="13"/>
  <c r="AE29" i="13"/>
  <c r="AF29" i="13"/>
  <c r="E30" i="13"/>
  <c r="I30" i="13"/>
  <c r="AD30" i="13" s="1"/>
  <c r="L30" i="13"/>
  <c r="M30" i="13"/>
  <c r="R30" i="13"/>
  <c r="AB30" i="13"/>
  <c r="AC30" i="13"/>
  <c r="AE30" i="13"/>
  <c r="AF30" i="13"/>
  <c r="E31" i="13"/>
  <c r="O31" i="13" s="1"/>
  <c r="P31" i="13" s="1"/>
  <c r="I31" i="13"/>
  <c r="R31" i="13"/>
  <c r="AB31" i="13"/>
  <c r="AC31" i="13"/>
  <c r="AD31" i="13"/>
  <c r="AE31" i="13"/>
  <c r="AF31" i="13"/>
  <c r="I32" i="13"/>
  <c r="L32" i="13"/>
  <c r="M32" i="13"/>
  <c r="O32" i="13" s="1"/>
  <c r="P32" i="13" s="1"/>
  <c r="R32" i="13"/>
  <c r="AB32" i="13"/>
  <c r="AC32" i="13"/>
  <c r="AD32" i="13"/>
  <c r="AE32" i="13"/>
  <c r="AF32" i="13"/>
  <c r="I33" i="13"/>
  <c r="AD33" i="13" s="1"/>
  <c r="O33" i="13"/>
  <c r="P33" i="13" s="1"/>
  <c r="R33" i="13"/>
  <c r="AB33" i="13"/>
  <c r="AC33" i="13"/>
  <c r="AE33" i="13"/>
  <c r="AF33" i="13"/>
  <c r="I34" i="13"/>
  <c r="AD34" i="13" s="1"/>
  <c r="O34" i="13"/>
  <c r="P34" i="13" s="1"/>
  <c r="R34" i="13"/>
  <c r="AB34" i="13"/>
  <c r="AC34" i="13"/>
  <c r="AE34" i="13"/>
  <c r="AF34" i="13"/>
  <c r="I35" i="13"/>
  <c r="AD35" i="13" s="1"/>
  <c r="L35" i="13"/>
  <c r="O35" i="13"/>
  <c r="P35" i="13" s="1"/>
  <c r="R35" i="13"/>
  <c r="AB35" i="13"/>
  <c r="AC35" i="13"/>
  <c r="AE35" i="13"/>
  <c r="AF35" i="13"/>
  <c r="I36" i="13"/>
  <c r="AD36" i="13" s="1"/>
  <c r="L36" i="13"/>
  <c r="O36" i="13"/>
  <c r="P36" i="13" s="1"/>
  <c r="R36" i="13"/>
  <c r="AB36" i="13"/>
  <c r="AC36" i="13"/>
  <c r="AE36" i="13"/>
  <c r="AF36" i="13"/>
  <c r="I37" i="13"/>
  <c r="AD37" i="13" s="1"/>
  <c r="O37" i="13"/>
  <c r="P37" i="13" s="1"/>
  <c r="R37" i="13"/>
  <c r="AB37" i="13"/>
  <c r="AC37" i="13"/>
  <c r="AE37" i="13"/>
  <c r="AF37" i="13"/>
  <c r="I38" i="13"/>
  <c r="O38" i="13"/>
  <c r="P38" i="13" s="1"/>
  <c r="R38" i="13"/>
  <c r="AB38" i="13"/>
  <c r="AC38" i="13"/>
  <c r="AD38" i="13"/>
  <c r="AE38" i="13"/>
  <c r="AF38" i="13"/>
  <c r="I39" i="13"/>
  <c r="O39" i="13"/>
  <c r="P39" i="13" s="1"/>
  <c r="R39" i="13"/>
  <c r="AB39" i="13"/>
  <c r="AC39" i="13"/>
  <c r="AD39" i="13"/>
  <c r="AE39" i="13"/>
  <c r="AF39" i="13"/>
  <c r="I40" i="13"/>
  <c r="O40" i="13"/>
  <c r="P40" i="13" s="1"/>
  <c r="R40" i="13"/>
  <c r="AB40" i="13"/>
  <c r="AC40" i="13"/>
  <c r="AD40" i="13"/>
  <c r="AE40" i="13"/>
  <c r="AF40" i="13"/>
  <c r="I41" i="13"/>
  <c r="AD41" i="13" s="1"/>
  <c r="L41" i="13"/>
  <c r="M41" i="13"/>
  <c r="O41" i="13" s="1"/>
  <c r="P41" i="13" s="1"/>
  <c r="R41" i="13"/>
  <c r="AB41" i="13"/>
  <c r="AC41" i="13"/>
  <c r="AE41" i="13"/>
  <c r="AF41" i="13"/>
  <c r="I42" i="13"/>
  <c r="AD42" i="13" s="1"/>
  <c r="O42" i="13"/>
  <c r="P42" i="13" s="1"/>
  <c r="R42" i="13"/>
  <c r="AB42" i="13"/>
  <c r="AC42" i="13"/>
  <c r="AE42" i="13"/>
  <c r="AF42" i="13"/>
  <c r="I43" i="13"/>
  <c r="AD43" i="13" s="1"/>
  <c r="O43" i="13"/>
  <c r="P43" i="13" s="1"/>
  <c r="R43" i="13"/>
  <c r="AB43" i="13"/>
  <c r="AC43" i="13"/>
  <c r="AE43" i="13"/>
  <c r="AF43" i="13"/>
  <c r="I44" i="13"/>
  <c r="AD44" i="13" s="1"/>
  <c r="O44" i="13"/>
  <c r="P44" i="13" s="1"/>
  <c r="R44" i="13"/>
  <c r="AB44" i="13"/>
  <c r="AC44" i="13"/>
  <c r="AE44" i="13"/>
  <c r="AF44" i="13"/>
  <c r="I45" i="13"/>
  <c r="AD45" i="13" s="1"/>
  <c r="O45" i="13"/>
  <c r="P45" i="13" s="1"/>
  <c r="R45" i="13"/>
  <c r="AB45" i="13"/>
  <c r="AC45" i="13"/>
  <c r="AE45" i="13"/>
  <c r="AF45" i="13"/>
  <c r="I46" i="13"/>
  <c r="AD46" i="13" s="1"/>
  <c r="O46" i="13"/>
  <c r="P46" i="13" s="1"/>
  <c r="R46" i="13"/>
  <c r="AB46" i="13"/>
  <c r="AC46" i="13"/>
  <c r="AE46" i="13"/>
  <c r="AF46" i="13"/>
  <c r="I47" i="13"/>
  <c r="AD47" i="13" s="1"/>
  <c r="O47" i="13"/>
  <c r="P47" i="13" s="1"/>
  <c r="R47" i="13"/>
  <c r="AB47" i="13"/>
  <c r="AC47" i="13"/>
  <c r="AE47" i="13"/>
  <c r="AF47" i="13"/>
  <c r="I48" i="13"/>
  <c r="AD48" i="13" s="1"/>
  <c r="O48" i="13"/>
  <c r="P48" i="13" s="1"/>
  <c r="R48" i="13"/>
  <c r="AB48" i="13"/>
  <c r="AC48" i="13"/>
  <c r="AE48" i="13"/>
  <c r="AF48" i="13"/>
  <c r="I49" i="13"/>
  <c r="AD49" i="13" s="1"/>
  <c r="O49" i="13"/>
  <c r="P49" i="13" s="1"/>
  <c r="R49" i="13"/>
  <c r="AB49" i="13"/>
  <c r="AC49" i="13"/>
  <c r="AE49" i="13"/>
  <c r="AF49" i="13"/>
  <c r="I50" i="13"/>
  <c r="AD50" i="13" s="1"/>
  <c r="O50" i="13"/>
  <c r="P50" i="13" s="1"/>
  <c r="R50" i="13"/>
  <c r="AB50" i="13"/>
  <c r="AC50" i="13"/>
  <c r="AE50" i="13"/>
  <c r="AF50" i="13"/>
  <c r="I51" i="13"/>
  <c r="AD51" i="13" s="1"/>
  <c r="O51" i="13"/>
  <c r="P51" i="13" s="1"/>
  <c r="R51" i="13"/>
  <c r="AB51" i="13"/>
  <c r="AC51" i="13"/>
  <c r="AE51" i="13"/>
  <c r="AF51" i="13"/>
  <c r="I52" i="13"/>
  <c r="AD52" i="13" s="1"/>
  <c r="O52" i="13"/>
  <c r="P52" i="13" s="1"/>
  <c r="R52" i="13"/>
  <c r="AB52" i="13"/>
  <c r="AC52" i="13"/>
  <c r="AE52" i="13"/>
  <c r="AF52" i="13"/>
  <c r="I53" i="13"/>
  <c r="AD53" i="13" s="1"/>
  <c r="O53" i="13"/>
  <c r="P53" i="13" s="1"/>
  <c r="R53" i="13"/>
  <c r="AB53" i="13"/>
  <c r="AC53" i="13"/>
  <c r="AE53" i="13"/>
  <c r="AF53" i="13"/>
  <c r="I54" i="13"/>
  <c r="AD54" i="13" s="1"/>
  <c r="O54" i="13"/>
  <c r="P54" i="13" s="1"/>
  <c r="R54" i="13"/>
  <c r="AB54" i="13"/>
  <c r="AC54" i="13"/>
  <c r="AE54" i="13"/>
  <c r="AF54" i="13"/>
  <c r="I55" i="13"/>
  <c r="AD55" i="13" s="1"/>
  <c r="O55" i="13"/>
  <c r="P55" i="13" s="1"/>
  <c r="R55" i="13"/>
  <c r="AB55" i="13"/>
  <c r="AC55" i="13"/>
  <c r="AE55" i="13"/>
  <c r="AF55" i="13"/>
  <c r="I56" i="13"/>
  <c r="AD56" i="13" s="1"/>
  <c r="O56" i="13"/>
  <c r="P56" i="13" s="1"/>
  <c r="R56" i="13"/>
  <c r="AB56" i="13"/>
  <c r="AC56" i="13"/>
  <c r="AE56" i="13"/>
  <c r="AF56" i="13"/>
  <c r="I57" i="13"/>
  <c r="AD57" i="13" s="1"/>
  <c r="O57" i="13"/>
  <c r="P57" i="13"/>
  <c r="R57" i="13"/>
  <c r="AB57" i="13"/>
  <c r="AC57" i="13"/>
  <c r="AE57" i="13"/>
  <c r="AF57" i="13"/>
  <c r="I58" i="13"/>
  <c r="AD58" i="13" s="1"/>
  <c r="O58" i="13"/>
  <c r="P58" i="13" s="1"/>
  <c r="R58" i="13"/>
  <c r="AB58" i="13"/>
  <c r="AC58" i="13"/>
  <c r="AE58" i="13"/>
  <c r="AF58" i="13"/>
  <c r="I59" i="13"/>
  <c r="AD59" i="13" s="1"/>
  <c r="O59" i="13"/>
  <c r="P59" i="13" s="1"/>
  <c r="R59" i="13"/>
  <c r="AB59" i="13"/>
  <c r="AC59" i="13"/>
  <c r="AE59" i="13"/>
  <c r="AF59" i="13"/>
  <c r="I60" i="13"/>
  <c r="AD60" i="13" s="1"/>
  <c r="O60" i="13"/>
  <c r="P60" i="13" s="1"/>
  <c r="R60" i="13"/>
  <c r="AB60" i="13"/>
  <c r="AC60" i="13"/>
  <c r="AE60" i="13"/>
  <c r="AF60" i="13"/>
  <c r="I61" i="13"/>
  <c r="AD61" i="13" s="1"/>
  <c r="O61" i="13"/>
  <c r="P61" i="13" s="1"/>
  <c r="R61" i="13"/>
  <c r="AB61" i="13"/>
  <c r="AC61" i="13"/>
  <c r="AE61" i="13"/>
  <c r="AF61" i="13"/>
  <c r="I62" i="13"/>
  <c r="AD62" i="13" s="1"/>
  <c r="O62" i="13"/>
  <c r="P62" i="13" s="1"/>
  <c r="R62" i="13"/>
  <c r="AB62" i="13"/>
  <c r="AC62" i="13"/>
  <c r="AE62" i="13"/>
  <c r="AF62" i="13"/>
  <c r="I63" i="13"/>
  <c r="AD63" i="13" s="1"/>
  <c r="O63" i="13"/>
  <c r="P63" i="13" s="1"/>
  <c r="R63" i="13"/>
  <c r="AB63" i="13"/>
  <c r="AC63" i="13"/>
  <c r="AE63" i="13"/>
  <c r="AF63" i="13"/>
  <c r="I64" i="13"/>
  <c r="AD64" i="13" s="1"/>
  <c r="O64" i="13"/>
  <c r="P64" i="13" s="1"/>
  <c r="R64" i="13"/>
  <c r="AB64" i="13"/>
  <c r="AC64" i="13"/>
  <c r="AE64" i="13"/>
  <c r="AF64" i="13"/>
  <c r="I65" i="13"/>
  <c r="AD65" i="13" s="1"/>
  <c r="O65" i="13"/>
  <c r="P65" i="13" s="1"/>
  <c r="R65" i="13"/>
  <c r="AB65" i="13"/>
  <c r="AC65" i="13"/>
  <c r="AE65" i="13"/>
  <c r="AF65" i="13"/>
  <c r="I66" i="13"/>
  <c r="AD66" i="13" s="1"/>
  <c r="O66" i="13"/>
  <c r="P66" i="13"/>
  <c r="R66" i="13"/>
  <c r="AB66" i="13"/>
  <c r="AC66" i="13"/>
  <c r="AE66" i="13"/>
  <c r="AF66" i="13"/>
  <c r="I67" i="13"/>
  <c r="AD67" i="13" s="1"/>
  <c r="O67" i="13"/>
  <c r="P67" i="13" s="1"/>
  <c r="R67" i="13"/>
  <c r="AB67" i="13"/>
  <c r="AC67" i="13"/>
  <c r="AE67" i="13"/>
  <c r="AF67" i="13"/>
  <c r="I68" i="13"/>
  <c r="AD68" i="13" s="1"/>
  <c r="O68" i="13"/>
  <c r="P68" i="13" s="1"/>
  <c r="R68" i="13"/>
  <c r="AB68" i="13"/>
  <c r="AC68" i="13"/>
  <c r="AE68" i="13"/>
  <c r="AF68" i="13"/>
  <c r="I69" i="13"/>
  <c r="AD69" i="13" s="1"/>
  <c r="O69" i="13"/>
  <c r="P69" i="13" s="1"/>
  <c r="R69" i="13"/>
  <c r="AB69" i="13"/>
  <c r="AC69" i="13"/>
  <c r="AE69" i="13"/>
  <c r="AF69" i="13"/>
  <c r="I70" i="13"/>
  <c r="AD70" i="13" s="1"/>
  <c r="O70" i="13"/>
  <c r="P70" i="13" s="1"/>
  <c r="R70" i="13"/>
  <c r="AB70" i="13"/>
  <c r="AC70" i="13"/>
  <c r="AE70" i="13"/>
  <c r="AF70" i="13"/>
  <c r="I71" i="13"/>
  <c r="O71" i="13"/>
  <c r="P71" i="13" s="1"/>
  <c r="R71" i="13"/>
  <c r="AB71" i="13"/>
  <c r="AC71" i="13"/>
  <c r="AD71" i="13"/>
  <c r="AE71" i="13"/>
  <c r="AF71" i="13"/>
  <c r="I72" i="13"/>
  <c r="AD72" i="13" s="1"/>
  <c r="O72" i="13"/>
  <c r="P72" i="13"/>
  <c r="R72" i="13"/>
  <c r="AB72" i="13"/>
  <c r="AC72" i="13"/>
  <c r="AE72" i="13"/>
  <c r="AF72" i="13"/>
  <c r="I73" i="13"/>
  <c r="AD73" i="13" s="1"/>
  <c r="O73" i="13"/>
  <c r="P73" i="13" s="1"/>
  <c r="R73" i="13"/>
  <c r="AB73" i="13"/>
  <c r="AC73" i="13"/>
  <c r="AE73" i="13"/>
  <c r="AF73" i="13"/>
  <c r="I74" i="13"/>
  <c r="AD74" i="13" s="1"/>
  <c r="O74" i="13"/>
  <c r="P74" i="13" s="1"/>
  <c r="R74" i="13"/>
  <c r="AB74" i="13"/>
  <c r="AC74" i="13"/>
  <c r="AE74" i="13"/>
  <c r="AF74" i="13"/>
  <c r="I75" i="13"/>
  <c r="AD75" i="13" s="1"/>
  <c r="O75" i="13"/>
  <c r="P75" i="13" s="1"/>
  <c r="R75" i="13"/>
  <c r="AB75" i="13"/>
  <c r="AC75" i="13"/>
  <c r="AE75" i="13"/>
  <c r="AF75" i="13"/>
  <c r="I76" i="13"/>
  <c r="AD76" i="13" s="1"/>
  <c r="O76" i="13"/>
  <c r="P76" i="13" s="1"/>
  <c r="R76" i="13"/>
  <c r="AB76" i="13"/>
  <c r="AC76" i="13"/>
  <c r="AE76" i="13"/>
  <c r="AF76" i="13"/>
  <c r="I77" i="13"/>
  <c r="AD77" i="13" s="1"/>
  <c r="O77" i="13"/>
  <c r="P77" i="13" s="1"/>
  <c r="R77" i="13"/>
  <c r="AB77" i="13"/>
  <c r="AC77" i="13"/>
  <c r="AE77" i="13"/>
  <c r="AF77" i="13"/>
  <c r="I78" i="13"/>
  <c r="AD78" i="13" s="1"/>
  <c r="O78" i="13"/>
  <c r="P78" i="13" s="1"/>
  <c r="R78" i="13"/>
  <c r="AB78" i="13"/>
  <c r="AC78" i="13"/>
  <c r="AE78" i="13"/>
  <c r="AF78" i="13"/>
  <c r="I79" i="13"/>
  <c r="AD79" i="13" s="1"/>
  <c r="O79" i="13"/>
  <c r="P79" i="13" s="1"/>
  <c r="R79" i="13"/>
  <c r="AB79" i="13"/>
  <c r="AC79" i="13"/>
  <c r="AE79" i="13"/>
  <c r="AF79" i="13"/>
  <c r="I80" i="13"/>
  <c r="AD80" i="13" s="1"/>
  <c r="O80" i="13"/>
  <c r="P80" i="13" s="1"/>
  <c r="R80" i="13"/>
  <c r="AB80" i="13"/>
  <c r="AC80" i="13"/>
  <c r="AE80" i="13"/>
  <c r="AF80" i="13"/>
  <c r="I81" i="13"/>
  <c r="AD81" i="13" s="1"/>
  <c r="O81" i="13"/>
  <c r="P81" i="13" s="1"/>
  <c r="R81" i="13"/>
  <c r="AB81" i="13"/>
  <c r="AC81" i="13"/>
  <c r="AE81" i="13"/>
  <c r="AF81" i="13"/>
  <c r="I82" i="13"/>
  <c r="AD82" i="13" s="1"/>
  <c r="O82" i="13"/>
  <c r="P82" i="13" s="1"/>
  <c r="R82" i="13"/>
  <c r="AB82" i="13"/>
  <c r="AC82" i="13"/>
  <c r="AE82" i="13"/>
  <c r="AF82" i="13"/>
  <c r="I83" i="13"/>
  <c r="AD83" i="13" s="1"/>
  <c r="O83" i="13"/>
  <c r="P83" i="13" s="1"/>
  <c r="R83" i="13"/>
  <c r="AB83" i="13"/>
  <c r="AC83" i="13"/>
  <c r="AE83" i="13"/>
  <c r="AF83" i="13"/>
  <c r="I84" i="13"/>
  <c r="AD84" i="13" s="1"/>
  <c r="O84" i="13"/>
  <c r="P84" i="13" s="1"/>
  <c r="R84" i="13"/>
  <c r="AB84" i="13"/>
  <c r="AC84" i="13"/>
  <c r="AE84" i="13"/>
  <c r="AF84" i="13"/>
  <c r="I85" i="13"/>
  <c r="AD85" i="13" s="1"/>
  <c r="L85" i="13"/>
  <c r="M85" i="13"/>
  <c r="O85" i="13" s="1"/>
  <c r="P85" i="13" s="1"/>
  <c r="R85" i="13"/>
  <c r="AB85" i="13"/>
  <c r="AC85" i="13"/>
  <c r="AE85" i="13"/>
  <c r="AF85" i="13"/>
  <c r="I86" i="13"/>
  <c r="AD86" i="13" s="1"/>
  <c r="L86" i="13"/>
  <c r="M86" i="13"/>
  <c r="O86" i="13" s="1"/>
  <c r="P86" i="13" s="1"/>
  <c r="R86" i="13"/>
  <c r="AB86" i="13"/>
  <c r="AC86" i="13"/>
  <c r="AE86" i="13"/>
  <c r="AF86" i="13"/>
  <c r="I87" i="13"/>
  <c r="AD87" i="13" s="1"/>
  <c r="L87" i="13"/>
  <c r="M87" i="13"/>
  <c r="O87" i="13" s="1"/>
  <c r="P87" i="13" s="1"/>
  <c r="R87" i="13"/>
  <c r="AB87" i="13"/>
  <c r="AC87" i="13"/>
  <c r="AE87" i="13"/>
  <c r="AF87" i="13"/>
  <c r="I88" i="13"/>
  <c r="AD88" i="13" s="1"/>
  <c r="L88" i="13"/>
  <c r="M88" i="13"/>
  <c r="O88" i="13" s="1"/>
  <c r="P88" i="13" s="1"/>
  <c r="R88" i="13"/>
  <c r="AB88" i="13"/>
  <c r="AC88" i="13"/>
  <c r="AE88" i="13"/>
  <c r="AF88" i="13"/>
  <c r="I89" i="13"/>
  <c r="AD89" i="13" s="1"/>
  <c r="O89" i="13"/>
  <c r="P89" i="13" s="1"/>
  <c r="R89" i="13"/>
  <c r="AB89" i="13"/>
  <c r="AC89" i="13"/>
  <c r="AE89" i="13"/>
  <c r="AF89" i="13"/>
  <c r="I90" i="13"/>
  <c r="AD90" i="13" s="1"/>
  <c r="L90" i="13"/>
  <c r="M90" i="13"/>
  <c r="O90" i="13" s="1"/>
  <c r="P90" i="13" s="1"/>
  <c r="R90" i="13"/>
  <c r="AB90" i="13"/>
  <c r="AC90" i="13"/>
  <c r="AE90" i="13"/>
  <c r="AF90" i="13"/>
  <c r="I91" i="13"/>
  <c r="AD91" i="13" s="1"/>
  <c r="L91" i="13"/>
  <c r="M91" i="13"/>
  <c r="O91" i="13" s="1"/>
  <c r="P91" i="13" s="1"/>
  <c r="R91" i="13"/>
  <c r="AB91" i="13"/>
  <c r="AC91" i="13"/>
  <c r="AE91" i="13"/>
  <c r="AF91" i="13"/>
  <c r="I92" i="13"/>
  <c r="AD92" i="13" s="1"/>
  <c r="L92" i="13"/>
  <c r="M92" i="13"/>
  <c r="O92" i="13" s="1"/>
  <c r="P92" i="13" s="1"/>
  <c r="R92" i="13"/>
  <c r="AB92" i="13"/>
  <c r="AC92" i="13"/>
  <c r="AE92" i="13"/>
  <c r="AF92" i="13"/>
  <c r="I93" i="13"/>
  <c r="L93" i="13"/>
  <c r="M93" i="13"/>
  <c r="O93" i="13" s="1"/>
  <c r="P93" i="13" s="1"/>
  <c r="R93" i="13"/>
  <c r="AB93" i="13"/>
  <c r="AC93" i="13"/>
  <c r="AD93" i="13"/>
  <c r="AE93" i="13"/>
  <c r="AF93" i="13"/>
  <c r="I94" i="13"/>
  <c r="AD94" i="13" s="1"/>
  <c r="L94" i="13"/>
  <c r="M94" i="13"/>
  <c r="O94" i="13" s="1"/>
  <c r="P94" i="13" s="1"/>
  <c r="R94" i="13"/>
  <c r="AB94" i="13"/>
  <c r="AC94" i="13"/>
  <c r="AE94" i="13"/>
  <c r="AF94" i="13"/>
  <c r="I95" i="13"/>
  <c r="M95" i="13"/>
  <c r="O95" i="13" s="1"/>
  <c r="P95" i="13" s="1"/>
  <c r="R95" i="13"/>
  <c r="AB95" i="13"/>
  <c r="AC95" i="13"/>
  <c r="AD95" i="13"/>
  <c r="AE95" i="13"/>
  <c r="AF95" i="13"/>
  <c r="I96" i="13"/>
  <c r="AD96" i="13" s="1"/>
  <c r="M96" i="13"/>
  <c r="O96" i="13" s="1"/>
  <c r="P96" i="13" s="1"/>
  <c r="R96" i="13"/>
  <c r="AB96" i="13"/>
  <c r="AC96" i="13"/>
  <c r="AE96" i="13"/>
  <c r="AF96" i="13"/>
  <c r="I97" i="13"/>
  <c r="AD97" i="13" s="1"/>
  <c r="O97" i="13"/>
  <c r="P97" i="13" s="1"/>
  <c r="R97" i="13"/>
  <c r="AB97" i="13"/>
  <c r="AC97" i="13"/>
  <c r="AE97" i="13"/>
  <c r="AF97" i="13"/>
  <c r="I98" i="13"/>
  <c r="AD98" i="13" s="1"/>
  <c r="O98" i="13"/>
  <c r="P98" i="13" s="1"/>
  <c r="R98" i="13"/>
  <c r="AB98" i="13"/>
  <c r="AC98" i="13"/>
  <c r="AE98" i="13"/>
  <c r="AF98" i="13"/>
  <c r="I99" i="13"/>
  <c r="AD99" i="13" s="1"/>
  <c r="O99" i="13"/>
  <c r="P99" i="13" s="1"/>
  <c r="R99" i="13"/>
  <c r="AB99" i="13"/>
  <c r="AC99" i="13"/>
  <c r="AE99" i="13"/>
  <c r="AF99" i="13"/>
  <c r="I100" i="13"/>
  <c r="AD100" i="13" s="1"/>
  <c r="O100" i="13"/>
  <c r="P100" i="13" s="1"/>
  <c r="R100" i="13"/>
  <c r="AB100" i="13"/>
  <c r="AC100" i="13"/>
  <c r="AE100" i="13"/>
  <c r="AF100" i="13"/>
  <c r="I101" i="13"/>
  <c r="AD101" i="13" s="1"/>
  <c r="O101" i="13"/>
  <c r="P101" i="13" s="1"/>
  <c r="R101" i="13"/>
  <c r="AB101" i="13"/>
  <c r="AC101" i="13"/>
  <c r="AE101" i="13"/>
  <c r="AF101" i="13"/>
  <c r="I102" i="13"/>
  <c r="AD102" i="13" s="1"/>
  <c r="O102" i="13"/>
  <c r="P102" i="13" s="1"/>
  <c r="R102" i="13"/>
  <c r="AB102" i="13"/>
  <c r="AC102" i="13"/>
  <c r="AE102" i="13"/>
  <c r="AF102" i="13"/>
  <c r="I103" i="13"/>
  <c r="AD103" i="13" s="1"/>
  <c r="O103" i="13"/>
  <c r="P103" i="13" s="1"/>
  <c r="R103" i="13"/>
  <c r="AB103" i="13"/>
  <c r="AC103" i="13"/>
  <c r="AE103" i="13"/>
  <c r="AF103" i="13"/>
  <c r="I104" i="13"/>
  <c r="AD104" i="13" s="1"/>
  <c r="O104" i="13"/>
  <c r="P104" i="13" s="1"/>
  <c r="R104" i="13"/>
  <c r="AB104" i="13"/>
  <c r="AC104" i="13"/>
  <c r="AE104" i="13"/>
  <c r="AF104" i="13"/>
  <c r="I105" i="13"/>
  <c r="O105" i="13"/>
  <c r="P105" i="13"/>
  <c r="R105" i="13"/>
  <c r="AB105" i="13"/>
  <c r="AC105" i="13"/>
  <c r="AD105" i="13"/>
  <c r="AE105" i="13"/>
  <c r="AF105" i="13"/>
  <c r="I106" i="13"/>
  <c r="AD106" i="13" s="1"/>
  <c r="O106" i="13"/>
  <c r="P106" i="13" s="1"/>
  <c r="R106" i="13"/>
  <c r="AB106" i="13"/>
  <c r="AC106" i="13"/>
  <c r="AE106" i="13"/>
  <c r="AF106" i="13"/>
  <c r="I107" i="13"/>
  <c r="L107" i="13"/>
  <c r="O107" i="13"/>
  <c r="P107" i="13" s="1"/>
  <c r="R107" i="13"/>
  <c r="AB107" i="13"/>
  <c r="AC107" i="13"/>
  <c r="AD107" i="13"/>
  <c r="AE107" i="13"/>
  <c r="AF107" i="13"/>
  <c r="I108" i="13"/>
  <c r="AD108" i="13" s="1"/>
  <c r="L108" i="13"/>
  <c r="O108" i="13"/>
  <c r="P108" i="13" s="1"/>
  <c r="R108" i="13"/>
  <c r="AB108" i="13"/>
  <c r="AC108" i="13"/>
  <c r="AE108" i="13"/>
  <c r="AF108" i="13"/>
  <c r="I109" i="13"/>
  <c r="L109" i="13"/>
  <c r="O109" i="13"/>
  <c r="P109" i="13" s="1"/>
  <c r="R109" i="13"/>
  <c r="AB109" i="13"/>
  <c r="AC109" i="13"/>
  <c r="AD109" i="13"/>
  <c r="AE109" i="13"/>
  <c r="AF109" i="13"/>
  <c r="I110" i="13"/>
  <c r="AD110" i="13" s="1"/>
  <c r="O110" i="13"/>
  <c r="P110" i="13" s="1"/>
  <c r="R110" i="13"/>
  <c r="AB110" i="13"/>
  <c r="AC110" i="13"/>
  <c r="AE110" i="13"/>
  <c r="AF110" i="13"/>
  <c r="I111" i="13"/>
  <c r="AD111" i="13" s="1"/>
  <c r="O111" i="13"/>
  <c r="P111" i="13" s="1"/>
  <c r="R111" i="13"/>
  <c r="AB111" i="13"/>
  <c r="AC111" i="13"/>
  <c r="AE111" i="13"/>
  <c r="AF111" i="13"/>
  <c r="I112" i="13"/>
  <c r="AD112" i="13" s="1"/>
  <c r="O112" i="13"/>
  <c r="P112" i="13" s="1"/>
  <c r="R112" i="13"/>
  <c r="AB112" i="13"/>
  <c r="AC112" i="13"/>
  <c r="AE112" i="13"/>
  <c r="AF112" i="13"/>
  <c r="I113" i="13"/>
  <c r="AD113" i="13" s="1"/>
  <c r="O113" i="13"/>
  <c r="P113" i="13" s="1"/>
  <c r="R113" i="13"/>
  <c r="AB113" i="13"/>
  <c r="AC113" i="13"/>
  <c r="AE113" i="13"/>
  <c r="AF113" i="13"/>
  <c r="I114" i="13"/>
  <c r="AD114" i="13" s="1"/>
  <c r="O114" i="13"/>
  <c r="P114" i="13" s="1"/>
  <c r="R114" i="13"/>
  <c r="AB114" i="13"/>
  <c r="AC114" i="13"/>
  <c r="AE114" i="13"/>
  <c r="AF114" i="13"/>
  <c r="I115" i="13"/>
  <c r="AD115" i="13" s="1"/>
  <c r="O115" i="13"/>
  <c r="P115" i="13" s="1"/>
  <c r="R115" i="13"/>
  <c r="AB115" i="13"/>
  <c r="AC115" i="13"/>
  <c r="AE115" i="13"/>
  <c r="AF115" i="13"/>
  <c r="I116" i="13"/>
  <c r="AD116" i="13" s="1"/>
  <c r="O116" i="13"/>
  <c r="P116" i="13" s="1"/>
  <c r="R116" i="13"/>
  <c r="AB116" i="13"/>
  <c r="AC116" i="13"/>
  <c r="AE116" i="13"/>
  <c r="AF116" i="13"/>
  <c r="I117" i="13"/>
  <c r="AD117" i="13" s="1"/>
  <c r="O117" i="13"/>
  <c r="P117" i="13" s="1"/>
  <c r="R117" i="13"/>
  <c r="AB117" i="13"/>
  <c r="AC117" i="13"/>
  <c r="AE117" i="13"/>
  <c r="AF117" i="13"/>
  <c r="I118" i="13"/>
  <c r="AD118" i="13" s="1"/>
  <c r="O118" i="13"/>
  <c r="P118" i="13" s="1"/>
  <c r="R118" i="13"/>
  <c r="AB118" i="13"/>
  <c r="AC118" i="13"/>
  <c r="AE118" i="13"/>
  <c r="AF118" i="13"/>
  <c r="I119" i="13"/>
  <c r="AD119" i="13" s="1"/>
  <c r="O119" i="13"/>
  <c r="P119" i="13" s="1"/>
  <c r="R119" i="13"/>
  <c r="AB119" i="13"/>
  <c r="AC119" i="13"/>
  <c r="AE119" i="13"/>
  <c r="AF119" i="13"/>
  <c r="I120" i="13"/>
  <c r="AD120" i="13" s="1"/>
  <c r="O120" i="13"/>
  <c r="P120" i="13" s="1"/>
  <c r="R120" i="13"/>
  <c r="AB120" i="13"/>
  <c r="AC120" i="13"/>
  <c r="AE120" i="13"/>
  <c r="AF120" i="13"/>
  <c r="I121" i="13"/>
  <c r="AD121" i="13" s="1"/>
  <c r="O121" i="13"/>
  <c r="P121" i="13" s="1"/>
  <c r="R121" i="13"/>
  <c r="AB121" i="13"/>
  <c r="AC121" i="13"/>
  <c r="AE121" i="13"/>
  <c r="AF121" i="13"/>
  <c r="I122" i="13"/>
  <c r="AD122" i="13" s="1"/>
  <c r="O122" i="13"/>
  <c r="P122" i="13" s="1"/>
  <c r="R122" i="13"/>
  <c r="AB122" i="13"/>
  <c r="AC122" i="13"/>
  <c r="AE122" i="13"/>
  <c r="AF122" i="13"/>
  <c r="I123" i="13"/>
  <c r="AD123" i="13" s="1"/>
  <c r="O123" i="13"/>
  <c r="P123" i="13" s="1"/>
  <c r="R123" i="13"/>
  <c r="AB123" i="13"/>
  <c r="AC123" i="13"/>
  <c r="AE123" i="13"/>
  <c r="AF123" i="13"/>
  <c r="I124" i="13"/>
  <c r="AD124" i="13" s="1"/>
  <c r="O124" i="13"/>
  <c r="P124" i="13" s="1"/>
  <c r="R124" i="13"/>
  <c r="AB124" i="13"/>
  <c r="AC124" i="13"/>
  <c r="AE124" i="13"/>
  <c r="AF124" i="13"/>
  <c r="I125" i="13"/>
  <c r="AD125" i="13" s="1"/>
  <c r="O125" i="13"/>
  <c r="P125" i="13" s="1"/>
  <c r="R125" i="13"/>
  <c r="AB125" i="13"/>
  <c r="AC125" i="13"/>
  <c r="AE125" i="13"/>
  <c r="AF125" i="13"/>
  <c r="I126" i="13"/>
  <c r="AD126" i="13" s="1"/>
  <c r="O126" i="13"/>
  <c r="P126" i="13" s="1"/>
  <c r="R126" i="13"/>
  <c r="AB126" i="13"/>
  <c r="AC126" i="13"/>
  <c r="AE126" i="13"/>
  <c r="AF126" i="13"/>
  <c r="I127" i="13"/>
  <c r="AD127" i="13" s="1"/>
  <c r="O127" i="13"/>
  <c r="P127" i="13" s="1"/>
  <c r="R127" i="13"/>
  <c r="AB127" i="13"/>
  <c r="AC127" i="13"/>
  <c r="AE127" i="13"/>
  <c r="AF127" i="13"/>
  <c r="I128" i="13"/>
  <c r="AD128" i="13" s="1"/>
  <c r="O128" i="13"/>
  <c r="P128" i="13" s="1"/>
  <c r="R128" i="13"/>
  <c r="AB128" i="13"/>
  <c r="AC128" i="13"/>
  <c r="AE128" i="13"/>
  <c r="AF128" i="13"/>
  <c r="I129" i="13"/>
  <c r="AD129" i="13" s="1"/>
  <c r="O129" i="13"/>
  <c r="P129" i="13" s="1"/>
  <c r="R129" i="13"/>
  <c r="AB129" i="13"/>
  <c r="AC129" i="13"/>
  <c r="AE129" i="13"/>
  <c r="AF129" i="13"/>
  <c r="I130" i="13"/>
  <c r="AD130" i="13" s="1"/>
  <c r="O130" i="13"/>
  <c r="P130" i="13" s="1"/>
  <c r="R130" i="13"/>
  <c r="AB130" i="13"/>
  <c r="AC130" i="13"/>
  <c r="AE130" i="13"/>
  <c r="AF130" i="13"/>
  <c r="I131" i="13"/>
  <c r="AD131" i="13" s="1"/>
  <c r="P131" i="13"/>
  <c r="R131" i="13"/>
  <c r="AB131" i="13"/>
  <c r="AC131" i="13"/>
  <c r="AE131" i="13"/>
  <c r="AF131" i="13"/>
  <c r="I132" i="13"/>
  <c r="AD132" i="13" s="1"/>
  <c r="O132" i="13"/>
  <c r="P132" i="13" s="1"/>
  <c r="R132" i="13"/>
  <c r="AB132" i="13"/>
  <c r="AC132" i="13"/>
  <c r="AE132" i="13"/>
  <c r="AF132" i="13"/>
  <c r="I133" i="13"/>
  <c r="AD133" i="13" s="1"/>
  <c r="O133" i="13"/>
  <c r="P133" i="13" s="1"/>
  <c r="R133" i="13"/>
  <c r="AB133" i="13"/>
  <c r="AC133" i="13"/>
  <c r="AE133" i="13"/>
  <c r="AF133" i="13"/>
  <c r="I134" i="13"/>
  <c r="AD134" i="13" s="1"/>
  <c r="O134" i="13"/>
  <c r="P134" i="13" s="1"/>
  <c r="R134" i="13"/>
  <c r="AB134" i="13"/>
  <c r="AC134" i="13"/>
  <c r="AE134" i="13"/>
  <c r="AF134" i="13"/>
  <c r="I135" i="13"/>
  <c r="AD135" i="13" s="1"/>
  <c r="O135" i="13"/>
  <c r="P135" i="13"/>
  <c r="R135" i="13"/>
  <c r="AB135" i="13"/>
  <c r="AC135" i="13"/>
  <c r="AE135" i="13"/>
  <c r="AF135" i="13"/>
  <c r="I136" i="13"/>
  <c r="AD136" i="13" s="1"/>
  <c r="P136" i="13"/>
  <c r="R136" i="13"/>
  <c r="AB136" i="13"/>
  <c r="AC136" i="13"/>
  <c r="AE136" i="13"/>
  <c r="AF136" i="13"/>
  <c r="I137" i="13"/>
  <c r="AD137" i="13" s="1"/>
  <c r="O137" i="13"/>
  <c r="P137" i="13" s="1"/>
  <c r="R137" i="13"/>
  <c r="AB137" i="13"/>
  <c r="AC137" i="13"/>
  <c r="AE137" i="13"/>
  <c r="AF137" i="13"/>
  <c r="I138" i="13"/>
  <c r="AD138" i="13" s="1"/>
  <c r="O138" i="13"/>
  <c r="P138" i="13" s="1"/>
  <c r="R138" i="13"/>
  <c r="AB138" i="13"/>
  <c r="AC138" i="13"/>
  <c r="AE138" i="13"/>
  <c r="AF138" i="13"/>
  <c r="I139" i="13"/>
  <c r="AD139" i="13" s="1"/>
  <c r="O139" i="13"/>
  <c r="P139" i="13" s="1"/>
  <c r="R139" i="13"/>
  <c r="AB139" i="13"/>
  <c r="AC139" i="13"/>
  <c r="AE139" i="13"/>
  <c r="AF139" i="13"/>
  <c r="I140" i="13"/>
  <c r="AD140" i="13" s="1"/>
  <c r="O140" i="13"/>
  <c r="P140" i="13" s="1"/>
  <c r="R140" i="13"/>
  <c r="AB140" i="13"/>
  <c r="AC140" i="13"/>
  <c r="AE140" i="13"/>
  <c r="AF140" i="13"/>
  <c r="I141" i="13"/>
  <c r="AD141" i="13" s="1"/>
  <c r="O141" i="13"/>
  <c r="P141" i="13" s="1"/>
  <c r="R141" i="13"/>
  <c r="AB141" i="13"/>
  <c r="AC141" i="13"/>
  <c r="AE141" i="13"/>
  <c r="AF141" i="13"/>
  <c r="I142" i="13"/>
  <c r="AD142" i="13" s="1"/>
  <c r="O142" i="13"/>
  <c r="P142" i="13" s="1"/>
  <c r="R142" i="13"/>
  <c r="AB142" i="13"/>
  <c r="AC142" i="13"/>
  <c r="AE142" i="13"/>
  <c r="AF142" i="13"/>
  <c r="I143" i="13"/>
  <c r="AD143" i="13" s="1"/>
  <c r="O143" i="13"/>
  <c r="P143" i="13" s="1"/>
  <c r="R143" i="13"/>
  <c r="AB143" i="13"/>
  <c r="AC143" i="13"/>
  <c r="AE143" i="13"/>
  <c r="AF143" i="13"/>
  <c r="I144" i="13"/>
  <c r="AD144" i="13" s="1"/>
  <c r="O144" i="13"/>
  <c r="P144" i="13" s="1"/>
  <c r="R144" i="13"/>
  <c r="AB144" i="13"/>
  <c r="AC144" i="13"/>
  <c r="AE144" i="13"/>
  <c r="AF144" i="13"/>
  <c r="I145" i="13"/>
  <c r="AD145" i="13" s="1"/>
  <c r="O145" i="13"/>
  <c r="P145" i="13" s="1"/>
  <c r="R145" i="13"/>
  <c r="AB145" i="13"/>
  <c r="AC145" i="13"/>
  <c r="AE145" i="13"/>
  <c r="AF145" i="13"/>
  <c r="I146" i="13"/>
  <c r="AD146" i="13" s="1"/>
  <c r="O146" i="13"/>
  <c r="P146" i="13" s="1"/>
  <c r="R146" i="13"/>
  <c r="AB146" i="13"/>
  <c r="AC146" i="13"/>
  <c r="AE146" i="13"/>
  <c r="AF146" i="13"/>
  <c r="I147" i="13"/>
  <c r="AD147" i="13" s="1"/>
  <c r="V147" i="13" s="1"/>
  <c r="W147" i="13" s="1"/>
  <c r="Y147" i="13" s="1"/>
  <c r="O147" i="13"/>
  <c r="P147" i="13" s="1"/>
  <c r="R147" i="13"/>
  <c r="AB147" i="13"/>
  <c r="AC147" i="13"/>
  <c r="AE147" i="13"/>
  <c r="AF147" i="13"/>
  <c r="I148" i="13"/>
  <c r="AD148" i="13" s="1"/>
  <c r="O148" i="13"/>
  <c r="P148" i="13" s="1"/>
  <c r="R148" i="13"/>
  <c r="AB148" i="13"/>
  <c r="AC148" i="13"/>
  <c r="AE148" i="13"/>
  <c r="AF148" i="13"/>
  <c r="I149" i="13"/>
  <c r="AD149" i="13" s="1"/>
  <c r="O149" i="13"/>
  <c r="P149" i="13" s="1"/>
  <c r="R149" i="13"/>
  <c r="AB149" i="13"/>
  <c r="AC149" i="13"/>
  <c r="AE149" i="13"/>
  <c r="AF149" i="13"/>
  <c r="I150" i="13"/>
  <c r="AD150" i="13" s="1"/>
  <c r="O150" i="13"/>
  <c r="P150" i="13" s="1"/>
  <c r="R150" i="13"/>
  <c r="AB150" i="13"/>
  <c r="AC150" i="13"/>
  <c r="AE150" i="13"/>
  <c r="AF150" i="13"/>
  <c r="I151" i="13"/>
  <c r="AD151" i="13" s="1"/>
  <c r="O151" i="13"/>
  <c r="P151" i="13" s="1"/>
  <c r="R151" i="13"/>
  <c r="AB151" i="13"/>
  <c r="AC151" i="13"/>
  <c r="AE151" i="13"/>
  <c r="AF151" i="13"/>
  <c r="I152" i="13"/>
  <c r="AD152" i="13" s="1"/>
  <c r="O152" i="13"/>
  <c r="P152" i="13" s="1"/>
  <c r="R152" i="13"/>
  <c r="AB152" i="13"/>
  <c r="AC152" i="13"/>
  <c r="AE152" i="13"/>
  <c r="AF152" i="13"/>
  <c r="I153" i="13"/>
  <c r="AD153" i="13" s="1"/>
  <c r="O153" i="13"/>
  <c r="P153" i="13" s="1"/>
  <c r="R153" i="13"/>
  <c r="AB153" i="13"/>
  <c r="AC153" i="13"/>
  <c r="AE153" i="13"/>
  <c r="AF153" i="13"/>
  <c r="I154" i="13"/>
  <c r="AD154" i="13" s="1"/>
  <c r="O154" i="13"/>
  <c r="P154" i="13" s="1"/>
  <c r="R154" i="13"/>
  <c r="AB154" i="13"/>
  <c r="AC154" i="13"/>
  <c r="AE154" i="13"/>
  <c r="AF154" i="13"/>
  <c r="I155" i="13"/>
  <c r="O155" i="13"/>
  <c r="P155" i="13" s="1"/>
  <c r="R155" i="13"/>
  <c r="AB155" i="13"/>
  <c r="AC155" i="13"/>
  <c r="AD155" i="13"/>
  <c r="AE155" i="13"/>
  <c r="AF155" i="13"/>
  <c r="I156" i="13"/>
  <c r="O156" i="13"/>
  <c r="P156" i="13" s="1"/>
  <c r="R156" i="13"/>
  <c r="AB156" i="13"/>
  <c r="AC156" i="13"/>
  <c r="AD156" i="13"/>
  <c r="AE156" i="13"/>
  <c r="AF156" i="13"/>
  <c r="I157" i="13"/>
  <c r="AD157" i="13" s="1"/>
  <c r="O157" i="13"/>
  <c r="P157" i="13" s="1"/>
  <c r="R157" i="13"/>
  <c r="AB157" i="13"/>
  <c r="AC157" i="13"/>
  <c r="AE157" i="13"/>
  <c r="AF157" i="13"/>
  <c r="I158" i="13"/>
  <c r="AD158" i="13" s="1"/>
  <c r="O158" i="13"/>
  <c r="P158" i="13" s="1"/>
  <c r="R158" i="13"/>
  <c r="AB158" i="13"/>
  <c r="AC158" i="13"/>
  <c r="AE158" i="13"/>
  <c r="AF158" i="13"/>
  <c r="I159" i="13"/>
  <c r="AD159" i="13" s="1"/>
  <c r="O159" i="13"/>
  <c r="P159" i="13" s="1"/>
  <c r="R159" i="13"/>
  <c r="AB159" i="13"/>
  <c r="AC159" i="13"/>
  <c r="AE159" i="13"/>
  <c r="AF159" i="13"/>
  <c r="I160" i="13"/>
  <c r="AD160" i="13" s="1"/>
  <c r="O160" i="13"/>
  <c r="P160" i="13" s="1"/>
  <c r="R160" i="13"/>
  <c r="AB160" i="13"/>
  <c r="AC160" i="13"/>
  <c r="AE160" i="13"/>
  <c r="AF160" i="13"/>
  <c r="I161" i="13"/>
  <c r="AD161" i="13" s="1"/>
  <c r="O161" i="13"/>
  <c r="P161" i="13" s="1"/>
  <c r="R161" i="13"/>
  <c r="AB161" i="13"/>
  <c r="AC161" i="13"/>
  <c r="AE161" i="13"/>
  <c r="AF161" i="13"/>
  <c r="I162" i="13"/>
  <c r="AD162" i="13" s="1"/>
  <c r="O162" i="13"/>
  <c r="P162" i="13"/>
  <c r="R162" i="13"/>
  <c r="AB162" i="13"/>
  <c r="AC162" i="13"/>
  <c r="AE162" i="13"/>
  <c r="AF162" i="13"/>
  <c r="I163" i="13"/>
  <c r="AD163" i="13" s="1"/>
  <c r="O163" i="13"/>
  <c r="P163" i="13" s="1"/>
  <c r="R163" i="13"/>
  <c r="AB163" i="13"/>
  <c r="Q163" i="13" s="1"/>
  <c r="AC163" i="13"/>
  <c r="AE163" i="13"/>
  <c r="AF163" i="13"/>
  <c r="I164" i="13"/>
  <c r="AD164" i="13" s="1"/>
  <c r="O164" i="13"/>
  <c r="P164" i="13" s="1"/>
  <c r="R164" i="13"/>
  <c r="AB164" i="13"/>
  <c r="AC164" i="13"/>
  <c r="AE164" i="13"/>
  <c r="AF164" i="13"/>
  <c r="I165" i="13"/>
  <c r="AD165" i="13" s="1"/>
  <c r="O165" i="13"/>
  <c r="P165" i="13" s="1"/>
  <c r="R165" i="13"/>
  <c r="AB165" i="13"/>
  <c r="AC165" i="13"/>
  <c r="AE165" i="13"/>
  <c r="AF165" i="13"/>
  <c r="I166" i="13"/>
  <c r="AD166" i="13" s="1"/>
  <c r="O166" i="13"/>
  <c r="P166" i="13" s="1"/>
  <c r="R166" i="13"/>
  <c r="AB166" i="13"/>
  <c r="AC166" i="13"/>
  <c r="AE166" i="13"/>
  <c r="AF166" i="13"/>
  <c r="I167" i="13"/>
  <c r="AD167" i="13" s="1"/>
  <c r="O167" i="13"/>
  <c r="P167" i="13" s="1"/>
  <c r="R167" i="13"/>
  <c r="AB167" i="13"/>
  <c r="AC167" i="13"/>
  <c r="AE167" i="13"/>
  <c r="AF167" i="13"/>
  <c r="I168" i="13"/>
  <c r="AD168" i="13" s="1"/>
  <c r="O168" i="13"/>
  <c r="P168" i="13" s="1"/>
  <c r="R168" i="13"/>
  <c r="AB168" i="13"/>
  <c r="AC168" i="13"/>
  <c r="AE168" i="13"/>
  <c r="AF168" i="13"/>
  <c r="I169" i="13"/>
  <c r="AD169" i="13" s="1"/>
  <c r="O169" i="13"/>
  <c r="P169" i="13" s="1"/>
  <c r="R169" i="13"/>
  <c r="AB169" i="13"/>
  <c r="AC169" i="13"/>
  <c r="AE169" i="13"/>
  <c r="AF169" i="13"/>
  <c r="I170" i="13"/>
  <c r="AD170" i="13" s="1"/>
  <c r="O170" i="13"/>
  <c r="P170" i="13" s="1"/>
  <c r="R170" i="13"/>
  <c r="AB170" i="13"/>
  <c r="AC170" i="13"/>
  <c r="AE170" i="13"/>
  <c r="AF170" i="13"/>
  <c r="I171" i="13"/>
  <c r="AD171" i="13" s="1"/>
  <c r="O171" i="13"/>
  <c r="P171" i="13" s="1"/>
  <c r="R171" i="13"/>
  <c r="AB171" i="13"/>
  <c r="AC171" i="13"/>
  <c r="AE171" i="13"/>
  <c r="AF171" i="13"/>
  <c r="I172" i="13"/>
  <c r="AD172" i="13" s="1"/>
  <c r="O172" i="13"/>
  <c r="P172" i="13" s="1"/>
  <c r="R172" i="13"/>
  <c r="AB172" i="13"/>
  <c r="AC172" i="13"/>
  <c r="AE172" i="13"/>
  <c r="AF172" i="13"/>
  <c r="I173" i="13"/>
  <c r="AD173" i="13" s="1"/>
  <c r="O173" i="13"/>
  <c r="P173" i="13" s="1"/>
  <c r="R173" i="13"/>
  <c r="AB173" i="13"/>
  <c r="AC173" i="13"/>
  <c r="AE173" i="13"/>
  <c r="AF173" i="13"/>
  <c r="I174" i="13"/>
  <c r="AD174" i="13" s="1"/>
  <c r="O174" i="13"/>
  <c r="P174" i="13"/>
  <c r="R174" i="13"/>
  <c r="AB174" i="13"/>
  <c r="AC174" i="13"/>
  <c r="AE174" i="13"/>
  <c r="AF174" i="13"/>
  <c r="I175" i="13"/>
  <c r="AD175" i="13" s="1"/>
  <c r="O175" i="13"/>
  <c r="P175" i="13" s="1"/>
  <c r="R175" i="13"/>
  <c r="AB175" i="13"/>
  <c r="AC175" i="13"/>
  <c r="AE175" i="13"/>
  <c r="AF175" i="13"/>
  <c r="I176" i="13"/>
  <c r="AD176" i="13" s="1"/>
  <c r="O176" i="13"/>
  <c r="P176" i="13" s="1"/>
  <c r="R176" i="13"/>
  <c r="AB176" i="13"/>
  <c r="AC176" i="13"/>
  <c r="AE176" i="13"/>
  <c r="AF176" i="13"/>
  <c r="I187" i="13"/>
  <c r="AD187" i="13" s="1"/>
  <c r="O187" i="13"/>
  <c r="P187" i="13" s="1"/>
  <c r="R187" i="13"/>
  <c r="AB187" i="13"/>
  <c r="AC187" i="13"/>
  <c r="AE187" i="13"/>
  <c r="AF187" i="13"/>
  <c r="I188" i="13"/>
  <c r="AD188" i="13" s="1"/>
  <c r="O188" i="13"/>
  <c r="P188" i="13" s="1"/>
  <c r="R188" i="13"/>
  <c r="AB188" i="13"/>
  <c r="AC188" i="13"/>
  <c r="AE188" i="13"/>
  <c r="AF188" i="13"/>
  <c r="I192" i="13"/>
  <c r="AD192" i="13" s="1"/>
  <c r="O192" i="13"/>
  <c r="P192" i="13" s="1"/>
  <c r="R192" i="13"/>
  <c r="AB192" i="13"/>
  <c r="AC192" i="13"/>
  <c r="AE192" i="13"/>
  <c r="AF192" i="13"/>
  <c r="I193" i="13"/>
  <c r="AD193" i="13" s="1"/>
  <c r="O193" i="13"/>
  <c r="P193" i="13" s="1"/>
  <c r="R193" i="13"/>
  <c r="AB193" i="13"/>
  <c r="AC193" i="13"/>
  <c r="AE193" i="13"/>
  <c r="AF193" i="13"/>
  <c r="I197" i="13"/>
  <c r="AD197" i="13" s="1"/>
  <c r="O197" i="13"/>
  <c r="P197" i="13" s="1"/>
  <c r="R197" i="13"/>
  <c r="AB197" i="13"/>
  <c r="AC197" i="13"/>
  <c r="AE197" i="13"/>
  <c r="AF197" i="13"/>
  <c r="I198" i="13"/>
  <c r="AD198" i="13" s="1"/>
  <c r="O198" i="13"/>
  <c r="P198" i="13" s="1"/>
  <c r="R198" i="13"/>
  <c r="AB198" i="13"/>
  <c r="AC198" i="13"/>
  <c r="V198" i="13" s="1"/>
  <c r="W198" i="13" s="1"/>
  <c r="Y198" i="13" s="1"/>
  <c r="AE198" i="13"/>
  <c r="AF198" i="13"/>
  <c r="I201" i="13"/>
  <c r="AD201" i="13" s="1"/>
  <c r="L201" i="13"/>
  <c r="O201" i="13"/>
  <c r="P201" i="13" s="1"/>
  <c r="R201" i="13"/>
  <c r="AB201" i="13"/>
  <c r="AC201" i="13"/>
  <c r="AE201" i="13"/>
  <c r="AF201" i="13"/>
  <c r="I202" i="13"/>
  <c r="AD202" i="13" s="1"/>
  <c r="O202" i="13"/>
  <c r="P202" i="13" s="1"/>
  <c r="R202" i="13"/>
  <c r="AB202" i="13"/>
  <c r="AC202" i="13"/>
  <c r="AE202" i="13"/>
  <c r="AF202" i="13"/>
  <c r="I203" i="13"/>
  <c r="AD203" i="13" s="1"/>
  <c r="O203" i="13"/>
  <c r="P203" i="13" s="1"/>
  <c r="R203" i="13"/>
  <c r="AB203" i="13"/>
  <c r="AC203" i="13"/>
  <c r="AE203" i="13"/>
  <c r="AF203" i="13"/>
  <c r="I204" i="13"/>
  <c r="AD204" i="13" s="1"/>
  <c r="O204" i="13"/>
  <c r="P204" i="13" s="1"/>
  <c r="R204" i="13"/>
  <c r="AB204" i="13"/>
  <c r="AC204" i="13"/>
  <c r="AE204" i="13"/>
  <c r="AF204" i="13"/>
  <c r="I205" i="13"/>
  <c r="AD205" i="13" s="1"/>
  <c r="O205" i="13"/>
  <c r="P205" i="13" s="1"/>
  <c r="R205" i="13"/>
  <c r="AB205" i="13"/>
  <c r="AC205" i="13"/>
  <c r="AE205" i="13"/>
  <c r="AF205" i="13"/>
  <c r="I206" i="13"/>
  <c r="AD206" i="13" s="1"/>
  <c r="O206" i="13"/>
  <c r="P206" i="13" s="1"/>
  <c r="R206" i="13"/>
  <c r="AB206" i="13"/>
  <c r="AC206" i="13"/>
  <c r="AE206" i="13"/>
  <c r="AF206" i="13"/>
  <c r="I209" i="13"/>
  <c r="AD209" i="13" s="1"/>
  <c r="O209" i="13"/>
  <c r="P209" i="13" s="1"/>
  <c r="R209" i="13"/>
  <c r="AB209" i="13"/>
  <c r="AC209" i="13"/>
  <c r="AE209" i="13"/>
  <c r="AF209" i="13"/>
  <c r="I210" i="13"/>
  <c r="AD210" i="13" s="1"/>
  <c r="O210" i="13"/>
  <c r="P210" i="13" s="1"/>
  <c r="R210" i="13"/>
  <c r="AB210" i="13"/>
  <c r="AC210" i="13"/>
  <c r="AE210" i="13"/>
  <c r="AF210" i="13"/>
  <c r="I211" i="13"/>
  <c r="AD211" i="13" s="1"/>
  <c r="L211" i="13"/>
  <c r="O211" i="13"/>
  <c r="P211" i="13" s="1"/>
  <c r="R211" i="13"/>
  <c r="AB211" i="13"/>
  <c r="AC211" i="13"/>
  <c r="AE211" i="13"/>
  <c r="AF211" i="13"/>
  <c r="I212" i="13"/>
  <c r="AD212" i="13" s="1"/>
  <c r="L212" i="13"/>
  <c r="O212" i="13"/>
  <c r="P212" i="13" s="1"/>
  <c r="R212" i="13"/>
  <c r="AB212" i="13"/>
  <c r="AC212" i="13"/>
  <c r="AE212" i="13"/>
  <c r="AF212" i="13"/>
  <c r="I213" i="13"/>
  <c r="AD213" i="13" s="1"/>
  <c r="L213" i="13"/>
  <c r="O213" i="13"/>
  <c r="P213" i="13" s="1"/>
  <c r="R213" i="13"/>
  <c r="AB213" i="13"/>
  <c r="AC213" i="13"/>
  <c r="AE213" i="13"/>
  <c r="AF213" i="13"/>
  <c r="I214" i="13"/>
  <c r="AD214" i="13" s="1"/>
  <c r="O214" i="13"/>
  <c r="P214" i="13" s="1"/>
  <c r="R214" i="13"/>
  <c r="AB214" i="13"/>
  <c r="AC214" i="13"/>
  <c r="AE214" i="13"/>
  <c r="AF214" i="13"/>
  <c r="I215" i="13"/>
  <c r="AD215" i="13" s="1"/>
  <c r="O215" i="13"/>
  <c r="P215" i="13" s="1"/>
  <c r="R215" i="13"/>
  <c r="AB215" i="13"/>
  <c r="AC215" i="13"/>
  <c r="AE215" i="13"/>
  <c r="AF215" i="13"/>
  <c r="Q100" i="13" l="1"/>
  <c r="Q60" i="13"/>
  <c r="Q21" i="13"/>
  <c r="V104" i="13"/>
  <c r="W104" i="13" s="1"/>
  <c r="Y104" i="13" s="1"/>
  <c r="V100" i="13"/>
  <c r="W100" i="13" s="1"/>
  <c r="Y100" i="13" s="1"/>
  <c r="Q175" i="13"/>
  <c r="S175" i="13" s="1"/>
  <c r="U175" i="13" s="1"/>
  <c r="Q155" i="13"/>
  <c r="S155" i="13" s="1"/>
  <c r="U155" i="13" s="1"/>
  <c r="Q14" i="13"/>
  <c r="Q13" i="13"/>
  <c r="S13" i="13" s="1"/>
  <c r="U13" i="13" s="1"/>
  <c r="V85" i="13"/>
  <c r="W85" i="13" s="1"/>
  <c r="Y85" i="13" s="1"/>
  <c r="Q52" i="13"/>
  <c r="Q112" i="13"/>
  <c r="V67" i="13"/>
  <c r="W67" i="13" s="1"/>
  <c r="Y67" i="13" s="1"/>
  <c r="Q63" i="13"/>
  <c r="S63" i="13" s="1"/>
  <c r="U63" i="13" s="1"/>
  <c r="Q159" i="13"/>
  <c r="S159" i="13" s="1"/>
  <c r="U159" i="13" s="1"/>
  <c r="V155" i="13"/>
  <c r="W155" i="13" s="1"/>
  <c r="Y155" i="13" s="1"/>
  <c r="Q109" i="13"/>
  <c r="Q76" i="13"/>
  <c r="V163" i="13"/>
  <c r="W163" i="13" s="1"/>
  <c r="Y163" i="13" s="1"/>
  <c r="V157" i="13"/>
  <c r="W157" i="13" s="1"/>
  <c r="Y157" i="13" s="1"/>
  <c r="O29" i="13"/>
  <c r="P29" i="13" s="1"/>
  <c r="O28" i="13"/>
  <c r="P28" i="13" s="1"/>
  <c r="Q167" i="13"/>
  <c r="S167" i="13" s="1"/>
  <c r="U167" i="13" s="1"/>
  <c r="Q104" i="13"/>
  <c r="Q187" i="13"/>
  <c r="S187" i="13" s="1"/>
  <c r="Q171" i="13"/>
  <c r="S171" i="13" s="1"/>
  <c r="U171" i="13" s="1"/>
  <c r="S163" i="13"/>
  <c r="U163" i="13" s="1"/>
  <c r="Z163" i="13" s="1"/>
  <c r="AA163" i="13" s="1"/>
  <c r="V44" i="13"/>
  <c r="W44" i="13" s="1"/>
  <c r="Y44" i="13" s="1"/>
  <c r="V35" i="13"/>
  <c r="W35" i="13" s="1"/>
  <c r="Y35" i="13" s="1"/>
  <c r="Q31" i="13"/>
  <c r="Q30" i="13"/>
  <c r="Q27" i="13"/>
  <c r="Q26" i="13"/>
  <c r="Q23" i="13"/>
  <c r="Q20" i="13"/>
  <c r="Q88" i="13"/>
  <c r="Q78" i="13"/>
  <c r="Q74" i="13"/>
  <c r="Q61" i="13"/>
  <c r="S61" i="13" s="1"/>
  <c r="U61" i="13" s="1"/>
  <c r="Q215" i="13"/>
  <c r="Q213" i="13"/>
  <c r="Q211" i="13"/>
  <c r="Q197" i="13"/>
  <c r="Q193" i="13"/>
  <c r="Q192" i="13"/>
  <c r="S192" i="13" s="1"/>
  <c r="U192" i="13" s="1"/>
  <c r="V175" i="13"/>
  <c r="W175" i="13" s="1"/>
  <c r="Y175" i="13" s="1"/>
  <c r="Z175" i="13" s="1"/>
  <c r="V169" i="13"/>
  <c r="W169" i="13" s="1"/>
  <c r="Y169" i="13" s="1"/>
  <c r="Q148" i="13"/>
  <c r="Q143" i="13"/>
  <c r="S143" i="13" s="1"/>
  <c r="U143" i="13" s="1"/>
  <c r="Q139" i="13"/>
  <c r="S139" i="13" s="1"/>
  <c r="U139" i="13" s="1"/>
  <c r="Q134" i="13"/>
  <c r="S134" i="13" s="1"/>
  <c r="U134" i="13" s="1"/>
  <c r="Q129" i="13"/>
  <c r="S129" i="13" s="1"/>
  <c r="U129" i="13" s="1"/>
  <c r="Q125" i="13"/>
  <c r="S125" i="13" s="1"/>
  <c r="U125" i="13" s="1"/>
  <c r="Q121" i="13"/>
  <c r="S121" i="13" s="1"/>
  <c r="U121" i="13" s="1"/>
  <c r="Q117" i="13"/>
  <c r="S117" i="13" s="1"/>
  <c r="U117" i="13" s="1"/>
  <c r="Q113" i="13"/>
  <c r="S113" i="13" s="1"/>
  <c r="U113" i="13" s="1"/>
  <c r="Q105" i="13"/>
  <c r="S105" i="13" s="1"/>
  <c r="U105" i="13" s="1"/>
  <c r="Q97" i="13"/>
  <c r="S97" i="13" s="1"/>
  <c r="U97" i="13" s="1"/>
  <c r="V88" i="13"/>
  <c r="W88" i="13" s="1"/>
  <c r="Y88" i="13" s="1"/>
  <c r="V64" i="13"/>
  <c r="W64" i="13" s="1"/>
  <c r="Y64" i="13" s="1"/>
  <c r="V63" i="13"/>
  <c r="W63" i="13" s="1"/>
  <c r="Y63" i="13" s="1"/>
  <c r="Q51" i="13"/>
  <c r="S51" i="13" s="1"/>
  <c r="U51" i="13" s="1"/>
  <c r="Q49" i="13"/>
  <c r="S49" i="13" s="1"/>
  <c r="U49" i="13" s="1"/>
  <c r="Q33" i="13"/>
  <c r="S31" i="13"/>
  <c r="U31" i="13" s="1"/>
  <c r="S30" i="13"/>
  <c r="U30" i="13" s="1"/>
  <c r="S27" i="13"/>
  <c r="U27" i="13" s="1"/>
  <c r="S26" i="13"/>
  <c r="U26" i="13" s="1"/>
  <c r="S23" i="13"/>
  <c r="U23" i="13" s="1"/>
  <c r="S20" i="13"/>
  <c r="U20" i="13" s="1"/>
  <c r="Q70" i="13"/>
  <c r="Q68" i="13"/>
  <c r="Q203" i="13"/>
  <c r="V173" i="13"/>
  <c r="W173" i="13" s="1"/>
  <c r="Y173" i="13" s="1"/>
  <c r="V167" i="13"/>
  <c r="W167" i="13" s="1"/>
  <c r="Y167" i="13" s="1"/>
  <c r="V161" i="13"/>
  <c r="W161" i="13" s="1"/>
  <c r="Y161" i="13" s="1"/>
  <c r="S148" i="13"/>
  <c r="U148" i="13" s="1"/>
  <c r="Q146" i="13"/>
  <c r="V107" i="13"/>
  <c r="W107" i="13" s="1"/>
  <c r="Y107" i="13" s="1"/>
  <c r="Q89" i="13"/>
  <c r="S89" i="13" s="1"/>
  <c r="U89" i="13" s="1"/>
  <c r="Q59" i="13"/>
  <c r="S59" i="13" s="1"/>
  <c r="U59" i="13" s="1"/>
  <c r="Q57" i="13"/>
  <c r="S57" i="13" s="1"/>
  <c r="U57" i="13" s="1"/>
  <c r="Q47" i="13"/>
  <c r="S47" i="13" s="1"/>
  <c r="U47" i="13" s="1"/>
  <c r="Q45" i="13"/>
  <c r="S45" i="13" s="1"/>
  <c r="U45" i="13" s="1"/>
  <c r="Q44" i="13"/>
  <c r="Q42" i="13"/>
  <c r="S42" i="13" s="1"/>
  <c r="U42" i="13" s="1"/>
  <c r="Q38" i="13"/>
  <c r="S38" i="13" s="1"/>
  <c r="U38" i="13" s="1"/>
  <c r="O30" i="13"/>
  <c r="P30" i="13" s="1"/>
  <c r="Q29" i="13"/>
  <c r="O26" i="13"/>
  <c r="P26" i="13" s="1"/>
  <c r="Q19" i="13"/>
  <c r="Q16" i="13"/>
  <c r="S16" i="13" s="1"/>
  <c r="U16" i="13" s="1"/>
  <c r="Q212" i="13"/>
  <c r="Q210" i="13"/>
  <c r="Q205" i="13"/>
  <c r="S205" i="13" s="1"/>
  <c r="U205" i="13" s="1"/>
  <c r="S203" i="13"/>
  <c r="U203" i="13" s="1"/>
  <c r="Q201" i="13"/>
  <c r="V171" i="13"/>
  <c r="W171" i="13" s="1"/>
  <c r="Y171" i="13" s="1"/>
  <c r="V165" i="13"/>
  <c r="W165" i="13" s="1"/>
  <c r="Y165" i="13" s="1"/>
  <c r="V159" i="13"/>
  <c r="W159" i="13" s="1"/>
  <c r="Y159" i="13" s="1"/>
  <c r="Z159" i="13" s="1"/>
  <c r="S146" i="13"/>
  <c r="U146" i="13" s="1"/>
  <c r="Q144" i="13"/>
  <c r="Q142" i="13"/>
  <c r="Q140" i="13"/>
  <c r="Q138" i="13"/>
  <c r="Q136" i="13"/>
  <c r="Q135" i="13"/>
  <c r="Q133" i="13"/>
  <c r="Q131" i="13"/>
  <c r="Q130" i="13"/>
  <c r="Q128" i="13"/>
  <c r="Q126" i="13"/>
  <c r="Q124" i="13"/>
  <c r="Q122" i="13"/>
  <c r="Q120" i="13"/>
  <c r="Q118" i="13"/>
  <c r="Q116" i="13"/>
  <c r="Q114" i="13"/>
  <c r="Q107" i="13"/>
  <c r="Q101" i="13"/>
  <c r="S101" i="13" s="1"/>
  <c r="U101" i="13" s="1"/>
  <c r="Q93" i="13"/>
  <c r="S93" i="13" s="1"/>
  <c r="U93" i="13" s="1"/>
  <c r="Q92" i="13"/>
  <c r="S92" i="13" s="1"/>
  <c r="U92" i="13" s="1"/>
  <c r="Q90" i="13"/>
  <c r="Q85" i="13"/>
  <c r="S85" i="13" s="1"/>
  <c r="U85" i="13" s="1"/>
  <c r="V83" i="13"/>
  <c r="W83" i="13" s="1"/>
  <c r="Y83" i="13" s="1"/>
  <c r="V81" i="13"/>
  <c r="W81" i="13" s="1"/>
  <c r="Y81" i="13" s="1"/>
  <c r="Q75" i="13"/>
  <c r="S75" i="13" s="1"/>
  <c r="U75" i="13" s="1"/>
  <c r="Q72" i="13"/>
  <c r="Q71" i="13"/>
  <c r="S71" i="13" s="1"/>
  <c r="U71" i="13" s="1"/>
  <c r="Q67" i="13"/>
  <c r="S67" i="13" s="1"/>
  <c r="U67" i="13" s="1"/>
  <c r="Q65" i="13"/>
  <c r="S65" i="13" s="1"/>
  <c r="U65" i="13" s="1"/>
  <c r="V59" i="13"/>
  <c r="W59" i="13" s="1"/>
  <c r="Y59" i="13" s="1"/>
  <c r="Q55" i="13"/>
  <c r="S55" i="13" s="1"/>
  <c r="U55" i="13" s="1"/>
  <c r="Q53" i="13"/>
  <c r="S53" i="13" s="1"/>
  <c r="U53" i="13" s="1"/>
  <c r="V47" i="13"/>
  <c r="W47" i="13" s="1"/>
  <c r="Y47" i="13" s="1"/>
  <c r="Z47" i="13" s="1"/>
  <c r="AA47" i="13" s="1"/>
  <c r="Q40" i="13"/>
  <c r="S40" i="13" s="1"/>
  <c r="U40" i="13" s="1"/>
  <c r="Q32" i="13"/>
  <c r="S32" i="13" s="1"/>
  <c r="U32" i="13" s="1"/>
  <c r="S29" i="13"/>
  <c r="U29" i="13" s="1"/>
  <c r="Q24" i="13"/>
  <c r="S24" i="13" s="1"/>
  <c r="U24" i="13" s="1"/>
  <c r="Q22" i="13"/>
  <c r="S19" i="13"/>
  <c r="U19" i="13" s="1"/>
  <c r="Q18" i="13"/>
  <c r="Q17" i="13"/>
  <c r="S17" i="13" s="1"/>
  <c r="U17" i="13" s="1"/>
  <c r="Q15" i="13"/>
  <c r="S15" i="13" s="1"/>
  <c r="U15" i="13" s="1"/>
  <c r="S215" i="13"/>
  <c r="U215" i="13" s="1"/>
  <c r="S213" i="13"/>
  <c r="U213" i="13" s="1"/>
  <c r="S211" i="13"/>
  <c r="U211" i="13" s="1"/>
  <c r="V209" i="13"/>
  <c r="W209" i="13" s="1"/>
  <c r="Y209" i="13" s="1"/>
  <c r="Q209" i="13"/>
  <c r="S209" i="13" s="1"/>
  <c r="U209" i="13" s="1"/>
  <c r="Q206" i="13"/>
  <c r="S206" i="13" s="1"/>
  <c r="U206" i="13" s="1"/>
  <c r="Q204" i="13"/>
  <c r="S204" i="13" s="1"/>
  <c r="U204" i="13" s="1"/>
  <c r="V204" i="13"/>
  <c r="W204" i="13" s="1"/>
  <c r="Y204" i="13" s="1"/>
  <c r="V202" i="13"/>
  <c r="W202" i="13" s="1"/>
  <c r="Y202" i="13" s="1"/>
  <c r="S197" i="13"/>
  <c r="U197" i="13" s="1"/>
  <c r="S193" i="13"/>
  <c r="U193" i="13" s="1"/>
  <c r="Z167" i="13"/>
  <c r="AA167" i="13" s="1"/>
  <c r="AA175" i="13"/>
  <c r="Q214" i="13"/>
  <c r="S214" i="13" s="1"/>
  <c r="U214" i="13" s="1"/>
  <c r="V214" i="13"/>
  <c r="W214" i="13" s="1"/>
  <c r="Y214" i="13" s="1"/>
  <c r="S212" i="13"/>
  <c r="U212" i="13" s="1"/>
  <c r="S210" i="13"/>
  <c r="U210" i="13" s="1"/>
  <c r="S201" i="13"/>
  <c r="U201" i="13" s="1"/>
  <c r="Q188" i="13"/>
  <c r="S188" i="13" s="1"/>
  <c r="U188" i="13" s="1"/>
  <c r="V188" i="13"/>
  <c r="W188" i="13" s="1"/>
  <c r="Y188" i="13" s="1"/>
  <c r="AA159" i="13"/>
  <c r="V206" i="13"/>
  <c r="W206" i="13" s="1"/>
  <c r="Y206" i="13" s="1"/>
  <c r="Z206" i="13" s="1"/>
  <c r="AA206" i="13" s="1"/>
  <c r="Q202" i="13"/>
  <c r="S202" i="13" s="1"/>
  <c r="U202" i="13" s="1"/>
  <c r="Q198" i="13"/>
  <c r="S198" i="13" s="1"/>
  <c r="U198" i="13" s="1"/>
  <c r="Z198" i="13" s="1"/>
  <c r="AA198" i="13" s="1"/>
  <c r="V215" i="13"/>
  <c r="W215" i="13" s="1"/>
  <c r="Y215" i="13" s="1"/>
  <c r="V212" i="13"/>
  <c r="W212" i="13" s="1"/>
  <c r="Y212" i="13" s="1"/>
  <c r="Z212" i="13" s="1"/>
  <c r="V210" i="13"/>
  <c r="W210" i="13" s="1"/>
  <c r="Y210" i="13" s="1"/>
  <c r="V205" i="13"/>
  <c r="W205" i="13" s="1"/>
  <c r="Y205" i="13" s="1"/>
  <c r="V201" i="13"/>
  <c r="W201" i="13" s="1"/>
  <c r="Y201" i="13" s="1"/>
  <c r="V197" i="13"/>
  <c r="W197" i="13" s="1"/>
  <c r="Y197" i="13" s="1"/>
  <c r="Z197" i="13" s="1"/>
  <c r="Q174" i="13"/>
  <c r="S174" i="13" s="1"/>
  <c r="U174" i="13" s="1"/>
  <c r="V174" i="13"/>
  <c r="W174" i="13" s="1"/>
  <c r="Y174" i="13" s="1"/>
  <c r="Q169" i="13"/>
  <c r="S169" i="13" s="1"/>
  <c r="U169" i="13" s="1"/>
  <c r="Z169" i="13" s="1"/>
  <c r="AA169" i="13" s="1"/>
  <c r="Q166" i="13"/>
  <c r="S166" i="13" s="1"/>
  <c r="U166" i="13" s="1"/>
  <c r="V166" i="13"/>
  <c r="W166" i="13" s="1"/>
  <c r="Y166" i="13" s="1"/>
  <c r="Q161" i="13"/>
  <c r="S161" i="13" s="1"/>
  <c r="U161" i="13" s="1"/>
  <c r="Z161" i="13" s="1"/>
  <c r="AA161" i="13" s="1"/>
  <c r="Q158" i="13"/>
  <c r="S158" i="13" s="1"/>
  <c r="U158" i="13" s="1"/>
  <c r="V158" i="13"/>
  <c r="W158" i="13" s="1"/>
  <c r="Y158" i="13" s="1"/>
  <c r="Q153" i="13"/>
  <c r="S153" i="13" s="1"/>
  <c r="U153" i="13" s="1"/>
  <c r="V153" i="13"/>
  <c r="W153" i="13" s="1"/>
  <c r="Y153" i="13" s="1"/>
  <c r="V151" i="13"/>
  <c r="W151" i="13" s="1"/>
  <c r="Y151" i="13" s="1"/>
  <c r="Q150" i="13"/>
  <c r="V150" i="13"/>
  <c r="W150" i="13" s="1"/>
  <c r="Y150" i="13" s="1"/>
  <c r="Q147" i="13"/>
  <c r="S147" i="13" s="1"/>
  <c r="U147" i="13" s="1"/>
  <c r="Z147" i="13" s="1"/>
  <c r="AA147" i="13" s="1"/>
  <c r="Q145" i="13"/>
  <c r="S145" i="13" s="1"/>
  <c r="U145" i="13" s="1"/>
  <c r="Q141" i="13"/>
  <c r="S141" i="13" s="1"/>
  <c r="U141" i="13" s="1"/>
  <c r="Q137" i="13"/>
  <c r="S137" i="13" s="1"/>
  <c r="U137" i="13" s="1"/>
  <c r="Q132" i="13"/>
  <c r="S132" i="13" s="1"/>
  <c r="U132" i="13" s="1"/>
  <c r="Q127" i="13"/>
  <c r="S127" i="13" s="1"/>
  <c r="U127" i="13" s="1"/>
  <c r="Q123" i="13"/>
  <c r="S123" i="13" s="1"/>
  <c r="U123" i="13" s="1"/>
  <c r="Q119" i="13"/>
  <c r="S119" i="13" s="1"/>
  <c r="U119" i="13" s="1"/>
  <c r="Q115" i="13"/>
  <c r="S115" i="13" s="1"/>
  <c r="U115" i="13" s="1"/>
  <c r="Q156" i="13"/>
  <c r="S156" i="13" s="1"/>
  <c r="U156" i="13" s="1"/>
  <c r="V156" i="13"/>
  <c r="W156" i="13" s="1"/>
  <c r="Y156" i="13" s="1"/>
  <c r="Q149" i="13"/>
  <c r="S149" i="13" s="1"/>
  <c r="U149" i="13" s="1"/>
  <c r="V149" i="13"/>
  <c r="W149" i="13" s="1"/>
  <c r="Y149" i="13" s="1"/>
  <c r="Q172" i="13"/>
  <c r="S172" i="13" s="1"/>
  <c r="U172" i="13" s="1"/>
  <c r="V172" i="13"/>
  <c r="W172" i="13" s="1"/>
  <c r="Y172" i="13" s="1"/>
  <c r="Q164" i="13"/>
  <c r="S164" i="13" s="1"/>
  <c r="U164" i="13" s="1"/>
  <c r="V164" i="13"/>
  <c r="W164" i="13" s="1"/>
  <c r="Y164" i="13" s="1"/>
  <c r="V213" i="13"/>
  <c r="W213" i="13" s="1"/>
  <c r="Y213" i="13" s="1"/>
  <c r="Z213" i="13" s="1"/>
  <c r="V211" i="13"/>
  <c r="W211" i="13" s="1"/>
  <c r="Y211" i="13" s="1"/>
  <c r="Z211" i="13" s="1"/>
  <c r="V203" i="13"/>
  <c r="W203" i="13" s="1"/>
  <c r="Y203" i="13" s="1"/>
  <c r="Z203" i="13" s="1"/>
  <c r="V193" i="13"/>
  <c r="W193" i="13" s="1"/>
  <c r="Y193" i="13" s="1"/>
  <c r="Z193" i="13" s="1"/>
  <c r="AA193" i="13" s="1"/>
  <c r="Q173" i="13"/>
  <c r="S173" i="13" s="1"/>
  <c r="U173" i="13" s="1"/>
  <c r="Z173" i="13" s="1"/>
  <c r="AA173" i="13" s="1"/>
  <c r="Q170" i="13"/>
  <c r="S170" i="13" s="1"/>
  <c r="U170" i="13" s="1"/>
  <c r="V170" i="13"/>
  <c r="W170" i="13" s="1"/>
  <c r="Y170" i="13" s="1"/>
  <c r="Q165" i="13"/>
  <c r="S165" i="13" s="1"/>
  <c r="U165" i="13" s="1"/>
  <c r="Z165" i="13" s="1"/>
  <c r="AA165" i="13" s="1"/>
  <c r="Q162" i="13"/>
  <c r="S162" i="13" s="1"/>
  <c r="U162" i="13" s="1"/>
  <c r="V162" i="13"/>
  <c r="W162" i="13" s="1"/>
  <c r="Y162" i="13" s="1"/>
  <c r="Q157" i="13"/>
  <c r="S157" i="13" s="1"/>
  <c r="U157" i="13" s="1"/>
  <c r="Z157" i="13" s="1"/>
  <c r="AA157" i="13" s="1"/>
  <c r="Q151" i="13"/>
  <c r="S151" i="13" s="1"/>
  <c r="U151" i="13" s="1"/>
  <c r="S150" i="13"/>
  <c r="U150" i="13" s="1"/>
  <c r="S144" i="13"/>
  <c r="U144" i="13" s="1"/>
  <c r="S142" i="13"/>
  <c r="U142" i="13" s="1"/>
  <c r="S140" i="13"/>
  <c r="U140" i="13" s="1"/>
  <c r="S138" i="13"/>
  <c r="U138" i="13" s="1"/>
  <c r="S136" i="13"/>
  <c r="U136" i="13" s="1"/>
  <c r="S135" i="13"/>
  <c r="U135" i="13" s="1"/>
  <c r="S133" i="13"/>
  <c r="U133" i="13" s="1"/>
  <c r="S131" i="13"/>
  <c r="U131" i="13" s="1"/>
  <c r="S130" i="13"/>
  <c r="U130" i="13" s="1"/>
  <c r="S128" i="13"/>
  <c r="U128" i="13" s="1"/>
  <c r="S126" i="13"/>
  <c r="U126" i="13" s="1"/>
  <c r="S124" i="13"/>
  <c r="U124" i="13" s="1"/>
  <c r="S122" i="13"/>
  <c r="U122" i="13" s="1"/>
  <c r="S120" i="13"/>
  <c r="U120" i="13" s="1"/>
  <c r="S118" i="13"/>
  <c r="U118" i="13" s="1"/>
  <c r="S116" i="13"/>
  <c r="U116" i="13" s="1"/>
  <c r="S114" i="13"/>
  <c r="U114" i="13" s="1"/>
  <c r="P178" i="13"/>
  <c r="V192" i="13"/>
  <c r="W192" i="13" s="1"/>
  <c r="Y192" i="13" s="1"/>
  <c r="Z192" i="13" s="1"/>
  <c r="Q176" i="13"/>
  <c r="S176" i="13" s="1"/>
  <c r="U176" i="13" s="1"/>
  <c r="V176" i="13"/>
  <c r="W176" i="13" s="1"/>
  <c r="Y176" i="13" s="1"/>
  <c r="Q168" i="13"/>
  <c r="S168" i="13" s="1"/>
  <c r="U168" i="13" s="1"/>
  <c r="V168" i="13"/>
  <c r="W168" i="13" s="1"/>
  <c r="Y168" i="13" s="1"/>
  <c r="Q160" i="13"/>
  <c r="S160" i="13" s="1"/>
  <c r="U160" i="13" s="1"/>
  <c r="V160" i="13"/>
  <c r="W160" i="13" s="1"/>
  <c r="Y160" i="13" s="1"/>
  <c r="Z155" i="13"/>
  <c r="AA155" i="13" s="1"/>
  <c r="Q154" i="13"/>
  <c r="S154" i="13" s="1"/>
  <c r="U154" i="13" s="1"/>
  <c r="V154" i="13"/>
  <c r="W154" i="13" s="1"/>
  <c r="Y154" i="13" s="1"/>
  <c r="Q152" i="13"/>
  <c r="S152" i="13" s="1"/>
  <c r="U152" i="13" s="1"/>
  <c r="V152" i="13"/>
  <c r="W152" i="13" s="1"/>
  <c r="Y152" i="13" s="1"/>
  <c r="V148" i="13"/>
  <c r="W148" i="13" s="1"/>
  <c r="Y148" i="13" s="1"/>
  <c r="Z148" i="13" s="1"/>
  <c r="V144" i="13"/>
  <c r="W144" i="13" s="1"/>
  <c r="Y144" i="13" s="1"/>
  <c r="Z144" i="13" s="1"/>
  <c r="AA140" i="13"/>
  <c r="V140" i="13"/>
  <c r="W140" i="13" s="1"/>
  <c r="Y140" i="13" s="1"/>
  <c r="Z140" i="13" s="1"/>
  <c r="V136" i="13"/>
  <c r="W136" i="13" s="1"/>
  <c r="Y136" i="13" s="1"/>
  <c r="Z136" i="13" s="1"/>
  <c r="V135" i="13"/>
  <c r="W135" i="13" s="1"/>
  <c r="Y135" i="13" s="1"/>
  <c r="V131" i="13"/>
  <c r="W131" i="13" s="1"/>
  <c r="Y131" i="13" s="1"/>
  <c r="Z131" i="13" s="1"/>
  <c r="V130" i="13"/>
  <c r="W130" i="13" s="1"/>
  <c r="Y130" i="13" s="1"/>
  <c r="V126" i="13"/>
  <c r="W126" i="13" s="1"/>
  <c r="Y126" i="13" s="1"/>
  <c r="Z126" i="13" s="1"/>
  <c r="V122" i="13"/>
  <c r="W122" i="13" s="1"/>
  <c r="Y122" i="13" s="1"/>
  <c r="Z122" i="13" s="1"/>
  <c r="AA122" i="13" s="1"/>
  <c r="V118" i="13"/>
  <c r="W118" i="13" s="1"/>
  <c r="Y118" i="13" s="1"/>
  <c r="Z118" i="13" s="1"/>
  <c r="V114" i="13"/>
  <c r="W114" i="13" s="1"/>
  <c r="Y114" i="13" s="1"/>
  <c r="V109" i="13"/>
  <c r="W109" i="13" s="1"/>
  <c r="Y109" i="13" s="1"/>
  <c r="Q108" i="13"/>
  <c r="S108" i="13" s="1"/>
  <c r="U108" i="13" s="1"/>
  <c r="V108" i="13"/>
  <c r="W108" i="13" s="1"/>
  <c r="Y108" i="13" s="1"/>
  <c r="Q95" i="13"/>
  <c r="S95" i="13" s="1"/>
  <c r="U95" i="13" s="1"/>
  <c r="V143" i="13"/>
  <c r="W143" i="13" s="1"/>
  <c r="Y143" i="13" s="1"/>
  <c r="Z143" i="13" s="1"/>
  <c r="V139" i="13"/>
  <c r="W139" i="13" s="1"/>
  <c r="Y139" i="13" s="1"/>
  <c r="Z139" i="13" s="1"/>
  <c r="V134" i="13"/>
  <c r="W134" i="13" s="1"/>
  <c r="Y134" i="13" s="1"/>
  <c r="Z134" i="13" s="1"/>
  <c r="V129" i="13"/>
  <c r="W129" i="13" s="1"/>
  <c r="Y129" i="13" s="1"/>
  <c r="Z129" i="13" s="1"/>
  <c r="V125" i="13"/>
  <c r="W125" i="13" s="1"/>
  <c r="Y125" i="13" s="1"/>
  <c r="Z125" i="13" s="1"/>
  <c r="V121" i="13"/>
  <c r="W121" i="13" s="1"/>
  <c r="Y121" i="13" s="1"/>
  <c r="Z121" i="13" s="1"/>
  <c r="V117" i="13"/>
  <c r="W117" i="13" s="1"/>
  <c r="Y117" i="13" s="1"/>
  <c r="Z117" i="13" s="1"/>
  <c r="V113" i="13"/>
  <c r="W113" i="13" s="1"/>
  <c r="Y113" i="13" s="1"/>
  <c r="Z113" i="13" s="1"/>
  <c r="V112" i="13"/>
  <c r="W112" i="13" s="1"/>
  <c r="Y112" i="13" s="1"/>
  <c r="Q111" i="13"/>
  <c r="S111" i="13" s="1"/>
  <c r="U111" i="13" s="1"/>
  <c r="V111" i="13"/>
  <c r="W111" i="13" s="1"/>
  <c r="Y111" i="13" s="1"/>
  <c r="S107" i="13"/>
  <c r="U107" i="13" s="1"/>
  <c r="Z107" i="13" s="1"/>
  <c r="AA107" i="13" s="1"/>
  <c r="S90" i="13"/>
  <c r="U90" i="13" s="1"/>
  <c r="Q87" i="13"/>
  <c r="S87" i="13" s="1"/>
  <c r="U87" i="13" s="1"/>
  <c r="V87" i="13"/>
  <c r="W87" i="13" s="1"/>
  <c r="Y87" i="13" s="1"/>
  <c r="V146" i="13"/>
  <c r="W146" i="13" s="1"/>
  <c r="Y146" i="13" s="1"/>
  <c r="Z146" i="13" s="1"/>
  <c r="V142" i="13"/>
  <c r="W142" i="13" s="1"/>
  <c r="Y142" i="13" s="1"/>
  <c r="V138" i="13"/>
  <c r="W138" i="13" s="1"/>
  <c r="Y138" i="13" s="1"/>
  <c r="V133" i="13"/>
  <c r="W133" i="13" s="1"/>
  <c r="Y133" i="13" s="1"/>
  <c r="Z133" i="13" s="1"/>
  <c r="V128" i="13"/>
  <c r="W128" i="13" s="1"/>
  <c r="Y128" i="13" s="1"/>
  <c r="V124" i="13"/>
  <c r="W124" i="13" s="1"/>
  <c r="Y124" i="13" s="1"/>
  <c r="Z124" i="13" s="1"/>
  <c r="V120" i="13"/>
  <c r="W120" i="13" s="1"/>
  <c r="Y120" i="13" s="1"/>
  <c r="V116" i="13"/>
  <c r="W116" i="13" s="1"/>
  <c r="Y116" i="13" s="1"/>
  <c r="Z116" i="13" s="1"/>
  <c r="S112" i="13"/>
  <c r="U112" i="13" s="1"/>
  <c r="S109" i="13"/>
  <c r="U109" i="13" s="1"/>
  <c r="Q106" i="13"/>
  <c r="S106" i="13" s="1"/>
  <c r="U106" i="13" s="1"/>
  <c r="S104" i="13"/>
  <c r="U104" i="13" s="1"/>
  <c r="Z104" i="13" s="1"/>
  <c r="AA104" i="13" s="1"/>
  <c r="Q103" i="13"/>
  <c r="S103" i="13" s="1"/>
  <c r="U103" i="13" s="1"/>
  <c r="V103" i="13"/>
  <c r="W103" i="13" s="1"/>
  <c r="Y103" i="13" s="1"/>
  <c r="Q102" i="13"/>
  <c r="S102" i="13" s="1"/>
  <c r="U102" i="13" s="1"/>
  <c r="S100" i="13"/>
  <c r="U100" i="13" s="1"/>
  <c r="Z100" i="13" s="1"/>
  <c r="AA100" i="13" s="1"/>
  <c r="Q99" i="13"/>
  <c r="S99" i="13" s="1"/>
  <c r="U99" i="13" s="1"/>
  <c r="V99" i="13"/>
  <c r="W99" i="13" s="1"/>
  <c r="Y99" i="13" s="1"/>
  <c r="Q98" i="13"/>
  <c r="S98" i="13" s="1"/>
  <c r="U98" i="13" s="1"/>
  <c r="Q94" i="13"/>
  <c r="S94" i="13" s="1"/>
  <c r="U94" i="13" s="1"/>
  <c r="Z85" i="13"/>
  <c r="AA85" i="13" s="1"/>
  <c r="V145" i="13"/>
  <c r="W145" i="13" s="1"/>
  <c r="Y145" i="13" s="1"/>
  <c r="Z145" i="13" s="1"/>
  <c r="V141" i="13"/>
  <c r="W141" i="13" s="1"/>
  <c r="Y141" i="13" s="1"/>
  <c r="Z141" i="13" s="1"/>
  <c r="V137" i="13"/>
  <c r="W137" i="13" s="1"/>
  <c r="Y137" i="13" s="1"/>
  <c r="Z137" i="13" s="1"/>
  <c r="V132" i="13"/>
  <c r="W132" i="13" s="1"/>
  <c r="Y132" i="13" s="1"/>
  <c r="V127" i="13"/>
  <c r="W127" i="13" s="1"/>
  <c r="Y127" i="13" s="1"/>
  <c r="Z127" i="13" s="1"/>
  <c r="V123" i="13"/>
  <c r="W123" i="13" s="1"/>
  <c r="Y123" i="13" s="1"/>
  <c r="Z123" i="13" s="1"/>
  <c r="V119" i="13"/>
  <c r="W119" i="13" s="1"/>
  <c r="Y119" i="13" s="1"/>
  <c r="Z119" i="13" s="1"/>
  <c r="V115" i="13"/>
  <c r="W115" i="13" s="1"/>
  <c r="Y115" i="13" s="1"/>
  <c r="Q110" i="13"/>
  <c r="S110" i="13" s="1"/>
  <c r="U110" i="13" s="1"/>
  <c r="V110" i="13"/>
  <c r="W110" i="13" s="1"/>
  <c r="Y110" i="13" s="1"/>
  <c r="Q96" i="13"/>
  <c r="S96" i="13" s="1"/>
  <c r="U96" i="13" s="1"/>
  <c r="V96" i="13"/>
  <c r="W96" i="13" s="1"/>
  <c r="Y96" i="13" s="1"/>
  <c r="Q91" i="13"/>
  <c r="S91" i="13" s="1"/>
  <c r="U91" i="13" s="1"/>
  <c r="V105" i="13"/>
  <c r="W105" i="13" s="1"/>
  <c r="Y105" i="13" s="1"/>
  <c r="Z105" i="13" s="1"/>
  <c r="V101" i="13"/>
  <c r="W101" i="13" s="1"/>
  <c r="Y101" i="13" s="1"/>
  <c r="Z101" i="13" s="1"/>
  <c r="V97" i="13"/>
  <c r="W97" i="13" s="1"/>
  <c r="Y97" i="13" s="1"/>
  <c r="Z97" i="13" s="1"/>
  <c r="V93" i="13"/>
  <c r="W93" i="13" s="1"/>
  <c r="Y93" i="13" s="1"/>
  <c r="Z93" i="13" s="1"/>
  <c r="V89" i="13"/>
  <c r="W89" i="13" s="1"/>
  <c r="Y89" i="13" s="1"/>
  <c r="Z89" i="13" s="1"/>
  <c r="Q83" i="13"/>
  <c r="S83" i="13" s="1"/>
  <c r="U83" i="13" s="1"/>
  <c r="Z83" i="13" s="1"/>
  <c r="AA83" i="13" s="1"/>
  <c r="Q81" i="13"/>
  <c r="S81" i="13" s="1"/>
  <c r="U81" i="13" s="1"/>
  <c r="Z81" i="13" s="1"/>
  <c r="AA81" i="13" s="1"/>
  <c r="V94" i="13"/>
  <c r="W94" i="13" s="1"/>
  <c r="Y94" i="13" s="1"/>
  <c r="V90" i="13"/>
  <c r="W90" i="13" s="1"/>
  <c r="Y90" i="13" s="1"/>
  <c r="Z90" i="13" s="1"/>
  <c r="Q77" i="13"/>
  <c r="S77" i="13" s="1"/>
  <c r="U77" i="13" s="1"/>
  <c r="V77" i="13"/>
  <c r="W77" i="13" s="1"/>
  <c r="Y77" i="13" s="1"/>
  <c r="Q73" i="13"/>
  <c r="S73" i="13" s="1"/>
  <c r="U73" i="13" s="1"/>
  <c r="V73" i="13"/>
  <c r="W73" i="13" s="1"/>
  <c r="Y73" i="13" s="1"/>
  <c r="Q69" i="13"/>
  <c r="S69" i="13" s="1"/>
  <c r="U69" i="13" s="1"/>
  <c r="V69" i="13"/>
  <c r="W69" i="13" s="1"/>
  <c r="Y69" i="13" s="1"/>
  <c r="Z59" i="13"/>
  <c r="AA59" i="13" s="1"/>
  <c r="V91" i="13"/>
  <c r="W91" i="13" s="1"/>
  <c r="Y91" i="13" s="1"/>
  <c r="Q84" i="13"/>
  <c r="S84" i="13" s="1"/>
  <c r="U84" i="13" s="1"/>
  <c r="V84" i="13"/>
  <c r="W84" i="13" s="1"/>
  <c r="Y84" i="13" s="1"/>
  <c r="Q80" i="13"/>
  <c r="S80" i="13" s="1"/>
  <c r="U80" i="13" s="1"/>
  <c r="V80" i="13"/>
  <c r="W80" i="13" s="1"/>
  <c r="Y80" i="13" s="1"/>
  <c r="S76" i="13"/>
  <c r="U76" i="13" s="1"/>
  <c r="S72" i="13"/>
  <c r="U72" i="13" s="1"/>
  <c r="Z67" i="13"/>
  <c r="AA67" i="13" s="1"/>
  <c r="V106" i="13"/>
  <c r="W106" i="13" s="1"/>
  <c r="Y106" i="13" s="1"/>
  <c r="Z106" i="13" s="1"/>
  <c r="V102" i="13"/>
  <c r="W102" i="13" s="1"/>
  <c r="Y102" i="13" s="1"/>
  <c r="Z102" i="13" s="1"/>
  <c r="V98" i="13"/>
  <c r="W98" i="13" s="1"/>
  <c r="Y98" i="13" s="1"/>
  <c r="Z98" i="13" s="1"/>
  <c r="V95" i="13"/>
  <c r="W95" i="13" s="1"/>
  <c r="Y95" i="13" s="1"/>
  <c r="Z95" i="13" s="1"/>
  <c r="V92" i="13"/>
  <c r="W92" i="13" s="1"/>
  <c r="Y92" i="13" s="1"/>
  <c r="Z92" i="13" s="1"/>
  <c r="S88" i="13"/>
  <c r="U88" i="13" s="1"/>
  <c r="Z88" i="13" s="1"/>
  <c r="AA88" i="13" s="1"/>
  <c r="Q86" i="13"/>
  <c r="S86" i="13" s="1"/>
  <c r="U86" i="13" s="1"/>
  <c r="V86" i="13"/>
  <c r="W86" i="13" s="1"/>
  <c r="Y86" i="13" s="1"/>
  <c r="Q82" i="13"/>
  <c r="S82" i="13" s="1"/>
  <c r="U82" i="13" s="1"/>
  <c r="V82" i="13"/>
  <c r="W82" i="13" s="1"/>
  <c r="Y82" i="13" s="1"/>
  <c r="Q79" i="13"/>
  <c r="S79" i="13" s="1"/>
  <c r="U79" i="13" s="1"/>
  <c r="V79" i="13"/>
  <c r="W79" i="13" s="1"/>
  <c r="Y79" i="13" s="1"/>
  <c r="S78" i="13"/>
  <c r="U78" i="13" s="1"/>
  <c r="S74" i="13"/>
  <c r="U74" i="13" s="1"/>
  <c r="S70" i="13"/>
  <c r="U70" i="13" s="1"/>
  <c r="Z63" i="13"/>
  <c r="AA63" i="13" s="1"/>
  <c r="V76" i="13"/>
  <c r="W76" i="13" s="1"/>
  <c r="Y76" i="13" s="1"/>
  <c r="V72" i="13"/>
  <c r="W72" i="13" s="1"/>
  <c r="Y72" i="13" s="1"/>
  <c r="Z72" i="13" s="1"/>
  <c r="V68" i="13"/>
  <c r="W68" i="13" s="1"/>
  <c r="Y68" i="13" s="1"/>
  <c r="Q66" i="13"/>
  <c r="S66" i="13" s="1"/>
  <c r="U66" i="13" s="1"/>
  <c r="V66" i="13"/>
  <c r="W66" i="13" s="1"/>
  <c r="Y66" i="13" s="1"/>
  <c r="V61" i="13"/>
  <c r="W61" i="13" s="1"/>
  <c r="Y61" i="13" s="1"/>
  <c r="Z61" i="13" s="1"/>
  <c r="Q58" i="13"/>
  <c r="S58" i="13" s="1"/>
  <c r="U58" i="13" s="1"/>
  <c r="V53" i="13"/>
  <c r="W53" i="13" s="1"/>
  <c r="Y53" i="13" s="1"/>
  <c r="Z53" i="13" s="1"/>
  <c r="Q50" i="13"/>
  <c r="S50" i="13" s="1"/>
  <c r="U50" i="13" s="1"/>
  <c r="V45" i="13"/>
  <c r="W45" i="13" s="1"/>
  <c r="Y45" i="13" s="1"/>
  <c r="Z45" i="13" s="1"/>
  <c r="Q35" i="13"/>
  <c r="S35" i="13" s="1"/>
  <c r="U35" i="13" s="1"/>
  <c r="Z35" i="13" s="1"/>
  <c r="AA35" i="13" s="1"/>
  <c r="V75" i="13"/>
  <c r="W75" i="13" s="1"/>
  <c r="Y75" i="13" s="1"/>
  <c r="Z75" i="13" s="1"/>
  <c r="V71" i="13"/>
  <c r="W71" i="13" s="1"/>
  <c r="Y71" i="13" s="1"/>
  <c r="Q64" i="13"/>
  <c r="S64" i="13" s="1"/>
  <c r="U64" i="13" s="1"/>
  <c r="Z64" i="13" s="1"/>
  <c r="AA64" i="13" s="1"/>
  <c r="Q56" i="13"/>
  <c r="S56" i="13" s="1"/>
  <c r="U56" i="13" s="1"/>
  <c r="Q48" i="13"/>
  <c r="S48" i="13" s="1"/>
  <c r="Q43" i="13"/>
  <c r="S43" i="13" s="1"/>
  <c r="U43" i="13" s="1"/>
  <c r="V43" i="13"/>
  <c r="W43" i="13" s="1"/>
  <c r="Y43" i="13" s="1"/>
  <c r="V40" i="13"/>
  <c r="W40" i="13" s="1"/>
  <c r="Y40" i="13" s="1"/>
  <c r="Z40" i="13" s="1"/>
  <c r="V78" i="13"/>
  <c r="W78" i="13" s="1"/>
  <c r="Y78" i="13" s="1"/>
  <c r="Z78" i="13" s="1"/>
  <c r="V74" i="13"/>
  <c r="W74" i="13" s="1"/>
  <c r="Y74" i="13" s="1"/>
  <c r="V70" i="13"/>
  <c r="W70" i="13" s="1"/>
  <c r="Y70" i="13" s="1"/>
  <c r="Z70" i="13" s="1"/>
  <c r="S68" i="13"/>
  <c r="U68" i="13" s="1"/>
  <c r="V65" i="13"/>
  <c r="W65" i="13" s="1"/>
  <c r="Y65" i="13" s="1"/>
  <c r="Z65" i="13" s="1"/>
  <c r="Q62" i="13"/>
  <c r="S62" i="13" s="1"/>
  <c r="U62" i="13" s="1"/>
  <c r="V62" i="13"/>
  <c r="W62" i="13" s="1"/>
  <c r="Y62" i="13" s="1"/>
  <c r="S60" i="13"/>
  <c r="U60" i="13" s="1"/>
  <c r="V57" i="13"/>
  <c r="W57" i="13" s="1"/>
  <c r="Y57" i="13" s="1"/>
  <c r="Z57" i="13" s="1"/>
  <c r="Q54" i="13"/>
  <c r="S54" i="13" s="1"/>
  <c r="U54" i="13" s="1"/>
  <c r="S52" i="13"/>
  <c r="U52" i="13" s="1"/>
  <c r="V49" i="13"/>
  <c r="W49" i="13" s="1"/>
  <c r="Y49" i="13" s="1"/>
  <c r="Z49" i="13" s="1"/>
  <c r="Q46" i="13"/>
  <c r="S46" i="13" s="1"/>
  <c r="U46" i="13" s="1"/>
  <c r="V46" i="13"/>
  <c r="W46" i="13" s="1"/>
  <c r="Y46" i="13" s="1"/>
  <c r="S44" i="13"/>
  <c r="U44" i="13" s="1"/>
  <c r="Z44" i="13" s="1"/>
  <c r="AA44" i="13" s="1"/>
  <c r="V42" i="13"/>
  <c r="W42" i="13" s="1"/>
  <c r="Y42" i="13" s="1"/>
  <c r="Z42" i="13" s="1"/>
  <c r="Q39" i="13"/>
  <c r="S39" i="13" s="1"/>
  <c r="U39" i="13" s="1"/>
  <c r="V39" i="13"/>
  <c r="W39" i="13" s="1"/>
  <c r="Y39" i="13" s="1"/>
  <c r="V38" i="13"/>
  <c r="W38" i="13" s="1"/>
  <c r="Y38" i="13" s="1"/>
  <c r="Z38" i="13" s="1"/>
  <c r="Q41" i="13"/>
  <c r="S41" i="13" s="1"/>
  <c r="U41" i="13" s="1"/>
  <c r="V41" i="13"/>
  <c r="W41" i="13" s="1"/>
  <c r="Y41" i="13" s="1"/>
  <c r="Q34" i="13"/>
  <c r="S34" i="13" s="1"/>
  <c r="U34" i="13" s="1"/>
  <c r="V34" i="13"/>
  <c r="W34" i="13" s="1"/>
  <c r="Y34" i="13" s="1"/>
  <c r="Q37" i="13"/>
  <c r="S37" i="13" s="1"/>
  <c r="U37" i="13" s="1"/>
  <c r="V37" i="13"/>
  <c r="W37" i="13" s="1"/>
  <c r="Y37" i="13" s="1"/>
  <c r="Q36" i="13"/>
  <c r="S36" i="13" s="1"/>
  <c r="U36" i="13" s="1"/>
  <c r="V36" i="13"/>
  <c r="W36" i="13" s="1"/>
  <c r="Y36" i="13" s="1"/>
  <c r="S33" i="13"/>
  <c r="U33" i="13" s="1"/>
  <c r="Q28" i="13"/>
  <c r="S28" i="13" s="1"/>
  <c r="U28" i="13" s="1"/>
  <c r="V28" i="13"/>
  <c r="W28" i="13" s="1"/>
  <c r="Y28" i="13" s="1"/>
  <c r="Q25" i="13"/>
  <c r="V25" i="13"/>
  <c r="W25" i="13" s="1"/>
  <c r="Y25" i="13" s="1"/>
  <c r="S21" i="13"/>
  <c r="U21" i="13" s="1"/>
  <c r="S14" i="13"/>
  <c r="S22" i="13"/>
  <c r="U22" i="13" s="1"/>
  <c r="S18" i="13"/>
  <c r="U18" i="13" s="1"/>
  <c r="V33" i="13"/>
  <c r="W33" i="13" s="1"/>
  <c r="Y33" i="13" s="1"/>
  <c r="V31" i="13"/>
  <c r="W31" i="13" s="1"/>
  <c r="Y31" i="13" s="1"/>
  <c r="Z31" i="13" s="1"/>
  <c r="V27" i="13"/>
  <c r="W27" i="13" s="1"/>
  <c r="Y27" i="13" s="1"/>
  <c r="Z27" i="13" s="1"/>
  <c r="V23" i="13"/>
  <c r="W23" i="13" s="1"/>
  <c r="Y23" i="13" s="1"/>
  <c r="Z23" i="13" s="1"/>
  <c r="V21" i="13"/>
  <c r="W21" i="13" s="1"/>
  <c r="Y21" i="13" s="1"/>
  <c r="V19" i="13"/>
  <c r="W19" i="13" s="1"/>
  <c r="Y19" i="13" s="1"/>
  <c r="Z19" i="13" s="1"/>
  <c r="V32" i="13"/>
  <c r="W32" i="13" s="1"/>
  <c r="Y32" i="13" s="1"/>
  <c r="Z32" i="13" s="1"/>
  <c r="V16" i="13"/>
  <c r="W16" i="13" s="1"/>
  <c r="Y16" i="13" s="1"/>
  <c r="Z16" i="13" s="1"/>
  <c r="V30" i="13"/>
  <c r="W30" i="13" s="1"/>
  <c r="Y30" i="13" s="1"/>
  <c r="Z30" i="13" s="1"/>
  <c r="V29" i="13"/>
  <c r="W29" i="13" s="1"/>
  <c r="Y29" i="13" s="1"/>
  <c r="Z29" i="13" s="1"/>
  <c r="V26" i="13"/>
  <c r="W26" i="13" s="1"/>
  <c r="Y26" i="13" s="1"/>
  <c r="Z26" i="13" s="1"/>
  <c r="V22" i="13"/>
  <c r="W22" i="13" s="1"/>
  <c r="Y22" i="13" s="1"/>
  <c r="V20" i="13"/>
  <c r="W20" i="13" s="1"/>
  <c r="Y20" i="13" s="1"/>
  <c r="Z20" i="13" s="1"/>
  <c r="V18" i="13"/>
  <c r="W18" i="13" s="1"/>
  <c r="Y18" i="13" s="1"/>
  <c r="V14" i="13"/>
  <c r="W14" i="13" s="1"/>
  <c r="Y14" i="13" s="1"/>
  <c r="V24" i="13"/>
  <c r="W24" i="13" s="1"/>
  <c r="Y24" i="13" s="1"/>
  <c r="Z24" i="13" s="1"/>
  <c r="V17" i="13"/>
  <c r="W17" i="13" s="1"/>
  <c r="Y17" i="13" s="1"/>
  <c r="Z17" i="13" s="1"/>
  <c r="V15" i="13"/>
  <c r="W15" i="13" s="1"/>
  <c r="Y15" i="13" s="1"/>
  <c r="Z15" i="13" s="1"/>
  <c r="V13" i="13"/>
  <c r="W13" i="13" s="1"/>
  <c r="Y13" i="13" s="1"/>
  <c r="Z13" i="13" s="1"/>
  <c r="U187" i="13" l="1"/>
  <c r="V187" i="13"/>
  <c r="W187" i="13" s="1"/>
  <c r="Y187" i="13" s="1"/>
  <c r="Z187" i="13" s="1"/>
  <c r="Z18" i="13"/>
  <c r="Z74" i="13"/>
  <c r="Z71" i="13"/>
  <c r="Z76" i="13"/>
  <c r="Z120" i="13"/>
  <c r="Z138" i="13"/>
  <c r="AA138" i="13" s="1"/>
  <c r="AA113" i="13"/>
  <c r="Z114" i="13"/>
  <c r="Z130" i="13"/>
  <c r="AA148" i="13"/>
  <c r="Z201" i="13"/>
  <c r="Z215" i="13"/>
  <c r="Z205" i="13"/>
  <c r="AA205" i="13" s="1"/>
  <c r="Z36" i="13"/>
  <c r="AA38" i="13"/>
  <c r="V55" i="13"/>
  <c r="W55" i="13" s="1"/>
  <c r="Y55" i="13" s="1"/>
  <c r="Z115" i="13"/>
  <c r="Z132" i="13"/>
  <c r="Z128" i="13"/>
  <c r="Z142" i="13"/>
  <c r="Z135" i="13"/>
  <c r="Z210" i="13"/>
  <c r="Z209" i="13"/>
  <c r="AA135" i="13"/>
  <c r="AA29" i="13"/>
  <c r="AA16" i="13"/>
  <c r="AA19" i="13"/>
  <c r="V58" i="13"/>
  <c r="W58" i="13" s="1"/>
  <c r="Y58" i="13" s="1"/>
  <c r="Z58" i="13" s="1"/>
  <c r="Z79" i="13"/>
  <c r="AA146" i="13"/>
  <c r="AA121" i="13"/>
  <c r="AA130" i="13"/>
  <c r="Z153" i="13"/>
  <c r="AA153" i="13" s="1"/>
  <c r="V51" i="13"/>
  <c r="W51" i="13" s="1"/>
  <c r="Y51" i="13" s="1"/>
  <c r="Z51" i="13" s="1"/>
  <c r="AA51" i="13" s="1"/>
  <c r="V54" i="13"/>
  <c r="W54" i="13" s="1"/>
  <c r="Y54" i="13" s="1"/>
  <c r="Z54" i="13" s="1"/>
  <c r="AA26" i="13"/>
  <c r="AA30" i="13"/>
  <c r="AA32" i="13"/>
  <c r="AA143" i="13"/>
  <c r="Z160" i="13"/>
  <c r="Z162" i="13"/>
  <c r="AA162" i="13" s="1"/>
  <c r="Z204" i="13"/>
  <c r="AA204" i="13" s="1"/>
  <c r="AA20" i="13"/>
  <c r="AA23" i="13"/>
  <c r="AA31" i="13"/>
  <c r="Z28" i="13"/>
  <c r="AA74" i="13"/>
  <c r="AA72" i="13"/>
  <c r="AA65" i="13"/>
  <c r="Z84" i="13"/>
  <c r="AA90" i="13"/>
  <c r="AA139" i="13"/>
  <c r="Z176" i="13"/>
  <c r="AA176" i="13" s="1"/>
  <c r="Z188" i="13"/>
  <c r="AA188" i="13" s="1"/>
  <c r="Z171" i="13"/>
  <c r="AA171" i="13" s="1"/>
  <c r="AA18" i="13"/>
  <c r="AA27" i="13"/>
  <c r="AA70" i="13"/>
  <c r="AA78" i="13"/>
  <c r="AA76" i="13"/>
  <c r="Z80" i="13"/>
  <c r="AA129" i="13"/>
  <c r="AA118" i="13"/>
  <c r="AA126" i="13"/>
  <c r="AA131" i="13"/>
  <c r="AA136" i="13"/>
  <c r="AA144" i="13"/>
  <c r="Z168" i="13"/>
  <c r="AA168" i="13" s="1"/>
  <c r="Z174" i="13"/>
  <c r="AA174" i="13" s="1"/>
  <c r="U48" i="13"/>
  <c r="U181" i="13" s="1"/>
  <c r="W36" i="2" s="1"/>
  <c r="V48" i="13"/>
  <c r="W48" i="13" s="1"/>
  <c r="Y48" i="13" s="1"/>
  <c r="Z21" i="13"/>
  <c r="AA21" i="13" s="1"/>
  <c r="Z33" i="13"/>
  <c r="AA33" i="13" s="1"/>
  <c r="AA13" i="13"/>
  <c r="AA17" i="13"/>
  <c r="AA28" i="13"/>
  <c r="Z39" i="13"/>
  <c r="AA39" i="13" s="1"/>
  <c r="Z62" i="13"/>
  <c r="AA62" i="13" s="1"/>
  <c r="Z66" i="13"/>
  <c r="AA66" i="13" s="1"/>
  <c r="AA40" i="13"/>
  <c r="AA53" i="13"/>
  <c r="AA95" i="13"/>
  <c r="AA102" i="13"/>
  <c r="AA42" i="13"/>
  <c r="AA80" i="13"/>
  <c r="AA84" i="13"/>
  <c r="AA49" i="13"/>
  <c r="Z69" i="13"/>
  <c r="Z77" i="13"/>
  <c r="AA61" i="13"/>
  <c r="AA77" i="13"/>
  <c r="Z110" i="13"/>
  <c r="AA120" i="13"/>
  <c r="AA128" i="13"/>
  <c r="AA97" i="13"/>
  <c r="AA105" i="13"/>
  <c r="Z152" i="13"/>
  <c r="AA152" i="13" s="1"/>
  <c r="AA123" i="13"/>
  <c r="AA141" i="13"/>
  <c r="Z154" i="13"/>
  <c r="AA154" i="13" s="1"/>
  <c r="AA160" i="13"/>
  <c r="Z170" i="13"/>
  <c r="AA170" i="13" s="1"/>
  <c r="AA187" i="13"/>
  <c r="AA189" i="13" s="1"/>
  <c r="AA203" i="13"/>
  <c r="AA213" i="13"/>
  <c r="Z150" i="13"/>
  <c r="AA150" i="13" s="1"/>
  <c r="Z166" i="13"/>
  <c r="AA166" i="13" s="1"/>
  <c r="AA197" i="13"/>
  <c r="AA199" i="13" s="1"/>
  <c r="AA212" i="13"/>
  <c r="Z214" i="13"/>
  <c r="AA214" i="13" s="1"/>
  <c r="AA192" i="13"/>
  <c r="AA194" i="13" s="1"/>
  <c r="U14" i="13"/>
  <c r="Z14" i="13" s="1"/>
  <c r="AA14" i="13" s="1"/>
  <c r="S25" i="13"/>
  <c r="U25" i="13" s="1"/>
  <c r="Z25" i="13" s="1"/>
  <c r="AA25" i="13" s="1"/>
  <c r="Q178" i="13"/>
  <c r="AA24" i="13"/>
  <c r="AA75" i="13"/>
  <c r="Z55" i="13"/>
  <c r="AA55" i="13" s="1"/>
  <c r="AA93" i="13"/>
  <c r="Z99" i="13"/>
  <c r="AA99" i="13" s="1"/>
  <c r="Z111" i="13"/>
  <c r="AA111" i="13" s="1"/>
  <c r="Z109" i="13"/>
  <c r="AA109" i="13" s="1"/>
  <c r="AA127" i="13"/>
  <c r="Z172" i="13"/>
  <c r="AA172" i="13" s="1"/>
  <c r="Z22" i="13"/>
  <c r="AA22" i="13" s="1"/>
  <c r="AA15" i="13"/>
  <c r="Z37" i="13"/>
  <c r="AA37" i="13" s="1"/>
  <c r="Z34" i="13"/>
  <c r="AA34" i="13" s="1"/>
  <c r="Z41" i="13"/>
  <c r="AA41" i="13" s="1"/>
  <c r="Z46" i="13"/>
  <c r="AA46" i="13" s="1"/>
  <c r="AA36" i="13"/>
  <c r="V50" i="13"/>
  <c r="W50" i="13" s="1"/>
  <c r="Y50" i="13" s="1"/>
  <c r="AA58" i="13"/>
  <c r="Z68" i="13"/>
  <c r="AA68" i="13" s="1"/>
  <c r="Z86" i="13"/>
  <c r="AA86" i="13" s="1"/>
  <c r="AA92" i="13"/>
  <c r="AA98" i="13"/>
  <c r="AA106" i="13"/>
  <c r="V56" i="13"/>
  <c r="W56" i="13" s="1"/>
  <c r="Y56" i="13" s="1"/>
  <c r="Z73" i="13"/>
  <c r="AA73" i="13" s="1"/>
  <c r="AA79" i="13"/>
  <c r="Z94" i="13"/>
  <c r="AA94" i="13" s="1"/>
  <c r="AA69" i="13"/>
  <c r="Z96" i="13"/>
  <c r="AA96" i="13" s="1"/>
  <c r="Z103" i="13"/>
  <c r="AA103" i="13" s="1"/>
  <c r="AA116" i="13"/>
  <c r="AA124" i="13"/>
  <c r="AA133" i="13"/>
  <c r="AA142" i="13"/>
  <c r="AA101" i="13"/>
  <c r="AA115" i="13"/>
  <c r="AA132" i="13"/>
  <c r="AA211" i="13"/>
  <c r="Z164" i="13"/>
  <c r="AA164" i="13" s="1"/>
  <c r="Z149" i="13"/>
  <c r="AA149" i="13" s="1"/>
  <c r="Z151" i="13"/>
  <c r="AA151" i="13" s="1"/>
  <c r="AA201" i="13"/>
  <c r="AA210" i="13"/>
  <c r="AA215" i="13"/>
  <c r="Z202" i="13"/>
  <c r="AA202" i="13" s="1"/>
  <c r="Z43" i="13"/>
  <c r="AA43" i="13" s="1"/>
  <c r="V52" i="13"/>
  <c r="W52" i="13" s="1"/>
  <c r="Y52" i="13" s="1"/>
  <c r="AA71" i="13"/>
  <c r="Z82" i="13"/>
  <c r="AA82" i="13" s="1"/>
  <c r="AA45" i="13"/>
  <c r="AA57" i="13"/>
  <c r="Z91" i="13"/>
  <c r="AA91" i="13" s="1"/>
  <c r="V60" i="13"/>
  <c r="W60" i="13" s="1"/>
  <c r="Y60" i="13" s="1"/>
  <c r="AA89" i="13"/>
  <c r="Z87" i="13"/>
  <c r="AA87" i="13" s="1"/>
  <c r="AA110" i="13"/>
  <c r="Z112" i="13"/>
  <c r="AA112" i="13" s="1"/>
  <c r="AA117" i="13"/>
  <c r="AA125" i="13"/>
  <c r="AA134" i="13"/>
  <c r="Z108" i="13"/>
  <c r="AA108" i="13" s="1"/>
  <c r="AA114" i="13"/>
  <c r="AA119" i="13"/>
  <c r="AA137" i="13"/>
  <c r="AA145" i="13"/>
  <c r="Z156" i="13"/>
  <c r="AA156" i="13" s="1"/>
  <c r="Z158" i="13"/>
  <c r="AA158" i="13" s="1"/>
  <c r="AA209" i="13"/>
  <c r="J31" i="8"/>
  <c r="H21" i="8"/>
  <c r="U180" i="13" l="1"/>
  <c r="W34" i="2" s="1"/>
  <c r="AA54" i="13"/>
  <c r="AA216" i="13"/>
  <c r="Z60" i="13"/>
  <c r="AA60" i="13" s="1"/>
  <c r="Z50" i="13"/>
  <c r="AA50" i="13" s="1"/>
  <c r="S178" i="13"/>
  <c r="Z52" i="13"/>
  <c r="AA52" i="13" s="1"/>
  <c r="Z56" i="13"/>
  <c r="AA56" i="13" s="1"/>
  <c r="U178" i="13"/>
  <c r="AA207" i="13"/>
  <c r="Z48" i="13"/>
  <c r="AA48" i="13"/>
  <c r="AA178" i="13" l="1"/>
  <c r="AA218" i="13" s="1"/>
  <c r="E7" i="8" s="1"/>
  <c r="U184" i="13"/>
  <c r="K7" i="6" l="1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1" i="6"/>
  <c r="I110" i="6"/>
  <c r="I109" i="6"/>
  <c r="I108" i="6"/>
  <c r="I107" i="6"/>
  <c r="I106" i="6"/>
  <c r="I105" i="6"/>
  <c r="I104" i="6"/>
  <c r="I103" i="6"/>
  <c r="I102" i="6"/>
  <c r="I101" i="6"/>
  <c r="I99" i="6"/>
  <c r="I98" i="6"/>
  <c r="I97" i="6"/>
  <c r="I96" i="6"/>
  <c r="I94" i="6"/>
  <c r="I93" i="6"/>
  <c r="I92" i="6"/>
  <c r="I89" i="6"/>
  <c r="I87" i="6"/>
  <c r="I86" i="6"/>
  <c r="I85" i="6"/>
  <c r="I84" i="6"/>
  <c r="I82" i="6"/>
  <c r="I81" i="6"/>
  <c r="I80" i="6"/>
  <c r="I77" i="6"/>
  <c r="I76" i="6"/>
  <c r="I75" i="6"/>
  <c r="I74" i="6"/>
  <c r="I73" i="6"/>
  <c r="I70" i="6"/>
  <c r="I69" i="6"/>
  <c r="I65" i="6"/>
  <c r="I64" i="6"/>
  <c r="I63" i="6"/>
  <c r="I62" i="6"/>
  <c r="I60" i="6"/>
  <c r="I59" i="6"/>
  <c r="I58" i="6"/>
  <c r="I57" i="6"/>
  <c r="I55" i="6"/>
  <c r="I54" i="6"/>
  <c r="I53" i="6"/>
  <c r="I52" i="6"/>
  <c r="I49" i="6"/>
  <c r="I48" i="6"/>
  <c r="I46" i="6"/>
  <c r="I43" i="6"/>
  <c r="I42" i="6"/>
  <c r="I41" i="6"/>
  <c r="I40" i="6"/>
  <c r="I39" i="6"/>
  <c r="I38" i="6"/>
  <c r="I37" i="6"/>
  <c r="D154" i="6"/>
  <c r="H83" i="6"/>
  <c r="I83" i="6" s="1"/>
  <c r="H79" i="6"/>
  <c r="I79" i="6" s="1"/>
  <c r="H58" i="6"/>
  <c r="H45" i="6"/>
  <c r="I45" i="6" s="1"/>
  <c r="H35" i="6"/>
  <c r="H36" i="6" s="1"/>
  <c r="I36" i="6" s="1"/>
  <c r="H89" i="6"/>
  <c r="H91" i="6" s="1"/>
  <c r="I91" i="6" s="1"/>
  <c r="H88" i="6"/>
  <c r="I88" i="6" s="1"/>
  <c r="H82" i="6"/>
  <c r="H77" i="6"/>
  <c r="H78" i="6" s="1"/>
  <c r="I78" i="6" s="1"/>
  <c r="H71" i="6"/>
  <c r="I71" i="6" s="1"/>
  <c r="H66" i="6"/>
  <c r="I66" i="6" s="1"/>
  <c r="H57" i="6"/>
  <c r="H61" i="6" s="1"/>
  <c r="I61" i="6" s="1"/>
  <c r="H56" i="6"/>
  <c r="I56" i="6" s="1"/>
  <c r="H50" i="6"/>
  <c r="I50" i="6" s="1"/>
  <c r="H47" i="6"/>
  <c r="I47" i="6" s="1"/>
  <c r="H44" i="6"/>
  <c r="I44" i="6" s="1"/>
  <c r="H42" i="6"/>
  <c r="H34" i="6"/>
  <c r="I34" i="6" s="1"/>
  <c r="H33" i="6"/>
  <c r="I33" i="6" s="1"/>
  <c r="H32" i="6"/>
  <c r="I32" i="6" s="1"/>
  <c r="H31" i="6"/>
  <c r="I31" i="6" s="1"/>
  <c r="H30" i="6"/>
  <c r="I30" i="6" s="1"/>
  <c r="H29" i="6"/>
  <c r="I29" i="6" s="1"/>
  <c r="C112" i="6"/>
  <c r="I14" i="6"/>
  <c r="I18" i="6"/>
  <c r="I19" i="6"/>
  <c r="I20" i="6"/>
  <c r="I21" i="6"/>
  <c r="I23" i="6"/>
  <c r="I24" i="6"/>
  <c r="I25" i="6"/>
  <c r="H22" i="6"/>
  <c r="I22" i="6" s="1"/>
  <c r="H17" i="6"/>
  <c r="I17" i="6" s="1"/>
  <c r="H16" i="6"/>
  <c r="I16" i="6" s="1"/>
  <c r="H15" i="6"/>
  <c r="I15" i="6" s="1"/>
  <c r="H12" i="6"/>
  <c r="I12" i="6" s="1"/>
  <c r="H11" i="6"/>
  <c r="I11" i="6" s="1"/>
  <c r="H10" i="6"/>
  <c r="I10" i="6" s="1"/>
  <c r="H9" i="6"/>
  <c r="I9" i="6" s="1"/>
  <c r="H67" i="6" l="1"/>
  <c r="I67" i="6" s="1"/>
  <c r="H95" i="6"/>
  <c r="I95" i="6" s="1"/>
  <c r="H51" i="6"/>
  <c r="I51" i="6" s="1"/>
  <c r="H68" i="6"/>
  <c r="I68" i="6" s="1"/>
  <c r="H100" i="6"/>
  <c r="I100" i="6" s="1"/>
  <c r="H72" i="6"/>
  <c r="I72" i="6" s="1"/>
  <c r="H90" i="6"/>
  <c r="I90" i="6" s="1"/>
  <c r="I35" i="6"/>
  <c r="H13" i="6"/>
  <c r="I13" i="6" s="1"/>
  <c r="I177" i="6" s="1"/>
  <c r="E29" i="6"/>
  <c r="F29" i="6" s="1"/>
  <c r="E174" i="6" l="1"/>
  <c r="E173" i="6"/>
  <c r="E172" i="6"/>
  <c r="E171" i="6"/>
  <c r="Q171" i="6" s="1"/>
  <c r="E170" i="6"/>
  <c r="E165" i="6"/>
  <c r="E164" i="6"/>
  <c r="E163" i="6"/>
  <c r="E162" i="6"/>
  <c r="Q162" i="6" s="1"/>
  <c r="E161" i="6"/>
  <c r="E157" i="6"/>
  <c r="F157" i="6" s="1"/>
  <c r="E156" i="6"/>
  <c r="F156" i="6" s="1"/>
  <c r="E155" i="6"/>
  <c r="F155" i="6" s="1"/>
  <c r="E154" i="6"/>
  <c r="F154" i="6" s="1"/>
  <c r="E153" i="6"/>
  <c r="F153" i="6" s="1"/>
  <c r="E152" i="6"/>
  <c r="F152" i="6" s="1"/>
  <c r="E151" i="6"/>
  <c r="F151" i="6" s="1"/>
  <c r="E150" i="6"/>
  <c r="F150" i="6" s="1"/>
  <c r="E149" i="6"/>
  <c r="F149" i="6" s="1"/>
  <c r="E148" i="6"/>
  <c r="F148" i="6" s="1"/>
  <c r="E147" i="6"/>
  <c r="F147" i="6" s="1"/>
  <c r="E146" i="6"/>
  <c r="F146" i="6" s="1"/>
  <c r="E145" i="6"/>
  <c r="F145" i="6" s="1"/>
  <c r="E144" i="6"/>
  <c r="F144" i="6" s="1"/>
  <c r="E143" i="6"/>
  <c r="F143" i="6" s="1"/>
  <c r="E142" i="6"/>
  <c r="F142" i="6" s="1"/>
  <c r="E141" i="6"/>
  <c r="F141" i="6" s="1"/>
  <c r="E140" i="6"/>
  <c r="F140" i="6" s="1"/>
  <c r="E139" i="6"/>
  <c r="F139" i="6" s="1"/>
  <c r="E138" i="6"/>
  <c r="F138" i="6" s="1"/>
  <c r="E137" i="6"/>
  <c r="F137" i="6" s="1"/>
  <c r="E136" i="6"/>
  <c r="F136" i="6" s="1"/>
  <c r="E135" i="6"/>
  <c r="F135" i="6" s="1"/>
  <c r="E134" i="6"/>
  <c r="F134" i="6" s="1"/>
  <c r="E133" i="6"/>
  <c r="F133" i="6" s="1"/>
  <c r="E132" i="6"/>
  <c r="F132" i="6" s="1"/>
  <c r="E131" i="6"/>
  <c r="F131" i="6" s="1"/>
  <c r="E130" i="6"/>
  <c r="F130" i="6" s="1"/>
  <c r="E129" i="6"/>
  <c r="F129" i="6" s="1"/>
  <c r="E128" i="6"/>
  <c r="F128" i="6" s="1"/>
  <c r="E127" i="6"/>
  <c r="F127" i="6" s="1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E117" i="6"/>
  <c r="F117" i="6" s="1"/>
  <c r="E116" i="6"/>
  <c r="F116" i="6" s="1"/>
  <c r="E115" i="6"/>
  <c r="E99" i="6"/>
  <c r="F99" i="6" s="1"/>
  <c r="E98" i="6"/>
  <c r="E97" i="6"/>
  <c r="F97" i="6" s="1"/>
  <c r="E87" i="6"/>
  <c r="F87" i="6" s="1"/>
  <c r="E86" i="6"/>
  <c r="F86" i="6" s="1"/>
  <c r="E85" i="6"/>
  <c r="F85" i="6" s="1"/>
  <c r="E76" i="6"/>
  <c r="F76" i="6" s="1"/>
  <c r="E75" i="6"/>
  <c r="F75" i="6" s="1"/>
  <c r="E74" i="6"/>
  <c r="F74" i="6" s="1"/>
  <c r="E65" i="6"/>
  <c r="F65" i="6" s="1"/>
  <c r="E64" i="6"/>
  <c r="F64" i="6" s="1"/>
  <c r="E63" i="6"/>
  <c r="F63" i="6" s="1"/>
  <c r="E55" i="6"/>
  <c r="F55" i="6" s="1"/>
  <c r="E54" i="6"/>
  <c r="F54" i="6" s="1"/>
  <c r="E53" i="6"/>
  <c r="F53" i="6" s="1"/>
  <c r="E41" i="6"/>
  <c r="F41" i="6" s="1"/>
  <c r="E40" i="6"/>
  <c r="F40" i="6" s="1"/>
  <c r="E39" i="6"/>
  <c r="F39" i="6" s="1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E104" i="6"/>
  <c r="F104" i="6" s="1"/>
  <c r="E103" i="6"/>
  <c r="F103" i="6" s="1"/>
  <c r="E102" i="6"/>
  <c r="F102" i="6" s="1"/>
  <c r="E101" i="6"/>
  <c r="F101" i="6" s="1"/>
  <c r="E33" i="6"/>
  <c r="F33" i="6" s="1"/>
  <c r="E96" i="6"/>
  <c r="F96" i="6" s="1"/>
  <c r="E95" i="6"/>
  <c r="F95" i="6" s="1"/>
  <c r="E88" i="6"/>
  <c r="F88" i="6" s="1"/>
  <c r="E94" i="6"/>
  <c r="F94" i="6" s="1"/>
  <c r="E93" i="6"/>
  <c r="F93" i="6" s="1"/>
  <c r="E92" i="6"/>
  <c r="F92" i="6" s="1"/>
  <c r="E89" i="6"/>
  <c r="F89" i="6" s="1"/>
  <c r="E91" i="6"/>
  <c r="F91" i="6" s="1"/>
  <c r="E90" i="6"/>
  <c r="F90" i="6" s="1"/>
  <c r="E84" i="6"/>
  <c r="F84" i="6" s="1"/>
  <c r="E83" i="6"/>
  <c r="F83" i="6" s="1"/>
  <c r="E82" i="6"/>
  <c r="F82" i="6" s="1"/>
  <c r="E32" i="6"/>
  <c r="F32" i="6" s="1"/>
  <c r="E31" i="6"/>
  <c r="F31" i="6" s="1"/>
  <c r="E81" i="6"/>
  <c r="F81" i="6" s="1"/>
  <c r="E80" i="6"/>
  <c r="F80" i="6" s="1"/>
  <c r="E77" i="6"/>
  <c r="F77" i="6" s="1"/>
  <c r="E79" i="6"/>
  <c r="F79" i="6" s="1"/>
  <c r="E78" i="6"/>
  <c r="F78" i="6" s="1"/>
  <c r="E73" i="6"/>
  <c r="F73" i="6" s="1"/>
  <c r="E72" i="6"/>
  <c r="F72" i="6" s="1"/>
  <c r="E71" i="6"/>
  <c r="F71" i="6" s="1"/>
  <c r="E100" i="6"/>
  <c r="F100" i="6" s="1"/>
  <c r="E70" i="6"/>
  <c r="F70" i="6" s="1"/>
  <c r="E69" i="6"/>
  <c r="F69" i="6" s="1"/>
  <c r="E66" i="6"/>
  <c r="F66" i="6" s="1"/>
  <c r="E68" i="6"/>
  <c r="F68" i="6" s="1"/>
  <c r="E67" i="6"/>
  <c r="F67" i="6" s="1"/>
  <c r="E62" i="6"/>
  <c r="F62" i="6" s="1"/>
  <c r="E61" i="6"/>
  <c r="F61" i="6" s="1"/>
  <c r="E56" i="6"/>
  <c r="F56" i="6" s="1"/>
  <c r="E30" i="6"/>
  <c r="E60" i="6"/>
  <c r="F60" i="6" s="1"/>
  <c r="E59" i="6"/>
  <c r="F59" i="6" s="1"/>
  <c r="E57" i="6"/>
  <c r="F57" i="6" s="1"/>
  <c r="E58" i="6"/>
  <c r="F58" i="6" s="1"/>
  <c r="E52" i="6"/>
  <c r="F52" i="6" s="1"/>
  <c r="E51" i="6"/>
  <c r="F51" i="6" s="1"/>
  <c r="E50" i="6"/>
  <c r="F50" i="6" s="1"/>
  <c r="E49" i="6"/>
  <c r="F49" i="6" s="1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38" i="6"/>
  <c r="F38" i="6" s="1"/>
  <c r="E37" i="6"/>
  <c r="F37" i="6" s="1"/>
  <c r="E36" i="6"/>
  <c r="F36" i="6" s="1"/>
  <c r="E35" i="6"/>
  <c r="F35" i="6" s="1"/>
  <c r="E34" i="6"/>
  <c r="E14" i="6"/>
  <c r="F14" i="6" s="1"/>
  <c r="E15" i="6"/>
  <c r="F15" i="6" s="1"/>
  <c r="E10" i="6"/>
  <c r="F10" i="6" s="1"/>
  <c r="E11" i="6"/>
  <c r="F11" i="6" s="1"/>
  <c r="E12" i="6"/>
  <c r="F12" i="6" s="1"/>
  <c r="E9" i="6"/>
  <c r="F9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E25" i="6"/>
  <c r="F25" i="6" s="1"/>
  <c r="E13" i="6"/>
  <c r="F13" i="6" s="1"/>
  <c r="C26" i="6"/>
  <c r="C158" i="6"/>
  <c r="C167" i="6"/>
  <c r="F163" i="6" l="1"/>
  <c r="Q163" i="6"/>
  <c r="F170" i="6"/>
  <c r="Q170" i="6"/>
  <c r="F164" i="6"/>
  <c r="Q164" i="6"/>
  <c r="F24" i="6"/>
  <c r="R24" i="6"/>
  <c r="F161" i="6"/>
  <c r="Q161" i="6"/>
  <c r="F165" i="6"/>
  <c r="Q165" i="6"/>
  <c r="F172" i="6"/>
  <c r="Q172" i="6"/>
  <c r="F174" i="6"/>
  <c r="Q174" i="6"/>
  <c r="F173" i="6"/>
  <c r="Q173" i="6"/>
  <c r="F98" i="6"/>
  <c r="E112" i="6"/>
  <c r="F30" i="6"/>
  <c r="E158" i="6"/>
  <c r="F115" i="6"/>
  <c r="F158" i="6" s="1"/>
  <c r="AG11" i="2" s="1"/>
  <c r="E175" i="6"/>
  <c r="F34" i="6"/>
  <c r="F162" i="6"/>
  <c r="F171" i="6"/>
  <c r="E26" i="6"/>
  <c r="F26" i="6" s="1"/>
  <c r="AG9" i="2" s="1"/>
  <c r="AM9" i="2" s="1"/>
  <c r="Q9" i="2" s="1"/>
  <c r="C177" i="6"/>
  <c r="V13" i="2"/>
  <c r="AD13" i="2" s="1"/>
  <c r="O13" i="2" s="1"/>
  <c r="P13" i="2" s="1"/>
  <c r="AL56" i="2"/>
  <c r="AK56" i="2"/>
  <c r="AK58" i="2" s="1"/>
  <c r="AJ56" i="2"/>
  <c r="AI56" i="2"/>
  <c r="AH56" i="2"/>
  <c r="AG56" i="2"/>
  <c r="AC56" i="2"/>
  <c r="AB56" i="2"/>
  <c r="AA56" i="2"/>
  <c r="AA58" i="2" s="1"/>
  <c r="Z56" i="2"/>
  <c r="Y56" i="2"/>
  <c r="X56" i="2"/>
  <c r="W56" i="2"/>
  <c r="W58" i="2" s="1"/>
  <c r="V56" i="2"/>
  <c r="D22" i="5"/>
  <c r="D26" i="5" s="1"/>
  <c r="E22" i="5"/>
  <c r="E26" i="5" s="1"/>
  <c r="F22" i="5"/>
  <c r="F26" i="5" s="1"/>
  <c r="G22" i="5"/>
  <c r="G26" i="5" s="1"/>
  <c r="H22" i="5"/>
  <c r="H26" i="5" s="1"/>
  <c r="I22" i="5"/>
  <c r="I26" i="5" s="1"/>
  <c r="J22" i="5"/>
  <c r="J26" i="5" s="1"/>
  <c r="K22" i="5"/>
  <c r="K26" i="5" s="1"/>
  <c r="L22" i="5"/>
  <c r="L26" i="5" s="1"/>
  <c r="M22" i="5"/>
  <c r="M26" i="5" s="1"/>
  <c r="N22" i="5"/>
  <c r="N26" i="5" s="1"/>
  <c r="C22" i="5"/>
  <c r="C26" i="5" s="1"/>
  <c r="L13" i="5"/>
  <c r="L21" i="5" s="1"/>
  <c r="L25" i="5" s="1"/>
  <c r="H13" i="5"/>
  <c r="H21" i="5" s="1"/>
  <c r="H25" i="5" s="1"/>
  <c r="D13" i="5"/>
  <c r="D21" i="5" s="1"/>
  <c r="D25" i="5" s="1"/>
  <c r="D18" i="5"/>
  <c r="H18" i="5"/>
  <c r="L18" i="5"/>
  <c r="N12" i="5"/>
  <c r="N18" i="5" s="1"/>
  <c r="M12" i="5"/>
  <c r="M13" i="5" s="1"/>
  <c r="M21" i="5" s="1"/>
  <c r="M25" i="5" s="1"/>
  <c r="L12" i="5"/>
  <c r="K12" i="5"/>
  <c r="K13" i="5" s="1"/>
  <c r="K21" i="5" s="1"/>
  <c r="K25" i="5" s="1"/>
  <c r="J12" i="5"/>
  <c r="J18" i="5" s="1"/>
  <c r="I12" i="5"/>
  <c r="I18" i="5" s="1"/>
  <c r="H12" i="5"/>
  <c r="G12" i="5"/>
  <c r="G13" i="5" s="1"/>
  <c r="G21" i="5" s="1"/>
  <c r="G25" i="5" s="1"/>
  <c r="F12" i="5"/>
  <c r="F18" i="5" s="1"/>
  <c r="E12" i="5"/>
  <c r="E13" i="5" s="1"/>
  <c r="E21" i="5" s="1"/>
  <c r="E25" i="5" s="1"/>
  <c r="D12" i="5"/>
  <c r="C12" i="5"/>
  <c r="C13" i="5" s="1"/>
  <c r="C21" i="5" s="1"/>
  <c r="C25" i="5" s="1"/>
  <c r="O11" i="5"/>
  <c r="C14" i="4"/>
  <c r="V12" i="2" s="1"/>
  <c r="AD12" i="2" s="1"/>
  <c r="O12" i="2" s="1"/>
  <c r="P12" i="2" s="1"/>
  <c r="AL14" i="2"/>
  <c r="AK14" i="2"/>
  <c r="AJ14" i="2"/>
  <c r="AI14" i="2"/>
  <c r="AH14" i="2"/>
  <c r="AC14" i="2"/>
  <c r="AB14" i="2"/>
  <c r="AB58" i="2" s="1"/>
  <c r="AA14" i="2"/>
  <c r="Z14" i="2"/>
  <c r="Y14" i="2"/>
  <c r="X14" i="2"/>
  <c r="X58" i="2" s="1"/>
  <c r="W14" i="2"/>
  <c r="N14" i="2"/>
  <c r="AM54" i="2"/>
  <c r="AD54" i="2"/>
  <c r="O54" i="2" s="1"/>
  <c r="P54" i="2" s="1"/>
  <c r="Q54" i="2"/>
  <c r="AM53" i="2"/>
  <c r="Q53" i="2" s="1"/>
  <c r="AD53" i="2"/>
  <c r="O53" i="2" s="1"/>
  <c r="P53" i="2" s="1"/>
  <c r="AM52" i="2"/>
  <c r="Q52" i="2" s="1"/>
  <c r="AD52" i="2"/>
  <c r="O52" i="2" s="1"/>
  <c r="P52" i="2" s="1"/>
  <c r="AM51" i="2"/>
  <c r="Q51" i="2" s="1"/>
  <c r="AD51" i="2"/>
  <c r="O51" i="2" s="1"/>
  <c r="P51" i="2" s="1"/>
  <c r="AM50" i="2"/>
  <c r="Q50" i="2" s="1"/>
  <c r="AD50" i="2"/>
  <c r="O50" i="2"/>
  <c r="P50" i="2" s="1"/>
  <c r="AM49" i="2"/>
  <c r="Q49" i="2" s="1"/>
  <c r="AD49" i="2"/>
  <c r="O49" i="2" s="1"/>
  <c r="P49" i="2" s="1"/>
  <c r="AM48" i="2"/>
  <c r="Q48" i="2" s="1"/>
  <c r="AD48" i="2"/>
  <c r="O48" i="2" s="1"/>
  <c r="P48" i="2" s="1"/>
  <c r="AM47" i="2"/>
  <c r="Q47" i="2" s="1"/>
  <c r="AD47" i="2"/>
  <c r="O47" i="2" s="1"/>
  <c r="P47" i="2" s="1"/>
  <c r="AM46" i="2"/>
  <c r="Q46" i="2" s="1"/>
  <c r="AD46" i="2"/>
  <c r="O46" i="2" s="1"/>
  <c r="P46" i="2" s="1"/>
  <c r="AM45" i="2"/>
  <c r="Q45" i="2" s="1"/>
  <c r="AD45" i="2"/>
  <c r="O45" i="2" s="1"/>
  <c r="P45" i="2" s="1"/>
  <c r="AM44" i="2"/>
  <c r="Q44" i="2" s="1"/>
  <c r="AD44" i="2"/>
  <c r="O44" i="2"/>
  <c r="P44" i="2" s="1"/>
  <c r="AM43" i="2"/>
  <c r="Q43" i="2" s="1"/>
  <c r="AD43" i="2"/>
  <c r="O43" i="2" s="1"/>
  <c r="P43" i="2" s="1"/>
  <c r="AM42" i="2"/>
  <c r="Q42" i="2" s="1"/>
  <c r="AD42" i="2"/>
  <c r="O42" i="2" s="1"/>
  <c r="P42" i="2" s="1"/>
  <c r="AM41" i="2"/>
  <c r="AD41" i="2"/>
  <c r="O41" i="2" s="1"/>
  <c r="P41" i="2" s="1"/>
  <c r="Q41" i="2"/>
  <c r="AM40" i="2"/>
  <c r="AD40" i="2"/>
  <c r="O40" i="2" s="1"/>
  <c r="P40" i="2" s="1"/>
  <c r="Q40" i="2"/>
  <c r="AM39" i="2"/>
  <c r="Q39" i="2" s="1"/>
  <c r="AD39" i="2"/>
  <c r="O39" i="2"/>
  <c r="P39" i="2" s="1"/>
  <c r="AM38" i="2"/>
  <c r="Q38" i="2" s="1"/>
  <c r="AD38" i="2"/>
  <c r="O38" i="2" s="1"/>
  <c r="P38" i="2" s="1"/>
  <c r="AM37" i="2"/>
  <c r="Q37" i="2" s="1"/>
  <c r="AD37" i="2"/>
  <c r="O37" i="2" s="1"/>
  <c r="P37" i="2" s="1"/>
  <c r="AM36" i="2"/>
  <c r="Q36" i="2" s="1"/>
  <c r="AD36" i="2"/>
  <c r="O36" i="2" s="1"/>
  <c r="P36" i="2" s="1"/>
  <c r="AM35" i="2"/>
  <c r="AD35" i="2"/>
  <c r="O35" i="2" s="1"/>
  <c r="P35" i="2" s="1"/>
  <c r="Q35" i="2"/>
  <c r="AM34" i="2"/>
  <c r="AD34" i="2"/>
  <c r="O34" i="2" s="1"/>
  <c r="P34" i="2" s="1"/>
  <c r="Q34" i="2"/>
  <c r="AM33" i="2"/>
  <c r="Q33" i="2" s="1"/>
  <c r="AD33" i="2"/>
  <c r="O33" i="2"/>
  <c r="P33" i="2" s="1"/>
  <c r="AM32" i="2"/>
  <c r="Q32" i="2" s="1"/>
  <c r="AD32" i="2"/>
  <c r="O32" i="2" s="1"/>
  <c r="P32" i="2" s="1"/>
  <c r="AM31" i="2"/>
  <c r="Q31" i="2" s="1"/>
  <c r="AD31" i="2"/>
  <c r="O31" i="2" s="1"/>
  <c r="P31" i="2" s="1"/>
  <c r="AM30" i="2"/>
  <c r="Q30" i="2" s="1"/>
  <c r="AD30" i="2"/>
  <c r="O30" i="2" s="1"/>
  <c r="P30" i="2" s="1"/>
  <c r="AM29" i="2"/>
  <c r="Q29" i="2" s="1"/>
  <c r="AD29" i="2"/>
  <c r="O29" i="2" s="1"/>
  <c r="P29" i="2" s="1"/>
  <c r="AM28" i="2"/>
  <c r="Q28" i="2" s="1"/>
  <c r="AD28" i="2"/>
  <c r="O28" i="2" s="1"/>
  <c r="P28" i="2" s="1"/>
  <c r="AM27" i="2"/>
  <c r="AD27" i="2"/>
  <c r="O27" i="2" s="1"/>
  <c r="P27" i="2" s="1"/>
  <c r="Q27" i="2"/>
  <c r="AM26" i="2"/>
  <c r="Q26" i="2" s="1"/>
  <c r="AD26" i="2"/>
  <c r="O26" i="2" s="1"/>
  <c r="P26" i="2" s="1"/>
  <c r="AM25" i="2"/>
  <c r="Q25" i="2" s="1"/>
  <c r="AD25" i="2"/>
  <c r="O25" i="2"/>
  <c r="P25" i="2" s="1"/>
  <c r="AM24" i="2"/>
  <c r="Q24" i="2" s="1"/>
  <c r="AD24" i="2"/>
  <c r="O24" i="2" s="1"/>
  <c r="P24" i="2" s="1"/>
  <c r="AM23" i="2"/>
  <c r="Q23" i="2" s="1"/>
  <c r="AD23" i="2"/>
  <c r="O23" i="2" s="1"/>
  <c r="P23" i="2" s="1"/>
  <c r="AM22" i="2"/>
  <c r="Q22" i="2" s="1"/>
  <c r="AD22" i="2"/>
  <c r="O22" i="2" s="1"/>
  <c r="P22" i="2" s="1"/>
  <c r="AM21" i="2"/>
  <c r="Q21" i="2" s="1"/>
  <c r="AD21" i="2"/>
  <c r="O21" i="2" s="1"/>
  <c r="P21" i="2" s="1"/>
  <c r="AM20" i="2"/>
  <c r="AD20" i="2"/>
  <c r="O20" i="2" s="1"/>
  <c r="P20" i="2" s="1"/>
  <c r="Q20" i="2"/>
  <c r="AM19" i="2"/>
  <c r="Q19" i="2" s="1"/>
  <c r="AD19" i="2"/>
  <c r="O19" i="2" s="1"/>
  <c r="P19" i="2" s="1"/>
  <c r="AM18" i="2"/>
  <c r="Q18" i="2" s="1"/>
  <c r="AD18" i="2"/>
  <c r="O18" i="2" s="1"/>
  <c r="P18" i="2" s="1"/>
  <c r="AM17" i="2"/>
  <c r="Q17" i="2" s="1"/>
  <c r="AD17" i="2"/>
  <c r="O17" i="2" s="1"/>
  <c r="P17" i="2" s="1"/>
  <c r="AD16" i="2"/>
  <c r="O16" i="2" s="1"/>
  <c r="P16" i="2" s="1"/>
  <c r="AM13" i="2"/>
  <c r="Q13" i="2" s="1"/>
  <c r="AM11" i="2"/>
  <c r="Q11" i="2" s="1"/>
  <c r="AD11" i="2"/>
  <c r="O11" i="2" s="1"/>
  <c r="P11" i="2" s="1"/>
  <c r="AD10" i="2"/>
  <c r="O10" i="2" s="1"/>
  <c r="P10" i="2" s="1"/>
  <c r="C8" i="4"/>
  <c r="C9" i="4"/>
  <c r="O26" i="5" l="1"/>
  <c r="F166" i="6" s="1"/>
  <c r="E166" i="6" s="1"/>
  <c r="O13" i="5"/>
  <c r="M18" i="5"/>
  <c r="E18" i="5"/>
  <c r="R51" i="2"/>
  <c r="T51" i="2" s="1"/>
  <c r="Q175" i="6"/>
  <c r="R11" i="2"/>
  <c r="R42" i="2"/>
  <c r="T42" i="2" s="1"/>
  <c r="Z58" i="2"/>
  <c r="I13" i="5"/>
  <c r="I21" i="5" s="1"/>
  <c r="I25" i="5" s="1"/>
  <c r="R34" i="2"/>
  <c r="T34" i="2" s="1"/>
  <c r="R50" i="2"/>
  <c r="T50" i="2" s="1"/>
  <c r="C18" i="5"/>
  <c r="K18" i="5"/>
  <c r="G18" i="5"/>
  <c r="F13" i="5"/>
  <c r="F21" i="5" s="1"/>
  <c r="F25" i="5" s="1"/>
  <c r="O25" i="5" s="1"/>
  <c r="AF16" i="2" s="1"/>
  <c r="J13" i="5"/>
  <c r="J21" i="5" s="1"/>
  <c r="J25" i="5" s="1"/>
  <c r="N13" i="5"/>
  <c r="N21" i="5" s="1"/>
  <c r="N25" i="5" s="1"/>
  <c r="AI58" i="2"/>
  <c r="F175" i="6"/>
  <c r="R39" i="2"/>
  <c r="T39" i="2" s="1"/>
  <c r="Y58" i="2"/>
  <c r="AC58" i="2"/>
  <c r="F167" i="6"/>
  <c r="F112" i="6"/>
  <c r="R43" i="2"/>
  <c r="T43" i="2" s="1"/>
  <c r="R26" i="2"/>
  <c r="T26" i="2" s="1"/>
  <c r="P56" i="2"/>
  <c r="AG10" i="2"/>
  <c r="R31" i="2"/>
  <c r="T31" i="2" s="1"/>
  <c r="R24" i="2"/>
  <c r="T24" i="2" s="1"/>
  <c r="R30" i="2"/>
  <c r="T30" i="2" s="1"/>
  <c r="R38" i="2"/>
  <c r="T38" i="2" s="1"/>
  <c r="R47" i="2"/>
  <c r="R18" i="2"/>
  <c r="T18" i="2" s="1"/>
  <c r="R22" i="2"/>
  <c r="T22" i="2" s="1"/>
  <c r="R27" i="2"/>
  <c r="T27" i="2" s="1"/>
  <c r="R28" i="2"/>
  <c r="T28" i="2" s="1"/>
  <c r="R35" i="2"/>
  <c r="T35" i="2" s="1"/>
  <c r="R36" i="2"/>
  <c r="T36" i="2" s="1"/>
  <c r="R45" i="2"/>
  <c r="T45" i="2" s="1"/>
  <c r="R53" i="2"/>
  <c r="T53" i="2" s="1"/>
  <c r="AH58" i="2"/>
  <c r="AL58" i="2"/>
  <c r="R17" i="2"/>
  <c r="T17" i="2" s="1"/>
  <c r="R20" i="2"/>
  <c r="T20" i="2" s="1"/>
  <c r="R21" i="2"/>
  <c r="T21" i="2" s="1"/>
  <c r="R32" i="2"/>
  <c r="T32" i="2" s="1"/>
  <c r="R40" i="2"/>
  <c r="R49" i="2"/>
  <c r="T49" i="2" s="1"/>
  <c r="O56" i="2"/>
  <c r="AD56" i="2"/>
  <c r="AJ58" i="2"/>
  <c r="R25" i="2"/>
  <c r="T25" i="2" s="1"/>
  <c r="R46" i="2"/>
  <c r="T46" i="2" s="1"/>
  <c r="R54" i="2"/>
  <c r="T54" i="2" s="1"/>
  <c r="O12" i="5"/>
  <c r="C10" i="4"/>
  <c r="V9" i="2" s="1"/>
  <c r="AD9" i="2" s="1"/>
  <c r="O9" i="2" s="1"/>
  <c r="R33" i="2"/>
  <c r="T33" i="2" s="1"/>
  <c r="R41" i="2"/>
  <c r="R48" i="2"/>
  <c r="T48" i="2" s="1"/>
  <c r="R23" i="2"/>
  <c r="T23" i="2" s="1"/>
  <c r="R29" i="2"/>
  <c r="T29" i="2" s="1"/>
  <c r="R37" i="2"/>
  <c r="T37" i="2" s="1"/>
  <c r="R44" i="2"/>
  <c r="T44" i="2" s="1"/>
  <c r="R52" i="2"/>
  <c r="T52" i="2" s="1"/>
  <c r="R19" i="2"/>
  <c r="T19" i="2" s="1"/>
  <c r="R13" i="2"/>
  <c r="T13" i="2" s="1"/>
  <c r="AF56" i="2" l="1"/>
  <c r="AM16" i="2"/>
  <c r="O18" i="5"/>
  <c r="Q166" i="6"/>
  <c r="Q167" i="6" s="1"/>
  <c r="E167" i="6"/>
  <c r="F177" i="6"/>
  <c r="AM10" i="2"/>
  <c r="AG14" i="2"/>
  <c r="AG58" i="2" s="1"/>
  <c r="AD14" i="2"/>
  <c r="AD58" i="2" s="1"/>
  <c r="V14" i="2"/>
  <c r="V58" i="2" s="1"/>
  <c r="P9" i="2"/>
  <c r="O14" i="2"/>
  <c r="O58" i="2" s="1"/>
  <c r="I178" i="6" l="1"/>
  <c r="I179" i="6" s="1"/>
  <c r="AF12" i="2"/>
  <c r="Q16" i="2"/>
  <c r="AM56" i="2"/>
  <c r="Q10" i="2"/>
  <c r="P14" i="2"/>
  <c r="C178" i="6" s="1"/>
  <c r="C179" i="6" s="1"/>
  <c r="R9" i="2"/>
  <c r="J48" i="6" l="1"/>
  <c r="K48" i="6" s="1"/>
  <c r="L48" i="6" s="1"/>
  <c r="M48" i="6" s="1"/>
  <c r="N48" i="6" s="1"/>
  <c r="J18" i="6"/>
  <c r="K18" i="6" s="1"/>
  <c r="L18" i="6" s="1"/>
  <c r="M18" i="6" s="1"/>
  <c r="N18" i="6" s="1"/>
  <c r="J146" i="6"/>
  <c r="K146" i="6" s="1"/>
  <c r="L146" i="6" s="1"/>
  <c r="M146" i="6" s="1"/>
  <c r="N146" i="6" s="1"/>
  <c r="Q146" i="6" s="1"/>
  <c r="R146" i="6" s="1"/>
  <c r="J130" i="6"/>
  <c r="K130" i="6" s="1"/>
  <c r="L130" i="6" s="1"/>
  <c r="M130" i="6" s="1"/>
  <c r="N130" i="6" s="1"/>
  <c r="Q130" i="6" s="1"/>
  <c r="R130" i="6" s="1"/>
  <c r="J111" i="6"/>
  <c r="K111" i="6" s="1"/>
  <c r="L111" i="6" s="1"/>
  <c r="M111" i="6" s="1"/>
  <c r="N111" i="6" s="1"/>
  <c r="Q111" i="6" s="1"/>
  <c r="R111" i="6" s="1"/>
  <c r="S111" i="6" s="1"/>
  <c r="J79" i="6"/>
  <c r="K79" i="6" s="1"/>
  <c r="L79" i="6" s="1"/>
  <c r="M79" i="6" s="1"/>
  <c r="N79" i="6" s="1"/>
  <c r="Q79" i="6" s="1"/>
  <c r="R79" i="6" s="1"/>
  <c r="S79" i="6" s="1"/>
  <c r="J63" i="6"/>
  <c r="K63" i="6" s="1"/>
  <c r="L63" i="6" s="1"/>
  <c r="M63" i="6" s="1"/>
  <c r="N63" i="6" s="1"/>
  <c r="Q63" i="6" s="1"/>
  <c r="R63" i="6" s="1"/>
  <c r="S63" i="6" s="1"/>
  <c r="J47" i="6"/>
  <c r="K47" i="6" s="1"/>
  <c r="L47" i="6" s="1"/>
  <c r="M47" i="6" s="1"/>
  <c r="N47" i="6" s="1"/>
  <c r="Q47" i="6" s="1"/>
  <c r="R47" i="6" s="1"/>
  <c r="S47" i="6" s="1"/>
  <c r="J31" i="6"/>
  <c r="K31" i="6" s="1"/>
  <c r="L31" i="6" s="1"/>
  <c r="M31" i="6" s="1"/>
  <c r="N31" i="6" s="1"/>
  <c r="Q31" i="6" s="1"/>
  <c r="R31" i="6" s="1"/>
  <c r="S31" i="6" s="1"/>
  <c r="J23" i="6"/>
  <c r="K23" i="6" s="1"/>
  <c r="L23" i="6" s="1"/>
  <c r="M23" i="6" s="1"/>
  <c r="N23" i="6" s="1"/>
  <c r="Q23" i="6" s="1"/>
  <c r="R23" i="6" s="1"/>
  <c r="S23" i="6" s="1"/>
  <c r="J141" i="6"/>
  <c r="K141" i="6" s="1"/>
  <c r="L141" i="6" s="1"/>
  <c r="M141" i="6" s="1"/>
  <c r="N141" i="6" s="1"/>
  <c r="J110" i="6"/>
  <c r="K110" i="6" s="1"/>
  <c r="L110" i="6" s="1"/>
  <c r="M110" i="6" s="1"/>
  <c r="N110" i="6" s="1"/>
  <c r="Q110" i="6" s="1"/>
  <c r="R110" i="6" s="1"/>
  <c r="S110" i="6" s="1"/>
  <c r="J82" i="6"/>
  <c r="K82" i="6" s="1"/>
  <c r="L82" i="6" s="1"/>
  <c r="M82" i="6" s="1"/>
  <c r="N82" i="6" s="1"/>
  <c r="Q82" i="6" s="1"/>
  <c r="R82" i="6" s="1"/>
  <c r="S82" i="6" s="1"/>
  <c r="J54" i="6"/>
  <c r="K54" i="6" s="1"/>
  <c r="L54" i="6" s="1"/>
  <c r="M54" i="6" s="1"/>
  <c r="N54" i="6" s="1"/>
  <c r="J12" i="6"/>
  <c r="K12" i="6" s="1"/>
  <c r="L12" i="6" s="1"/>
  <c r="M12" i="6" s="1"/>
  <c r="N12" i="6" s="1"/>
  <c r="J137" i="6"/>
  <c r="K137" i="6" s="1"/>
  <c r="L137" i="6" s="1"/>
  <c r="M137" i="6" s="1"/>
  <c r="N137" i="6" s="1"/>
  <c r="Q137" i="6" s="1"/>
  <c r="R137" i="6" s="1"/>
  <c r="J94" i="6"/>
  <c r="K94" i="6" s="1"/>
  <c r="L94" i="6" s="1"/>
  <c r="M94" i="6" s="1"/>
  <c r="N94" i="6" s="1"/>
  <c r="J58" i="6"/>
  <c r="K58" i="6" s="1"/>
  <c r="L58" i="6" s="1"/>
  <c r="M58" i="6" s="1"/>
  <c r="N58" i="6" s="1"/>
  <c r="Q58" i="6" s="1"/>
  <c r="R58" i="6" s="1"/>
  <c r="S58" i="6" s="1"/>
  <c r="J20" i="6"/>
  <c r="K20" i="6" s="1"/>
  <c r="L20" i="6" s="1"/>
  <c r="M20" i="6" s="1"/>
  <c r="N20" i="6" s="1"/>
  <c r="J144" i="6"/>
  <c r="K144" i="6" s="1"/>
  <c r="L144" i="6" s="1"/>
  <c r="M144" i="6" s="1"/>
  <c r="N144" i="6" s="1"/>
  <c r="Q144" i="6" s="1"/>
  <c r="R144" i="6" s="1"/>
  <c r="J128" i="6"/>
  <c r="K128" i="6" s="1"/>
  <c r="L128" i="6" s="1"/>
  <c r="M128" i="6" s="1"/>
  <c r="N128" i="6" s="1"/>
  <c r="Q128" i="6" s="1"/>
  <c r="R128" i="6" s="1"/>
  <c r="J109" i="6"/>
  <c r="K109" i="6" s="1"/>
  <c r="L109" i="6" s="1"/>
  <c r="M109" i="6" s="1"/>
  <c r="N109" i="6" s="1"/>
  <c r="J93" i="6"/>
  <c r="K93" i="6" s="1"/>
  <c r="L93" i="6" s="1"/>
  <c r="M93" i="6" s="1"/>
  <c r="N93" i="6" s="1"/>
  <c r="J77" i="6"/>
  <c r="K77" i="6" s="1"/>
  <c r="L77" i="6" s="1"/>
  <c r="M77" i="6" s="1"/>
  <c r="N77" i="6" s="1"/>
  <c r="Q77" i="6" s="1"/>
  <c r="R77" i="6" s="1"/>
  <c r="S77" i="6" s="1"/>
  <c r="J61" i="6"/>
  <c r="K61" i="6" s="1"/>
  <c r="L61" i="6" s="1"/>
  <c r="M61" i="6" s="1"/>
  <c r="N61" i="6" s="1"/>
  <c r="Q61" i="6" s="1"/>
  <c r="R61" i="6" s="1"/>
  <c r="S61" i="6" s="1"/>
  <c r="J45" i="6"/>
  <c r="K45" i="6" s="1"/>
  <c r="L45" i="6" s="1"/>
  <c r="M45" i="6" s="1"/>
  <c r="N45" i="6" s="1"/>
  <c r="Q45" i="6" s="1"/>
  <c r="R45" i="6" s="1"/>
  <c r="S45" i="6" s="1"/>
  <c r="J29" i="6"/>
  <c r="K29" i="6" s="1"/>
  <c r="L29" i="6" s="1"/>
  <c r="M29" i="6" s="1"/>
  <c r="N29" i="6" s="1"/>
  <c r="J25" i="6"/>
  <c r="K25" i="6" s="1"/>
  <c r="L25" i="6" s="1"/>
  <c r="M25" i="6" s="1"/>
  <c r="N25" i="6" s="1"/>
  <c r="Q25" i="6" s="1"/>
  <c r="R25" i="6" s="1"/>
  <c r="S25" i="6" s="1"/>
  <c r="J143" i="6"/>
  <c r="K143" i="6" s="1"/>
  <c r="L143" i="6" s="1"/>
  <c r="M143" i="6" s="1"/>
  <c r="N143" i="6" s="1"/>
  <c r="Q143" i="6" s="1"/>
  <c r="R143" i="6" s="1"/>
  <c r="J127" i="6"/>
  <c r="K127" i="6" s="1"/>
  <c r="L127" i="6" s="1"/>
  <c r="M127" i="6" s="1"/>
  <c r="N127" i="6" s="1"/>
  <c r="J108" i="6"/>
  <c r="K108" i="6" s="1"/>
  <c r="L108" i="6" s="1"/>
  <c r="M108" i="6" s="1"/>
  <c r="N108" i="6" s="1"/>
  <c r="J92" i="6"/>
  <c r="K92" i="6" s="1"/>
  <c r="L92" i="6" s="1"/>
  <c r="M92" i="6" s="1"/>
  <c r="N92" i="6" s="1"/>
  <c r="J44" i="6"/>
  <c r="K44" i="6" s="1"/>
  <c r="L44" i="6" s="1"/>
  <c r="M44" i="6" s="1"/>
  <c r="N44" i="6" s="1"/>
  <c r="Q44" i="6" s="1"/>
  <c r="R44" i="6" s="1"/>
  <c r="S44" i="6" s="1"/>
  <c r="J105" i="6"/>
  <c r="K105" i="6" s="1"/>
  <c r="L105" i="6" s="1"/>
  <c r="M105" i="6" s="1"/>
  <c r="N105" i="6" s="1"/>
  <c r="J73" i="6"/>
  <c r="K73" i="6" s="1"/>
  <c r="L73" i="6" s="1"/>
  <c r="M73" i="6" s="1"/>
  <c r="N73" i="6" s="1"/>
  <c r="J41" i="6"/>
  <c r="K41" i="6" s="1"/>
  <c r="L41" i="6" s="1"/>
  <c r="M41" i="6" s="1"/>
  <c r="N41" i="6" s="1"/>
  <c r="J155" i="6"/>
  <c r="K155" i="6" s="1"/>
  <c r="L155" i="6" s="1"/>
  <c r="M155" i="6" s="1"/>
  <c r="N155" i="6" s="1"/>
  <c r="J139" i="6"/>
  <c r="K139" i="6" s="1"/>
  <c r="L139" i="6" s="1"/>
  <c r="M139" i="6" s="1"/>
  <c r="N139" i="6" s="1"/>
  <c r="J104" i="6"/>
  <c r="K104" i="6" s="1"/>
  <c r="L104" i="6" s="1"/>
  <c r="M104" i="6" s="1"/>
  <c r="N104" i="6" s="1"/>
  <c r="J88" i="6"/>
  <c r="K88" i="6" s="1"/>
  <c r="L88" i="6" s="1"/>
  <c r="M88" i="6" s="1"/>
  <c r="N88" i="6" s="1"/>
  <c r="Q88" i="6" s="1"/>
  <c r="R88" i="6" s="1"/>
  <c r="S88" i="6" s="1"/>
  <c r="J36" i="6"/>
  <c r="K36" i="6" s="1"/>
  <c r="L36" i="6" s="1"/>
  <c r="M36" i="6" s="1"/>
  <c r="N36" i="6" s="1"/>
  <c r="Q36" i="6" s="1"/>
  <c r="R36" i="6" s="1"/>
  <c r="S36" i="6" s="1"/>
  <c r="J138" i="6"/>
  <c r="K138" i="6" s="1"/>
  <c r="L138" i="6" s="1"/>
  <c r="M138" i="6" s="1"/>
  <c r="N138" i="6" s="1"/>
  <c r="Q138" i="6" s="1"/>
  <c r="R138" i="6" s="1"/>
  <c r="J103" i="6"/>
  <c r="K103" i="6" s="1"/>
  <c r="L103" i="6" s="1"/>
  <c r="M103" i="6" s="1"/>
  <c r="N103" i="6" s="1"/>
  <c r="J71" i="6"/>
  <c r="K71" i="6" s="1"/>
  <c r="L71" i="6" s="1"/>
  <c r="M71" i="6" s="1"/>
  <c r="N71" i="6" s="1"/>
  <c r="Q71" i="6" s="1"/>
  <c r="R71" i="6" s="1"/>
  <c r="S71" i="6" s="1"/>
  <c r="J39" i="6"/>
  <c r="K39" i="6" s="1"/>
  <c r="L39" i="6" s="1"/>
  <c r="M39" i="6" s="1"/>
  <c r="N39" i="6" s="1"/>
  <c r="Q39" i="6" s="1"/>
  <c r="R39" i="6" s="1"/>
  <c r="S39" i="6" s="1"/>
  <c r="J149" i="6"/>
  <c r="K149" i="6" s="1"/>
  <c r="L149" i="6" s="1"/>
  <c r="M149" i="6" s="1"/>
  <c r="N149" i="6" s="1"/>
  <c r="Q149" i="6" s="1"/>
  <c r="R149" i="6" s="1"/>
  <c r="J98" i="6"/>
  <c r="K98" i="6" s="1"/>
  <c r="L98" i="6" s="1"/>
  <c r="M98" i="6" s="1"/>
  <c r="N98" i="6" s="1"/>
  <c r="J66" i="6"/>
  <c r="K66" i="6" s="1"/>
  <c r="L66" i="6" s="1"/>
  <c r="M66" i="6" s="1"/>
  <c r="N66" i="6" s="1"/>
  <c r="Q66" i="6" s="1"/>
  <c r="R66" i="6" s="1"/>
  <c r="S66" i="6" s="1"/>
  <c r="J24" i="6"/>
  <c r="K24" i="6" s="1"/>
  <c r="J78" i="6"/>
  <c r="K78" i="6" s="1"/>
  <c r="L78" i="6" s="1"/>
  <c r="M78" i="6" s="1"/>
  <c r="N78" i="6" s="1"/>
  <c r="Q78" i="6" s="1"/>
  <c r="R78" i="6" s="1"/>
  <c r="S78" i="6" s="1"/>
  <c r="J152" i="6"/>
  <c r="K152" i="6" s="1"/>
  <c r="L152" i="6" s="1"/>
  <c r="M152" i="6" s="1"/>
  <c r="J120" i="6"/>
  <c r="K120" i="6" s="1"/>
  <c r="L120" i="6" s="1"/>
  <c r="M120" i="6" s="1"/>
  <c r="N120" i="6" s="1"/>
  <c r="Q120" i="6" s="1"/>
  <c r="R120" i="6" s="1"/>
  <c r="J85" i="6"/>
  <c r="K85" i="6" s="1"/>
  <c r="L85" i="6" s="1"/>
  <c r="M85" i="6" s="1"/>
  <c r="N85" i="6" s="1"/>
  <c r="Q85" i="6" s="1"/>
  <c r="R85" i="6" s="1"/>
  <c r="S85" i="6" s="1"/>
  <c r="J53" i="6"/>
  <c r="K53" i="6" s="1"/>
  <c r="L53" i="6" s="1"/>
  <c r="M53" i="6" s="1"/>
  <c r="N53" i="6" s="1"/>
  <c r="Q53" i="6" s="1"/>
  <c r="R53" i="6" s="1"/>
  <c r="S53" i="6" s="1"/>
  <c r="J17" i="6"/>
  <c r="K17" i="6" s="1"/>
  <c r="L17" i="6" s="1"/>
  <c r="M17" i="6" s="1"/>
  <c r="N17" i="6" s="1"/>
  <c r="J135" i="6"/>
  <c r="K135" i="6" s="1"/>
  <c r="L135" i="6" s="1"/>
  <c r="M135" i="6" s="1"/>
  <c r="N135" i="6" s="1"/>
  <c r="Q135" i="6" s="1"/>
  <c r="R135" i="6" s="1"/>
  <c r="J119" i="6"/>
  <c r="K119" i="6" s="1"/>
  <c r="L119" i="6" s="1"/>
  <c r="M119" i="6" s="1"/>
  <c r="N119" i="6" s="1"/>
  <c r="Q119" i="6" s="1"/>
  <c r="R119" i="6" s="1"/>
  <c r="J84" i="6"/>
  <c r="K84" i="6" s="1"/>
  <c r="L84" i="6" s="1"/>
  <c r="M84" i="6" s="1"/>
  <c r="N84" i="6" s="1"/>
  <c r="J14" i="6"/>
  <c r="K14" i="6" s="1"/>
  <c r="L14" i="6" s="1"/>
  <c r="M14" i="6" s="1"/>
  <c r="N14" i="6" s="1"/>
  <c r="J56" i="6"/>
  <c r="K56" i="6" s="1"/>
  <c r="L56" i="6" s="1"/>
  <c r="M56" i="6" s="1"/>
  <c r="N56" i="6" s="1"/>
  <c r="J150" i="6"/>
  <c r="K150" i="6" s="1"/>
  <c r="L150" i="6" s="1"/>
  <c r="M150" i="6" s="1"/>
  <c r="N150" i="6" s="1"/>
  <c r="J118" i="6"/>
  <c r="K118" i="6" s="1"/>
  <c r="L118" i="6" s="1"/>
  <c r="M118" i="6" s="1"/>
  <c r="N118" i="6" s="1"/>
  <c r="J83" i="6"/>
  <c r="K83" i="6" s="1"/>
  <c r="L83" i="6" s="1"/>
  <c r="M83" i="6" s="1"/>
  <c r="N83" i="6" s="1"/>
  <c r="Q83" i="6" s="1"/>
  <c r="R83" i="6" s="1"/>
  <c r="S83" i="6" s="1"/>
  <c r="J51" i="6"/>
  <c r="K51" i="6" s="1"/>
  <c r="L51" i="6" s="1"/>
  <c r="M51" i="6" s="1"/>
  <c r="N51" i="6" s="1"/>
  <c r="J19" i="6"/>
  <c r="K19" i="6" s="1"/>
  <c r="L19" i="6" s="1"/>
  <c r="M19" i="6" s="1"/>
  <c r="N19" i="6" s="1"/>
  <c r="J121" i="6"/>
  <c r="K121" i="6" s="1"/>
  <c r="L121" i="6" s="1"/>
  <c r="M121" i="6" s="1"/>
  <c r="N121" i="6" s="1"/>
  <c r="Q121" i="6" s="1"/>
  <c r="R121" i="6" s="1"/>
  <c r="J62" i="6"/>
  <c r="K62" i="6" s="1"/>
  <c r="L62" i="6" s="1"/>
  <c r="M62" i="6" s="1"/>
  <c r="N62" i="6" s="1"/>
  <c r="J153" i="6"/>
  <c r="K153" i="6" s="1"/>
  <c r="L153" i="6" s="1"/>
  <c r="M153" i="6" s="1"/>
  <c r="N153" i="6" s="1"/>
  <c r="Q153" i="6" s="1"/>
  <c r="R153" i="6" s="1"/>
  <c r="J70" i="6"/>
  <c r="K70" i="6" s="1"/>
  <c r="L70" i="6" s="1"/>
  <c r="M70" i="6" s="1"/>
  <c r="N70" i="6" s="1"/>
  <c r="J148" i="6"/>
  <c r="K148" i="6" s="1"/>
  <c r="L148" i="6" s="1"/>
  <c r="M148" i="6" s="1"/>
  <c r="N148" i="6" s="1"/>
  <c r="J116" i="6"/>
  <c r="K116" i="6" s="1"/>
  <c r="L116" i="6" s="1"/>
  <c r="M116" i="6" s="1"/>
  <c r="N116" i="6" s="1"/>
  <c r="Q116" i="6" s="1"/>
  <c r="R116" i="6" s="1"/>
  <c r="J81" i="6"/>
  <c r="K81" i="6" s="1"/>
  <c r="L81" i="6" s="1"/>
  <c r="M81" i="6" s="1"/>
  <c r="N81" i="6" s="1"/>
  <c r="J49" i="6"/>
  <c r="K49" i="6" s="1"/>
  <c r="L49" i="6" s="1"/>
  <c r="M49" i="6" s="1"/>
  <c r="N49" i="6" s="1"/>
  <c r="J21" i="6"/>
  <c r="K21" i="6" s="1"/>
  <c r="L21" i="6" s="1"/>
  <c r="M21" i="6" s="1"/>
  <c r="N21" i="6" s="1"/>
  <c r="Q21" i="6" s="1"/>
  <c r="R21" i="6" s="1"/>
  <c r="S21" i="6" s="1"/>
  <c r="J131" i="6"/>
  <c r="K131" i="6" s="1"/>
  <c r="L131" i="6" s="1"/>
  <c r="M131" i="6" s="1"/>
  <c r="N131" i="6" s="1"/>
  <c r="Q131" i="6" s="1"/>
  <c r="R131" i="6" s="1"/>
  <c r="J96" i="6"/>
  <c r="K96" i="6" s="1"/>
  <c r="L96" i="6" s="1"/>
  <c r="M96" i="6" s="1"/>
  <c r="N96" i="6" s="1"/>
  <c r="J52" i="6"/>
  <c r="K52" i="6" s="1"/>
  <c r="L52" i="6" s="1"/>
  <c r="M52" i="6" s="1"/>
  <c r="N52" i="6" s="1"/>
  <c r="J80" i="6"/>
  <c r="K80" i="6" s="1"/>
  <c r="L80" i="6" s="1"/>
  <c r="M80" i="6" s="1"/>
  <c r="N80" i="6" s="1"/>
  <c r="J40" i="6"/>
  <c r="K40" i="6" s="1"/>
  <c r="L40" i="6" s="1"/>
  <c r="M40" i="6" s="1"/>
  <c r="N40" i="6" s="1"/>
  <c r="J9" i="6"/>
  <c r="J142" i="6"/>
  <c r="K142" i="6" s="1"/>
  <c r="L142" i="6" s="1"/>
  <c r="M142" i="6" s="1"/>
  <c r="N142" i="6" s="1"/>
  <c r="J126" i="6"/>
  <c r="K126" i="6" s="1"/>
  <c r="L126" i="6" s="1"/>
  <c r="M126" i="6" s="1"/>
  <c r="N126" i="6" s="1"/>
  <c r="Q126" i="6" s="1"/>
  <c r="R126" i="6" s="1"/>
  <c r="J107" i="6"/>
  <c r="K107" i="6" s="1"/>
  <c r="L107" i="6" s="1"/>
  <c r="M107" i="6" s="1"/>
  <c r="N107" i="6" s="1"/>
  <c r="J91" i="6"/>
  <c r="K91" i="6" s="1"/>
  <c r="L91" i="6" s="1"/>
  <c r="M91" i="6" s="1"/>
  <c r="N91" i="6" s="1"/>
  <c r="Q91" i="6" s="1"/>
  <c r="R91" i="6" s="1"/>
  <c r="S91" i="6" s="1"/>
  <c r="J75" i="6"/>
  <c r="K75" i="6" s="1"/>
  <c r="L75" i="6" s="1"/>
  <c r="M75" i="6" s="1"/>
  <c r="N75" i="6" s="1"/>
  <c r="J59" i="6"/>
  <c r="K59" i="6" s="1"/>
  <c r="L59" i="6" s="1"/>
  <c r="M59" i="6" s="1"/>
  <c r="N59" i="6" s="1"/>
  <c r="J43" i="6"/>
  <c r="K43" i="6" s="1"/>
  <c r="L43" i="6" s="1"/>
  <c r="M43" i="6" s="1"/>
  <c r="N43" i="6" s="1"/>
  <c r="J11" i="6"/>
  <c r="K11" i="6" s="1"/>
  <c r="L11" i="6" s="1"/>
  <c r="M11" i="6" s="1"/>
  <c r="N11" i="6" s="1"/>
  <c r="J157" i="6"/>
  <c r="K157" i="6" s="1"/>
  <c r="L157" i="6" s="1"/>
  <c r="M157" i="6" s="1"/>
  <c r="N157" i="6" s="1"/>
  <c r="J133" i="6"/>
  <c r="K133" i="6" s="1"/>
  <c r="L133" i="6" s="1"/>
  <c r="M133" i="6" s="1"/>
  <c r="N133" i="6" s="1"/>
  <c r="Q133" i="6" s="1"/>
  <c r="R133" i="6" s="1"/>
  <c r="J106" i="6"/>
  <c r="K106" i="6" s="1"/>
  <c r="L106" i="6" s="1"/>
  <c r="M106" i="6" s="1"/>
  <c r="N106" i="6" s="1"/>
  <c r="Q106" i="6" s="1"/>
  <c r="R106" i="6" s="1"/>
  <c r="S106" i="6" s="1"/>
  <c r="J74" i="6"/>
  <c r="K74" i="6" s="1"/>
  <c r="L74" i="6" s="1"/>
  <c r="M74" i="6" s="1"/>
  <c r="N74" i="6" s="1"/>
  <c r="Q74" i="6" s="1"/>
  <c r="R74" i="6" s="1"/>
  <c r="S74" i="6" s="1"/>
  <c r="J46" i="6"/>
  <c r="K46" i="6" s="1"/>
  <c r="L46" i="6" s="1"/>
  <c r="M46" i="6" s="1"/>
  <c r="N46" i="6" s="1"/>
  <c r="J16" i="6"/>
  <c r="K16" i="6" s="1"/>
  <c r="L16" i="6" s="1"/>
  <c r="M16" i="6" s="1"/>
  <c r="N16" i="6" s="1"/>
  <c r="J125" i="6"/>
  <c r="K125" i="6" s="1"/>
  <c r="L125" i="6" s="1"/>
  <c r="M125" i="6" s="1"/>
  <c r="N125" i="6" s="1"/>
  <c r="Q125" i="6" s="1"/>
  <c r="R125" i="6" s="1"/>
  <c r="J86" i="6"/>
  <c r="K86" i="6" s="1"/>
  <c r="L86" i="6" s="1"/>
  <c r="M86" i="6" s="1"/>
  <c r="N86" i="6" s="1"/>
  <c r="J50" i="6"/>
  <c r="K50" i="6" s="1"/>
  <c r="L50" i="6" s="1"/>
  <c r="M50" i="6" s="1"/>
  <c r="N50" i="6" s="1"/>
  <c r="Q50" i="6" s="1"/>
  <c r="R50" i="6" s="1"/>
  <c r="S50" i="6" s="1"/>
  <c r="J156" i="6"/>
  <c r="K156" i="6" s="1"/>
  <c r="L156" i="6" s="1"/>
  <c r="M156" i="6" s="1"/>
  <c r="J140" i="6"/>
  <c r="K140" i="6" s="1"/>
  <c r="L140" i="6" s="1"/>
  <c r="M140" i="6" s="1"/>
  <c r="N140" i="6" s="1"/>
  <c r="Q140" i="6" s="1"/>
  <c r="R140" i="6" s="1"/>
  <c r="J124" i="6"/>
  <c r="K124" i="6" s="1"/>
  <c r="L124" i="6" s="1"/>
  <c r="M124" i="6" s="1"/>
  <c r="N124" i="6" s="1"/>
  <c r="Q124" i="6" s="1"/>
  <c r="R124" i="6" s="1"/>
  <c r="J89" i="6"/>
  <c r="K89" i="6" s="1"/>
  <c r="L89" i="6" s="1"/>
  <c r="M89" i="6" s="1"/>
  <c r="N89" i="6" s="1"/>
  <c r="Q89" i="6" s="1"/>
  <c r="R89" i="6" s="1"/>
  <c r="S89" i="6" s="1"/>
  <c r="J57" i="6"/>
  <c r="K57" i="6" s="1"/>
  <c r="L57" i="6" s="1"/>
  <c r="M57" i="6" s="1"/>
  <c r="N57" i="6" s="1"/>
  <c r="Q57" i="6" s="1"/>
  <c r="R57" i="6" s="1"/>
  <c r="S57" i="6" s="1"/>
  <c r="J13" i="6"/>
  <c r="K13" i="6" s="1"/>
  <c r="L13" i="6" s="1"/>
  <c r="M13" i="6" s="1"/>
  <c r="N13" i="6" s="1"/>
  <c r="J123" i="6"/>
  <c r="K123" i="6" s="1"/>
  <c r="L123" i="6" s="1"/>
  <c r="M123" i="6" s="1"/>
  <c r="N123" i="6" s="1"/>
  <c r="Q123" i="6" s="1"/>
  <c r="R123" i="6" s="1"/>
  <c r="J68" i="6"/>
  <c r="K68" i="6" s="1"/>
  <c r="L68" i="6" s="1"/>
  <c r="M68" i="6" s="1"/>
  <c r="N68" i="6" s="1"/>
  <c r="Q68" i="6" s="1"/>
  <c r="R68" i="6" s="1"/>
  <c r="S68" i="6" s="1"/>
  <c r="J64" i="6"/>
  <c r="K64" i="6" s="1"/>
  <c r="L64" i="6" s="1"/>
  <c r="M64" i="6" s="1"/>
  <c r="N64" i="6" s="1"/>
  <c r="J32" i="6"/>
  <c r="K32" i="6" s="1"/>
  <c r="L32" i="6" s="1"/>
  <c r="M32" i="6" s="1"/>
  <c r="N32" i="6" s="1"/>
  <c r="J154" i="6"/>
  <c r="K154" i="6" s="1"/>
  <c r="L154" i="6" s="1"/>
  <c r="M154" i="6" s="1"/>
  <c r="J122" i="6"/>
  <c r="K122" i="6" s="1"/>
  <c r="L122" i="6" s="1"/>
  <c r="M122" i="6" s="1"/>
  <c r="N122" i="6" s="1"/>
  <c r="Q122" i="6" s="1"/>
  <c r="R122" i="6" s="1"/>
  <c r="J87" i="6"/>
  <c r="K87" i="6" s="1"/>
  <c r="L87" i="6" s="1"/>
  <c r="M87" i="6" s="1"/>
  <c r="N87" i="6" s="1"/>
  <c r="J55" i="6"/>
  <c r="K55" i="6" s="1"/>
  <c r="L55" i="6" s="1"/>
  <c r="M55" i="6" s="1"/>
  <c r="N55" i="6" s="1"/>
  <c r="J15" i="6"/>
  <c r="K15" i="6" s="1"/>
  <c r="L15" i="6" s="1"/>
  <c r="M15" i="6" s="1"/>
  <c r="N15" i="6" s="1"/>
  <c r="J129" i="6"/>
  <c r="K129" i="6" s="1"/>
  <c r="L129" i="6" s="1"/>
  <c r="M129" i="6" s="1"/>
  <c r="N129" i="6" s="1"/>
  <c r="Q129" i="6" s="1"/>
  <c r="R129" i="6" s="1"/>
  <c r="J42" i="6"/>
  <c r="K42" i="6" s="1"/>
  <c r="L42" i="6" s="1"/>
  <c r="M42" i="6" s="1"/>
  <c r="N42" i="6" s="1"/>
  <c r="Q42" i="6" s="1"/>
  <c r="R42" i="6" s="1"/>
  <c r="S42" i="6" s="1"/>
  <c r="J117" i="6"/>
  <c r="K117" i="6" s="1"/>
  <c r="L117" i="6" s="1"/>
  <c r="M117" i="6" s="1"/>
  <c r="N117" i="6" s="1"/>
  <c r="Q117" i="6" s="1"/>
  <c r="R117" i="6" s="1"/>
  <c r="J38" i="6"/>
  <c r="K38" i="6" s="1"/>
  <c r="L38" i="6" s="1"/>
  <c r="M38" i="6" s="1"/>
  <c r="N38" i="6" s="1"/>
  <c r="J136" i="6"/>
  <c r="K136" i="6" s="1"/>
  <c r="L136" i="6" s="1"/>
  <c r="M136" i="6" s="1"/>
  <c r="N136" i="6" s="1"/>
  <c r="Q136" i="6" s="1"/>
  <c r="R136" i="6" s="1"/>
  <c r="J101" i="6"/>
  <c r="K101" i="6" s="1"/>
  <c r="L101" i="6" s="1"/>
  <c r="M101" i="6" s="1"/>
  <c r="N101" i="6" s="1"/>
  <c r="Q101" i="6" s="1"/>
  <c r="R101" i="6" s="1"/>
  <c r="S101" i="6" s="1"/>
  <c r="J69" i="6"/>
  <c r="K69" i="6" s="1"/>
  <c r="L69" i="6" s="1"/>
  <c r="M69" i="6" s="1"/>
  <c r="N69" i="6" s="1"/>
  <c r="J37" i="6"/>
  <c r="K37" i="6" s="1"/>
  <c r="L37" i="6" s="1"/>
  <c r="M37" i="6" s="1"/>
  <c r="N37" i="6" s="1"/>
  <c r="J151" i="6"/>
  <c r="K151" i="6" s="1"/>
  <c r="L151" i="6" s="1"/>
  <c r="M151" i="6" s="1"/>
  <c r="N151" i="6" s="1"/>
  <c r="Q151" i="6" s="1"/>
  <c r="R151" i="6" s="1"/>
  <c r="J100" i="6"/>
  <c r="K100" i="6" s="1"/>
  <c r="L100" i="6" s="1"/>
  <c r="M100" i="6" s="1"/>
  <c r="N100" i="6" s="1"/>
  <c r="J60" i="6"/>
  <c r="K60" i="6" s="1"/>
  <c r="L60" i="6" s="1"/>
  <c r="M60" i="6" s="1"/>
  <c r="N60" i="6" s="1"/>
  <c r="J10" i="6"/>
  <c r="K10" i="6" s="1"/>
  <c r="L10" i="6" s="1"/>
  <c r="M10" i="6" s="1"/>
  <c r="N10" i="6" s="1"/>
  <c r="J134" i="6"/>
  <c r="K134" i="6" s="1"/>
  <c r="L134" i="6" s="1"/>
  <c r="M134" i="6" s="1"/>
  <c r="N134" i="6" s="1"/>
  <c r="Q134" i="6" s="1"/>
  <c r="R134" i="6" s="1"/>
  <c r="J99" i="6"/>
  <c r="K99" i="6" s="1"/>
  <c r="L99" i="6" s="1"/>
  <c r="M99" i="6" s="1"/>
  <c r="N99" i="6" s="1"/>
  <c r="J67" i="6"/>
  <c r="K67" i="6" s="1"/>
  <c r="L67" i="6" s="1"/>
  <c r="M67" i="6" s="1"/>
  <c r="N67" i="6" s="1"/>
  <c r="Q67" i="6" s="1"/>
  <c r="R67" i="6" s="1"/>
  <c r="S67" i="6" s="1"/>
  <c r="J35" i="6"/>
  <c r="K35" i="6" s="1"/>
  <c r="L35" i="6" s="1"/>
  <c r="M35" i="6" s="1"/>
  <c r="N35" i="6" s="1"/>
  <c r="J145" i="6"/>
  <c r="K145" i="6" s="1"/>
  <c r="L145" i="6" s="1"/>
  <c r="M145" i="6" s="1"/>
  <c r="N145" i="6" s="1"/>
  <c r="Q145" i="6" s="1"/>
  <c r="R145" i="6" s="1"/>
  <c r="J90" i="6"/>
  <c r="K90" i="6" s="1"/>
  <c r="L90" i="6" s="1"/>
  <c r="M90" i="6" s="1"/>
  <c r="N90" i="6" s="1"/>
  <c r="Q90" i="6" s="1"/>
  <c r="R90" i="6" s="1"/>
  <c r="S90" i="6" s="1"/>
  <c r="J34" i="6"/>
  <c r="K34" i="6" s="1"/>
  <c r="L34" i="6" s="1"/>
  <c r="M34" i="6" s="1"/>
  <c r="N34" i="6" s="1"/>
  <c r="Q34" i="6" s="1"/>
  <c r="R34" i="6" s="1"/>
  <c r="S34" i="6" s="1"/>
  <c r="J102" i="6"/>
  <c r="K102" i="6" s="1"/>
  <c r="L102" i="6" s="1"/>
  <c r="M102" i="6" s="1"/>
  <c r="N102" i="6" s="1"/>
  <c r="Q102" i="6" s="1"/>
  <c r="R102" i="6" s="1"/>
  <c r="S102" i="6" s="1"/>
  <c r="J30" i="6"/>
  <c r="K30" i="6" s="1"/>
  <c r="L30" i="6" s="1"/>
  <c r="M30" i="6" s="1"/>
  <c r="N30" i="6" s="1"/>
  <c r="J132" i="6"/>
  <c r="K132" i="6" s="1"/>
  <c r="L132" i="6" s="1"/>
  <c r="M132" i="6" s="1"/>
  <c r="N132" i="6" s="1"/>
  <c r="Q132" i="6" s="1"/>
  <c r="R132" i="6" s="1"/>
  <c r="J97" i="6"/>
  <c r="K97" i="6" s="1"/>
  <c r="L97" i="6" s="1"/>
  <c r="M97" i="6" s="1"/>
  <c r="N97" i="6" s="1"/>
  <c r="Q97" i="6" s="1"/>
  <c r="R97" i="6" s="1"/>
  <c r="S97" i="6" s="1"/>
  <c r="J65" i="6"/>
  <c r="K65" i="6" s="1"/>
  <c r="L65" i="6" s="1"/>
  <c r="M65" i="6" s="1"/>
  <c r="N65" i="6" s="1"/>
  <c r="J33" i="6"/>
  <c r="K33" i="6" s="1"/>
  <c r="L33" i="6" s="1"/>
  <c r="M33" i="6" s="1"/>
  <c r="N33" i="6" s="1"/>
  <c r="Q33" i="6" s="1"/>
  <c r="R33" i="6" s="1"/>
  <c r="S33" i="6" s="1"/>
  <c r="J147" i="6"/>
  <c r="K147" i="6" s="1"/>
  <c r="L147" i="6" s="1"/>
  <c r="M147" i="6" s="1"/>
  <c r="N147" i="6" s="1"/>
  <c r="Q147" i="6" s="1"/>
  <c r="R147" i="6" s="1"/>
  <c r="J115" i="6"/>
  <c r="K115" i="6" s="1"/>
  <c r="L115" i="6" s="1"/>
  <c r="M115" i="6" s="1"/>
  <c r="N115" i="6" s="1"/>
  <c r="Q115" i="6" s="1"/>
  <c r="J76" i="6"/>
  <c r="K76" i="6" s="1"/>
  <c r="L76" i="6" s="1"/>
  <c r="M76" i="6" s="1"/>
  <c r="N76" i="6" s="1"/>
  <c r="J22" i="6"/>
  <c r="K22" i="6" s="1"/>
  <c r="L22" i="6" s="1"/>
  <c r="M22" i="6" s="1"/>
  <c r="N22" i="6" s="1"/>
  <c r="J72" i="6"/>
  <c r="K72" i="6" s="1"/>
  <c r="L72" i="6" s="1"/>
  <c r="M72" i="6" s="1"/>
  <c r="N72" i="6" s="1"/>
  <c r="Q72" i="6" s="1"/>
  <c r="R72" i="6" s="1"/>
  <c r="S72" i="6" s="1"/>
  <c r="J95" i="6"/>
  <c r="K95" i="6" s="1"/>
  <c r="L95" i="6" s="1"/>
  <c r="M95" i="6" s="1"/>
  <c r="N95" i="6" s="1"/>
  <c r="Q95" i="6" s="1"/>
  <c r="R95" i="6" s="1"/>
  <c r="S95" i="6" s="1"/>
  <c r="R16" i="2"/>
  <c r="Q56" i="2"/>
  <c r="AM12" i="2"/>
  <c r="AF14" i="2"/>
  <c r="AF58" i="2" s="1"/>
  <c r="R10" i="2"/>
  <c r="P58" i="2"/>
  <c r="P60" i="2"/>
  <c r="Q41" i="6" l="1"/>
  <c r="R41" i="6" s="1"/>
  <c r="S41" i="6" s="1"/>
  <c r="P41" i="6"/>
  <c r="P92" i="6"/>
  <c r="Q92" i="6" s="1"/>
  <c r="R92" i="6" s="1"/>
  <c r="S92" i="6" s="1"/>
  <c r="R115" i="6"/>
  <c r="P69" i="6"/>
  <c r="Q69" i="6" s="1"/>
  <c r="R69" i="6" s="1"/>
  <c r="S69" i="6" s="1"/>
  <c r="Q55" i="6"/>
  <c r="R55" i="6" s="1"/>
  <c r="S55" i="6" s="1"/>
  <c r="P55" i="6"/>
  <c r="P13" i="6"/>
  <c r="Q13" i="6" s="1"/>
  <c r="R13" i="6" s="1"/>
  <c r="S13" i="6" s="1"/>
  <c r="Q43" i="6"/>
  <c r="R43" i="6" s="1"/>
  <c r="S43" i="6" s="1"/>
  <c r="P43" i="6"/>
  <c r="P17" i="6"/>
  <c r="Q17" i="6" s="1"/>
  <c r="R17" i="6" s="1"/>
  <c r="S17" i="6" s="1"/>
  <c r="Q103" i="6"/>
  <c r="R103" i="6" s="1"/>
  <c r="S103" i="6" s="1"/>
  <c r="P103" i="6"/>
  <c r="P73" i="6"/>
  <c r="Q73" i="6" s="1"/>
  <c r="R73" i="6" s="1"/>
  <c r="S73" i="6" s="1"/>
  <c r="Q108" i="6"/>
  <c r="R108" i="6" s="1"/>
  <c r="S108" i="6" s="1"/>
  <c r="P108" i="6"/>
  <c r="P93" i="6"/>
  <c r="Q93" i="6" s="1"/>
  <c r="R93" i="6" s="1"/>
  <c r="S93" i="6" s="1"/>
  <c r="Q20" i="6"/>
  <c r="R20" i="6" s="1"/>
  <c r="S20" i="6" s="1"/>
  <c r="P20" i="6"/>
  <c r="P12" i="6"/>
  <c r="Q12" i="6" s="1"/>
  <c r="R12" i="6" s="1"/>
  <c r="S12" i="6" s="1"/>
  <c r="Q141" i="6"/>
  <c r="R141" i="6" s="1"/>
  <c r="P141" i="6"/>
  <c r="P76" i="6"/>
  <c r="Q76" i="6" s="1"/>
  <c r="R76" i="6" s="1"/>
  <c r="S76" i="6" s="1"/>
  <c r="Q37" i="6"/>
  <c r="R37" i="6" s="1"/>
  <c r="S37" i="6" s="1"/>
  <c r="P37" i="6"/>
  <c r="P15" i="6"/>
  <c r="Q15" i="6" s="1"/>
  <c r="R15" i="6" s="1"/>
  <c r="S15" i="6" s="1"/>
  <c r="J177" i="6"/>
  <c r="K9" i="6"/>
  <c r="P96" i="6"/>
  <c r="Q96" i="6" s="1"/>
  <c r="R96" i="6" s="1"/>
  <c r="S96" i="6" s="1"/>
  <c r="Q51" i="6"/>
  <c r="R51" i="6" s="1"/>
  <c r="S51" i="6" s="1"/>
  <c r="P51" i="6"/>
  <c r="P60" i="6"/>
  <c r="Q60" i="6" s="1"/>
  <c r="R60" i="6" s="1"/>
  <c r="S60" i="6" s="1"/>
  <c r="Q32" i="6"/>
  <c r="R32" i="6" s="1"/>
  <c r="S32" i="6" s="1"/>
  <c r="P32" i="6"/>
  <c r="P107" i="6"/>
  <c r="Q107" i="6" s="1"/>
  <c r="R107" i="6" s="1"/>
  <c r="S107" i="6" s="1"/>
  <c r="Q40" i="6"/>
  <c r="R40" i="6" s="1"/>
  <c r="S40" i="6" s="1"/>
  <c r="P40" i="6"/>
  <c r="P62" i="6"/>
  <c r="Q62" i="6" s="1"/>
  <c r="R62" i="6" s="1"/>
  <c r="S62" i="6" s="1"/>
  <c r="Q14" i="6"/>
  <c r="R14" i="6" s="1"/>
  <c r="S14" i="6" s="1"/>
  <c r="P14" i="6"/>
  <c r="N152" i="6"/>
  <c r="P152" i="6" s="1"/>
  <c r="Q152" i="6" s="1"/>
  <c r="R152" i="6" s="1"/>
  <c r="Q98" i="6"/>
  <c r="R98" i="6" s="1"/>
  <c r="S98" i="6" s="1"/>
  <c r="P98" i="6"/>
  <c r="P104" i="6"/>
  <c r="Q104" i="6" s="1"/>
  <c r="R104" i="6" s="1"/>
  <c r="S104" i="6" s="1"/>
  <c r="Q29" i="6"/>
  <c r="R29" i="6" s="1"/>
  <c r="S29" i="6" s="1"/>
  <c r="P29" i="6"/>
  <c r="Q12" i="2"/>
  <c r="AM14" i="2"/>
  <c r="AM58" i="2" s="1"/>
  <c r="Q99" i="6"/>
  <c r="R99" i="6" s="1"/>
  <c r="S99" i="6" s="1"/>
  <c r="P99" i="6"/>
  <c r="P87" i="6"/>
  <c r="Q87" i="6" s="1"/>
  <c r="R87" i="6" s="1"/>
  <c r="S87" i="6" s="1"/>
  <c r="Q64" i="6"/>
  <c r="R64" i="6" s="1"/>
  <c r="S64" i="6" s="1"/>
  <c r="P64" i="6"/>
  <c r="N156" i="6"/>
  <c r="P156" i="6" s="1"/>
  <c r="Q156" i="6" s="1"/>
  <c r="R156" i="6" s="1"/>
  <c r="Q16" i="6"/>
  <c r="R16" i="6" s="1"/>
  <c r="S16" i="6" s="1"/>
  <c r="P16" i="6"/>
  <c r="P59" i="6"/>
  <c r="Q59" i="6" s="1"/>
  <c r="R59" i="6" s="1"/>
  <c r="S59" i="6" s="1"/>
  <c r="Q80" i="6"/>
  <c r="R80" i="6" s="1"/>
  <c r="S80" i="6" s="1"/>
  <c r="P80" i="6"/>
  <c r="P148" i="6"/>
  <c r="Q148" i="6" s="1"/>
  <c r="R148" i="6" s="1"/>
  <c r="Q118" i="6"/>
  <c r="R118" i="6" s="1"/>
  <c r="P118" i="6"/>
  <c r="P84" i="6"/>
  <c r="Q84" i="6" s="1"/>
  <c r="R84" i="6" s="1"/>
  <c r="S84" i="6" s="1"/>
  <c r="Q139" i="6"/>
  <c r="R139" i="6" s="1"/>
  <c r="P139" i="6"/>
  <c r="P105" i="6"/>
  <c r="Q105" i="6" s="1"/>
  <c r="R105" i="6" s="1"/>
  <c r="S105" i="6" s="1"/>
  <c r="Q127" i="6"/>
  <c r="R127" i="6" s="1"/>
  <c r="P127" i="6"/>
  <c r="P109" i="6"/>
  <c r="Q109" i="6" s="1"/>
  <c r="R109" i="6" s="1"/>
  <c r="S109" i="6" s="1"/>
  <c r="Q54" i="6"/>
  <c r="R54" i="6" s="1"/>
  <c r="S54" i="6" s="1"/>
  <c r="P54" i="6"/>
  <c r="P18" i="6"/>
  <c r="Q18" i="6" s="1"/>
  <c r="R18" i="6" s="1"/>
  <c r="S18" i="6" s="1"/>
  <c r="T16" i="2"/>
  <c r="R56" i="2"/>
  <c r="E6" i="8" s="1"/>
  <c r="P65" i="6"/>
  <c r="Q65" i="6" s="1"/>
  <c r="R65" i="6" s="1"/>
  <c r="S65" i="6" s="1"/>
  <c r="Q10" i="6"/>
  <c r="R10" i="6" s="1"/>
  <c r="S10" i="6" s="1"/>
  <c r="P10" i="6"/>
  <c r="P38" i="6"/>
  <c r="Q38" i="6" s="1"/>
  <c r="R38" i="6" s="1"/>
  <c r="S38" i="6" s="1"/>
  <c r="Q154" i="6"/>
  <c r="R154" i="6" s="1"/>
  <c r="N154" i="6"/>
  <c r="P154" i="6" s="1"/>
  <c r="P86" i="6"/>
  <c r="Q86" i="6" s="1"/>
  <c r="R86" i="6" s="1"/>
  <c r="S86" i="6" s="1"/>
  <c r="Q11" i="6"/>
  <c r="R11" i="6" s="1"/>
  <c r="S11" i="6" s="1"/>
  <c r="P11" i="6"/>
  <c r="P81" i="6"/>
  <c r="Q81" i="6" s="1"/>
  <c r="R81" i="6" s="1"/>
  <c r="S81" i="6" s="1"/>
  <c r="P22" i="6"/>
  <c r="Q22" i="6" s="1"/>
  <c r="R22" i="6" s="1"/>
  <c r="S22" i="6" s="1"/>
  <c r="Q46" i="6"/>
  <c r="R46" i="6" s="1"/>
  <c r="S46" i="6" s="1"/>
  <c r="P46" i="6"/>
  <c r="P157" i="6"/>
  <c r="Q157" i="6" s="1"/>
  <c r="R157" i="6" s="1"/>
  <c r="Q75" i="6"/>
  <c r="R75" i="6" s="1"/>
  <c r="S75" i="6" s="1"/>
  <c r="P75" i="6"/>
  <c r="P142" i="6"/>
  <c r="Q142" i="6" s="1"/>
  <c r="R142" i="6" s="1"/>
  <c r="Q52" i="6"/>
  <c r="R52" i="6" s="1"/>
  <c r="S52" i="6" s="1"/>
  <c r="P52" i="6"/>
  <c r="P49" i="6"/>
  <c r="Q49" i="6" s="1"/>
  <c r="R49" i="6" s="1"/>
  <c r="S49" i="6" s="1"/>
  <c r="Q70" i="6"/>
  <c r="R70" i="6" s="1"/>
  <c r="S70" i="6" s="1"/>
  <c r="P70" i="6"/>
  <c r="P19" i="6"/>
  <c r="Q19" i="6" s="1"/>
  <c r="R19" i="6" s="1"/>
  <c r="S19" i="6" s="1"/>
  <c r="Q150" i="6"/>
  <c r="R150" i="6" s="1"/>
  <c r="P150" i="6"/>
  <c r="P155" i="6"/>
  <c r="Q155" i="6" s="1"/>
  <c r="R155" i="6" s="1"/>
  <c r="Q94" i="6"/>
  <c r="R94" i="6" s="1"/>
  <c r="S94" i="6" s="1"/>
  <c r="P94" i="6"/>
  <c r="P48" i="6"/>
  <c r="Q48" i="6" s="1"/>
  <c r="R48" i="6" s="1"/>
  <c r="S48" i="6" s="1"/>
  <c r="R12" i="2" l="1"/>
  <c r="Q14" i="2"/>
  <c r="Q58" i="2" s="1"/>
  <c r="T6" i="8"/>
  <c r="U6" i="8" s="1"/>
  <c r="T5" i="8"/>
  <c r="U5" i="8" s="1"/>
  <c r="T3" i="8"/>
  <c r="U3" i="8" s="1"/>
  <c r="T4" i="8"/>
  <c r="U4" i="8" s="1"/>
  <c r="L9" i="6"/>
  <c r="M9" i="6" s="1"/>
  <c r="N9" i="6" s="1"/>
  <c r="K177" i="6"/>
  <c r="Q158" i="6"/>
  <c r="R158" i="6"/>
  <c r="S11" i="2" s="1"/>
  <c r="T11" i="2" s="1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V5" i="8" l="1"/>
  <c r="W5" i="8" s="1"/>
  <c r="X5" i="8" s="1"/>
  <c r="Z5" i="8" s="1"/>
  <c r="AA5" i="8" s="1"/>
  <c r="AB5" i="8" s="1"/>
  <c r="AI29" i="8"/>
  <c r="AI30" i="8"/>
  <c r="V6" i="8"/>
  <c r="W6" i="8" s="1"/>
  <c r="X6" i="8" s="1"/>
  <c r="Z6" i="8" s="1"/>
  <c r="AA6" i="8" s="1"/>
  <c r="AB6" i="8" s="1"/>
  <c r="AI28" i="8"/>
  <c r="V4" i="8"/>
  <c r="W4" i="8" s="1"/>
  <c r="X4" i="8" s="1"/>
  <c r="Z4" i="8" s="1"/>
  <c r="AA4" i="8" s="1"/>
  <c r="AB4" i="8" s="1"/>
  <c r="P9" i="6"/>
  <c r="Q9" i="6" s="1"/>
  <c r="AI27" i="8"/>
  <c r="E8" i="8"/>
  <c r="E10" i="8" s="1"/>
  <c r="V3" i="8"/>
  <c r="W3" i="8" s="1"/>
  <c r="X3" i="8" s="1"/>
  <c r="Z3" i="8" s="1"/>
  <c r="AA3" i="8" s="1"/>
  <c r="AB3" i="8" s="1"/>
  <c r="T12" i="2"/>
  <c r="R14" i="2"/>
  <c r="N58" i="2"/>
  <c r="N60" i="2"/>
  <c r="N8" i="3"/>
  <c r="M8" i="3"/>
  <c r="L8" i="3"/>
  <c r="K8" i="3"/>
  <c r="J8" i="3"/>
  <c r="I8" i="3"/>
  <c r="H8" i="3"/>
  <c r="G8" i="3"/>
  <c r="F8" i="3"/>
  <c r="E8" i="3"/>
  <c r="D8" i="3"/>
  <c r="C8" i="3"/>
  <c r="H13" i="3"/>
  <c r="G13" i="3"/>
  <c r="I13" i="3"/>
  <c r="M11" i="3"/>
  <c r="J10" i="3"/>
  <c r="D12" i="3"/>
  <c r="K10" i="3"/>
  <c r="E12" i="3"/>
  <c r="I10" i="3"/>
  <c r="L13" i="3"/>
  <c r="L10" i="3"/>
  <c r="N11" i="3"/>
  <c r="M10" i="3"/>
  <c r="E9" i="3"/>
  <c r="M12" i="3"/>
  <c r="I11" i="3"/>
  <c r="L12" i="3"/>
  <c r="K13" i="3"/>
  <c r="D13" i="3"/>
  <c r="H11" i="3"/>
  <c r="N9" i="3"/>
  <c r="L11" i="3"/>
  <c r="H9" i="3"/>
  <c r="N12" i="3"/>
  <c r="D9" i="3"/>
  <c r="E10" i="3"/>
  <c r="J11" i="3"/>
  <c r="C11" i="3"/>
  <c r="E13" i="3"/>
  <c r="G11" i="3"/>
  <c r="H10" i="3"/>
  <c r="I9" i="3"/>
  <c r="C9" i="3"/>
  <c r="J12" i="3"/>
  <c r="G9" i="3"/>
  <c r="J13" i="3"/>
  <c r="C13" i="3"/>
  <c r="L9" i="3"/>
  <c r="K11" i="3"/>
  <c r="C12" i="3"/>
  <c r="G10" i="3"/>
  <c r="D10" i="3"/>
  <c r="C10" i="3"/>
  <c r="G12" i="3"/>
  <c r="K12" i="3"/>
  <c r="F13" i="3"/>
  <c r="F10" i="3"/>
  <c r="K9" i="3"/>
  <c r="I12" i="3"/>
  <c r="F12" i="3"/>
  <c r="E11" i="3"/>
  <c r="N10" i="3"/>
  <c r="M9" i="3"/>
  <c r="J9" i="3"/>
  <c r="H12" i="3"/>
  <c r="F9" i="3"/>
  <c r="N13" i="3"/>
  <c r="D11" i="3"/>
  <c r="M13" i="3"/>
  <c r="F11" i="3"/>
  <c r="Q26" i="6" l="1"/>
  <c r="R9" i="6"/>
  <c r="AE6" i="8"/>
  <c r="AI21" i="8" s="1"/>
  <c r="AC6" i="8"/>
  <c r="AC3" i="8"/>
  <c r="AE3" i="8"/>
  <c r="AI18" i="8" s="1"/>
  <c r="AC4" i="8"/>
  <c r="AE4" i="8"/>
  <c r="AI19" i="8" s="1"/>
  <c r="E5" i="8"/>
  <c r="H30" i="8" s="1"/>
  <c r="R58" i="2"/>
  <c r="R60" i="2"/>
  <c r="AC5" i="8"/>
  <c r="AE5" i="8"/>
  <c r="AI20" i="8" s="1"/>
  <c r="O9" i="3"/>
  <c r="O10" i="3"/>
  <c r="O11" i="3"/>
  <c r="O12" i="3"/>
  <c r="O13" i="3"/>
  <c r="B14" i="2"/>
  <c r="B58" i="2" s="1"/>
  <c r="C14" i="2"/>
  <c r="C58" i="2" s="1"/>
  <c r="D14" i="2"/>
  <c r="D58" i="2" s="1"/>
  <c r="E14" i="2"/>
  <c r="E58" i="2" s="1"/>
  <c r="F14" i="2"/>
  <c r="F58" i="2" s="1"/>
  <c r="G14" i="2"/>
  <c r="G58" i="2" s="1"/>
  <c r="H14" i="2"/>
  <c r="H58" i="2" s="1"/>
  <c r="I14" i="2"/>
  <c r="I58" i="2" s="1"/>
  <c r="J14" i="2"/>
  <c r="J58" i="2" s="1"/>
  <c r="K14" i="2"/>
  <c r="K58" i="2" s="1"/>
  <c r="L14" i="2"/>
  <c r="L58" i="2" s="1"/>
  <c r="M14" i="2"/>
  <c r="M58" i="2" s="1"/>
  <c r="U10" i="8" l="1"/>
  <c r="AD4" i="8"/>
  <c r="AI13" i="8" s="1"/>
  <c r="AI37" i="8"/>
  <c r="J30" i="8"/>
  <c r="J32" i="8" s="1"/>
  <c r="I32" i="8" s="1"/>
  <c r="H32" i="8"/>
  <c r="AD3" i="8"/>
  <c r="AI12" i="8" s="1"/>
  <c r="U9" i="8"/>
  <c r="AI36" i="8"/>
  <c r="R26" i="6"/>
  <c r="S9" i="6"/>
  <c r="U11" i="8"/>
  <c r="AD5" i="8"/>
  <c r="AI14" i="8" s="1"/>
  <c r="AI38" i="8"/>
  <c r="AI39" i="8"/>
  <c r="AD6" i="8"/>
  <c r="AI15" i="8" s="1"/>
  <c r="U12" i="8"/>
  <c r="AI17" i="8" l="1"/>
  <c r="AI35" i="8"/>
  <c r="AI26" i="8"/>
  <c r="V11" i="8"/>
  <c r="W11" i="8" s="1"/>
  <c r="X11" i="8" s="1"/>
  <c r="Z11" i="8" s="1"/>
  <c r="AA11" i="8" s="1"/>
  <c r="AB11" i="8" s="1"/>
  <c r="AJ29" i="8"/>
  <c r="V9" i="8"/>
  <c r="W9" i="8" s="1"/>
  <c r="X9" i="8" s="1"/>
  <c r="Z9" i="8" s="1"/>
  <c r="AA9" i="8" s="1"/>
  <c r="AB9" i="8" s="1"/>
  <c r="AJ27" i="8"/>
  <c r="V12" i="8"/>
  <c r="W12" i="8" s="1"/>
  <c r="X12" i="8" s="1"/>
  <c r="Z12" i="8" s="1"/>
  <c r="AA12" i="8" s="1"/>
  <c r="AB12" i="8" s="1"/>
  <c r="AJ30" i="8"/>
  <c r="S9" i="2"/>
  <c r="S26" i="6"/>
  <c r="V10" i="8"/>
  <c r="W10" i="8" s="1"/>
  <c r="X10" i="8" s="1"/>
  <c r="Z10" i="8" s="1"/>
  <c r="AA10" i="8" s="1"/>
  <c r="AB10" i="8" s="1"/>
  <c r="AJ28" i="8"/>
  <c r="AE10" i="8" l="1"/>
  <c r="AJ19" i="8" s="1"/>
  <c r="AC10" i="8"/>
  <c r="AC12" i="8"/>
  <c r="AE12" i="8"/>
  <c r="AJ21" i="8" s="1"/>
  <c r="AE11" i="8"/>
  <c r="AJ20" i="8" s="1"/>
  <c r="AC11" i="8"/>
  <c r="T9" i="2"/>
  <c r="AC9" i="8"/>
  <c r="AE9" i="8"/>
  <c r="AJ18" i="8" s="1"/>
  <c r="AD11" i="8" l="1"/>
  <c r="AJ14" i="8" s="1"/>
  <c r="AJ38" i="8"/>
  <c r="U17" i="8"/>
  <c r="AJ37" i="8"/>
  <c r="U16" i="8"/>
  <c r="AD10" i="8"/>
  <c r="AJ13" i="8" s="1"/>
  <c r="AJ39" i="8"/>
  <c r="AD12" i="8"/>
  <c r="AJ15" i="8" s="1"/>
  <c r="U18" i="8"/>
  <c r="U15" i="8"/>
  <c r="AD9" i="8"/>
  <c r="AJ12" i="8" s="1"/>
  <c r="AJ36" i="8"/>
  <c r="AK29" i="8" l="1"/>
  <c r="V17" i="8"/>
  <c r="W17" i="8" s="1"/>
  <c r="X17" i="8" s="1"/>
  <c r="Z17" i="8" s="1"/>
  <c r="AA17" i="8" s="1"/>
  <c r="AB17" i="8" s="1"/>
  <c r="AK27" i="8"/>
  <c r="V15" i="8"/>
  <c r="W15" i="8" s="1"/>
  <c r="X15" i="8" s="1"/>
  <c r="Z15" i="8" s="1"/>
  <c r="AA15" i="8" s="1"/>
  <c r="AB15" i="8" s="1"/>
  <c r="AK30" i="8"/>
  <c r="V18" i="8"/>
  <c r="W18" i="8" s="1"/>
  <c r="X18" i="8" s="1"/>
  <c r="Z18" i="8" s="1"/>
  <c r="AA18" i="8" s="1"/>
  <c r="AB18" i="8" s="1"/>
  <c r="AK28" i="8"/>
  <c r="V16" i="8"/>
  <c r="W16" i="8" s="1"/>
  <c r="X16" i="8" s="1"/>
  <c r="Z16" i="8" s="1"/>
  <c r="AA16" i="8" s="1"/>
  <c r="AB16" i="8" s="1"/>
  <c r="AJ17" i="8"/>
  <c r="AJ26" i="8"/>
  <c r="AJ35" i="8"/>
  <c r="AE16" i="8" l="1"/>
  <c r="AK19" i="8" s="1"/>
  <c r="AC16" i="8"/>
  <c r="AE15" i="8"/>
  <c r="AK18" i="8" s="1"/>
  <c r="AC15" i="8"/>
  <c r="AE18" i="8"/>
  <c r="AK21" i="8" s="1"/>
  <c r="AC18" i="8"/>
  <c r="AE17" i="8"/>
  <c r="AK20" i="8" s="1"/>
  <c r="AC17" i="8"/>
  <c r="U21" i="8" l="1"/>
  <c r="AK36" i="8"/>
  <c r="AD15" i="8"/>
  <c r="AK12" i="8" s="1"/>
  <c r="U22" i="8"/>
  <c r="AD16" i="8"/>
  <c r="AK13" i="8" s="1"/>
  <c r="AK37" i="8"/>
  <c r="U23" i="8"/>
  <c r="AD17" i="8"/>
  <c r="AK14" i="8" s="1"/>
  <c r="AK38" i="8"/>
  <c r="AK39" i="8"/>
  <c r="AD18" i="8"/>
  <c r="AK15" i="8" s="1"/>
  <c r="U24" i="8"/>
  <c r="AL27" i="8" l="1"/>
  <c r="V21" i="8"/>
  <c r="W21" i="8" s="1"/>
  <c r="X21" i="8" s="1"/>
  <c r="Z21" i="8" s="1"/>
  <c r="AA21" i="8" s="1"/>
  <c r="AB21" i="8" s="1"/>
  <c r="V24" i="8"/>
  <c r="W24" i="8" s="1"/>
  <c r="X24" i="8" s="1"/>
  <c r="Z24" i="8" s="1"/>
  <c r="AA24" i="8" s="1"/>
  <c r="AB24" i="8" s="1"/>
  <c r="AL30" i="8"/>
  <c r="AK26" i="8"/>
  <c r="AK17" i="8"/>
  <c r="AK35" i="8"/>
  <c r="AL28" i="8"/>
  <c r="V22" i="8"/>
  <c r="W22" i="8" s="1"/>
  <c r="X22" i="8" s="1"/>
  <c r="Z22" i="8" s="1"/>
  <c r="AA22" i="8" s="1"/>
  <c r="AB22" i="8" s="1"/>
  <c r="V23" i="8"/>
  <c r="W23" i="8" s="1"/>
  <c r="X23" i="8" s="1"/>
  <c r="Z23" i="8" s="1"/>
  <c r="AA23" i="8" s="1"/>
  <c r="AB23" i="8" s="1"/>
  <c r="AL29" i="8"/>
  <c r="AE24" i="8" l="1"/>
  <c r="AL21" i="8" s="1"/>
  <c r="AC24" i="8"/>
  <c r="AE23" i="8"/>
  <c r="AL20" i="8" s="1"/>
  <c r="AC23" i="8"/>
  <c r="AC21" i="8"/>
  <c r="AE21" i="8"/>
  <c r="AL18" i="8" s="1"/>
  <c r="AE22" i="8"/>
  <c r="AL19" i="8" s="1"/>
  <c r="AC22" i="8"/>
  <c r="U29" i="8" l="1"/>
  <c r="AD23" i="8"/>
  <c r="AL14" i="8" s="1"/>
  <c r="AL38" i="8"/>
  <c r="AD21" i="8"/>
  <c r="AL12" i="8" s="1"/>
  <c r="U27" i="8"/>
  <c r="AL36" i="8"/>
  <c r="AL37" i="8"/>
  <c r="AD22" i="8"/>
  <c r="AL13" i="8" s="1"/>
  <c r="U28" i="8"/>
  <c r="AD24" i="8"/>
  <c r="AL15" i="8" s="1"/>
  <c r="U30" i="8"/>
  <c r="AL39" i="8"/>
  <c r="AL26" i="8" l="1"/>
  <c r="AL17" i="8"/>
  <c r="AL35" i="8"/>
  <c r="AM30" i="8"/>
  <c r="V30" i="8"/>
  <c r="W30" i="8" s="1"/>
  <c r="X30" i="8" s="1"/>
  <c r="Z30" i="8" s="1"/>
  <c r="AA30" i="8" s="1"/>
  <c r="AB30" i="8" s="1"/>
  <c r="V28" i="8"/>
  <c r="W28" i="8" s="1"/>
  <c r="X28" i="8" s="1"/>
  <c r="Z28" i="8" s="1"/>
  <c r="AA28" i="8" s="1"/>
  <c r="AB28" i="8" s="1"/>
  <c r="AM28" i="8"/>
  <c r="V27" i="8"/>
  <c r="W27" i="8" s="1"/>
  <c r="X27" i="8" s="1"/>
  <c r="Z27" i="8" s="1"/>
  <c r="AA27" i="8" s="1"/>
  <c r="AB27" i="8" s="1"/>
  <c r="AM27" i="8"/>
  <c r="AM29" i="8"/>
  <c r="V29" i="8"/>
  <c r="W29" i="8" s="1"/>
  <c r="X29" i="8" s="1"/>
  <c r="Z29" i="8" s="1"/>
  <c r="AA29" i="8" s="1"/>
  <c r="AB29" i="8" s="1"/>
  <c r="AC27" i="8" l="1"/>
  <c r="AE27" i="8"/>
  <c r="AM18" i="8" s="1"/>
  <c r="AC29" i="8"/>
  <c r="AE29" i="8"/>
  <c r="AM20" i="8" s="1"/>
  <c r="AE28" i="8"/>
  <c r="AM19" i="8" s="1"/>
  <c r="AC28" i="8"/>
  <c r="AE30" i="8"/>
  <c r="AM21" i="8" s="1"/>
  <c r="AC30" i="8"/>
  <c r="AD30" i="8" l="1"/>
  <c r="AM15" i="8" s="1"/>
  <c r="U36" i="8"/>
  <c r="AM39" i="8"/>
  <c r="U35" i="8"/>
  <c r="AD29" i="8"/>
  <c r="AM14" i="8" s="1"/>
  <c r="AM38" i="8"/>
  <c r="AD27" i="8"/>
  <c r="AM12" i="8" s="1"/>
  <c r="AM36" i="8"/>
  <c r="U33" i="8"/>
  <c r="AD28" i="8"/>
  <c r="AM13" i="8" s="1"/>
  <c r="AM37" i="8"/>
  <c r="U34" i="8"/>
  <c r="AM35" i="8" l="1"/>
  <c r="AM26" i="8"/>
  <c r="AM17" i="8"/>
  <c r="V34" i="8"/>
  <c r="W34" i="8" s="1"/>
  <c r="X34" i="8" s="1"/>
  <c r="Z34" i="8" s="1"/>
  <c r="AA34" i="8" s="1"/>
  <c r="AB34" i="8" s="1"/>
  <c r="AN28" i="8"/>
  <c r="AN29" i="8"/>
  <c r="V35" i="8"/>
  <c r="W35" i="8" s="1"/>
  <c r="X35" i="8" s="1"/>
  <c r="Z35" i="8" s="1"/>
  <c r="AA35" i="8" s="1"/>
  <c r="AB35" i="8" s="1"/>
  <c r="V36" i="8"/>
  <c r="W36" i="8" s="1"/>
  <c r="X36" i="8" s="1"/>
  <c r="Z36" i="8" s="1"/>
  <c r="AA36" i="8" s="1"/>
  <c r="AB36" i="8" s="1"/>
  <c r="AN30" i="8"/>
  <c r="AN27" i="8"/>
  <c r="V33" i="8"/>
  <c r="W33" i="8" s="1"/>
  <c r="X33" i="8" s="1"/>
  <c r="Z33" i="8" s="1"/>
  <c r="AA33" i="8" s="1"/>
  <c r="AB33" i="8" s="1"/>
  <c r="AC36" i="8" l="1"/>
  <c r="AE36" i="8"/>
  <c r="AN21" i="8" s="1"/>
  <c r="AE34" i="8"/>
  <c r="AN19" i="8" s="1"/>
  <c r="AC34" i="8"/>
  <c r="AE35" i="8"/>
  <c r="AN20" i="8" s="1"/>
  <c r="AC35" i="8"/>
  <c r="AC33" i="8"/>
  <c r="AE33" i="8"/>
  <c r="AN18" i="8" s="1"/>
  <c r="AN37" i="8" l="1"/>
  <c r="U40" i="8"/>
  <c r="AD34" i="8"/>
  <c r="AN13" i="8" s="1"/>
  <c r="AN39" i="8"/>
  <c r="U42" i="8"/>
  <c r="AD36" i="8"/>
  <c r="AN15" i="8" s="1"/>
  <c r="U39" i="8"/>
  <c r="AN36" i="8"/>
  <c r="AD33" i="8"/>
  <c r="AN12" i="8" s="1"/>
  <c r="AN38" i="8"/>
  <c r="AD35" i="8"/>
  <c r="AN14" i="8" s="1"/>
  <c r="U41" i="8"/>
  <c r="AO29" i="8" l="1"/>
  <c r="V41" i="8"/>
  <c r="W41" i="8" s="1"/>
  <c r="X41" i="8" s="1"/>
  <c r="Z41" i="8" s="1"/>
  <c r="AA41" i="8" s="1"/>
  <c r="AB41" i="8" s="1"/>
  <c r="V39" i="8"/>
  <c r="W39" i="8" s="1"/>
  <c r="X39" i="8" s="1"/>
  <c r="Z39" i="8" s="1"/>
  <c r="AA39" i="8" s="1"/>
  <c r="AB39" i="8" s="1"/>
  <c r="AO27" i="8"/>
  <c r="AN35" i="8"/>
  <c r="AN17" i="8"/>
  <c r="AN26" i="8"/>
  <c r="AO28" i="8"/>
  <c r="V40" i="8"/>
  <c r="W40" i="8" s="1"/>
  <c r="X40" i="8" s="1"/>
  <c r="Z40" i="8" s="1"/>
  <c r="AA40" i="8" s="1"/>
  <c r="AB40" i="8" s="1"/>
  <c r="V42" i="8"/>
  <c r="W42" i="8" s="1"/>
  <c r="X42" i="8" s="1"/>
  <c r="Z42" i="8" s="1"/>
  <c r="AA42" i="8" s="1"/>
  <c r="AB42" i="8" s="1"/>
  <c r="AO30" i="8"/>
  <c r="AE42" i="8" l="1"/>
  <c r="AO21" i="8" s="1"/>
  <c r="AC42" i="8"/>
  <c r="AE39" i="8"/>
  <c r="AO18" i="8" s="1"/>
  <c r="AC39" i="8"/>
  <c r="AC41" i="8"/>
  <c r="AE41" i="8"/>
  <c r="AO20" i="8" s="1"/>
  <c r="AC40" i="8"/>
  <c r="AE40" i="8"/>
  <c r="AO19" i="8" s="1"/>
  <c r="U45" i="8" l="1"/>
  <c r="AD39" i="8"/>
  <c r="AO12" i="8" s="1"/>
  <c r="AO36" i="8"/>
  <c r="AD40" i="8"/>
  <c r="AO13" i="8" s="1"/>
  <c r="AO37" i="8"/>
  <c r="U46" i="8"/>
  <c r="AD42" i="8"/>
  <c r="AO15" i="8" s="1"/>
  <c r="U48" i="8"/>
  <c r="AO39" i="8"/>
  <c r="AD41" i="8"/>
  <c r="AO14" i="8" s="1"/>
  <c r="AO38" i="8"/>
  <c r="U47" i="8"/>
  <c r="V47" i="8" l="1"/>
  <c r="W47" i="8" s="1"/>
  <c r="X47" i="8" s="1"/>
  <c r="Z47" i="8" s="1"/>
  <c r="AA47" i="8" s="1"/>
  <c r="AB47" i="8" s="1"/>
  <c r="AP29" i="8"/>
  <c r="V48" i="8"/>
  <c r="W48" i="8" s="1"/>
  <c r="X48" i="8" s="1"/>
  <c r="Z48" i="8" s="1"/>
  <c r="AA48" i="8" s="1"/>
  <c r="AB48" i="8" s="1"/>
  <c r="AP30" i="8"/>
  <c r="AO26" i="8"/>
  <c r="AO17" i="8"/>
  <c r="AO35" i="8"/>
  <c r="V46" i="8"/>
  <c r="W46" i="8" s="1"/>
  <c r="X46" i="8" s="1"/>
  <c r="Z46" i="8" s="1"/>
  <c r="AA46" i="8" s="1"/>
  <c r="AB46" i="8" s="1"/>
  <c r="AP28" i="8"/>
  <c r="AP27" i="8"/>
  <c r="V45" i="8"/>
  <c r="W45" i="8" s="1"/>
  <c r="X45" i="8" s="1"/>
  <c r="Z45" i="8" s="1"/>
  <c r="AA45" i="8" s="1"/>
  <c r="AB45" i="8" s="1"/>
  <c r="AE46" i="8" l="1"/>
  <c r="AP19" i="8" s="1"/>
  <c r="AC46" i="8"/>
  <c r="AE45" i="8"/>
  <c r="AP18" i="8" s="1"/>
  <c r="AC45" i="8"/>
  <c r="AE48" i="8"/>
  <c r="AP21" i="8" s="1"/>
  <c r="AC48" i="8"/>
  <c r="AE47" i="8"/>
  <c r="AP20" i="8" s="1"/>
  <c r="AC47" i="8"/>
  <c r="AI33" i="8"/>
  <c r="E9" i="8"/>
  <c r="AD46" i="8" l="1"/>
  <c r="AP13" i="8" s="1"/>
  <c r="U52" i="8"/>
  <c r="AP37" i="8"/>
  <c r="AP38" i="8"/>
  <c r="AD47" i="8"/>
  <c r="AP14" i="8" s="1"/>
  <c r="U53" i="8"/>
  <c r="U51" i="8"/>
  <c r="AD45" i="8"/>
  <c r="AP12" i="8" s="1"/>
  <c r="AP36" i="8"/>
  <c r="AP39" i="8"/>
  <c r="U54" i="8"/>
  <c r="AD48" i="8"/>
  <c r="AP15" i="8" s="1"/>
  <c r="AI24" i="8"/>
  <c r="H13" i="8"/>
  <c r="H22" i="8" s="1"/>
  <c r="E4" i="8" s="1"/>
  <c r="V54" i="8" l="1"/>
  <c r="W54" i="8" s="1"/>
  <c r="X54" i="8" s="1"/>
  <c r="Z54" i="8" s="1"/>
  <c r="AA54" i="8" s="1"/>
  <c r="AB54" i="8" s="1"/>
  <c r="AQ30" i="8"/>
  <c r="V51" i="8"/>
  <c r="W51" i="8" s="1"/>
  <c r="X51" i="8" s="1"/>
  <c r="Z51" i="8" s="1"/>
  <c r="AA51" i="8" s="1"/>
  <c r="AB51" i="8" s="1"/>
  <c r="AQ27" i="8"/>
  <c r="AQ29" i="8"/>
  <c r="V53" i="8"/>
  <c r="W53" i="8" s="1"/>
  <c r="X53" i="8" s="1"/>
  <c r="Z53" i="8" s="1"/>
  <c r="AA53" i="8" s="1"/>
  <c r="AB53" i="8" s="1"/>
  <c r="AQ28" i="8"/>
  <c r="V52" i="8"/>
  <c r="W52" i="8" s="1"/>
  <c r="X52" i="8" s="1"/>
  <c r="Z52" i="8" s="1"/>
  <c r="AA52" i="8" s="1"/>
  <c r="AB52" i="8" s="1"/>
  <c r="AP17" i="8"/>
  <c r="AP35" i="8"/>
  <c r="AP26" i="8"/>
  <c r="G4" i="8"/>
  <c r="E3" i="8"/>
  <c r="AE52" i="8" l="1"/>
  <c r="AQ19" i="8" s="1"/>
  <c r="AC52" i="8"/>
  <c r="AE51" i="8"/>
  <c r="AQ18" i="8" s="1"/>
  <c r="AC51" i="8"/>
  <c r="AE53" i="8"/>
  <c r="AQ20" i="8" s="1"/>
  <c r="AC53" i="8"/>
  <c r="AC54" i="8"/>
  <c r="AE54" i="8"/>
  <c r="AQ21" i="8" s="1"/>
  <c r="Q35" i="6"/>
  <c r="R35" i="6"/>
  <c r="S35" i="6" s="1"/>
  <c r="Q56" i="6"/>
  <c r="R56" i="6" s="1"/>
  <c r="S56" i="6" s="1"/>
  <c r="Q30" i="6"/>
  <c r="AQ37" i="8" l="1"/>
  <c r="AD52" i="8"/>
  <c r="AQ13" i="8" s="1"/>
  <c r="AD51" i="8"/>
  <c r="AQ12" i="8" s="1"/>
  <c r="AQ36" i="8"/>
  <c r="AD54" i="8"/>
  <c r="AQ15" i="8" s="1"/>
  <c r="AQ39" i="8"/>
  <c r="AI42" i="8" s="1"/>
  <c r="AD53" i="8"/>
  <c r="AQ14" i="8" s="1"/>
  <c r="AQ38" i="8"/>
  <c r="R30" i="6"/>
  <c r="S30" i="6" s="1"/>
  <c r="P100" i="6"/>
  <c r="Q100" i="6" s="1"/>
  <c r="AQ35" i="8" l="1"/>
  <c r="AQ17" i="8"/>
  <c r="AQ26" i="8"/>
  <c r="Q112" i="6"/>
  <c r="Q177" i="6" s="1"/>
  <c r="R100" i="6"/>
  <c r="R112" i="6" l="1"/>
  <c r="S100" i="6"/>
  <c r="R177" i="6" l="1"/>
  <c r="S10" i="2"/>
  <c r="T10" i="2" l="1"/>
  <c r="T14" i="2" s="1"/>
  <c r="S14" i="2"/>
  <c r="S15" i="2" l="1"/>
  <c r="S47" i="2"/>
  <c r="T47" i="2" s="1"/>
  <c r="S41" i="2"/>
  <c r="T41" i="2" s="1"/>
  <c r="S40" i="2"/>
  <c r="S56" i="2" l="1"/>
  <c r="S58" i="2" s="1"/>
  <c r="T40" i="2"/>
  <c r="T56" i="2" s="1"/>
  <c r="T58" i="2" l="1"/>
  <c r="T60" i="2"/>
</calcChain>
</file>

<file path=xl/comments1.xml><?xml version="1.0" encoding="utf-8"?>
<comments xmlns="http://schemas.openxmlformats.org/spreadsheetml/2006/main">
  <authors>
    <author>John Lloyd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John Lloyd:</t>
        </r>
        <r>
          <rPr>
            <sz val="9"/>
            <color indexed="81"/>
            <rFont val="Tahoma"/>
            <family val="2"/>
          </rPr>
          <t xml:space="preserve">
4 Yard Weekly (186.96)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John Lloyd:</t>
        </r>
        <r>
          <rPr>
            <sz val="9"/>
            <color indexed="81"/>
            <rFont val="Tahoma"/>
            <family val="2"/>
          </rPr>
          <t xml:space="preserve">
Recycling Revenue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John Lloyd:</t>
        </r>
        <r>
          <rPr>
            <sz val="9"/>
            <color indexed="81"/>
            <rFont val="Tahoma"/>
            <family val="2"/>
          </rPr>
          <t xml:space="preserve">
Recycling Contaminants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John Lloyd:</t>
        </r>
        <r>
          <rPr>
            <sz val="9"/>
            <color indexed="81"/>
            <rFont val="Tahoma"/>
            <family val="2"/>
          </rPr>
          <t xml:space="preserve">
Spokane Produce</t>
        </r>
      </text>
    </comment>
  </commentList>
</comments>
</file>

<file path=xl/comments2.xml><?xml version="1.0" encoding="utf-8"?>
<comments xmlns="http://schemas.openxmlformats.org/spreadsheetml/2006/main">
  <authors>
    <author>John Lloyd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John Lloyd:</t>
        </r>
        <r>
          <rPr>
            <sz val="9"/>
            <color indexed="81"/>
            <rFont val="Tahoma"/>
            <family val="2"/>
          </rPr>
          <t xml:space="preserve">
Route Trucks to Sunshine when City of Spokane site was down.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L86" authorId="0" shapeId="0">
      <text>
        <r>
          <rPr>
            <b/>
            <sz val="8"/>
            <color indexed="81"/>
            <rFont val="Tahoma"/>
            <family val="2"/>
          </rPr>
          <t>KK :</t>
        </r>
        <r>
          <rPr>
            <sz val="8"/>
            <color indexed="81"/>
            <rFont val="Tahoma"/>
            <family val="2"/>
          </rPr>
          <t xml:space="preserve">
Freight &amp; shipping were apportioned.  See Asset # 0730-1 thru 5</t>
        </r>
      </text>
    </comment>
  </commentList>
</comments>
</file>

<file path=xl/sharedStrings.xml><?xml version="1.0" encoding="utf-8"?>
<sst xmlns="http://schemas.openxmlformats.org/spreadsheetml/2006/main" count="1177" uniqueCount="742">
  <si>
    <t>32 GAL TOT EOW</t>
  </si>
  <si>
    <t>32 GL TOT WKL</t>
  </si>
  <si>
    <t>64 GAL TOT WKL</t>
  </si>
  <si>
    <t>96 Gal Tot Wkly</t>
  </si>
  <si>
    <t>Extra Bag</t>
  </si>
  <si>
    <t>Extra Can</t>
  </si>
  <si>
    <t>Rate Adjustment</t>
  </si>
  <si>
    <t>Redelivery-Cart</t>
  </si>
  <si>
    <t>Residential Organic Recycling Svc</t>
  </si>
  <si>
    <t>1 Yard Container Weekly</t>
  </si>
  <si>
    <t>1.5 Yard Container Weekly</t>
  </si>
  <si>
    <t>1.5YD CONTAINER</t>
  </si>
  <si>
    <t>1.5YD RENT</t>
  </si>
  <si>
    <t>1YD RENT</t>
  </si>
  <si>
    <t>2 Yd Special PU</t>
  </si>
  <si>
    <t>2-YD CONTAINER Wkly</t>
  </si>
  <si>
    <t>2-YD RENT</t>
  </si>
  <si>
    <t>2YD E-O-WK</t>
  </si>
  <si>
    <t>3 Yard Container Weekly</t>
  </si>
  <si>
    <t>3-YD RENT</t>
  </si>
  <si>
    <t>35GAL CART MSW</t>
  </si>
  <si>
    <t>4 YD TEMP RENT</t>
  </si>
  <si>
    <t>4-YD CONTAINER</t>
  </si>
  <si>
    <t>4-YD RENT</t>
  </si>
  <si>
    <t>6 Yard Container 3x/Week</t>
  </si>
  <si>
    <t>6 Yard Container Weekly</t>
  </si>
  <si>
    <t>6-YD CONTAINER</t>
  </si>
  <si>
    <t>6-YD RENT</t>
  </si>
  <si>
    <t>6YD E-O-WK</t>
  </si>
  <si>
    <t>8 Yard Container 2x/Week</t>
  </si>
  <si>
    <t>8 Yard Container 3x/Week</t>
  </si>
  <si>
    <t>8 Yd Special PU</t>
  </si>
  <si>
    <t>8-YD CONTAINER</t>
  </si>
  <si>
    <t>8-YD RENT</t>
  </si>
  <si>
    <t>8YD E-O-WK</t>
  </si>
  <si>
    <t>96GAL CART MSW</t>
  </si>
  <si>
    <t>Loose Material/Yd</t>
  </si>
  <si>
    <t>Overfilled Can</t>
  </si>
  <si>
    <t>Restart</t>
  </si>
  <si>
    <t>Return Trip</t>
  </si>
  <si>
    <t>Tmp 4 Deliv</t>
  </si>
  <si>
    <t>Tmp 4 PU</t>
  </si>
  <si>
    <t>20 YD TEMP RENT</t>
  </si>
  <si>
    <t>40 Yard Temp Delivery</t>
  </si>
  <si>
    <t>40 YD TEMP RENT</t>
  </si>
  <si>
    <t>CONNECT/DISCONN</t>
  </si>
  <si>
    <t>GRAHAM RD  CDL</t>
  </si>
  <si>
    <t>WTE PLANT TIP F</t>
  </si>
  <si>
    <t>Credit for Value of Recyclables</t>
  </si>
  <si>
    <t>LATE FEE (1% OR $1.00 MIN)</t>
  </si>
  <si>
    <t>Returned Payment Fee</t>
  </si>
  <si>
    <t>4YD E-O-WK</t>
  </si>
  <si>
    <t>1.5YD E-O-WK</t>
  </si>
  <si>
    <t>1YD CONTAINER</t>
  </si>
  <si>
    <t>2 Yard Container Weekly</t>
  </si>
  <si>
    <t>3-YD CONTAINER</t>
  </si>
  <si>
    <t>4 Yard Container Weekly</t>
  </si>
  <si>
    <t>4YD COMPACTOR</t>
  </si>
  <si>
    <t>6 YD TEMP RENT</t>
  </si>
  <si>
    <t>64 Gal - Commerical Toter</t>
  </si>
  <si>
    <t>64GAL CART MSW</t>
  </si>
  <si>
    <t>8 Yard Container Weekly</t>
  </si>
  <si>
    <t>Tmp 6 Deliv</t>
  </si>
  <si>
    <t>Tmp 6 PU</t>
  </si>
  <si>
    <t>10 YD TEMP RO</t>
  </si>
  <si>
    <t>10YD CONTAINER</t>
  </si>
  <si>
    <t>10YD RENT</t>
  </si>
  <si>
    <t>20YD RENTAL</t>
  </si>
  <si>
    <t>30 Yard Rent</t>
  </si>
  <si>
    <t>40 YD CONTAINER</t>
  </si>
  <si>
    <t>40 YD RENT</t>
  </si>
  <si>
    <t>GRAHAM RD FLAT RATE</t>
  </si>
  <si>
    <t>Graham Rd</t>
  </si>
  <si>
    <t>COMMERCIAL CAN</t>
  </si>
  <si>
    <t>32 GL TOT 1XMO</t>
  </si>
  <si>
    <t>32Gal CAN x2</t>
  </si>
  <si>
    <t>32GALL WKLY</t>
  </si>
  <si>
    <t>Lost Toter</t>
  </si>
  <si>
    <t>1 Yd Special PU</t>
  </si>
  <si>
    <t>1.5 Yd Special PU</t>
  </si>
  <si>
    <t>1YD E-O-WK</t>
  </si>
  <si>
    <t>2 YD TEMP RENT</t>
  </si>
  <si>
    <t>3 Yd Special PU</t>
  </si>
  <si>
    <t>3YD E-O-W</t>
  </si>
  <si>
    <t>4 Yard Container 3x/Week</t>
  </si>
  <si>
    <t>4 Yd Special PU</t>
  </si>
  <si>
    <t>6 Yd Special PU</t>
  </si>
  <si>
    <t>8 YD TEMP RENT</t>
  </si>
  <si>
    <t>8YD 1X MONTH</t>
  </si>
  <si>
    <t>Bulky Material/Yd</t>
  </si>
  <si>
    <t>DRIVEIN</t>
  </si>
  <si>
    <t>GATE</t>
  </si>
  <si>
    <t>GATE CHARGE</t>
  </si>
  <si>
    <t>LOCK/UNLOCK CHARGE</t>
  </si>
  <si>
    <t>Redelivery-Container</t>
  </si>
  <si>
    <t>Tmp 1 Deliv</t>
  </si>
  <si>
    <t>Tmp 1 PU</t>
  </si>
  <si>
    <t>Tmp 1 Rnt</t>
  </si>
  <si>
    <t>Tmp 2 Deliv</t>
  </si>
  <si>
    <t>Tmp 2 PU</t>
  </si>
  <si>
    <t>Tmp 3 Deliv</t>
  </si>
  <si>
    <t>Tmp 3 Rnt</t>
  </si>
  <si>
    <t>Tmp 4 Rnt</t>
  </si>
  <si>
    <t>Tmp 6 Rnt</t>
  </si>
  <si>
    <t>Tmp 8 Deliv</t>
  </si>
  <si>
    <t>Tmp 8 PU</t>
  </si>
  <si>
    <t>Tmp 8 Rnt</t>
  </si>
  <si>
    <t>20 Yard Temp Delivery</t>
  </si>
  <si>
    <t>25YD COMPACTOR</t>
  </si>
  <si>
    <t>30 Yard Temp Delivery</t>
  </si>
  <si>
    <t>30 Yard Temp Rent</t>
  </si>
  <si>
    <t>30YD TEMP RENT</t>
  </si>
  <si>
    <t>40 YD PER DIEM</t>
  </si>
  <si>
    <t>Valley Tfr - CDLI</t>
  </si>
  <si>
    <t>Remove Finance Chg</t>
  </si>
  <si>
    <t>6 Yard Container 2x/Week</t>
  </si>
  <si>
    <t>LID CHARGE ROLL</t>
  </si>
  <si>
    <t>Tmp 2 Rnt</t>
  </si>
  <si>
    <t>30 YD PERM RO</t>
  </si>
  <si>
    <t>RELOCATION/HOURLY CHARGE</t>
  </si>
  <si>
    <t>32Gal CAN x3</t>
  </si>
  <si>
    <t>32Gal CANX4</t>
  </si>
  <si>
    <t>CARRY OUT 5-25F</t>
  </si>
  <si>
    <t>MINICAN WKLY</t>
  </si>
  <si>
    <t>3 Yard Container 3x/Week</t>
  </si>
  <si>
    <t>3 YD TEMP RENT</t>
  </si>
  <si>
    <t>4 Yard Container 2x/Week</t>
  </si>
  <si>
    <t>DISTANCE</t>
  </si>
  <si>
    <t>Tmp 3 PU</t>
  </si>
  <si>
    <t>10 Yard Temp Delivery</t>
  </si>
  <si>
    <t>10 YD TEMP RENT</t>
  </si>
  <si>
    <t>20YD MONTHLY RENT</t>
  </si>
  <si>
    <t>25YD RENT</t>
  </si>
  <si>
    <t>4 Yard Compactor On Call</t>
  </si>
  <si>
    <t>DELIVER DROP BO</t>
  </si>
  <si>
    <t>MILEAGE</t>
  </si>
  <si>
    <t>RECEIVER BOX RENTAL</t>
  </si>
  <si>
    <t>Valley Tfr - MSW</t>
  </si>
  <si>
    <t>Fuel Surcharge</t>
  </si>
  <si>
    <t>Code</t>
  </si>
  <si>
    <t>Rate</t>
  </si>
  <si>
    <t>Qty</t>
  </si>
  <si>
    <t>CREDIT</t>
  </si>
  <si>
    <t>G&amp;A Allocation</t>
  </si>
  <si>
    <t>Travel</t>
  </si>
  <si>
    <t>Rent</t>
  </si>
  <si>
    <t>Postage</t>
  </si>
  <si>
    <t>Office Expense</t>
  </si>
  <si>
    <t>Meals &amp; Entertainment</t>
  </si>
  <si>
    <t>Dues &amp; Subscriptions</t>
  </si>
  <si>
    <t>Bad Debt</t>
  </si>
  <si>
    <t>Advertising &amp; Promotion</t>
  </si>
  <si>
    <t>Payroll Taxes</t>
  </si>
  <si>
    <t>Employee Benefits</t>
  </si>
  <si>
    <t>Office Wages</t>
  </si>
  <si>
    <t>State B&amp;O Tax</t>
  </si>
  <si>
    <t>Regulatory Expense</t>
  </si>
  <si>
    <t>Real Estate &amp; Personal Property Taxes</t>
  </si>
  <si>
    <t>Transfer Depreciation</t>
  </si>
  <si>
    <t>Drop Box Depreciation</t>
  </si>
  <si>
    <t>Container Depreciation</t>
  </si>
  <si>
    <t>Toter Depreciation</t>
  </si>
  <si>
    <t>Truck Depreciation</t>
  </si>
  <si>
    <t>Shop Depreciation</t>
  </si>
  <si>
    <t>Fleet Allocation</t>
  </si>
  <si>
    <t>Property Damage</t>
  </si>
  <si>
    <t>Vehicle License, Registration Fees, Permits</t>
  </si>
  <si>
    <t>Insurance - Vehicle</t>
  </si>
  <si>
    <t>Fuel &amp; Oil</t>
  </si>
  <si>
    <t>Fleet Supplies &amp; Expense</t>
  </si>
  <si>
    <t>Contract Labor</t>
  </si>
  <si>
    <t>Driver Wages</t>
  </si>
  <si>
    <t>Shop Allocation</t>
  </si>
  <si>
    <t>Tires &amp; Tubes</t>
  </si>
  <si>
    <t>Repairs to Garbage Collection Equipment</t>
  </si>
  <si>
    <t>Garage Supply &amp; Expense</t>
  </si>
  <si>
    <t>Disposal Fees</t>
  </si>
  <si>
    <t>Revenue</t>
  </si>
  <si>
    <t>Miscellaneous Garbage Revenue</t>
  </si>
  <si>
    <t>Dump Fee Revenue</t>
  </si>
  <si>
    <t>Drop Box &amp; Compactor Revenue</t>
  </si>
  <si>
    <t>Commercial Revenue</t>
  </si>
  <si>
    <t>Residential Revenue</t>
  </si>
  <si>
    <t>Total</t>
  </si>
  <si>
    <t>2017</t>
  </si>
  <si>
    <t>2016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</si>
  <si>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</si>
  <si>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</si>
  <si>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</si>
  <si>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</si>
  <si>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</si>
  <si>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</si>
  <si>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</si>
  <si>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</si>
  <si>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</si>
  <si>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</si>
  <si>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</si>
  <si>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</si>
  <si>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For the Three Months Ending Friday, March 31, 2017</t>
  </si>
  <si>
    <t>Income Statement (Curr and YTD)</t>
  </si>
  <si>
    <t>Spokane County G-260</t>
  </si>
  <si>
    <t>Column Labels</t>
  </si>
  <si>
    <t>Grand Total</t>
  </si>
  <si>
    <t>Sum of Rev</t>
  </si>
  <si>
    <t>Row Labels</t>
  </si>
  <si>
    <t>RECYCLE ONLY</t>
  </si>
  <si>
    <t>4100 Total</t>
  </si>
  <si>
    <t>Shop Labor Cost Allocation</t>
  </si>
  <si>
    <t>Driver Labor Cost Allocation</t>
  </si>
  <si>
    <t>G&amp;A Labor Cost Allocation</t>
  </si>
  <si>
    <t>Total Operating Expenses</t>
  </si>
  <si>
    <t>Total Operating Income</t>
  </si>
  <si>
    <t>Total Revenue</t>
  </si>
  <si>
    <t>RA-1</t>
  </si>
  <si>
    <t>RA-2</t>
  </si>
  <si>
    <t>RA-3</t>
  </si>
  <si>
    <t>RA-4</t>
  </si>
  <si>
    <t>RA-5</t>
  </si>
  <si>
    <t>RA-6</t>
  </si>
  <si>
    <t>RA-7</t>
  </si>
  <si>
    <t>RA-8</t>
  </si>
  <si>
    <t>PF-1</t>
  </si>
  <si>
    <t>PF-2</t>
  </si>
  <si>
    <t>PF-4</t>
  </si>
  <si>
    <t>PF-5</t>
  </si>
  <si>
    <t>PF-6</t>
  </si>
  <si>
    <t>PF-7</t>
  </si>
  <si>
    <t>Test</t>
  </si>
  <si>
    <t>Effect of</t>
  </si>
  <si>
    <t>Pro Forma</t>
  </si>
  <si>
    <t>Year</t>
  </si>
  <si>
    <t>Restating</t>
  </si>
  <si>
    <t>Restated</t>
  </si>
  <si>
    <t>Proposed</t>
  </si>
  <si>
    <t>w/Proposed</t>
  </si>
  <si>
    <t>Disposal</t>
  </si>
  <si>
    <t>Adjs</t>
  </si>
  <si>
    <t>total</t>
  </si>
  <si>
    <t>Rates</t>
  </si>
  <si>
    <t>Adjustments</t>
  </si>
  <si>
    <t>Increase</t>
  </si>
  <si>
    <t>Non-Refuse</t>
  </si>
  <si>
    <t>Reclassify Non-Refuse Revenue</t>
  </si>
  <si>
    <t>Residential:</t>
  </si>
  <si>
    <t>Organics</t>
  </si>
  <si>
    <t>Recycle Only</t>
  </si>
  <si>
    <t>(From Rev Summary Page)</t>
  </si>
  <si>
    <t>Operating Ratio</t>
  </si>
  <si>
    <t>Drop Box Pass Thru</t>
  </si>
  <si>
    <t>Comm Recy</t>
  </si>
  <si>
    <t>(From GL Detail)</t>
  </si>
  <si>
    <t>Other</t>
  </si>
  <si>
    <t>Sale of Material</t>
  </si>
  <si>
    <t>4400 Total</t>
  </si>
  <si>
    <t>City of Spokane</t>
  </si>
  <si>
    <t>Site</t>
  </si>
  <si>
    <t>Graham Road</t>
  </si>
  <si>
    <t>Sunshine Disposal</t>
  </si>
  <si>
    <t>Pass Thru Expense</t>
  </si>
  <si>
    <t>Route Expense</t>
  </si>
  <si>
    <t>TY Rate:</t>
  </si>
  <si>
    <t>Pro Forma Rate:</t>
  </si>
  <si>
    <t>City of Spokane/Sunshine Disp Analysis</t>
  </si>
  <si>
    <t>Route Tons:</t>
  </si>
  <si>
    <t>Total Expense</t>
  </si>
  <si>
    <t>Pro Forma Expense</t>
  </si>
  <si>
    <t>Pro Forma Pass Thru</t>
  </si>
  <si>
    <t>Pro Forma Adjustment</t>
  </si>
  <si>
    <t>Disposal Expense:</t>
  </si>
  <si>
    <t>Pass Thru Revenue:</t>
  </si>
  <si>
    <t>Total Residential</t>
  </si>
  <si>
    <t>Current</t>
  </si>
  <si>
    <t>Test Year</t>
  </si>
  <si>
    <t>Residential</t>
  </si>
  <si>
    <t>Commercial</t>
  </si>
  <si>
    <t>Total Commercial</t>
  </si>
  <si>
    <t>Rolloff</t>
  </si>
  <si>
    <t>10 Yard Box Haul</t>
  </si>
  <si>
    <t>10 Yard Temp Haul</t>
  </si>
  <si>
    <t>15 Yard Compactor Haul</t>
  </si>
  <si>
    <t>20 Yard Box Haul</t>
  </si>
  <si>
    <t>20 Yard Compactor Haul</t>
  </si>
  <si>
    <t>20 Yard Temp Haul</t>
  </si>
  <si>
    <t>25 Yard Box Haul</t>
  </si>
  <si>
    <t>25 Yard Compactor Haul</t>
  </si>
  <si>
    <t>30 Yard Box Haul</t>
  </si>
  <si>
    <t>30 Yard Compactor Haul</t>
  </si>
  <si>
    <t>30 Yard Temp Haul</t>
  </si>
  <si>
    <t>40 Yard Box Haul</t>
  </si>
  <si>
    <t>40 Yard Compactor Haul</t>
  </si>
  <si>
    <t>40 Yard Temp Haul</t>
  </si>
  <si>
    <t>Total Rolloff</t>
  </si>
  <si>
    <t>Pass Thru</t>
  </si>
  <si>
    <t>Total Pass Thru</t>
  </si>
  <si>
    <t>Total Other Revenue</t>
  </si>
  <si>
    <t>Other Revenue</t>
  </si>
  <si>
    <t>Restated Rev from Pro Forma:</t>
  </si>
  <si>
    <t>Difference:</t>
  </si>
  <si>
    <t>Adj</t>
  </si>
  <si>
    <t>Lbs/</t>
  </si>
  <si>
    <t>Monthly</t>
  </si>
  <si>
    <t>Expected</t>
  </si>
  <si>
    <t>Actual</t>
  </si>
  <si>
    <t>PU</t>
  </si>
  <si>
    <t>PUs</t>
  </si>
  <si>
    <t>Lbs</t>
  </si>
  <si>
    <t>Unadjusted Lbs:</t>
  </si>
  <si>
    <t>Adjustment Ratio:</t>
  </si>
  <si>
    <t>Actual Lbs:</t>
  </si>
  <si>
    <t>Cost at</t>
  </si>
  <si>
    <t>Depreciation</t>
  </si>
  <si>
    <t>Yr</t>
  </si>
  <si>
    <t>M</t>
  </si>
  <si>
    <t>-</t>
  </si>
  <si>
    <t>NEW IMPROVED LURITO - GALLAGHER FORMULA</t>
  </si>
  <si>
    <t>!??!</t>
  </si>
  <si>
    <t>OP/RATIO</t>
  </si>
  <si>
    <t xml:space="preserve">      curve</t>
  </si>
  <si>
    <t>FORMULAS</t>
  </si>
  <si>
    <t>1st Revenue</t>
  </si>
  <si>
    <t>1st Turnover</t>
  </si>
  <si>
    <t>ROR</t>
  </si>
  <si>
    <t>ROE</t>
  </si>
  <si>
    <t>Adj ROE</t>
  </si>
  <si>
    <t>Pre Tax ROE</t>
  </si>
  <si>
    <t>Adj M</t>
  </si>
  <si>
    <t>Revenues</t>
  </si>
  <si>
    <t>Decision</t>
  </si>
  <si>
    <t xml:space="preserve">     lookup table</t>
  </si>
  <si>
    <t>!!!</t>
  </si>
  <si>
    <t>Revenue Requirement</t>
  </si>
  <si>
    <t>!!!&lt;--</t>
  </si>
  <si>
    <t xml:space="preserve"> 1. less than 50</t>
  </si>
  <si>
    <t>@EXP(5.72260-(.68367*@LN(T)))</t>
  </si>
  <si>
    <t>Revenue Deficiency</t>
  </si>
  <si>
    <t xml:space="preserve"> 2. Between 50 and 125</t>
  </si>
  <si>
    <t>@EXP(5.70827-(.68367*@LN(T)))</t>
  </si>
  <si>
    <t>*</t>
  </si>
  <si>
    <t>* p/f before rates</t>
  </si>
  <si>
    <t xml:space="preserve"> 3. Between 125 and 140</t>
  </si>
  <si>
    <t>@EXP(5.69850-(.68367*@LN(T)))</t>
  </si>
  <si>
    <t>Expenses</t>
  </si>
  <si>
    <t xml:space="preserve"> 4. greater than 400</t>
  </si>
  <si>
    <t>@EXP(5.69220-(.68367*@LN(T)))</t>
  </si>
  <si>
    <t>Avg. Investment  -</t>
  </si>
  <si>
    <t>curve turnover</t>
  </si>
  <si>
    <t>(calculated)</t>
  </si>
  <si>
    <t>2nd Turnover</t>
  </si>
  <si>
    <t xml:space="preserve">     lookup tables</t>
  </si>
  <si>
    <t>final turnover</t>
  </si>
  <si>
    <t>Avg. Capital structure</t>
  </si>
  <si>
    <t>curve No. used</t>
  </si>
  <si>
    <t xml:space="preserve">  Debt Ratio</t>
  </si>
  <si>
    <t xml:space="preserve">  Pfd. Ratio</t>
  </si>
  <si>
    <t xml:space="preserve">Company actual </t>
  </si>
  <si>
    <t xml:space="preserve">  Equity Ratio</t>
  </si>
  <si>
    <t>capital structure:</t>
  </si>
  <si>
    <t>OPERATING RATIO -&gt;</t>
  </si>
  <si>
    <t xml:space="preserve">  Cost of Debt</t>
  </si>
  <si>
    <t>=</t>
  </si>
  <si>
    <t xml:space="preserve">  Cost of Pfd.</t>
  </si>
  <si>
    <t>3rd Turnover</t>
  </si>
  <si>
    <t xml:space="preserve">Actual Debt Ratio </t>
  </si>
  <si>
    <t xml:space="preserve"> Conversion factor data:</t>
  </si>
  <si>
    <t>Actual Equity Ratio</t>
  </si>
  <si>
    <t xml:space="preserve"> B &amp; O Tax</t>
  </si>
  <si>
    <t>Actual Cost of Debt</t>
  </si>
  <si>
    <t xml:space="preserve"> WUTC Fee</t>
  </si>
  <si>
    <t xml:space="preserve"> City Tax</t>
  </si>
  <si>
    <t>Tax Rate</t>
  </si>
  <si>
    <t xml:space="preserve"> Bad Debts</t>
  </si>
  <si>
    <t>4th Turnover</t>
  </si>
  <si>
    <t>Revenue Sensitive</t>
  </si>
  <si>
    <t>Conversion Factor</t>
  </si>
  <si>
    <t>yes</t>
  </si>
  <si>
    <t>5th Turnover</t>
  </si>
  <si>
    <t>Weighted B&amp;O</t>
  </si>
  <si>
    <t>rent revenue</t>
  </si>
  <si>
    <t>6th Turnover</t>
  </si>
  <si>
    <t>7th turnover</t>
  </si>
  <si>
    <t>8th turnover</t>
  </si>
  <si>
    <t>9th turnover</t>
  </si>
  <si>
    <t>2017-3</t>
  </si>
  <si>
    <t>2017-2</t>
  </si>
  <si>
    <t>2017-1</t>
  </si>
  <si>
    <t>2016-9</t>
  </si>
  <si>
    <t>2016-8</t>
  </si>
  <si>
    <t>2016-7</t>
  </si>
  <si>
    <t>2016-6</t>
  </si>
  <si>
    <t>2016-5</t>
  </si>
  <si>
    <t>2016-4</t>
  </si>
  <si>
    <t>2016-12</t>
  </si>
  <si>
    <t>2016-11</t>
  </si>
  <si>
    <t>2016-10</t>
  </si>
  <si>
    <t>SL</t>
  </si>
  <si>
    <t>Argonne Office Buildout</t>
  </si>
  <si>
    <t>982</t>
  </si>
  <si>
    <t>Lighting Upgrade - SV</t>
  </si>
  <si>
    <t>861</t>
  </si>
  <si>
    <t>Lighting Upgrade - AWH</t>
  </si>
  <si>
    <t>782</t>
  </si>
  <si>
    <t>Office Remodel - SV</t>
  </si>
  <si>
    <t>740</t>
  </si>
  <si>
    <t>Phone Sytem Cabling -SV</t>
  </si>
  <si>
    <t>692</t>
  </si>
  <si>
    <t>Shop Lights</t>
  </si>
  <si>
    <t>Truck Yard Power</t>
  </si>
  <si>
    <t>235</t>
  </si>
  <si>
    <t>Leasehold Improvements</t>
  </si>
  <si>
    <t>Black Box Phone System</t>
  </si>
  <si>
    <t>1145</t>
  </si>
  <si>
    <t>Koycera 3551 ci Color Copier</t>
  </si>
  <si>
    <t>1116</t>
  </si>
  <si>
    <t>Time Clock - Boi RDT Touch 400</t>
  </si>
  <si>
    <t>1023</t>
  </si>
  <si>
    <t>Argonne Furniture</t>
  </si>
  <si>
    <t>983</t>
  </si>
  <si>
    <t>Lanier LD525C Copier</t>
  </si>
  <si>
    <t>844</t>
  </si>
  <si>
    <t>Davis Office Firniture - Accounting</t>
  </si>
  <si>
    <t>716</t>
  </si>
  <si>
    <t>Furniture &amp; Fixtures</t>
  </si>
  <si>
    <t>2016 GMC Yukon XL</t>
  </si>
  <si>
    <t>2001 Ford F 250</t>
  </si>
  <si>
    <t>Service Vehicles</t>
  </si>
  <si>
    <t>Core Web Portal Development</t>
  </si>
  <si>
    <t>1121</t>
  </si>
  <si>
    <t>Time Clock Plus Web Edition 3.0</t>
  </si>
  <si>
    <t>1024</t>
  </si>
  <si>
    <t>Software</t>
  </si>
  <si>
    <t>Microsoft SQL Server License</t>
  </si>
  <si>
    <t>1090</t>
  </si>
  <si>
    <t>Server 2012 Remote Desktop-20 Licenses</t>
  </si>
  <si>
    <t>898</t>
  </si>
  <si>
    <t>Computers</t>
  </si>
  <si>
    <t>Containers:</t>
  </si>
  <si>
    <t>Trucks:</t>
  </si>
  <si>
    <t>Bace SC30 Compactor - At Keystone</t>
  </si>
  <si>
    <t>1098</t>
  </si>
  <si>
    <t>Toters 312-96Gal - Graystone</t>
  </si>
  <si>
    <t>1152</t>
  </si>
  <si>
    <t>Toters 475-35Gal - Graystone</t>
  </si>
  <si>
    <t>1150</t>
  </si>
  <si>
    <t>FL4 4Yd Front Loaders (11)</t>
  </si>
  <si>
    <t>1134</t>
  </si>
  <si>
    <t>FL2 2Yd Front Loaders (6)</t>
  </si>
  <si>
    <t>1135</t>
  </si>
  <si>
    <t>FL1 1Yd Front Loaders (6)</t>
  </si>
  <si>
    <t>Container Refurbs (5)</t>
  </si>
  <si>
    <t>1132</t>
  </si>
  <si>
    <t>R/O 40/20 RST Style</t>
  </si>
  <si>
    <t>1128</t>
  </si>
  <si>
    <t>Toters 432-64Gal - Gray</t>
  </si>
  <si>
    <t>1114</t>
  </si>
  <si>
    <t>R/O 20/18 RST Style (2)</t>
  </si>
  <si>
    <t>1110</t>
  </si>
  <si>
    <t>R/O 40/20 RST Style (3)</t>
  </si>
  <si>
    <t>1109</t>
  </si>
  <si>
    <t>Container Refurbs (26)</t>
  </si>
  <si>
    <t>1103</t>
  </si>
  <si>
    <t>Container Refurbs</t>
  </si>
  <si>
    <t>1101</t>
  </si>
  <si>
    <t>Container Refurbs (24)</t>
  </si>
  <si>
    <t>1095</t>
  </si>
  <si>
    <t>Toters 208-96Gal</t>
  </si>
  <si>
    <t>1089</t>
  </si>
  <si>
    <t>R/O 30/20 RST Style</t>
  </si>
  <si>
    <t>1084</t>
  </si>
  <si>
    <t>R/O 20/18 RST Style</t>
  </si>
  <si>
    <t>1083</t>
  </si>
  <si>
    <t>Container Refurbs (7)</t>
  </si>
  <si>
    <t>1081</t>
  </si>
  <si>
    <t>Container Refurbs (70)</t>
  </si>
  <si>
    <t>1072</t>
  </si>
  <si>
    <t>R/O 30/20 RST Style (3)</t>
  </si>
  <si>
    <t>1071</t>
  </si>
  <si>
    <t>R/O 40/22 RST Style</t>
  </si>
  <si>
    <t>1064</t>
  </si>
  <si>
    <t>1062</t>
  </si>
  <si>
    <t>1016</t>
  </si>
  <si>
    <t>1015</t>
  </si>
  <si>
    <t>1010</t>
  </si>
  <si>
    <t>Toters 250-32Gal &amp; 234 64Gal</t>
  </si>
  <si>
    <t>0963</t>
  </si>
  <si>
    <t>0984</t>
  </si>
  <si>
    <t>R/O 30/20B Bath Tub Style</t>
  </si>
  <si>
    <t>0975</t>
  </si>
  <si>
    <t>0974</t>
  </si>
  <si>
    <t>0972</t>
  </si>
  <si>
    <t>0971</t>
  </si>
  <si>
    <t>0970</t>
  </si>
  <si>
    <t>0965</t>
  </si>
  <si>
    <t>Toters 476-64Gal &amp; 100 96Gal</t>
  </si>
  <si>
    <t>0961</t>
  </si>
  <si>
    <t>0951</t>
  </si>
  <si>
    <t>0950</t>
  </si>
  <si>
    <t>FL4 4Yd Front Loaders (6)</t>
  </si>
  <si>
    <t>0948</t>
  </si>
  <si>
    <t>FL3 3Yd Front Loaders (5)</t>
  </si>
  <si>
    <t>0947</t>
  </si>
  <si>
    <t>FL8C 8 Yd Front Loaders (5)</t>
  </si>
  <si>
    <t>0946</t>
  </si>
  <si>
    <t>FL8-BR 8Yd Box Style (1)</t>
  </si>
  <si>
    <t>0919-2</t>
  </si>
  <si>
    <t>0938</t>
  </si>
  <si>
    <t>0937</t>
  </si>
  <si>
    <t>R/O 20/20 Bath Tub Style</t>
  </si>
  <si>
    <t>0936</t>
  </si>
  <si>
    <t>R/O 30/20 Bath Tub Style</t>
  </si>
  <si>
    <t>0933</t>
  </si>
  <si>
    <t>0919-1</t>
  </si>
  <si>
    <t>R/O 10/18 RST Style</t>
  </si>
  <si>
    <t>0918</t>
  </si>
  <si>
    <t>0910</t>
  </si>
  <si>
    <t>FL6-BR 6Yd Box Style (6)</t>
  </si>
  <si>
    <t>0908</t>
  </si>
  <si>
    <t>0907</t>
  </si>
  <si>
    <t>FL6-CR 6Yd Cage Style (3)</t>
  </si>
  <si>
    <t>0906</t>
  </si>
  <si>
    <t>FL6-BR 6Yd Box Style (3)</t>
  </si>
  <si>
    <t>0905</t>
  </si>
  <si>
    <t>0904</t>
  </si>
  <si>
    <t>FL8-BR 8Yd Box Style (5)</t>
  </si>
  <si>
    <t>0903</t>
  </si>
  <si>
    <t>0887</t>
  </si>
  <si>
    <t>0886</t>
  </si>
  <si>
    <t>FL-3 3Yd Front Load (3)</t>
  </si>
  <si>
    <t>0885</t>
  </si>
  <si>
    <t>FL-6CR 6Yd Cage Style (2)</t>
  </si>
  <si>
    <t>0884</t>
  </si>
  <si>
    <t>0882</t>
  </si>
  <si>
    <t>R/O 30/20</t>
  </si>
  <si>
    <t>0881</t>
  </si>
  <si>
    <t>R/O 10/18</t>
  </si>
  <si>
    <t>0880</t>
  </si>
  <si>
    <t>FL-3 3Yd Metalic Blie (5)</t>
  </si>
  <si>
    <t>0878</t>
  </si>
  <si>
    <t>FL-6B 6Yd Cage Style (3)</t>
  </si>
  <si>
    <t>0876</t>
  </si>
  <si>
    <t>FL-6B 6Yd Cage Style (6)</t>
  </si>
  <si>
    <t>0875</t>
  </si>
  <si>
    <t>0874</t>
  </si>
  <si>
    <t>0873</t>
  </si>
  <si>
    <t>35 Gallon Toters (207)</t>
  </si>
  <si>
    <t>0872</t>
  </si>
  <si>
    <t>65 Gallon Toters (126)</t>
  </si>
  <si>
    <t>0871</t>
  </si>
  <si>
    <t>96 Gallon Toters (297)</t>
  </si>
  <si>
    <t>0870</t>
  </si>
  <si>
    <t>R/O 40/20</t>
  </si>
  <si>
    <t>0868</t>
  </si>
  <si>
    <t>0863</t>
  </si>
  <si>
    <t>0860</t>
  </si>
  <si>
    <t>0858</t>
  </si>
  <si>
    <t>0851</t>
  </si>
  <si>
    <t>R/O 20/18</t>
  </si>
  <si>
    <t>0850</t>
  </si>
  <si>
    <t>FL-8B 8Yd Box Style (6)</t>
  </si>
  <si>
    <t>0829</t>
  </si>
  <si>
    <t>0824</t>
  </si>
  <si>
    <t>FL-2 2Yd front Loaders (8)</t>
  </si>
  <si>
    <t>0820</t>
  </si>
  <si>
    <t>0809</t>
  </si>
  <si>
    <t>0808</t>
  </si>
  <si>
    <t>6YD Container &amp; Paint</t>
  </si>
  <si>
    <t>0795</t>
  </si>
  <si>
    <t>100 96G Mold #2</t>
  </si>
  <si>
    <t>0780</t>
  </si>
  <si>
    <t>R/O 20/20</t>
  </si>
  <si>
    <t>0792</t>
  </si>
  <si>
    <t>R/O #3001 SBRAN</t>
  </si>
  <si>
    <t>0791</t>
  </si>
  <si>
    <t>R/O #30004-SBRAN</t>
  </si>
  <si>
    <t>0790</t>
  </si>
  <si>
    <t>10 FL 2yd Containers</t>
  </si>
  <si>
    <t>738</t>
  </si>
  <si>
    <t>96 Gallon Toters</t>
  </si>
  <si>
    <t>730</t>
  </si>
  <si>
    <t>64 Gallon Toters</t>
  </si>
  <si>
    <t>32 Gallon Toters</t>
  </si>
  <si>
    <t>729</t>
  </si>
  <si>
    <t>6 FL - 6yd Containers</t>
  </si>
  <si>
    <t>723</t>
  </si>
  <si>
    <t>10 3yd Containers</t>
  </si>
  <si>
    <t>706</t>
  </si>
  <si>
    <t>216 64G Toters</t>
  </si>
  <si>
    <t>704</t>
  </si>
  <si>
    <t>5 8yd Containers</t>
  </si>
  <si>
    <t>703</t>
  </si>
  <si>
    <t>440 Container Lids</t>
  </si>
  <si>
    <t>689</t>
  </si>
  <si>
    <t>96 32 Gal Toters</t>
  </si>
  <si>
    <t>688</t>
  </si>
  <si>
    <t>46 96 Gal Toters</t>
  </si>
  <si>
    <t>686</t>
  </si>
  <si>
    <t>174 64 Gal Toters</t>
  </si>
  <si>
    <t>684</t>
  </si>
  <si>
    <t>1 2-Yard Container</t>
  </si>
  <si>
    <t>682</t>
  </si>
  <si>
    <t>10 1-Yard Containers</t>
  </si>
  <si>
    <t>680</t>
  </si>
  <si>
    <t>3 2-Yard Containers</t>
  </si>
  <si>
    <t>678</t>
  </si>
  <si>
    <t>80 96 Gal Toters</t>
  </si>
  <si>
    <t>677</t>
  </si>
  <si>
    <t>350 64 Gal Toters</t>
  </si>
  <si>
    <t>676</t>
  </si>
  <si>
    <t>500 35 Gal Toters</t>
  </si>
  <si>
    <t>366/32 gal Toters -  Airway</t>
  </si>
  <si>
    <t>64G EVR II univ/NE0201 A79264-43726 1/2 Airway 1/2 Addy</t>
  </si>
  <si>
    <t>6-1yr, 6-2yr repaint dumsters - Airway Heights</t>
  </si>
  <si>
    <t>R/O 2016B 20cy 16ft -Airway Heights</t>
  </si>
  <si>
    <t>R/O 1018 Special Custom 10cy 18ft cont.-Airway Heights</t>
  </si>
  <si>
    <t>Front/Rear Load Lids , skids, hinge rod - Airway Heights</t>
  </si>
  <si>
    <t>FL-8c: 8cy Airway Heights</t>
  </si>
  <si>
    <t>FL-1: 3cy Airway Heights</t>
  </si>
  <si>
    <t>FL-3: 3cy 1/2-Airway heights and 1/2 Addy</t>
  </si>
  <si>
    <t>Containers - 84 ea 96 gal Ser#C960445</t>
  </si>
  <si>
    <t>Containers - 560 ea 64 gal Ser #C640637</t>
  </si>
  <si>
    <t>Containers - 204 ea 32 gal Ser #C320547 (incl frt)</t>
  </si>
  <si>
    <t>Lids-Front &amp; Rear Load</t>
  </si>
  <si>
    <t>1 RO4020 Airway heights - UTC</t>
  </si>
  <si>
    <t>R03020 - 2 Airway Heights - UTC</t>
  </si>
  <si>
    <t>96 gallon toters (incl frt &amp; sls tax)</t>
  </si>
  <si>
    <t>64 gallong Toters (incl frt &amp; sls tax)</t>
  </si>
  <si>
    <t>32 Gallon Toters (incl frt &amp; sales tax)</t>
  </si>
  <si>
    <t>5 FL - 4 4 yd Front Load containers</t>
  </si>
  <si>
    <t>5 FL 2 yd Containers</t>
  </si>
  <si>
    <t>2 FL 3 yd Containers</t>
  </si>
  <si>
    <t>5 FL - 8C Front Load</t>
  </si>
  <si>
    <t>5 FL-6C Yd Front Load-Airway</t>
  </si>
  <si>
    <t>148</t>
  </si>
  <si>
    <t>2017 Mck LR613 - 28Yd DPFRR</t>
  </si>
  <si>
    <t>2017 Mck LR613 - 28Yd Odyssey</t>
  </si>
  <si>
    <t>Peterbilt 320 - 28Yd Heil Odyssey</t>
  </si>
  <si>
    <t>Kenworth T800 Roll Off</t>
  </si>
  <si>
    <t>2006 Autocar Repaint</t>
  </si>
  <si>
    <t>2006 Autocar McNeilus</t>
  </si>
  <si>
    <t>2001 Ford F250</t>
  </si>
  <si>
    <t>1994 White GMC</t>
  </si>
  <si>
    <t>1986 Ford Container Delivery Truck</t>
  </si>
  <si>
    <t>Unit 387 Engine Repairs</t>
  </si>
  <si>
    <t>2003 Freightlinger w/Whitke FL</t>
  </si>
  <si>
    <t>2005 Int'l Van Engine Rebuild</t>
  </si>
  <si>
    <t>2005 Int'l 4300 Van</t>
  </si>
  <si>
    <t>Turbo &amp; Injector Repairs</t>
  </si>
  <si>
    <t>Repair &amp; Repaint</t>
  </si>
  <si>
    <t>2006 McNeilus Side-Loader</t>
  </si>
  <si>
    <t>2000 Eagle Flatbed Trailer</t>
  </si>
  <si>
    <t>T302</t>
  </si>
  <si>
    <t>2001 Volvo WXLL64 FL</t>
  </si>
  <si>
    <t>2002 Chevy Silverado 2500 HP</t>
  </si>
  <si>
    <t>1999 Chev PU w/svb</t>
  </si>
  <si>
    <t>1983 Int'l Cont Delry</t>
  </si>
  <si>
    <t>2007 Autocar Injector Repair</t>
  </si>
  <si>
    <t>2007 Autocar w/McNeilus ASL</t>
  </si>
  <si>
    <t>Unit 320 Gripper Arm</t>
  </si>
  <si>
    <t xml:space="preserve">  </t>
  </si>
  <si>
    <t>WM Purch Sales Tax Alloc</t>
  </si>
  <si>
    <t>New Tarping System on #306</t>
  </si>
  <si>
    <t>1993 GMC White Roll Off</t>
  </si>
  <si>
    <t>1993 Peterbilt Roll Off</t>
  </si>
  <si>
    <t>1986 Kenworth Transmission Repair</t>
  </si>
  <si>
    <t>1986 Kenworth Roll Off</t>
  </si>
  <si>
    <t>Trucks</t>
  </si>
  <si>
    <t>E.</t>
  </si>
  <si>
    <t>D.</t>
  </si>
  <si>
    <t>C.</t>
  </si>
  <si>
    <t>B</t>
  </si>
  <si>
    <t>A.</t>
  </si>
  <si>
    <t>Investment</t>
  </si>
  <si>
    <t>%</t>
  </si>
  <si>
    <t>Depr.</t>
  </si>
  <si>
    <t>Allo.</t>
  </si>
  <si>
    <t>Depn.</t>
  </si>
  <si>
    <t>Depn</t>
  </si>
  <si>
    <t>Cost</t>
  </si>
  <si>
    <t xml:space="preserve"> Mo.</t>
  </si>
  <si>
    <t xml:space="preserve">  Yr.</t>
  </si>
  <si>
    <t>Mo</t>
  </si>
  <si>
    <t>DESCRIPTION</t>
  </si>
  <si>
    <t>#</t>
  </si>
  <si>
    <t>Average</t>
  </si>
  <si>
    <t>Test year</t>
  </si>
  <si>
    <t>Test yr.</t>
  </si>
  <si>
    <t>Depreciable</t>
  </si>
  <si>
    <t>Asset</t>
  </si>
  <si>
    <t>Fully</t>
  </si>
  <si>
    <t>Life</t>
  </si>
  <si>
    <t>Method</t>
  </si>
  <si>
    <t>Value</t>
  </si>
  <si>
    <t xml:space="preserve">   Service</t>
  </si>
  <si>
    <t>Accum.</t>
  </si>
  <si>
    <t>Branch</t>
  </si>
  <si>
    <t>Accumulated</t>
  </si>
  <si>
    <t>Allocated</t>
  </si>
  <si>
    <t>UTC</t>
  </si>
  <si>
    <t>Book</t>
  </si>
  <si>
    <t xml:space="preserve">  Asset  </t>
  </si>
  <si>
    <t>Salvage</t>
  </si>
  <si>
    <t xml:space="preserve">   Date in</t>
  </si>
  <si>
    <t>ASSET</t>
  </si>
  <si>
    <t>Disposition Date</t>
  </si>
  <si>
    <t xml:space="preserve">Ending </t>
  </si>
  <si>
    <t>Beginning</t>
  </si>
  <si>
    <t>Beg of Test Period</t>
  </si>
  <si>
    <t>Date fully Depr</t>
  </si>
  <si>
    <t>C</t>
  </si>
  <si>
    <t>Second year</t>
  </si>
  <si>
    <t>Scrapped</t>
  </si>
  <si>
    <t>End of Test Period</t>
  </si>
  <si>
    <t>B.</t>
  </si>
  <si>
    <t>First year</t>
  </si>
  <si>
    <t>Purchase date</t>
  </si>
  <si>
    <t>Months in second year</t>
  </si>
  <si>
    <t>Months in first year</t>
  </si>
  <si>
    <t>Depreciation Schedule</t>
  </si>
  <si>
    <t>Torre Refuse &amp; Recycling, LLC d/b/a Sunshine Disposal (Western Tariff)</t>
  </si>
  <si>
    <t/>
  </si>
  <si>
    <t>Total Investment:</t>
  </si>
  <si>
    <t>Base</t>
  </si>
  <si>
    <t>Allocation</t>
  </si>
  <si>
    <t>04/01/16 - 03/31/17</t>
  </si>
  <si>
    <t>TRR</t>
  </si>
  <si>
    <t>Regulated</t>
  </si>
  <si>
    <t>Rolloff Drivers</t>
  </si>
  <si>
    <t>Incr</t>
  </si>
  <si>
    <t>PF</t>
  </si>
  <si>
    <t>G&amp;A Wages</t>
  </si>
  <si>
    <t>Customer Service</t>
  </si>
  <si>
    <t>Route Drivers</t>
  </si>
  <si>
    <t>General Mgr</t>
  </si>
  <si>
    <t>Wage</t>
  </si>
  <si>
    <t>Expense</t>
  </si>
  <si>
    <t>Dispatch/Office</t>
  </si>
  <si>
    <t>Mechanics</t>
  </si>
  <si>
    <t>Medical</t>
  </si>
  <si>
    <t>Tear Year</t>
  </si>
  <si>
    <t>Non-Disp</t>
  </si>
  <si>
    <t>Operational</t>
  </si>
  <si>
    <t>New</t>
  </si>
  <si>
    <t>Tariff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</si>
</sst>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_);\([$$-409]#,##0.00\)"/>
    <numFmt numFmtId="165" formatCode="\ mm\/dd\/yyyy"/>
    <numFmt numFmtId="166" formatCode="#,###,##0;\(#,###,##0\)"/>
    <numFmt numFmtId="167" formatCode="#,###,##0.00;\(#,###,##0.00\)"/>
    <numFmt numFmtId="168" formatCode="_(* #,##0_);_(* \(#,##0\);_(* &quot;-&quot;??_);_(@_)"/>
    <numFmt numFmtId="169" formatCode="[$-409]mmm\-yy;@"/>
    <numFmt numFmtId="170" formatCode="_(* #,##0.0000_);_(* \(#,##0.0000\);_(* &quot;-&quot;??_);_(@_)"/>
    <numFmt numFmtId="171" formatCode="_(* #,##0.00_);_(* \(\ #,##0.00\ \);_(* &quot;-&quot;??_);_(\ @_ \)"/>
    <numFmt numFmtId="172" formatCode="&quot;$&quot;#,###,##0.00;\(&quot;$&quot;#,###,##0.00\)"/>
    <numFmt numFmtId="173" formatCode="#,##0.00%;\(#,##0.00%\)"/>
    <numFmt numFmtId="174" formatCode="General_)"/>
    <numFmt numFmtId="175" formatCode="#,##0.0000_);\(#,##0.0000\)"/>
    <numFmt numFmtId="176" formatCode="0_)"/>
    <numFmt numFmtId="177" formatCode="0.0%"/>
    <numFmt numFmtId="178" formatCode="#,##0.000_);\(#,##0.000\)"/>
    <numFmt numFmtId="179" formatCode="0.0000%"/>
    <numFmt numFmtId="180" formatCode="#,##0.000000_);\(#,##0.000000\)"/>
    <numFmt numFmtId="181" formatCode="&quot; $&quot;#,##0.00&quot; &quot;;&quot; $(&quot;#,##0.00&quot;)&quot;;&quot; $-&quot;#&quot; &quot;;@&quot; &quot;"/>
    <numFmt numFmtId="182" formatCode="[$-409]General"/>
    <numFmt numFmtId="183" formatCode="_(* #,##0.00_);_(* \(#,##0.00\);_(* &quot;-&quot;_);_(@_)"/>
    <numFmt numFmtId="184" formatCode="m/d/yyyy;@"/>
    <numFmt numFmtId="185" formatCode="[$-409]mmmm\-yy;@"/>
  </numFmts>
  <fonts count="44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.85"/>
      <color rgb="FF000000"/>
      <name val="Arial"/>
      <family val="2"/>
    </font>
    <font>
      <sz val="10"/>
      <color indexed="8"/>
      <name val="ARIAL"/>
      <family val="2"/>
    </font>
    <font>
      <sz val="8.85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  <charset val="1"/>
    </font>
    <font>
      <sz val="10"/>
      <color indexed="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i/>
      <sz val="11"/>
      <color indexed="8"/>
      <name val="ARIAL"/>
      <family val="2"/>
    </font>
    <font>
      <sz val="11"/>
      <name val="Bookman Old Style"/>
      <family val="1"/>
    </font>
    <font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sz val="10"/>
      <name val="Tahoma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b/>
      <i/>
      <sz val="10"/>
      <color indexed="0"/>
      <name val="Arial"/>
      <family val="2"/>
    </font>
    <font>
      <b/>
      <i/>
      <sz val="12"/>
      <color indexed="4"/>
      <name val="Arial"/>
      <family val="2"/>
    </font>
    <font>
      <b/>
      <i/>
      <sz val="11"/>
      <color indexed="4"/>
      <name val="Arial"/>
      <family val="2"/>
    </font>
    <font>
      <sz val="12"/>
      <name val="Helv"/>
    </font>
    <font>
      <sz val="12"/>
      <color rgb="FF0000CC"/>
      <name val="Helv"/>
    </font>
    <font>
      <sz val="12"/>
      <color rgb="FFFF0000"/>
      <name val="Helv"/>
    </font>
    <font>
      <sz val="8"/>
      <name val="Tms Rmn"/>
    </font>
    <font>
      <sz val="11"/>
      <color rgb="FF000000"/>
      <name val="Calibri"/>
      <family val="2"/>
    </font>
    <font>
      <sz val="9"/>
      <name val="Segoe UI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name val="Bookman Old Style"/>
      <family val="1"/>
    </font>
    <font>
      <sz val="11"/>
      <color indexed="10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1">
    <xf numFmtId="0" fontId="0" fillId="0" borderId="0">
      <alignment vertical="top"/>
    </xf>
    <xf numFmtId="43" fontId="4" fillId="0" borderId="0" applyFont="0" applyFill="0" applyBorder="0" applyAlignment="0" applyProtection="0">
      <alignment vertical="top"/>
    </xf>
    <xf numFmtId="0" fontId="5" fillId="0" borderId="0" applyAlignment="0"/>
    <xf numFmtId="9" fontId="4" fillId="0" borderId="0" applyFont="0" applyFill="0" applyBorder="0" applyAlignment="0" applyProtection="0"/>
    <xf numFmtId="167" fontId="10" fillId="0" borderId="0"/>
    <xf numFmtId="40" fontId="15" fillId="0" borderId="0"/>
    <xf numFmtId="43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0" fillId="0" borderId="0"/>
    <xf numFmtId="167" fontId="20" fillId="0" borderId="0"/>
    <xf numFmtId="172" fontId="11" fillId="0" borderId="0"/>
    <xf numFmtId="172" fontId="20" fillId="0" borderId="0"/>
    <xf numFmtId="173" fontId="11" fillId="0" borderId="0"/>
    <xf numFmtId="173" fontId="20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6" fillId="0" borderId="0">
      <alignment vertical="top"/>
    </xf>
    <xf numFmtId="0" fontId="3" fillId="0" borderId="0"/>
    <xf numFmtId="0" fontId="2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3" fillId="0" borderId="0"/>
    <xf numFmtId="0" fontId="24" fillId="0" borderId="0"/>
    <xf numFmtId="174" fontId="25" fillId="0" borderId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181" fontId="29" fillId="0" borderId="0"/>
    <xf numFmtId="182" fontId="29" fillId="0" borderId="0"/>
    <xf numFmtId="167" fontId="11" fillId="0" borderId="0"/>
    <xf numFmtId="0" fontId="6" fillId="0" borderId="0">
      <alignment vertical="top"/>
    </xf>
    <xf numFmtId="0" fontId="6" fillId="0" borderId="0">
      <alignment vertical="top"/>
    </xf>
    <xf numFmtId="0" fontId="11" fillId="0" borderId="0"/>
    <xf numFmtId="0" fontId="21" fillId="0" borderId="0"/>
    <xf numFmtId="0" fontId="28" fillId="0" borderId="0"/>
    <xf numFmtId="0" fontId="3" fillId="0" borderId="0"/>
    <xf numFmtId="0" fontId="29" fillId="0" borderId="0" applyAlignment="0"/>
    <xf numFmtId="0" fontId="21" fillId="0" borderId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0" fillId="0" borderId="0">
      <alignment vertical="center"/>
    </xf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38" fontId="15" fillId="0" borderId="0"/>
    <xf numFmtId="0" fontId="1" fillId="0" borderId="0"/>
    <xf numFmtId="9" fontId="1" fillId="0" borderId="0" applyFont="0" applyFill="0" applyBorder="0" applyAlignment="0" applyProtection="0"/>
  </cellStyleXfs>
  <cellXfs count="189">
    <xf numFmtId="0" fontId="0" fillId="0" borderId="0" xfId="0">
      <alignment vertical="top"/>
    </xf>
    <xf numFmtId="43" fontId="0" fillId="0" borderId="0" xfId="1" applyFont="1">
      <alignment vertical="top"/>
    </xf>
    <xf numFmtId="0" fontId="5" fillId="0" borderId="0" xfId="2" applyAlignment="1">
      <alignment horizontal="center"/>
    </xf>
    <xf numFmtId="0" fontId="5" fillId="0" borderId="0" xfId="2" applyAlignment="1"/>
    <xf numFmtId="0" fontId="6" fillId="0" borderId="0" xfId="0" applyFont="1">
      <alignment vertical="top"/>
    </xf>
    <xf numFmtId="0" fontId="7" fillId="0" borderId="0" xfId="2" applyFont="1" applyAlignment="1"/>
    <xf numFmtId="0" fontId="7" fillId="0" borderId="0" xfId="2" applyFont="1" applyAlignment="1">
      <alignment horizontal="left"/>
    </xf>
    <xf numFmtId="166" fontId="7" fillId="0" borderId="0" xfId="2" applyNumberFormat="1" applyFont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1" xfId="2" applyNumberFormat="1" applyFont="1" applyBorder="1" applyAlignment="1">
      <alignment horizontal="right"/>
    </xf>
    <xf numFmtId="166" fontId="6" fillId="0" borderId="0" xfId="0" applyNumberFormat="1" applyFont="1">
      <alignment vertical="top"/>
    </xf>
    <xf numFmtId="167" fontId="6" fillId="0" borderId="0" xfId="0" applyNumberFormat="1" applyFont="1">
      <alignment vertical="top"/>
    </xf>
    <xf numFmtId="0" fontId="0" fillId="0" borderId="0" xfId="0" pivotButton="1" applyFont="1">
      <alignment vertical="top"/>
    </xf>
    <xf numFmtId="0" fontId="0" fillId="0" borderId="0" xfId="0" applyFont="1">
      <alignment vertical="top"/>
    </xf>
    <xf numFmtId="165" fontId="0" fillId="0" borderId="0" xfId="0" applyNumberFormat="1" applyFont="1">
      <alignment vertical="top"/>
    </xf>
    <xf numFmtId="3" fontId="0" fillId="0" borderId="0" xfId="0" applyNumberFormat="1" applyFont="1">
      <alignment vertical="top"/>
    </xf>
    <xf numFmtId="43" fontId="6" fillId="0" borderId="0" xfId="1" applyFont="1">
      <alignment vertical="top"/>
    </xf>
    <xf numFmtId="3" fontId="0" fillId="0" borderId="0" xfId="0" applyNumberFormat="1">
      <alignment vertical="top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6" fontId="7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9" fontId="11" fillId="0" borderId="3" xfId="4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/>
    <xf numFmtId="0" fontId="0" fillId="0" borderId="3" xfId="0" applyFont="1" applyBorder="1" applyAlignment="1"/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/>
    </xf>
    <xf numFmtId="168" fontId="5" fillId="0" borderId="0" xfId="1" applyNumberFormat="1" applyFont="1" applyAlignment="1"/>
    <xf numFmtId="0" fontId="0" fillId="2" borderId="0" xfId="0" applyFont="1" applyFill="1">
      <alignment vertical="top"/>
    </xf>
    <xf numFmtId="3" fontId="0" fillId="2" borderId="0" xfId="0" applyNumberFormat="1" applyFont="1" applyFill="1">
      <alignment vertical="top"/>
    </xf>
    <xf numFmtId="0" fontId="13" fillId="0" borderId="0" xfId="0" applyFont="1" applyAlignment="1">
      <alignment horizontal="center" vertical="top"/>
    </xf>
    <xf numFmtId="168" fontId="0" fillId="0" borderId="0" xfId="1" applyNumberFormat="1" applyFont="1">
      <alignment vertical="top"/>
    </xf>
    <xf numFmtId="168" fontId="0" fillId="0" borderId="0" xfId="0" applyNumberFormat="1">
      <alignment vertical="top"/>
    </xf>
    <xf numFmtId="168" fontId="0" fillId="0" borderId="4" xfId="0" applyNumberFormat="1" applyBorder="1">
      <alignment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3" fontId="0" fillId="0" borderId="4" xfId="0" applyNumberFormat="1" applyBorder="1">
      <alignment vertical="top"/>
    </xf>
    <xf numFmtId="0" fontId="6" fillId="0" borderId="3" xfId="0" applyFont="1" applyBorder="1" applyAlignment="1">
      <alignment horizontal="center" vertical="top"/>
    </xf>
    <xf numFmtId="14" fontId="6" fillId="0" borderId="3" xfId="0" applyNumberFormat="1" applyFont="1" applyBorder="1" applyAlignment="1">
      <alignment horizontal="center" vertical="top"/>
    </xf>
    <xf numFmtId="169" fontId="0" fillId="0" borderId="3" xfId="0" applyNumberFormat="1" applyBorder="1" applyAlignment="1">
      <alignment horizontal="center" vertical="top"/>
    </xf>
    <xf numFmtId="0" fontId="12" fillId="0" borderId="0" xfId="0" applyFont="1">
      <alignment vertical="top"/>
    </xf>
    <xf numFmtId="0" fontId="6" fillId="0" borderId="5" xfId="0" applyFont="1" applyBorder="1">
      <alignment vertical="top"/>
    </xf>
    <xf numFmtId="168" fontId="0" fillId="0" borderId="6" xfId="1" applyNumberFormat="1" applyFont="1" applyBorder="1">
      <alignment vertical="top"/>
    </xf>
    <xf numFmtId="168" fontId="0" fillId="0" borderId="7" xfId="0" applyNumberFormat="1" applyBorder="1">
      <alignment vertical="top"/>
    </xf>
    <xf numFmtId="0" fontId="0" fillId="0" borderId="4" xfId="0" applyBorder="1">
      <alignment vertical="top"/>
    </xf>
    <xf numFmtId="0" fontId="6" fillId="0" borderId="4" xfId="0" applyFont="1" applyBorder="1">
      <alignment vertical="top"/>
    </xf>
    <xf numFmtId="0" fontId="6" fillId="3" borderId="0" xfId="0" applyFont="1" applyFill="1">
      <alignment vertical="top"/>
    </xf>
    <xf numFmtId="0" fontId="6" fillId="0" borderId="5" xfId="0" applyFont="1" applyBorder="1" applyAlignment="1">
      <alignment horizontal="right" vertical="top"/>
    </xf>
    <xf numFmtId="168" fontId="5" fillId="0" borderId="4" xfId="1" applyNumberFormat="1" applyFont="1" applyBorder="1" applyAlignment="1"/>
    <xf numFmtId="168" fontId="5" fillId="0" borderId="0" xfId="1" applyNumberFormat="1" applyFont="1" applyBorder="1" applyAlignment="1"/>
    <xf numFmtId="0" fontId="5" fillId="0" borderId="0" xfId="2" applyAlignment="1">
      <alignment horizontal="left"/>
    </xf>
    <xf numFmtId="168" fontId="5" fillId="0" borderId="0" xfId="1" applyNumberFormat="1" applyFont="1" applyAlignment="1">
      <alignment horizontal="right"/>
    </xf>
    <xf numFmtId="168" fontId="5" fillId="0" borderId="2" xfId="1" applyNumberFormat="1" applyFont="1" applyBorder="1" applyAlignment="1">
      <alignment horizontal="right"/>
    </xf>
    <xf numFmtId="168" fontId="5" fillId="0" borderId="1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0" fontId="5" fillId="0" borderId="0" xfId="2" applyBorder="1" applyAlignment="1"/>
    <xf numFmtId="10" fontId="5" fillId="0" borderId="0" xfId="3" applyNumberFormat="1" applyFont="1" applyBorder="1" applyAlignment="1"/>
    <xf numFmtId="168" fontId="5" fillId="0" borderId="4" xfId="1" applyNumberFormat="1" applyFont="1" applyBorder="1" applyAlignment="1">
      <alignment horizontal="right"/>
    </xf>
    <xf numFmtId="0" fontId="5" fillId="0" borderId="3" xfId="2" applyBorder="1" applyAlignment="1">
      <alignment horizontal="center"/>
    </xf>
    <xf numFmtId="0" fontId="6" fillId="0" borderId="0" xfId="0" applyFont="1" applyAlignment="1">
      <alignment horizontal="center" vertical="top"/>
    </xf>
    <xf numFmtId="0" fontId="14" fillId="0" borderId="0" xfId="0" pivotButton="1" applyFont="1">
      <alignment vertical="top"/>
    </xf>
    <xf numFmtId="0" fontId="14" fillId="0" borderId="0" xfId="0" applyFont="1">
      <alignment vertical="top"/>
    </xf>
    <xf numFmtId="0" fontId="0" fillId="0" borderId="3" xfId="0" pivotButton="1" applyBorder="1">
      <alignment vertical="top"/>
    </xf>
    <xf numFmtId="43" fontId="6" fillId="0" borderId="0" xfId="1" applyFont="1" applyAlignment="1">
      <alignment horizontal="center" vertical="top"/>
    </xf>
    <xf numFmtId="168" fontId="6" fillId="0" borderId="0" xfId="1" applyNumberFormat="1" applyFont="1" applyAlignment="1">
      <alignment horizontal="center" vertical="top"/>
    </xf>
    <xf numFmtId="0" fontId="14" fillId="0" borderId="6" xfId="0" applyFont="1" applyBorder="1">
      <alignment vertical="top"/>
    </xf>
    <xf numFmtId="43" fontId="0" fillId="0" borderId="6" xfId="1" applyFont="1" applyBorder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3" xfId="0" quotePrefix="1" applyFont="1" applyBorder="1" applyAlignment="1">
      <alignment horizontal="center" vertical="top"/>
    </xf>
    <xf numFmtId="43" fontId="0" fillId="0" borderId="0" xfId="1" applyFont="1" applyAlignment="1">
      <alignment horizontal="right" vertical="top"/>
    </xf>
    <xf numFmtId="43" fontId="0" fillId="0" borderId="0" xfId="0" applyNumberFormat="1">
      <alignment vertical="top"/>
    </xf>
    <xf numFmtId="10" fontId="0" fillId="0" borderId="0" xfId="3" applyNumberFormat="1" applyFont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43" fontId="0" fillId="0" borderId="0" xfId="1" applyFont="1" applyAlignment="1">
      <alignment horizontal="center" vertical="top"/>
    </xf>
    <xf numFmtId="170" fontId="0" fillId="0" borderId="3" xfId="1" applyNumberFormat="1" applyFont="1" applyBorder="1">
      <alignment vertical="top"/>
    </xf>
    <xf numFmtId="174" fontId="25" fillId="0" borderId="0" xfId="48" applyAlignment="1" applyProtection="1">
      <alignment horizontal="left"/>
    </xf>
    <xf numFmtId="174" fontId="25" fillId="0" borderId="0" xfId="48"/>
    <xf numFmtId="174" fontId="25" fillId="0" borderId="0" xfId="48" applyAlignment="1" applyProtection="1">
      <alignment horizontal="center"/>
    </xf>
    <xf numFmtId="5" fontId="25" fillId="0" borderId="0" xfId="48" applyNumberFormat="1" applyProtection="1"/>
    <xf numFmtId="10" fontId="25" fillId="0" borderId="0" xfId="49" applyNumberFormat="1" applyFont="1"/>
    <xf numFmtId="37" fontId="25" fillId="0" borderId="0" xfId="48" applyNumberFormat="1" applyProtection="1"/>
    <xf numFmtId="39" fontId="25" fillId="0" borderId="0" xfId="48" applyNumberFormat="1" applyProtection="1"/>
    <xf numFmtId="175" fontId="25" fillId="0" borderId="0" xfId="48" applyNumberFormat="1" applyProtection="1"/>
    <xf numFmtId="174" fontId="25" fillId="0" borderId="0" xfId="48" applyProtection="1"/>
    <xf numFmtId="176" fontId="25" fillId="0" borderId="0" xfId="48" applyNumberFormat="1" applyAlignment="1" applyProtection="1">
      <alignment horizontal="left"/>
    </xf>
    <xf numFmtId="177" fontId="25" fillId="0" borderId="0" xfId="50" applyNumberFormat="1" applyFont="1"/>
    <xf numFmtId="168" fontId="25" fillId="0" borderId="0" xfId="51" applyNumberFormat="1" applyFont="1"/>
    <xf numFmtId="174" fontId="25" fillId="0" borderId="0" xfId="48" applyAlignment="1" applyProtection="1">
      <alignment horizontal="right"/>
    </xf>
    <xf numFmtId="41" fontId="25" fillId="0" borderId="0" xfId="48" applyNumberFormat="1" applyProtection="1"/>
    <xf numFmtId="178" fontId="25" fillId="0" borderId="0" xfId="48" applyNumberFormat="1" applyProtection="1"/>
    <xf numFmtId="10" fontId="25" fillId="0" borderId="0" xfId="48" applyNumberFormat="1" applyProtection="1"/>
    <xf numFmtId="179" fontId="25" fillId="0" borderId="0" xfId="48" applyNumberFormat="1" applyProtection="1"/>
    <xf numFmtId="174" fontId="25" fillId="0" borderId="0" xfId="48" applyAlignment="1" applyProtection="1">
      <alignment horizontal="fill"/>
    </xf>
    <xf numFmtId="180" fontId="25" fillId="0" borderId="0" xfId="48" applyNumberFormat="1" applyProtection="1"/>
    <xf numFmtId="10" fontId="25" fillId="0" borderId="0" xfId="49" applyNumberFormat="1" applyFont="1" applyProtection="1"/>
    <xf numFmtId="9" fontId="25" fillId="0" borderId="0" xfId="48" applyNumberFormat="1" applyProtection="1"/>
    <xf numFmtId="175" fontId="26" fillId="4" borderId="0" xfId="48" applyNumberFormat="1" applyFont="1" applyFill="1" applyProtection="1"/>
    <xf numFmtId="174" fontId="27" fillId="0" borderId="0" xfId="48" applyFont="1"/>
    <xf numFmtId="174" fontId="25" fillId="0" borderId="8" xfId="48" applyFont="1" applyBorder="1"/>
    <xf numFmtId="174" fontId="25" fillId="0" borderId="0" xfId="48" applyFont="1"/>
    <xf numFmtId="41" fontId="25" fillId="0" borderId="8" xfId="48" applyNumberFormat="1" applyBorder="1" applyProtection="1"/>
    <xf numFmtId="0" fontId="30" fillId="0" borderId="0" xfId="73">
      <alignment vertical="center"/>
    </xf>
    <xf numFmtId="0" fontId="30" fillId="0" borderId="0" xfId="73" applyAlignment="1">
      <alignment horizontal="left" vertical="center"/>
    </xf>
    <xf numFmtId="0" fontId="30" fillId="0" borderId="0" xfId="73" pivotButton="1">
      <alignment vertical="center"/>
    </xf>
    <xf numFmtId="40" fontId="15" fillId="0" borderId="0" xfId="5" applyFill="1"/>
    <xf numFmtId="38" fontId="15" fillId="0" borderId="0" xfId="5" applyNumberFormat="1" applyFill="1"/>
    <xf numFmtId="40" fontId="31" fillId="0" borderId="0" xfId="5" applyFont="1" applyFill="1"/>
    <xf numFmtId="168" fontId="15" fillId="0" borderId="0" xfId="76" applyNumberFormat="1" applyFont="1" applyFill="1"/>
    <xf numFmtId="1" fontId="15" fillId="0" borderId="0" xfId="5" applyNumberFormat="1" applyFill="1"/>
    <xf numFmtId="41" fontId="15" fillId="0" borderId="0" xfId="5" applyNumberFormat="1" applyFill="1"/>
    <xf numFmtId="183" fontId="15" fillId="0" borderId="0" xfId="5" applyNumberFormat="1" applyFill="1"/>
    <xf numFmtId="10" fontId="15" fillId="0" borderId="0" xfId="5" applyNumberFormat="1" applyFill="1"/>
    <xf numFmtId="0" fontId="0" fillId="0" borderId="0" xfId="7" applyNumberFormat="1" applyFont="1" applyFill="1" applyAlignment="1">
      <alignment horizontal="center"/>
    </xf>
    <xf numFmtId="49" fontId="2" fillId="0" borderId="0" xfId="77" applyNumberFormat="1" applyFill="1" applyAlignment="1">
      <alignment horizontal="center"/>
    </xf>
    <xf numFmtId="49" fontId="2" fillId="0" borderId="0" xfId="77" applyNumberFormat="1" applyFill="1"/>
    <xf numFmtId="9" fontId="15" fillId="0" borderId="0" xfId="5" applyNumberFormat="1" applyFill="1"/>
    <xf numFmtId="38" fontId="2" fillId="0" borderId="0" xfId="77" applyNumberFormat="1" applyFill="1" applyAlignment="1">
      <alignment horizontal="center"/>
    </xf>
    <xf numFmtId="0" fontId="2" fillId="0" borderId="0" xfId="77" applyNumberFormat="1" applyFill="1" applyAlignment="1">
      <alignment horizontal="center"/>
    </xf>
    <xf numFmtId="49" fontId="15" fillId="0" borderId="0" xfId="5" quotePrefix="1" applyNumberFormat="1" applyFill="1"/>
    <xf numFmtId="38" fontId="2" fillId="0" borderId="0" xfId="77" applyNumberFormat="1" applyFill="1"/>
    <xf numFmtId="49" fontId="0" fillId="0" borderId="0" xfId="77" applyNumberFormat="1" applyFont="1" applyFill="1"/>
    <xf numFmtId="38" fontId="31" fillId="0" borderId="0" xfId="5" applyNumberFormat="1" applyFont="1" applyFill="1"/>
    <xf numFmtId="168" fontId="4" fillId="0" borderId="0" xfId="76" applyNumberFormat="1" applyFont="1" applyFill="1"/>
    <xf numFmtId="40" fontId="15" fillId="0" borderId="0" xfId="5" applyFill="1" applyAlignment="1">
      <alignment horizontal="center"/>
    </xf>
    <xf numFmtId="38" fontId="0" fillId="0" borderId="0" xfId="7" applyNumberFormat="1" applyFont="1" applyFill="1" applyAlignment="1">
      <alignment horizontal="center"/>
    </xf>
    <xf numFmtId="40" fontId="15" fillId="0" borderId="0" xfId="5" applyFill="1" applyAlignment="1">
      <alignment horizontal="left"/>
    </xf>
    <xf numFmtId="0" fontId="16" fillId="0" borderId="0" xfId="77" applyFont="1" applyFill="1" applyBorder="1" applyAlignment="1">
      <alignment horizontal="center"/>
    </xf>
    <xf numFmtId="2" fontId="2" fillId="0" borderId="0" xfId="77" applyNumberFormat="1" applyFill="1"/>
    <xf numFmtId="49" fontId="15" fillId="0" borderId="0" xfId="5" applyNumberFormat="1" applyFill="1"/>
    <xf numFmtId="40" fontId="15" fillId="0" borderId="0" xfId="5" applyFill="1" applyAlignment="1">
      <alignment horizontal="right"/>
    </xf>
    <xf numFmtId="1" fontId="2" fillId="0" borderId="0" xfId="77" applyNumberFormat="1" applyFill="1" applyAlignment="1">
      <alignment horizontal="center"/>
    </xf>
    <xf numFmtId="40" fontId="15" fillId="0" borderId="0" xfId="5" quotePrefix="1" applyFill="1"/>
    <xf numFmtId="2" fontId="32" fillId="0" borderId="0" xfId="77" applyNumberFormat="1" applyFont="1" applyFill="1"/>
    <xf numFmtId="168" fontId="0" fillId="0" borderId="0" xfId="76" applyNumberFormat="1" applyFont="1" applyFill="1"/>
    <xf numFmtId="0" fontId="16" fillId="0" borderId="9" xfId="77" applyFont="1" applyFill="1" applyBorder="1" applyAlignment="1">
      <alignment horizontal="center"/>
    </xf>
    <xf numFmtId="40" fontId="15" fillId="0" borderId="0" xfId="5" applyFill="1" applyAlignment="1">
      <alignment horizontal="fill"/>
    </xf>
    <xf numFmtId="40" fontId="31" fillId="0" borderId="0" xfId="5" applyFont="1" applyFill="1" applyAlignment="1">
      <alignment horizontal="fill"/>
    </xf>
    <xf numFmtId="168" fontId="15" fillId="0" borderId="0" xfId="76" applyNumberFormat="1" applyFont="1" applyFill="1" applyAlignment="1">
      <alignment horizontal="fill"/>
    </xf>
    <xf numFmtId="40" fontId="33" fillId="0" borderId="0" xfId="5" applyFont="1" applyFill="1"/>
    <xf numFmtId="38" fontId="15" fillId="0" borderId="0" xfId="5" applyNumberFormat="1" applyFill="1" applyAlignment="1">
      <alignment horizontal="fill"/>
    </xf>
    <xf numFmtId="38" fontId="15" fillId="0" borderId="0" xfId="5" applyNumberFormat="1" applyFill="1" applyAlignment="1">
      <alignment horizontal="center"/>
    </xf>
    <xf numFmtId="184" fontId="15" fillId="0" borderId="0" xfId="5" quotePrefix="1" applyNumberFormat="1" applyFill="1" applyAlignment="1">
      <alignment horizontal="center"/>
    </xf>
    <xf numFmtId="40" fontId="31" fillId="0" borderId="0" xfId="5" applyFont="1" applyFill="1" applyAlignment="1">
      <alignment horizontal="center"/>
    </xf>
    <xf numFmtId="168" fontId="15" fillId="0" borderId="0" xfId="76" applyNumberFormat="1" applyFont="1" applyFill="1" applyAlignment="1">
      <alignment horizontal="center"/>
    </xf>
    <xf numFmtId="0" fontId="4" fillId="0" borderId="0" xfId="7" applyNumberFormat="1" applyFont="1" applyFill="1" applyAlignment="1">
      <alignment horizontal="center"/>
    </xf>
    <xf numFmtId="0" fontId="0" fillId="0" borderId="0" xfId="7" applyNumberFormat="1" applyFont="1" applyFill="1"/>
    <xf numFmtId="168" fontId="34" fillId="0" borderId="0" xfId="76" applyNumberFormat="1" applyFont="1" applyFill="1"/>
    <xf numFmtId="184" fontId="34" fillId="0" borderId="0" xfId="5" applyNumberFormat="1" applyFont="1" applyFill="1" applyAlignment="1">
      <alignment horizontal="left"/>
    </xf>
    <xf numFmtId="40" fontId="35" fillId="0" borderId="0" xfId="5" applyFont="1" applyFill="1"/>
    <xf numFmtId="40" fontId="34" fillId="0" borderId="0" xfId="5" applyFont="1" applyFill="1" applyAlignment="1">
      <alignment horizontal="left"/>
    </xf>
    <xf numFmtId="38" fontId="36" fillId="0" borderId="0" xfId="78" applyFont="1" applyFill="1" applyAlignment="1">
      <alignment horizontal="center"/>
    </xf>
    <xf numFmtId="38" fontId="16" fillId="0" borderId="0" xfId="78" applyFont="1" applyFill="1" applyAlignment="1">
      <alignment horizontal="center"/>
    </xf>
    <xf numFmtId="168" fontId="36" fillId="0" borderId="0" xfId="76" applyNumberFormat="1" applyFont="1" applyFill="1" applyAlignment="1">
      <alignment horizontal="center"/>
    </xf>
    <xf numFmtId="38" fontId="37" fillId="0" borderId="0" xfId="78" applyFont="1" applyFill="1" applyAlignment="1">
      <alignment horizontal="left"/>
    </xf>
    <xf numFmtId="168" fontId="30" fillId="0" borderId="0" xfId="1" applyNumberFormat="1" applyFont="1" applyAlignment="1">
      <alignment vertical="center"/>
    </xf>
    <xf numFmtId="0" fontId="30" fillId="0" borderId="0" xfId="73" applyAlignment="1">
      <alignment horizontal="center" vertical="center"/>
    </xf>
    <xf numFmtId="0" fontId="1" fillId="0" borderId="0" xfId="79"/>
    <xf numFmtId="40" fontId="1" fillId="0" borderId="0" xfId="79" applyNumberFormat="1"/>
    <xf numFmtId="10" fontId="0" fillId="0" borderId="0" xfId="80" applyNumberFormat="1" applyFont="1"/>
    <xf numFmtId="185" fontId="1" fillId="0" borderId="0" xfId="79" applyNumberFormat="1"/>
    <xf numFmtId="0" fontId="40" fillId="0" borderId="0" xfId="79" applyFont="1" applyAlignment="1">
      <alignment horizontal="center"/>
    </xf>
    <xf numFmtId="0" fontId="41" fillId="0" borderId="0" xfId="79" applyFont="1"/>
    <xf numFmtId="0" fontId="41" fillId="0" borderId="0" xfId="79" applyFont="1" applyAlignment="1">
      <alignment horizontal="center"/>
    </xf>
    <xf numFmtId="168" fontId="1" fillId="0" borderId="0" xfId="1" applyNumberFormat="1" applyFont="1" applyAlignment="1"/>
    <xf numFmtId="38" fontId="1" fillId="0" borderId="0" xfId="79" applyNumberFormat="1"/>
    <xf numFmtId="10" fontId="1" fillId="0" borderId="0" xfId="3" applyNumberFormat="1" applyFont="1"/>
    <xf numFmtId="177" fontId="0" fillId="0" borderId="0" xfId="3" applyNumberFormat="1" applyFont="1" applyAlignment="1">
      <alignment vertical="top"/>
    </xf>
    <xf numFmtId="10" fontId="30" fillId="0" borderId="0" xfId="73" applyNumberFormat="1">
      <alignment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168" fontId="30" fillId="0" borderId="0" xfId="73" applyNumberFormat="1">
      <alignment vertical="center"/>
    </xf>
    <xf numFmtId="177" fontId="30" fillId="0" borderId="0" xfId="3" applyNumberFormat="1" applyFont="1" applyAlignment="1">
      <alignment vertical="center"/>
    </xf>
    <xf numFmtId="0" fontId="30" fillId="0" borderId="8" xfId="73" applyBorder="1">
      <alignment vertical="center"/>
    </xf>
    <xf numFmtId="0" fontId="30" fillId="0" borderId="8" xfId="73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9" fontId="0" fillId="0" borderId="0" xfId="0" applyNumberFormat="1">
      <alignment vertical="top"/>
    </xf>
    <xf numFmtId="0" fontId="0" fillId="0" borderId="6" xfId="0" applyBorder="1">
      <alignment vertical="top"/>
    </xf>
    <xf numFmtId="168" fontId="0" fillId="0" borderId="6" xfId="0" applyNumberFormat="1" applyBorder="1">
      <alignment vertical="top"/>
    </xf>
    <xf numFmtId="9" fontId="0" fillId="0" borderId="0" xfId="0" applyNumberFormat="1" applyAlignment="1">
      <alignment horizontal="center" vertical="top"/>
    </xf>
    <xf numFmtId="177" fontId="5" fillId="0" borderId="0" xfId="3" applyNumberFormat="1" applyFont="1" applyAlignment="1"/>
    <xf numFmtId="168" fontId="6" fillId="0" borderId="0" xfId="1" applyNumberFormat="1" applyFont="1" applyAlignment="1">
      <alignment horizontal="right" vertical="top"/>
    </xf>
    <xf numFmtId="0" fontId="43" fillId="0" borderId="0" xfId="79" applyFont="1" applyAlignment="1">
      <alignment horizontal="center"/>
    </xf>
    <xf numFmtId="0" fontId="42" fillId="0" borderId="8" xfId="79" applyFont="1" applyBorder="1" applyAlignment="1">
      <alignment horizontal="center"/>
    </xf>
    <xf numFmtId="0" fontId="41" fillId="0" borderId="6" xfId="79" applyFont="1" applyBorder="1" applyAlignment="1">
      <alignment horizontal="center"/>
    </xf>
  </cellXfs>
  <cellStyles count="81">
    <cellStyle name="Comma" xfId="1" builtinId="3"/>
    <cellStyle name="Comma 10" xfId="52"/>
    <cellStyle name="Comma 11" xfId="53"/>
    <cellStyle name="Comma 12" xfId="54"/>
    <cellStyle name="Comma 13" xfId="55"/>
    <cellStyle name="Comma 14" xfId="74"/>
    <cellStyle name="Comma 2" xfId="9"/>
    <cellStyle name="Comma 2 2" xfId="10"/>
    <cellStyle name="Comma 3" xfId="11"/>
    <cellStyle name="Comma 3 2" xfId="12"/>
    <cellStyle name="Comma 4" xfId="13"/>
    <cellStyle name="Comma 4 2" xfId="51"/>
    <cellStyle name="Comma 5" xfId="14"/>
    <cellStyle name="Comma 6" xfId="15"/>
    <cellStyle name="Comma 7" xfId="16"/>
    <cellStyle name="Comma 8" xfId="6"/>
    <cellStyle name="Comma 8 2" xfId="76"/>
    <cellStyle name="Comma 9" xfId="56"/>
    <cellStyle name="Currency 2" xfId="7"/>
    <cellStyle name="Currency 2 3" xfId="57"/>
    <cellStyle name="Currency 3" xfId="58"/>
    <cellStyle name="Currency 5" xfId="59"/>
    <cellStyle name="Excel Built-in Currency" xfId="60"/>
    <cellStyle name="Excel Built-in Normal" xfId="61"/>
    <cellStyle name="FRxAmtStyle" xfId="4"/>
    <cellStyle name="FRxAmtStyle 2" xfId="17"/>
    <cellStyle name="FRxAmtStyle 3" xfId="18"/>
    <cellStyle name="FRxAmtStyle 4" xfId="62"/>
    <cellStyle name="FRxCurrStyle" xfId="19"/>
    <cellStyle name="FRxCurrStyle 2" xfId="20"/>
    <cellStyle name="FRxPcntStyle" xfId="21"/>
    <cellStyle name="FRxPcntStyle 2" xfId="22"/>
    <cellStyle name="Normal" xfId="0" builtinId="0"/>
    <cellStyle name="Normal 10" xfId="23"/>
    <cellStyle name="Normal 11" xfId="24"/>
    <cellStyle name="Normal 12" xfId="8"/>
    <cellStyle name="Normal 12 2" xfId="77"/>
    <cellStyle name="Normal 13" xfId="63"/>
    <cellStyle name="Normal 13 2" xfId="64"/>
    <cellStyle name="Normal 14" xfId="65"/>
    <cellStyle name="Normal 15" xfId="66"/>
    <cellStyle name="Normal 16" xfId="67"/>
    <cellStyle name="Normal 17" xfId="68"/>
    <cellStyle name="Normal 18" xfId="73"/>
    <cellStyle name="Normal 19" xfId="79"/>
    <cellStyle name="Normal 2" xfId="2"/>
    <cellStyle name="Normal 2 2" xfId="25"/>
    <cellStyle name="Normal 2 3" xfId="5"/>
    <cellStyle name="Normal 2 4" xfId="69"/>
    <cellStyle name="Normal 3" xfId="26"/>
    <cellStyle name="Normal 3 2" xfId="27"/>
    <cellStyle name="Normal 4" xfId="28"/>
    <cellStyle name="Normal 4 2" xfId="29"/>
    <cellStyle name="Normal 5" xfId="30"/>
    <cellStyle name="Normal 6" xfId="31"/>
    <cellStyle name="Normal 6 2" xfId="70"/>
    <cellStyle name="Normal 7" xfId="32"/>
    <cellStyle name="Normal 8" xfId="33"/>
    <cellStyle name="Normal 9" xfId="34"/>
    <cellStyle name="Normal_A" xfId="78"/>
    <cellStyle name="Normal_NEWLURIT" xfId="48"/>
    <cellStyle name="Percent" xfId="3" builtinId="5"/>
    <cellStyle name="Percent 10" xfId="80"/>
    <cellStyle name="Percent 2" xfId="35"/>
    <cellStyle name="Percent 2 2" xfId="49"/>
    <cellStyle name="Percent 3" xfId="36"/>
    <cellStyle name="Percent 3 2" xfId="50"/>
    <cellStyle name="Percent 4" xfId="37"/>
    <cellStyle name="Percent 4 2" xfId="71"/>
    <cellStyle name="Percent 5" xfId="38"/>
    <cellStyle name="Percent 6" xfId="39"/>
    <cellStyle name="Percent 7" xfId="40"/>
    <cellStyle name="Percent 8" xfId="72"/>
    <cellStyle name="Percent 9" xfId="75"/>
    <cellStyle name="STYLE1" xfId="41"/>
    <cellStyle name="STYLE1 2" xfId="42"/>
    <cellStyle name="STYLE2" xfId="43"/>
    <cellStyle name="STYLE2 2" xfId="44"/>
    <cellStyle name="STYLE3" xfId="45"/>
    <cellStyle name="STYLE3 2" xfId="46"/>
    <cellStyle name="STYLE4" xfId="47"/>
  </cellStyles>
  <dxfs count="6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font>
        <b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Waste%20Management%20-%20Filings\Ellensburg\Year%202009\TG-091472%20(GRC)\Staff\TG-091472%20WM%20of%20Ellensburg%20(Workpaper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Addy%20FINAL%20TG-132101%201-1-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rre\sunshineTG-061142\Staff%205-31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ristak\Local%20Settings\Temporary%20Internet%20Files\Content.Outlook\QRFHZ3PS\Addy%20Rates%2020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COMP\Rosario\2007%20rate%20case\Worksheets\070944%20Loan%20Recalcu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rito 25 bpi"/>
      <sheetName val="Res'l Priceout"/>
      <sheetName val="Com'l Priceout"/>
      <sheetName val="Roll Off Priceout"/>
      <sheetName val="Roll Off Productivity"/>
      <sheetName val="Balance Sheet"/>
      <sheetName val="Monthly IS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DEPN"/>
      <sheetName val="Fixed Asset Summary"/>
      <sheetName val="Fixed Asset Detail"/>
      <sheetName val="Fuel"/>
      <sheetName val="WTB"/>
      <sheetName val="OH Analysis"/>
      <sheetName val="Corp. Office OH"/>
      <sheetName val="MA Office OH"/>
      <sheetName val="MA Stats"/>
      <sheetName val="2008 West Group IS"/>
      <sheetName val="2008 Group Office TB"/>
      <sheetName val="2008 Group Office IS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>
        <row r="8">
          <cell r="AD8" t="str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Waste Management of Ellensburg</v>
          </cell>
        </row>
      </sheetData>
      <sheetData sheetId="23"/>
      <sheetData sheetId="24"/>
      <sheetData sheetId="25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6"/>
      <sheetData sheetId="27"/>
      <sheetData sheetId="28"/>
      <sheetData sheetId="29"/>
      <sheetData sheetId="30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9">
          <cell r="AM9" t="str">
            <v>USD</v>
          </cell>
        </row>
      </sheetData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9">
          <cell r="AM9" t="str">
            <v>USD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Reg"/>
      <sheetName val="Labor"/>
      <sheetName val="Disposal"/>
      <sheetName val="Priceout"/>
      <sheetName val="Sheet1"/>
      <sheetName val="Account Transactions"/>
      <sheetName val="Staff Priceout - New"/>
      <sheetName val="Pro Forma"/>
      <sheetName val="Staff - Lurito"/>
      <sheetName val="summary"/>
      <sheetName val="carts"/>
      <sheetName val="cont"/>
      <sheetName val="dbx"/>
      <sheetName val="Trucks"/>
      <sheetName val="leasehold improv"/>
      <sheetName val="officeequip"/>
      <sheetName val="398-F"/>
      <sheetName val="399-F"/>
      <sheetName val="299-F"/>
      <sheetName val="Affiliates"/>
      <sheetName val="Staff Fuel"/>
      <sheetName val="Staff Dep. Sched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of Operations"/>
      <sheetName val="NEWLURIT"/>
      <sheetName val="AJE's(1)"/>
      <sheetName val="AJE's(2)"/>
      <sheetName val="Proposed rates"/>
      <sheetName val="Rev-SDI"/>
      <sheetName val="Bad Debts"/>
      <sheetName val="RICS adj detail"/>
      <sheetName val="RICS Adj"/>
      <sheetName val="Proforma Dump Fees"/>
      <sheetName val="Dump-pf-SDI"/>
      <sheetName val="Dump - SDI"/>
      <sheetName val="Payroll Cost"/>
      <sheetName val="Tax &amp; Ben"/>
      <sheetName val="Contract Labor"/>
      <sheetName val="Trucks-R&amp;M"/>
      <sheetName val="Trucks-Tires"/>
      <sheetName val="Fuel-Gal"/>
      <sheetName val="FuelCost"/>
      <sheetName val="Insurance"/>
      <sheetName val="R&amp;M-Containers"/>
      <sheetName val="Advertising"/>
      <sheetName val="Meetings-Conventions"/>
      <sheetName val="Dues-Subscriptions"/>
      <sheetName val="Meals-Entertain"/>
      <sheetName val="Promotional"/>
      <sheetName val="Auto Exp"/>
      <sheetName val="Deprec"/>
      <sheetName val="Capital"/>
      <sheetName val="Average Invest"/>
      <sheetName val="WUTC de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age"/>
      <sheetName val="Disposal"/>
      <sheetName val="Lurito"/>
      <sheetName val="Pro Forma"/>
      <sheetName val="Commercial"/>
      <sheetName val="Residential"/>
      <sheetName val="Res Detai"/>
      <sheetName val="Comm Priceout"/>
      <sheetName val="Trf Rev in Comm"/>
      <sheetName val="Comm Detai"/>
      <sheetName val="RevenueSum"/>
      <sheetName val="Revenue Trans"/>
      <sheetName val="Container Counts"/>
      <sheetName val="Fuel"/>
      <sheetName val="RAs"/>
      <sheetName val="Customer Allocation"/>
      <sheetName val="List of Non-Regulated Operation"/>
      <sheetName val="Debt&amp;Equity and Balance Sheets"/>
    </sheetNames>
    <sheetDataSet>
      <sheetData sheetId="0"/>
      <sheetData sheetId="1"/>
      <sheetData sheetId="2">
        <row r="1">
          <cell r="B1" t="str">
            <v>NEW IMPROVED LURITO - GALLAGHER FORMULA</v>
          </cell>
        </row>
        <row r="3">
          <cell r="C3" t="str">
            <v>Revenue Requirement</v>
          </cell>
          <cell r="E3">
            <v>2324266.2010828978</v>
          </cell>
          <cell r="F3" t="str">
            <v>!!!&lt;--</v>
          </cell>
        </row>
        <row r="4">
          <cell r="C4" t="str">
            <v>Revenue Deficiency</v>
          </cell>
          <cell r="E4">
            <v>462602.12570515351</v>
          </cell>
          <cell r="F4" t="str">
            <v>!!!&lt;--</v>
          </cell>
          <cell r="G4">
            <v>0.24848850650528262</v>
          </cell>
        </row>
        <row r="5">
          <cell r="C5" t="str">
            <v>Revenue</v>
          </cell>
          <cell r="D5" t="str">
            <v>-</v>
          </cell>
          <cell r="E5">
            <v>1861664.0753777442</v>
          </cell>
          <cell r="F5" t="str">
            <v>* p/f before rates</v>
          </cell>
        </row>
        <row r="6">
          <cell r="C6" t="str">
            <v>Expenses</v>
          </cell>
          <cell r="D6" t="str">
            <v>-</v>
          </cell>
          <cell r="E6">
            <v>2169156.1242576973</v>
          </cell>
          <cell r="F6" t="str">
            <v>* p/f before rates</v>
          </cell>
        </row>
        <row r="7">
          <cell r="C7" t="str">
            <v>Avg. Investment  -</v>
          </cell>
          <cell r="E7">
            <v>494485.83126354823</v>
          </cell>
          <cell r="F7" t="str">
            <v>* p/f before rates</v>
          </cell>
        </row>
        <row r="8">
          <cell r="C8" t="str">
            <v>curve turnover</v>
          </cell>
          <cell r="E8">
            <v>548.33626848187509</v>
          </cell>
          <cell r="F8" t="str">
            <v>(calculated)</v>
          </cell>
        </row>
        <row r="9">
          <cell r="C9" t="str">
            <v>final turnover</v>
          </cell>
          <cell r="E9">
            <v>468.18975461525287</v>
          </cell>
          <cell r="F9" t="str">
            <v>(calculated)</v>
          </cell>
        </row>
        <row r="10">
          <cell r="C10" t="str">
            <v>curve No. used</v>
          </cell>
          <cell r="E10">
            <v>4</v>
          </cell>
          <cell r="F10" t="str">
            <v>(calculated)</v>
          </cell>
        </row>
        <row r="12">
          <cell r="C12" t="str">
            <v xml:space="preserve">Company actual </v>
          </cell>
        </row>
        <row r="13">
          <cell r="C13" t="str">
            <v>capital structure:</v>
          </cell>
          <cell r="E13" t="str">
            <v>!!!</v>
          </cell>
          <cell r="F13" t="str">
            <v>OPERATING RATIO -&gt;</v>
          </cell>
          <cell r="H13">
            <v>93.694705435283993</v>
          </cell>
        </row>
        <row r="14">
          <cell r="C14" t="str">
            <v>-</v>
          </cell>
          <cell r="D14" t="str">
            <v>-</v>
          </cell>
          <cell r="H14" t="str">
            <v>=</v>
          </cell>
        </row>
        <row r="15">
          <cell r="C15" t="str">
            <v xml:space="preserve">Actual Debt Ratio </v>
          </cell>
          <cell r="E15">
            <v>0.40326626851304925</v>
          </cell>
          <cell r="F15" t="str">
            <v xml:space="preserve"> Conversion factor data:</v>
          </cell>
        </row>
        <row r="16">
          <cell r="C16" t="str">
            <v>Actual Equity Ratio</v>
          </cell>
          <cell r="E16">
            <v>0.59673373148695075</v>
          </cell>
          <cell r="F16" t="str">
            <v xml:space="preserve"> B &amp; O Tax</v>
          </cell>
          <cell r="H16">
            <v>1.4500231415374326E-2</v>
          </cell>
        </row>
        <row r="17">
          <cell r="C17" t="str">
            <v>Actual Cost of Debt</v>
          </cell>
          <cell r="E17">
            <v>3.3937114863918212E-2</v>
          </cell>
          <cell r="F17" t="str">
            <v xml:space="preserve"> WUTC Fee</v>
          </cell>
          <cell r="H17">
            <v>4.0000000000000001E-3</v>
          </cell>
        </row>
        <row r="18">
          <cell r="F18" t="str">
            <v xml:space="preserve"> City Tax</v>
          </cell>
          <cell r="H18">
            <v>0</v>
          </cell>
        </row>
        <row r="19">
          <cell r="C19" t="str">
            <v>Tax Rate</v>
          </cell>
          <cell r="E19">
            <v>0.34</v>
          </cell>
          <cell r="F19" t="str">
            <v xml:space="preserve"> Bad Debts</v>
          </cell>
        </row>
        <row r="20">
          <cell r="H20" t="str">
            <v>-</v>
          </cell>
        </row>
        <row r="21">
          <cell r="F21" t="str">
            <v>Revenue Sensitive</v>
          </cell>
          <cell r="H21">
            <v>1.8500231415374324E-2</v>
          </cell>
        </row>
        <row r="22">
          <cell r="F22" t="str">
            <v>Conversion Factor</v>
          </cell>
          <cell r="H22">
            <v>0.9184468229374656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apps.utc.wa.gov/apps/rsc/EFilingDocuments/Wes%207-1-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Lloyd" refreshedDate="42867.529843750002" createdVersion="4" refreshedVersion="4" minRefreshableVersion="3" recordCount="27614">
  <cacheSource type="worksheet">
    <worksheetSource ref="A2:K27616" sheet="Rev Detail" r:id="rId2"/>
  </cacheSource>
  <cacheFields count="11">
    <cacheField name="Loc" numFmtId="0">
      <sharedItems containsBlank="1"/>
    </cacheField>
    <cacheField name="Code" numFmtId="0">
      <sharedItems count="196">
        <s v="32 GAL TOT EOW"/>
        <s v="32 GL TOT 1XMO"/>
        <s v="32 GL TOT WKL"/>
        <s v="32Gal CAN x2"/>
        <s v="32Gal CAN x3"/>
        <s v="32Gal CANX4"/>
        <s v="32GALL WKLY"/>
        <s v="64 GAL TOT WKL"/>
        <s v="96 Gal Tot Wkly"/>
        <s v="CARRY OUT 5-25F"/>
        <s v="Extra Bag"/>
        <s v="Extra Can"/>
        <s v="Lost Toter"/>
        <s v="MINICAN WKLY"/>
        <s v="Overfilled Can"/>
        <s v="Rate Adjustment"/>
        <s v="Redelivery-Cart"/>
        <s v="Residential Organic Recycling Svc"/>
        <s v="COMINGLED RECYCLING SERVICE"/>
        <s v="1 Yard Container Weekly"/>
        <s v="1 Yd Special PU"/>
        <s v="1.5 Yard Container Weekly"/>
        <s v="1.5 Yd Special PU"/>
        <s v="1.5YD CONTAINER"/>
        <s v="1.5YD E-O-WK"/>
        <s v="1.5YD RENT"/>
        <s v="1YD CONTAINER"/>
        <s v="1YD E-O-WK"/>
        <s v="1YD RENT"/>
        <s v="2 Yard Container Weekly"/>
        <s v="2 Yd Special PU"/>
        <s v="2 YD TEMP RENT"/>
        <s v="2-YD 1/MONTH"/>
        <s v="2-YD CONTAINER Wkly"/>
        <s v="2YD E-O-WK"/>
        <s v="2-YD RENT"/>
        <s v="3 Yard Container 3x/Week"/>
        <s v="3 Yard Container Weekly"/>
        <s v="3 Yd Special PU"/>
        <s v="3 YD TEMP RENT"/>
        <s v="35GAL CART MSW"/>
        <s v="3-YD CONTAINER"/>
        <s v="3YD E-O-W"/>
        <s v="3-YD RENT"/>
        <s v="4 Yard Compactor On Call"/>
        <s v="4 Yard Container 2x/Week"/>
        <s v="4 Yard Container 3x/Week"/>
        <s v="4 Yard Container Weekly"/>
        <s v="4 Yd Special PU"/>
        <s v="4 YD TEMP RENT"/>
        <s v="4YD COMPACTOR"/>
        <s v="4-YD CONTAINER"/>
        <s v="4YD E-O-WK"/>
        <s v="4-YD RENT"/>
        <s v="6 Yard Container 2x/Week"/>
        <s v="6 Yard Container 3x/Week"/>
        <s v="6 Yard Container Weekly"/>
        <s v="6 Yd Special PU"/>
        <s v="6 YD TEMP RENT"/>
        <s v="64 Gal - Commerical Toter"/>
        <s v="64GAL CART MSW"/>
        <s v="6-YD CONTAINER"/>
        <s v="6YD E-O-WK"/>
        <s v="6-YD RENT"/>
        <s v="8 Yard Container 2x/Week"/>
        <s v="8 Yard Container 3x/Week"/>
        <s v="8 Yard Container Weekly"/>
        <s v="8 Yd Special PU"/>
        <s v="8 YD TEMP RENT"/>
        <s v="8YD 1X MONTH"/>
        <s v="8-YD CONTAINER"/>
        <s v="8YD E-O-WK"/>
        <s v="8-YD RENT"/>
        <s v="96GAL CART MSW"/>
        <s v="Bulky Material/Yd"/>
        <s v="COMMERCIAL CAN"/>
        <s v="DISTANCE"/>
        <s v="DRIVEIN"/>
        <s v="GATE"/>
        <s v="GATE CHARGE"/>
        <s v="LOCK/UNLOCK CHARGE"/>
        <s v="Loose Material/Yd"/>
        <s v="Redelivery-Container"/>
        <s v="Restart"/>
        <s v="Return Trip"/>
        <s v="CREDIT"/>
        <s v="Tmp 1 Deliv"/>
        <s v="Tmp 1 PU"/>
        <s v="Tmp 1 Rnt"/>
        <s v="Tmp 2 Deliv"/>
        <s v="Tmp 2 PU"/>
        <s v="Tmp 2 Rnt"/>
        <s v="Tmp 3 Deliv"/>
        <s v="Tmp 3 PU"/>
        <s v="Tmp 3 Rnt"/>
        <s v="Tmp 4 Deliv"/>
        <s v="Tmp 4 PU"/>
        <s v="Tmp 4 Rnt"/>
        <s v="Tmp 6 Deliv"/>
        <s v="Tmp 6 PU"/>
        <s v="Tmp 6 Rnt"/>
        <s v="Tmp 8 Deliv"/>
        <s v="Tmp 8 PU"/>
        <s v="Tmp 8 Rnt"/>
        <s v="65 Gallon Organic Pickup 1st/Wk"/>
        <s v="2 Yard Weekly Business Recycling"/>
        <s v="2YD RECYCLE"/>
        <s v="3 Yd EOW Business Recycling"/>
        <s v="3 Yd Wkly Business Recycling"/>
        <s v="3yd Business Recycling 2xWkly Service"/>
        <s v="3YD RECYCLE"/>
        <s v="4 Yd EOW Business Recycling"/>
        <s v="4 Yd Weekly Business Recycling"/>
        <s v="4YD RECYCLE"/>
        <s v="6 Yd EOW Business Recycling"/>
        <s v="6 Yd Weekly Business Recycling"/>
        <s v="64 Gallon Wkly Business Recycling"/>
        <s v="6yd Business Recycling 2xWkly Service"/>
        <s v="6YD RECYCLE"/>
        <s v="8 Yd Weekly Business Recycling"/>
        <s v="8yd Business Recycling  4xWkly Service"/>
        <s v="8YD RECYCLE"/>
        <s v="96 Gallon EOW Business Recycling"/>
        <s v="96 Gallon Wkly Business Recycling"/>
        <s v="ENVIRONMENTAL SURCHARGE"/>
        <s v="EXTRA MILES - SEPTIC"/>
        <s v="SEPTIC DIGGING"/>
        <s v="SEPTIC INSPECTION"/>
        <s v="SEPTIC TANK SERVICE"/>
        <s v="10 Yard Box E&amp;R"/>
        <s v="10 Yard Temp Delivery"/>
        <s v="10 Yard Temp E&amp;R"/>
        <s v="10 YD TEMP RENT"/>
        <s v="10 YD TEMP RO"/>
        <s v="10YD CONTAINER"/>
        <s v="10YD RENT"/>
        <s v="15 Yard Compactor E&amp;R"/>
        <s v="20 Yard Box E&amp;R"/>
        <s v="20 Yard Compactor E&amp;R"/>
        <s v="20 Yard Temp Delivery"/>
        <s v="20 Yard Temp E&amp;R"/>
        <s v="20 YD TEMP RENT"/>
        <s v="20YD MONTHLY RENT"/>
        <s v="20YD RENTAL"/>
        <s v="25 Yard Box E&amp;R"/>
        <s v="25 Yard Compactor E&amp;R"/>
        <s v="25YD COMPACTOR"/>
        <s v="25YD RENT"/>
        <s v="30 Yard Box E&amp;R"/>
        <s v="30 Yard Compactor E&amp;R"/>
        <s v="30 Yard Rent"/>
        <s v="30 Yard Temp Delivery"/>
        <s v="30 Yard Temp E&amp;R"/>
        <s v="30 Yard Temp Rent"/>
        <s v="30 YD PERM RO"/>
        <s v="30YD TEMP RENT"/>
        <s v="40 Yard Box E&amp;R"/>
        <s v="40 Yard Compactor E&amp;R"/>
        <s v="40 Yard Temp Delivery"/>
        <s v="40 Yard Temp E&amp;R"/>
        <s v="40 YD CONTAINER"/>
        <s v="40 YD PER DIEM"/>
        <s v="40 YD RENT"/>
        <s v="40 YD TEMP RENT"/>
        <s v="CONNECT/DISCONN"/>
        <s v="DELIVER DROP BO"/>
        <s v="LID CHARGE ROLL"/>
        <s v="MILEAGE"/>
        <s v="RECEIVER BOX RENTAL"/>
        <s v="RELOCATION/HOURLY CHARGE"/>
        <s v="Cardboard Recycling Box"/>
        <s v="Construction Recycling Box"/>
        <s v="GRAHAM RD FLAT RATE"/>
        <s v="Graham Rd"/>
        <s v="GRAHAM RD  CDL"/>
        <s v="Valley Tfr - CDLI"/>
        <s v="Valley Tfr - MSW"/>
        <s v="WTE PLANT TIP F"/>
        <s v="Cardboard Extra Pickup"/>
        <s v="Credit for Value of Recyclables"/>
        <s v="Fuel Surcharge"/>
        <s v="LATE FEE (1% OR $1.00 MIN)"/>
        <s v="Remove Finance Chg"/>
        <s v="Returned Payment Fee"/>
        <s v="RECYCLE ONLY"/>
        <s v="DRIVE-IN" u="1"/>
        <s v="20 Yard Box Final" u="1"/>
        <s v="30 Yard Temp Final" u="1"/>
        <s v="10 Yard Temp Final" u="1"/>
        <s v="PICKUP 30 YD" u="1"/>
        <s v="30 Yard Box Final" u="1"/>
        <s v="PICKUP 20 YD" u="1"/>
        <s v="40 Yard Temp Final" u="1"/>
        <s v="64 GAL 1XWK" u="1"/>
        <s v="20 Yard Temp Final" u="1"/>
        <s v="40 Yard Box Final" u="1"/>
      </sharedItems>
    </cacheField>
    <cacheField name="Trans#" numFmtId="0">
      <sharedItems/>
    </cacheField>
    <cacheField name="Rev" numFmtId="164">
      <sharedItems containsSemiMixedTypes="0" containsString="0" containsNumber="1" minValue="-375" maxValue="25925.279999999999"/>
    </cacheField>
    <cacheField name="Price" numFmtId="164">
      <sharedItems containsSemiMixedTypes="0" containsString="0" containsNumber="1" minValue="0.01" maxValue="25925.279999999999"/>
    </cacheField>
    <cacheField name="GL" numFmtId="0">
      <sharedItems containsSemiMixedTypes="0" containsString="0" containsNumber="1" containsInteger="1" minValue="4100" maxValue="4600" count="11">
        <n v="4100"/>
        <n v="4150"/>
        <n v="4200"/>
        <n v="4300"/>
        <n v="4400"/>
        <n v="4230"/>
        <n v="4250"/>
        <n v="4260"/>
        <n v="4350"/>
        <n v="4500"/>
        <n v="4600"/>
      </sharedItems>
    </cacheField>
    <cacheField name="Date" numFmtId="165">
      <sharedItems containsSemiMixedTypes="0" containsNonDate="0" containsDate="1" containsString="0" minDate="2016-04-01T00:00:00" maxDate="2017-04-01T00:00:00"/>
    </cacheField>
    <cacheField name="Month" numFmtId="165">
      <sharedItems containsSemiMixedTypes="0" containsNonDate="0" containsDate="1" containsString="0" minDate="2016-04-01T00:00:00" maxDate="2017-03-02T00:00:00" count="12"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</sharedItems>
    </cacheField>
    <cacheField name="Acct" numFmtId="1">
      <sharedItems containsSemiMixedTypes="0" containsString="0" containsNumber="1" containsInteger="1" minValue="5000798" maxValue="5791980"/>
    </cacheField>
    <cacheField name="Rate" numFmtId="0">
      <sharedItems containsString="0" containsBlank="1" containsNumber="1" minValue="-23.07" maxValue="1172.0999999999999"/>
    </cacheField>
    <cacheField name="Qty" numFmtId="0">
      <sharedItems containsString="0" containsBlank="1" containsNumber="1" minValue="-31" maxValue="10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614">
  <r>
    <s v="COUNTY"/>
    <x v="0"/>
    <s v="767385"/>
    <n v="-14.55"/>
    <n v="14.55"/>
    <x v="0"/>
    <d v="2016-04-01T00:00:00"/>
    <x v="0"/>
    <n v="5012719"/>
    <n v="14.55"/>
    <n v="-1"/>
  </r>
  <r>
    <s v="SpokCity"/>
    <x v="0"/>
    <s v="11548096"/>
    <n v="14.55"/>
    <n v="14.55"/>
    <x v="0"/>
    <d v="2016-04-01T00:00:00"/>
    <x v="0"/>
    <n v="5004617"/>
    <n v="14.55"/>
    <n v="1"/>
  </r>
  <r>
    <s v="COUNTY"/>
    <x v="0"/>
    <s v="11548096"/>
    <n v="87.3"/>
    <n v="87.3"/>
    <x v="0"/>
    <d v="2016-04-01T00:00:00"/>
    <x v="0"/>
    <n v="5714370"/>
    <n v="14.55"/>
    <n v="5.9999999999999991"/>
  </r>
  <r>
    <s v="COUNTY"/>
    <x v="0"/>
    <s v="11548096"/>
    <n v="363.75"/>
    <n v="363.75"/>
    <x v="0"/>
    <d v="2016-04-01T00:00:00"/>
    <x v="0"/>
    <n v="5761330"/>
    <n v="14.55"/>
    <n v="25"/>
  </r>
  <r>
    <s v="AWH"/>
    <x v="0"/>
    <s v="11790529"/>
    <n v="43.65"/>
    <n v="43.65"/>
    <x v="0"/>
    <d v="2016-04-01T00:00:00"/>
    <x v="0"/>
    <n v="5770270"/>
    <n v="14.55"/>
    <n v="2.9999999999999996"/>
  </r>
  <r>
    <s v="COUNTY"/>
    <x v="0"/>
    <s v="11790529"/>
    <n v="29.1"/>
    <n v="29.1"/>
    <x v="0"/>
    <d v="2016-04-01T00:00:00"/>
    <x v="0"/>
    <n v="5717620"/>
    <n v="14.55"/>
    <n v="2"/>
  </r>
  <r>
    <s v="COUNTY"/>
    <x v="0"/>
    <s v="11790529"/>
    <n v="174.6"/>
    <n v="174.6"/>
    <x v="0"/>
    <d v="2016-04-01T00:00:00"/>
    <x v="0"/>
    <n v="5774840"/>
    <n v="14.55"/>
    <n v="11.999999999999998"/>
  </r>
  <r>
    <s v="COUNTY"/>
    <x v="0"/>
    <s v="777841"/>
    <n v="14.55"/>
    <n v="14.55"/>
    <x v="0"/>
    <d v="2016-04-11T00:00:00"/>
    <x v="0"/>
    <n v="5718970"/>
    <n v="14.55"/>
    <n v="1"/>
  </r>
  <r>
    <s v="AWH"/>
    <x v="0"/>
    <s v="777835"/>
    <n v="-14.55"/>
    <n v="14.55"/>
    <x v="0"/>
    <d v="2016-05-01T00:00:00"/>
    <x v="1"/>
    <n v="5770270"/>
    <n v="14.55"/>
    <n v="-1"/>
  </r>
  <r>
    <s v="AWH"/>
    <x v="0"/>
    <s v="11790540"/>
    <n v="43.65"/>
    <n v="43.65"/>
    <x v="0"/>
    <d v="2016-05-01T00:00:00"/>
    <x v="1"/>
    <n v="5769510"/>
    <n v="14.55"/>
    <n v="2.9999999999999996"/>
  </r>
  <r>
    <s v="COUNTY"/>
    <x v="0"/>
    <s v="11790540"/>
    <n v="29.1"/>
    <n v="29.1"/>
    <x v="0"/>
    <d v="2016-05-01T00:00:00"/>
    <x v="1"/>
    <n v="5713360"/>
    <n v="14.55"/>
    <n v="2"/>
  </r>
  <r>
    <s v="COUNTY"/>
    <x v="0"/>
    <s v="11790540"/>
    <n v="174.6"/>
    <n v="174.6"/>
    <x v="0"/>
    <d v="2016-05-01T00:00:00"/>
    <x v="1"/>
    <n v="5759750"/>
    <n v="14.55"/>
    <n v="11.999999999999998"/>
  </r>
  <r>
    <s v="SpokCity"/>
    <x v="0"/>
    <s v="12281663"/>
    <n v="14.55"/>
    <n v="14.55"/>
    <x v="0"/>
    <d v="2016-05-01T00:00:00"/>
    <x v="1"/>
    <n v="5004617"/>
    <n v="14.55"/>
    <n v="1"/>
  </r>
  <r>
    <s v="COUNTY"/>
    <x v="0"/>
    <s v="12281663"/>
    <n v="87.3"/>
    <n v="87.3"/>
    <x v="0"/>
    <d v="2016-05-01T00:00:00"/>
    <x v="1"/>
    <n v="5732280"/>
    <n v="14.55"/>
    <n v="5.9999999999999991"/>
  </r>
  <r>
    <s v="COUNTY"/>
    <x v="0"/>
    <s v="12281663"/>
    <n v="334.65"/>
    <n v="334.65"/>
    <x v="0"/>
    <d v="2016-05-01T00:00:00"/>
    <x v="1"/>
    <n v="5761330"/>
    <n v="14.55"/>
    <n v="22.999999999999996"/>
  </r>
  <r>
    <s v="COUNTY"/>
    <x v="0"/>
    <s v="790489"/>
    <n v="4.8499999999999996"/>
    <n v="4.8499999999999996"/>
    <x v="0"/>
    <d v="2016-05-02T00:00:00"/>
    <x v="1"/>
    <n v="5740250"/>
    <n v="14.55"/>
    <n v="0.33333333333333331"/>
  </r>
  <r>
    <s v="COUNTY"/>
    <x v="0"/>
    <s v="792490"/>
    <n v="6.71"/>
    <n v="6.71"/>
    <x v="0"/>
    <d v="2016-05-09T00:00:00"/>
    <x v="1"/>
    <n v="5781470"/>
    <n v="14.55"/>
    <n v="0.46116838487972506"/>
  </r>
  <r>
    <s v="COUNTY"/>
    <x v="0"/>
    <s v="791778"/>
    <n v="14.55"/>
    <n v="14.55"/>
    <x v="0"/>
    <d v="2016-05-16T00:00:00"/>
    <x v="1"/>
    <n v="5012400"/>
    <n v="14.55"/>
    <n v="1"/>
  </r>
  <r>
    <s v="COUNTY"/>
    <x v="0"/>
    <s v="792123"/>
    <n v="14.55"/>
    <n v="14.55"/>
    <x v="0"/>
    <d v="2016-05-16T00:00:00"/>
    <x v="1"/>
    <n v="5013246"/>
    <n v="14.55"/>
    <n v="1"/>
  </r>
  <r>
    <s v="COUNTY"/>
    <x v="0"/>
    <s v="793147"/>
    <n v="9.6999999999999993"/>
    <n v="9.6999999999999993"/>
    <x v="0"/>
    <d v="2016-05-16T00:00:00"/>
    <x v="1"/>
    <n v="5781780"/>
    <n v="14.55"/>
    <n v="0.66666666666666663"/>
  </r>
  <r>
    <s v="COUNTY"/>
    <x v="0"/>
    <s v="803105"/>
    <n v="14.55"/>
    <n v="14.55"/>
    <x v="0"/>
    <d v="2016-05-30T00:00:00"/>
    <x v="1"/>
    <n v="5743890"/>
    <n v="14.55"/>
    <n v="1"/>
  </r>
  <r>
    <s v="COUNTY"/>
    <x v="0"/>
    <s v="792491"/>
    <n v="14.55"/>
    <n v="14.55"/>
    <x v="0"/>
    <d v="2016-06-01T00:00:00"/>
    <x v="2"/>
    <n v="5781470"/>
    <n v="14.55"/>
    <n v="1"/>
  </r>
  <r>
    <s v="SpokCity"/>
    <x v="0"/>
    <s v="12281732"/>
    <n v="14.55"/>
    <n v="14.55"/>
    <x v="0"/>
    <d v="2016-06-01T00:00:00"/>
    <x v="2"/>
    <n v="5004617"/>
    <n v="14.55"/>
    <n v="1"/>
  </r>
  <r>
    <s v="COUNTY"/>
    <x v="0"/>
    <s v="12281732"/>
    <n v="87.3"/>
    <n v="87.3"/>
    <x v="0"/>
    <d v="2016-06-01T00:00:00"/>
    <x v="2"/>
    <n v="5714370"/>
    <n v="14.55"/>
    <n v="5.9999999999999991"/>
  </r>
  <r>
    <s v="COUNTY"/>
    <x v="0"/>
    <s v="12281732"/>
    <n v="363.75"/>
    <n v="363.75"/>
    <x v="0"/>
    <d v="2016-06-01T00:00:00"/>
    <x v="2"/>
    <n v="5781780"/>
    <n v="14.55"/>
    <n v="25"/>
  </r>
  <r>
    <s v="AWH"/>
    <x v="0"/>
    <s v="12565517"/>
    <n v="14.55"/>
    <n v="14.55"/>
    <x v="0"/>
    <d v="2016-06-01T00:00:00"/>
    <x v="2"/>
    <n v="5724410"/>
    <n v="14.55"/>
    <n v="1"/>
  </r>
  <r>
    <s v="COUNTY"/>
    <x v="0"/>
    <s v="12565517"/>
    <n v="29.1"/>
    <n v="29.1"/>
    <x v="0"/>
    <d v="2016-06-01T00:00:00"/>
    <x v="2"/>
    <n v="5717620"/>
    <n v="14.55"/>
    <n v="2"/>
  </r>
  <r>
    <s v="COUNTY"/>
    <x v="0"/>
    <s v="12565517"/>
    <n v="174.6"/>
    <n v="174.6"/>
    <x v="0"/>
    <d v="2016-06-01T00:00:00"/>
    <x v="2"/>
    <n v="5774840"/>
    <n v="14.55"/>
    <n v="11.999999999999998"/>
  </r>
  <r>
    <s v="COUNTY"/>
    <x v="0"/>
    <s v="805395"/>
    <n v="14.55"/>
    <n v="14.55"/>
    <x v="0"/>
    <d v="2016-06-06T00:00:00"/>
    <x v="2"/>
    <n v="5747710"/>
    <n v="14.55"/>
    <n v="1"/>
  </r>
  <r>
    <s v="COUNTY"/>
    <x v="0"/>
    <s v="805518"/>
    <n v="14.55"/>
    <n v="14.55"/>
    <x v="0"/>
    <d v="2016-06-13T00:00:00"/>
    <x v="2"/>
    <n v="5740250"/>
    <n v="14.55"/>
    <n v="1"/>
  </r>
  <r>
    <s v="AWH"/>
    <x v="0"/>
    <s v="813648"/>
    <n v="14.56"/>
    <n v="14.56"/>
    <x v="0"/>
    <d v="2016-06-20T00:00:00"/>
    <x v="2"/>
    <n v="5769510"/>
    <n v="14.55"/>
    <n v="1.0006872852233677"/>
  </r>
  <r>
    <s v="SpokCity"/>
    <x v="0"/>
    <s v="12281752"/>
    <n v="14.55"/>
    <n v="14.55"/>
    <x v="0"/>
    <d v="2016-07-01T00:00:00"/>
    <x v="3"/>
    <n v="5004617"/>
    <n v="14.55"/>
    <n v="1"/>
  </r>
  <r>
    <s v="COUNTY"/>
    <x v="0"/>
    <s v="12281752"/>
    <n v="87.3"/>
    <n v="87.3"/>
    <x v="0"/>
    <d v="2016-07-01T00:00:00"/>
    <x v="3"/>
    <n v="5732280"/>
    <n v="14.55"/>
    <n v="5.9999999999999991"/>
  </r>
  <r>
    <s v="COUNTY"/>
    <x v="0"/>
    <s v="12281752"/>
    <n v="363.75"/>
    <n v="363.75"/>
    <x v="0"/>
    <d v="2016-07-01T00:00:00"/>
    <x v="3"/>
    <n v="5761330"/>
    <n v="14.55"/>
    <n v="25"/>
  </r>
  <r>
    <s v="AWH"/>
    <x v="0"/>
    <s v="12565570"/>
    <n v="14.55"/>
    <n v="14.55"/>
    <x v="0"/>
    <d v="2016-07-01T00:00:00"/>
    <x v="3"/>
    <n v="5724410"/>
    <n v="14.55"/>
    <n v="1"/>
  </r>
  <r>
    <s v="COUNTY"/>
    <x v="0"/>
    <s v="12565570"/>
    <n v="29.1"/>
    <n v="29.1"/>
    <x v="0"/>
    <d v="2016-07-01T00:00:00"/>
    <x v="3"/>
    <n v="5713360"/>
    <n v="14.55"/>
    <n v="2"/>
  </r>
  <r>
    <s v="COUNTY"/>
    <x v="0"/>
    <s v="12565570"/>
    <n v="189.15"/>
    <n v="189.15"/>
    <x v="0"/>
    <d v="2016-07-01T00:00:00"/>
    <x v="3"/>
    <n v="5759750"/>
    <n v="14.55"/>
    <n v="13"/>
  </r>
  <r>
    <s v="COUNTY"/>
    <x v="0"/>
    <s v="12822742"/>
    <n v="14.55"/>
    <n v="14.55"/>
    <x v="0"/>
    <d v="2016-07-01T00:00:00"/>
    <x v="3"/>
    <n v="5781470"/>
    <n v="14.55"/>
    <n v="1"/>
  </r>
  <r>
    <s v="COUNTY"/>
    <x v="0"/>
    <s v="819898"/>
    <n v="-7.28"/>
    <n v="7.28"/>
    <x v="0"/>
    <d v="2016-07-04T00:00:00"/>
    <x v="3"/>
    <n v="5713360"/>
    <n v="14.55"/>
    <n v="-0.50034364261168385"/>
  </r>
  <r>
    <s v="COUNTY"/>
    <x v="0"/>
    <s v="822169"/>
    <n v="7.28"/>
    <n v="7.28"/>
    <x v="0"/>
    <d v="2016-07-25T00:00:00"/>
    <x v="3"/>
    <n v="5007266"/>
    <n v="14.55"/>
    <n v="0.50034364261168385"/>
  </r>
  <r>
    <s v="COUNTY"/>
    <x v="0"/>
    <s v="825674"/>
    <n v="7.28"/>
    <n v="7.28"/>
    <x v="0"/>
    <d v="2016-07-25T00:00:00"/>
    <x v="3"/>
    <n v="5784470"/>
    <n v="14.55"/>
    <n v="0.50034364261168385"/>
  </r>
  <r>
    <s v="COUNTY"/>
    <x v="0"/>
    <s v="819900"/>
    <n v="-14.55"/>
    <n v="14.55"/>
    <x v="0"/>
    <d v="2016-08-01T00:00:00"/>
    <x v="4"/>
    <n v="5713360"/>
    <n v="14.55"/>
    <n v="-1"/>
  </r>
  <r>
    <s v="COUNTY"/>
    <x v="0"/>
    <s v="822170"/>
    <n v="14.55"/>
    <n v="14.55"/>
    <x v="0"/>
    <d v="2016-08-01T00:00:00"/>
    <x v="4"/>
    <n v="5007266"/>
    <n v="14.55"/>
    <n v="1"/>
  </r>
  <r>
    <s v="COUNTY"/>
    <x v="0"/>
    <s v="835378"/>
    <n v="-7.28"/>
    <n v="7.28"/>
    <x v="0"/>
    <d v="2016-08-01T00:00:00"/>
    <x v="4"/>
    <n v="5774650"/>
    <n v="14.55"/>
    <n v="-0.50034364261168385"/>
  </r>
  <r>
    <s v="AWH"/>
    <x v="0"/>
    <s v="12565586"/>
    <n v="14.55"/>
    <n v="14.55"/>
    <x v="0"/>
    <d v="2016-08-01T00:00:00"/>
    <x v="4"/>
    <n v="5724410"/>
    <n v="14.55"/>
    <n v="1"/>
  </r>
  <r>
    <s v="COUNTY"/>
    <x v="0"/>
    <s v="12565586"/>
    <n v="29.1"/>
    <n v="29.1"/>
    <x v="0"/>
    <d v="2016-08-01T00:00:00"/>
    <x v="4"/>
    <n v="5717620"/>
    <n v="14.55"/>
    <n v="2"/>
  </r>
  <r>
    <s v="COUNTY"/>
    <x v="0"/>
    <s v="12565586"/>
    <n v="189.15"/>
    <n v="189.15"/>
    <x v="0"/>
    <d v="2016-08-01T00:00:00"/>
    <x v="4"/>
    <n v="5774840"/>
    <n v="14.55"/>
    <n v="13"/>
  </r>
  <r>
    <s v="COUNTY"/>
    <x v="0"/>
    <s v="12822752"/>
    <n v="29.1"/>
    <n v="29.1"/>
    <x v="0"/>
    <d v="2016-08-01T00:00:00"/>
    <x v="4"/>
    <n v="5784470"/>
    <n v="14.55"/>
    <n v="2"/>
  </r>
  <r>
    <s v="SpokCity"/>
    <x v="0"/>
    <s v="13084312"/>
    <n v="14.55"/>
    <n v="14.55"/>
    <x v="0"/>
    <d v="2016-08-01T00:00:00"/>
    <x v="4"/>
    <n v="5004617"/>
    <n v="14.55"/>
    <n v="1"/>
  </r>
  <r>
    <s v="COUNTY"/>
    <x v="0"/>
    <s v="13084312"/>
    <n v="87.3"/>
    <n v="87.3"/>
    <x v="0"/>
    <d v="2016-08-01T00:00:00"/>
    <x v="4"/>
    <n v="5732280"/>
    <n v="14.55"/>
    <n v="5.9999999999999991"/>
  </r>
  <r>
    <s v="COUNTY"/>
    <x v="0"/>
    <s v="13084312"/>
    <n v="363.75"/>
    <n v="363.75"/>
    <x v="0"/>
    <d v="2016-08-01T00:00:00"/>
    <x v="4"/>
    <n v="5761330"/>
    <n v="14.55"/>
    <n v="25"/>
  </r>
  <r>
    <s v="COUNTY"/>
    <x v="0"/>
    <s v="12822763"/>
    <n v="29.1"/>
    <n v="29.1"/>
    <x v="0"/>
    <d v="2016-09-01T00:00:00"/>
    <x v="5"/>
    <n v="5781470"/>
    <n v="14.55"/>
    <n v="2"/>
  </r>
  <r>
    <s v="SpokCity"/>
    <x v="0"/>
    <s v="13084332"/>
    <n v="14.55"/>
    <n v="14.55"/>
    <x v="0"/>
    <d v="2016-09-01T00:00:00"/>
    <x v="5"/>
    <n v="5004617"/>
    <n v="14.55"/>
    <n v="1"/>
  </r>
  <r>
    <s v="COUNTY"/>
    <x v="0"/>
    <s v="13084332"/>
    <n v="87.3"/>
    <n v="87.3"/>
    <x v="0"/>
    <d v="2016-09-01T00:00:00"/>
    <x v="5"/>
    <n v="5714370"/>
    <n v="14.55"/>
    <n v="5.9999999999999991"/>
  </r>
  <r>
    <s v="COUNTY"/>
    <x v="0"/>
    <s v="13084332"/>
    <n v="363.75"/>
    <n v="363.75"/>
    <x v="0"/>
    <d v="2016-09-01T00:00:00"/>
    <x v="5"/>
    <n v="5781780"/>
    <n v="14.55"/>
    <n v="25"/>
  </r>
  <r>
    <s v="AWH"/>
    <x v="0"/>
    <s v="13360456"/>
    <n v="14.55"/>
    <n v="14.55"/>
    <x v="0"/>
    <d v="2016-09-01T00:00:00"/>
    <x v="5"/>
    <n v="5724410"/>
    <n v="14.55"/>
    <n v="1"/>
  </r>
  <r>
    <s v="COUNTY"/>
    <x v="0"/>
    <s v="13360456"/>
    <n v="14.55"/>
    <n v="14.55"/>
    <x v="0"/>
    <d v="2016-09-01T00:00:00"/>
    <x v="5"/>
    <n v="5717620"/>
    <n v="14.55"/>
    <n v="1"/>
  </r>
  <r>
    <s v="COUNTY"/>
    <x v="0"/>
    <s v="13360456"/>
    <n v="174.6"/>
    <n v="174.6"/>
    <x v="0"/>
    <d v="2016-09-01T00:00:00"/>
    <x v="5"/>
    <n v="5774750"/>
    <n v="14.55"/>
    <n v="11.999999999999998"/>
  </r>
  <r>
    <s v="COUNTY"/>
    <x v="0"/>
    <s v="856768"/>
    <n v="-14.55"/>
    <n v="14.55"/>
    <x v="0"/>
    <d v="2016-10-01T00:00:00"/>
    <x v="6"/>
    <n v="5016076"/>
    <n v="14.55"/>
    <n v="-1"/>
  </r>
  <r>
    <s v="COUNTY"/>
    <x v="0"/>
    <s v="859322"/>
    <n v="14.55"/>
    <n v="14.55"/>
    <x v="0"/>
    <d v="2016-10-01T00:00:00"/>
    <x v="6"/>
    <n v="5740250"/>
    <n v="14.55"/>
    <n v="1"/>
  </r>
  <r>
    <s v="SpokCity"/>
    <x v="0"/>
    <s v="13084344"/>
    <n v="14.55"/>
    <n v="14.55"/>
    <x v="0"/>
    <d v="2016-10-01T00:00:00"/>
    <x v="6"/>
    <n v="5004617"/>
    <n v="14.55"/>
    <n v="1"/>
  </r>
  <r>
    <s v="COUNTY"/>
    <x v="0"/>
    <s v="13084344"/>
    <n v="87.3"/>
    <n v="87.3"/>
    <x v="0"/>
    <d v="2016-10-01T00:00:00"/>
    <x v="6"/>
    <n v="5732280"/>
    <n v="14.55"/>
    <n v="5.9999999999999991"/>
  </r>
  <r>
    <s v="COUNTY"/>
    <x v="0"/>
    <s v="13084344"/>
    <n v="363.75"/>
    <n v="363.75"/>
    <x v="0"/>
    <d v="2016-10-01T00:00:00"/>
    <x v="6"/>
    <n v="5761330"/>
    <n v="14.55"/>
    <n v="25"/>
  </r>
  <r>
    <s v="AWH"/>
    <x v="0"/>
    <s v="13360478"/>
    <n v="14.55"/>
    <n v="14.55"/>
    <x v="0"/>
    <d v="2016-10-01T00:00:00"/>
    <x v="6"/>
    <n v="5724410"/>
    <n v="14.55"/>
    <n v="1"/>
  </r>
  <r>
    <s v="COUNTY"/>
    <x v="0"/>
    <s v="13360478"/>
    <n v="14.55"/>
    <n v="14.55"/>
    <x v="0"/>
    <d v="2016-10-01T00:00:00"/>
    <x v="6"/>
    <n v="5717620"/>
    <n v="14.55"/>
    <n v="1"/>
  </r>
  <r>
    <s v="COUNTY"/>
    <x v="0"/>
    <s v="13360478"/>
    <n v="174.6"/>
    <n v="174.6"/>
    <x v="0"/>
    <d v="2016-10-01T00:00:00"/>
    <x v="6"/>
    <n v="5759690"/>
    <n v="14.55"/>
    <n v="11.999999999999998"/>
  </r>
  <r>
    <s v="COUNTY"/>
    <x v="0"/>
    <s v="13629791"/>
    <n v="14.55"/>
    <n v="14.55"/>
    <x v="0"/>
    <d v="2016-10-01T00:00:00"/>
    <x v="6"/>
    <n v="5781470"/>
    <n v="14.55"/>
    <n v="1"/>
  </r>
  <r>
    <s v="COUNTY"/>
    <x v="0"/>
    <s v="861697"/>
    <n v="-9.6999999999999993"/>
    <n v="9.6999999999999993"/>
    <x v="0"/>
    <d v="2016-10-03T00:00:00"/>
    <x v="6"/>
    <n v="5013246"/>
    <n v="14.55"/>
    <n v="-0.66666666666666663"/>
  </r>
  <r>
    <s v="COUNTY"/>
    <x v="0"/>
    <s v="867279"/>
    <n v="-4.8499999999999996"/>
    <n v="4.8499999999999996"/>
    <x v="0"/>
    <d v="2016-10-10T00:00:00"/>
    <x v="6"/>
    <n v="5761330"/>
    <n v="14.55"/>
    <n v="-0.33333333333333331"/>
  </r>
  <r>
    <s v="COUNTY"/>
    <x v="0"/>
    <s v="873897"/>
    <n v="14.55"/>
    <n v="14.55"/>
    <x v="0"/>
    <d v="2016-11-01T00:00:00"/>
    <x v="7"/>
    <n v="5005691"/>
    <n v="14.55"/>
    <n v="1"/>
  </r>
  <r>
    <s v="AWH"/>
    <x v="0"/>
    <s v="13360488"/>
    <n v="14.55"/>
    <n v="14.55"/>
    <x v="0"/>
    <d v="2016-11-01T00:00:00"/>
    <x v="7"/>
    <n v="5724410"/>
    <n v="14.55"/>
    <n v="1"/>
  </r>
  <r>
    <s v="COUNTY"/>
    <x v="0"/>
    <s v="13360488"/>
    <n v="14.55"/>
    <n v="14.55"/>
    <x v="0"/>
    <d v="2016-11-01T00:00:00"/>
    <x v="7"/>
    <n v="5717620"/>
    <n v="14.55"/>
    <n v="1"/>
  </r>
  <r>
    <s v="COUNTY"/>
    <x v="0"/>
    <s v="13360488"/>
    <n v="189.15"/>
    <n v="189.15"/>
    <x v="0"/>
    <d v="2016-11-01T00:00:00"/>
    <x v="7"/>
    <n v="5774750"/>
    <n v="14.55"/>
    <n v="13"/>
  </r>
  <r>
    <s v="COUNTY"/>
    <x v="0"/>
    <s v="13629802"/>
    <n v="14.55"/>
    <n v="14.55"/>
    <x v="0"/>
    <d v="2016-11-01T00:00:00"/>
    <x v="7"/>
    <n v="5781470"/>
    <n v="14.55"/>
    <n v="1"/>
  </r>
  <r>
    <s v="SpokCity"/>
    <x v="0"/>
    <s v="13860659"/>
    <n v="14.55"/>
    <n v="14.55"/>
    <x v="0"/>
    <d v="2016-11-01T00:00:00"/>
    <x v="7"/>
    <n v="5004617"/>
    <n v="14.55"/>
    <n v="1"/>
  </r>
  <r>
    <s v="COUNTY"/>
    <x v="0"/>
    <s v="13860659"/>
    <n v="72.75"/>
    <n v="72.75"/>
    <x v="0"/>
    <d v="2016-11-01T00:00:00"/>
    <x v="7"/>
    <n v="5732280"/>
    <n v="14.55"/>
    <n v="5"/>
  </r>
  <r>
    <s v="COUNTY"/>
    <x v="0"/>
    <s v="13860659"/>
    <n v="320.10000000000002"/>
    <n v="320.10000000000002"/>
    <x v="0"/>
    <d v="2016-11-01T00:00:00"/>
    <x v="7"/>
    <n v="5781780"/>
    <n v="14.55"/>
    <n v="22"/>
  </r>
  <r>
    <s v="COUNTY"/>
    <x v="0"/>
    <s v="877105"/>
    <n v="14.55"/>
    <n v="14.55"/>
    <x v="0"/>
    <d v="2016-11-07T00:00:00"/>
    <x v="7"/>
    <n v="5016076"/>
    <n v="14.55"/>
    <n v="1"/>
  </r>
  <r>
    <s v="COUNTY"/>
    <x v="0"/>
    <s v="880173"/>
    <n v="-7.28"/>
    <n v="7.28"/>
    <x v="0"/>
    <d v="2016-11-14T00:00:00"/>
    <x v="7"/>
    <n v="5004265"/>
    <n v="14.55"/>
    <n v="-0.50034364261168385"/>
  </r>
  <r>
    <s v="COUNTY"/>
    <x v="0"/>
    <s v="889741"/>
    <n v="-14.55"/>
    <n v="14.55"/>
    <x v="0"/>
    <d v="2016-11-28T00:00:00"/>
    <x v="7"/>
    <n v="5004633"/>
    <n v="14.55"/>
    <n v="-1"/>
  </r>
  <r>
    <s v="COUNTY"/>
    <x v="0"/>
    <s v="13629815"/>
    <n v="29.1"/>
    <n v="29.1"/>
    <x v="0"/>
    <d v="2016-12-01T00:00:00"/>
    <x v="8"/>
    <n v="5781470"/>
    <n v="14.55"/>
    <n v="2"/>
  </r>
  <r>
    <s v="SpokCity"/>
    <x v="0"/>
    <s v="13860671"/>
    <n v="14.55"/>
    <n v="14.55"/>
    <x v="0"/>
    <d v="2016-12-01T00:00:00"/>
    <x v="8"/>
    <n v="5004617"/>
    <n v="14.55"/>
    <n v="1"/>
  </r>
  <r>
    <s v="COUNTY"/>
    <x v="0"/>
    <s v="13860671"/>
    <n v="72.75"/>
    <n v="72.75"/>
    <x v="0"/>
    <d v="2016-12-01T00:00:00"/>
    <x v="8"/>
    <n v="5714370"/>
    <n v="14.55"/>
    <n v="5"/>
  </r>
  <r>
    <s v="COUNTY"/>
    <x v="0"/>
    <s v="13860671"/>
    <n v="334.65"/>
    <n v="334.65"/>
    <x v="0"/>
    <d v="2016-12-01T00:00:00"/>
    <x v="8"/>
    <n v="5781780"/>
    <n v="14.55"/>
    <n v="22.999999999999996"/>
  </r>
  <r>
    <s v="AWH"/>
    <x v="0"/>
    <s v="14071048"/>
    <n v="14.55"/>
    <n v="14.55"/>
    <x v="0"/>
    <d v="2016-12-01T00:00:00"/>
    <x v="8"/>
    <n v="5724410"/>
    <n v="14.55"/>
    <n v="1"/>
  </r>
  <r>
    <s v="COUNTY"/>
    <x v="0"/>
    <s v="14071048"/>
    <n v="14.55"/>
    <n v="14.55"/>
    <x v="0"/>
    <d v="2016-12-01T00:00:00"/>
    <x v="8"/>
    <n v="5717620"/>
    <n v="14.55"/>
    <n v="1"/>
  </r>
  <r>
    <s v="COUNTY"/>
    <x v="0"/>
    <s v="14071048"/>
    <n v="174.6"/>
    <n v="174.6"/>
    <x v="0"/>
    <d v="2016-12-01T00:00:00"/>
    <x v="8"/>
    <n v="5759690"/>
    <n v="14.55"/>
    <n v="11.999999999999998"/>
  </r>
  <r>
    <s v="COUNTY"/>
    <x v="0"/>
    <s v="889742"/>
    <n v="-14.55"/>
    <n v="14.55"/>
    <x v="0"/>
    <d v="2017-01-01T00:00:00"/>
    <x v="9"/>
    <n v="5004633"/>
    <n v="14.55"/>
    <n v="-1"/>
  </r>
  <r>
    <s v="COUNTY"/>
    <x v="0"/>
    <s v="894297"/>
    <n v="14.55"/>
    <n v="14.55"/>
    <x v="0"/>
    <d v="2017-01-01T00:00:00"/>
    <x v="9"/>
    <n v="5012719"/>
    <n v="14.55"/>
    <n v="1"/>
  </r>
  <r>
    <s v="SpokCity"/>
    <x v="0"/>
    <s v="13860681"/>
    <n v="14.55"/>
    <n v="14.55"/>
    <x v="0"/>
    <d v="2017-01-01T00:00:00"/>
    <x v="9"/>
    <n v="5004617"/>
    <n v="14.55"/>
    <n v="1"/>
  </r>
  <r>
    <s v="COUNTY"/>
    <x v="0"/>
    <s v="13860681"/>
    <n v="72.75"/>
    <n v="72.75"/>
    <x v="0"/>
    <d v="2017-01-01T00:00:00"/>
    <x v="9"/>
    <n v="5732280"/>
    <n v="14.55"/>
    <n v="5"/>
  </r>
  <r>
    <s v="COUNTY"/>
    <x v="0"/>
    <s v="13860681"/>
    <n v="334.65"/>
    <n v="334.65"/>
    <x v="0"/>
    <d v="2017-01-01T00:00:00"/>
    <x v="9"/>
    <n v="5781780"/>
    <n v="14.55"/>
    <n v="22.999999999999996"/>
  </r>
  <r>
    <s v="AWH"/>
    <x v="0"/>
    <s v="14118647"/>
    <n v="14.63"/>
    <n v="14.63"/>
    <x v="0"/>
    <d v="2017-01-01T00:00:00"/>
    <x v="9"/>
    <n v="5724410"/>
    <n v="14.63"/>
    <n v="1"/>
  </r>
  <r>
    <s v="COUNTY"/>
    <x v="0"/>
    <s v="14118647"/>
    <n v="14.63"/>
    <n v="14.63"/>
    <x v="0"/>
    <d v="2017-01-01T00:00:00"/>
    <x v="9"/>
    <n v="5717620"/>
    <n v="14.63"/>
    <n v="1"/>
  </r>
  <r>
    <s v="COUNTY"/>
    <x v="0"/>
    <s v="14118647"/>
    <n v="175.56"/>
    <n v="175.56"/>
    <x v="0"/>
    <d v="2017-01-01T00:00:00"/>
    <x v="9"/>
    <n v="5778610"/>
    <n v="14.63"/>
    <n v="12"/>
  </r>
  <r>
    <s v="COUNTY"/>
    <x v="0"/>
    <s v="908756"/>
    <n v="-4.88"/>
    <n v="4.88"/>
    <x v="0"/>
    <d v="2017-01-09T00:00:00"/>
    <x v="9"/>
    <n v="5740250"/>
    <n v="14.63"/>
    <n v="-0.33356117566643878"/>
  </r>
  <r>
    <s v="COUNTY"/>
    <x v="0"/>
    <s v="913115"/>
    <n v="9.75"/>
    <n v="9.75"/>
    <x v="0"/>
    <d v="2017-01-16T00:00:00"/>
    <x v="9"/>
    <n v="5781470"/>
    <n v="14.63"/>
    <n v="0.66643882433356116"/>
  </r>
  <r>
    <s v="COUNTY"/>
    <x v="0"/>
    <s v="908606"/>
    <n v="6.74"/>
    <n v="6.74"/>
    <x v="0"/>
    <d v="2017-01-23T00:00:00"/>
    <x v="9"/>
    <n v="5778380"/>
    <n v="14.63"/>
    <n v="0.46069719753930277"/>
  </r>
  <r>
    <s v="COUNTY"/>
    <x v="0"/>
    <s v="913136"/>
    <n v="9.75"/>
    <n v="9.75"/>
    <x v="0"/>
    <d v="2017-01-23T00:00:00"/>
    <x v="9"/>
    <n v="5005691"/>
    <n v="14.63"/>
    <n v="0.66643882433356116"/>
  </r>
  <r>
    <s v="COUNTY"/>
    <x v="0"/>
    <s v="913873"/>
    <n v="4.88"/>
    <n v="4.88"/>
    <x v="0"/>
    <d v="2017-01-30T00:00:00"/>
    <x v="9"/>
    <n v="5015524"/>
    <n v="14.63"/>
    <n v="0.33356117566643878"/>
  </r>
  <r>
    <s v="COUNTY"/>
    <x v="0"/>
    <s v="908758"/>
    <n v="-14.63"/>
    <n v="14.63"/>
    <x v="0"/>
    <d v="2017-02-01T00:00:00"/>
    <x v="10"/>
    <n v="5740250"/>
    <n v="14.63"/>
    <n v="-1"/>
  </r>
  <r>
    <s v="AWH"/>
    <x v="0"/>
    <s v="14118662"/>
    <n v="14.63"/>
    <n v="14.63"/>
    <x v="0"/>
    <d v="2017-02-01T00:00:00"/>
    <x v="10"/>
    <n v="5724410"/>
    <n v="14.63"/>
    <n v="1"/>
  </r>
  <r>
    <s v="COUNTY"/>
    <x v="0"/>
    <s v="14118662"/>
    <n v="14.63"/>
    <n v="14.63"/>
    <x v="0"/>
    <d v="2017-02-01T00:00:00"/>
    <x v="10"/>
    <n v="5717620"/>
    <n v="14.63"/>
    <n v="1"/>
  </r>
  <r>
    <s v="COUNTY"/>
    <x v="0"/>
    <s v="14118662"/>
    <n v="175.56"/>
    <n v="175.56"/>
    <x v="0"/>
    <d v="2017-02-01T00:00:00"/>
    <x v="10"/>
    <n v="5759690"/>
    <n v="14.63"/>
    <n v="12"/>
  </r>
  <r>
    <s v="COUNTY"/>
    <x v="0"/>
    <s v="14318985"/>
    <n v="29.26"/>
    <n v="29.26"/>
    <x v="0"/>
    <d v="2017-02-01T00:00:00"/>
    <x v="10"/>
    <n v="5778380"/>
    <n v="14.63"/>
    <n v="2"/>
  </r>
  <r>
    <s v="COUNTY"/>
    <x v="0"/>
    <s v="14497656"/>
    <n v="73.150000000000006"/>
    <n v="73.150000000000006"/>
    <x v="0"/>
    <d v="2017-02-01T00:00:00"/>
    <x v="10"/>
    <n v="5732280"/>
    <n v="14.63"/>
    <n v="5"/>
  </r>
  <r>
    <s v="COUNTY"/>
    <x v="0"/>
    <s v="14497656"/>
    <n v="321.86"/>
    <n v="321.86"/>
    <x v="0"/>
    <d v="2017-02-01T00:00:00"/>
    <x v="10"/>
    <n v="5781780"/>
    <n v="14.63"/>
    <n v="22"/>
  </r>
  <r>
    <s v="COUNTY"/>
    <x v="0"/>
    <s v="918145"/>
    <n v="7.32"/>
    <n v="7.32"/>
    <x v="0"/>
    <d v="2017-02-06T00:00:00"/>
    <x v="10"/>
    <n v="5012719"/>
    <n v="14.63"/>
    <n v="0.5003417634996582"/>
  </r>
  <r>
    <s v="COUNTY"/>
    <x v="0"/>
    <s v="917366"/>
    <n v="14.63"/>
    <n v="14.63"/>
    <x v="0"/>
    <d v="2017-02-13T00:00:00"/>
    <x v="10"/>
    <n v="5005691"/>
    <n v="14.63"/>
    <n v="1"/>
  </r>
  <r>
    <s v="COUNTY"/>
    <x v="0"/>
    <s v="923514"/>
    <n v="7.32"/>
    <n v="7.32"/>
    <x v="0"/>
    <d v="2017-02-27T00:00:00"/>
    <x v="10"/>
    <n v="5012719"/>
    <n v="14.63"/>
    <n v="0.5003417634996582"/>
  </r>
  <r>
    <s v="COUNTY"/>
    <x v="0"/>
    <s v="923589"/>
    <n v="7.32"/>
    <n v="7.32"/>
    <x v="0"/>
    <d v="2017-02-27T00:00:00"/>
    <x v="10"/>
    <n v="5788730"/>
    <n v="14.63"/>
    <n v="0.5003417634996582"/>
  </r>
  <r>
    <s v="COUNTY"/>
    <x v="0"/>
    <s v="925569"/>
    <n v="7.28"/>
    <n v="7.28"/>
    <x v="0"/>
    <d v="2017-02-27T00:00:00"/>
    <x v="10"/>
    <n v="5781470"/>
    <n v="14.63"/>
    <n v="0.49760765550239233"/>
  </r>
  <r>
    <s v="COUNTY"/>
    <x v="0"/>
    <s v="922593"/>
    <n v="14.63"/>
    <n v="14.63"/>
    <x v="0"/>
    <d v="2017-03-01T00:00:00"/>
    <x v="11"/>
    <n v="5747710"/>
    <n v="14.63"/>
    <n v="1"/>
  </r>
  <r>
    <s v="COUNTY"/>
    <x v="0"/>
    <s v="923298"/>
    <n v="14.63"/>
    <n v="14.63"/>
    <x v="0"/>
    <d v="2017-03-01T00:00:00"/>
    <x v="11"/>
    <n v="5740250"/>
    <n v="14.63"/>
    <n v="1"/>
  </r>
  <r>
    <s v="COUNTY"/>
    <x v="0"/>
    <s v="925805"/>
    <n v="14.63"/>
    <n v="14.63"/>
    <x v="0"/>
    <d v="2017-03-01T00:00:00"/>
    <x v="11"/>
    <n v="5781470"/>
    <n v="14.63"/>
    <n v="1"/>
  </r>
  <r>
    <s v="COUNTY"/>
    <x v="0"/>
    <s v="14318995"/>
    <n v="29.26"/>
    <n v="29.26"/>
    <x v="0"/>
    <d v="2017-03-01T00:00:00"/>
    <x v="11"/>
    <n v="5778380"/>
    <n v="14.63"/>
    <n v="2"/>
  </r>
  <r>
    <s v="COUNTY"/>
    <x v="0"/>
    <s v="14497685"/>
    <n v="73.150000000000006"/>
    <n v="73.150000000000006"/>
    <x v="0"/>
    <d v="2017-03-01T00:00:00"/>
    <x v="11"/>
    <n v="5714370"/>
    <n v="14.63"/>
    <n v="5"/>
  </r>
  <r>
    <s v="COUNTY"/>
    <x v="0"/>
    <s v="14497685"/>
    <n v="365.75"/>
    <n v="365.75"/>
    <x v="0"/>
    <d v="2017-03-01T00:00:00"/>
    <x v="11"/>
    <n v="5788730"/>
    <n v="14.63"/>
    <n v="25"/>
  </r>
  <r>
    <s v="AWH"/>
    <x v="0"/>
    <s v="14767430"/>
    <n v="14.63"/>
    <n v="14.63"/>
    <x v="0"/>
    <d v="2017-03-01T00:00:00"/>
    <x v="11"/>
    <n v="5724410"/>
    <n v="14.63"/>
    <n v="1"/>
  </r>
  <r>
    <s v="COUNTY"/>
    <x v="0"/>
    <s v="14767430"/>
    <n v="14.63"/>
    <n v="14.63"/>
    <x v="0"/>
    <d v="2017-03-01T00:00:00"/>
    <x v="11"/>
    <n v="5717620"/>
    <n v="14.63"/>
    <n v="1"/>
  </r>
  <r>
    <s v="COUNTY"/>
    <x v="0"/>
    <s v="14767430"/>
    <n v="160.93"/>
    <n v="160.93"/>
    <x v="0"/>
    <d v="2017-03-01T00:00:00"/>
    <x v="11"/>
    <n v="5759750"/>
    <n v="14.63"/>
    <n v="11"/>
  </r>
  <r>
    <s v="COUNTY"/>
    <x v="0"/>
    <s v="930694"/>
    <n v="-7.32"/>
    <n v="7.32"/>
    <x v="0"/>
    <d v="2017-03-13T00:00:00"/>
    <x v="11"/>
    <n v="5004203"/>
    <n v="14.63"/>
    <n v="-0.5003417634996582"/>
  </r>
  <r>
    <s v="COUNTY"/>
    <x v="1"/>
    <s v="11548096"/>
    <n v="124.5"/>
    <n v="124.5"/>
    <x v="0"/>
    <d v="2016-04-01T00:00:00"/>
    <x v="0"/>
    <n v="5740520"/>
    <n v="12.45"/>
    <n v="10"/>
  </r>
  <r>
    <s v="COUNTY"/>
    <x v="1"/>
    <s v="11790529"/>
    <n v="12.45"/>
    <n v="12.45"/>
    <x v="0"/>
    <d v="2016-04-01T00:00:00"/>
    <x v="0"/>
    <n v="5723160"/>
    <n v="12.45"/>
    <n v="1"/>
  </r>
  <r>
    <s v="COUNTY"/>
    <x v="1"/>
    <s v="11790529"/>
    <n v="87.15"/>
    <n v="87.15"/>
    <x v="0"/>
    <d v="2016-04-01T00:00:00"/>
    <x v="0"/>
    <n v="5013658"/>
    <n v="12.45"/>
    <n v="7.0000000000000009"/>
  </r>
  <r>
    <s v="COUNTY"/>
    <x v="1"/>
    <s v="785619"/>
    <n v="-12.45"/>
    <n v="12.45"/>
    <x v="0"/>
    <d v="2016-05-01T00:00:00"/>
    <x v="1"/>
    <n v="5013658"/>
    <n v="12.45"/>
    <n v="-1"/>
  </r>
  <r>
    <s v="COUNTY"/>
    <x v="1"/>
    <s v="11790540"/>
    <n v="12.45"/>
    <n v="12.45"/>
    <x v="0"/>
    <d v="2016-05-01T00:00:00"/>
    <x v="1"/>
    <n v="5723160"/>
    <n v="12.45"/>
    <n v="1"/>
  </r>
  <r>
    <s v="COUNTY"/>
    <x v="1"/>
    <s v="11790540"/>
    <n v="87.15"/>
    <n v="87.15"/>
    <x v="0"/>
    <d v="2016-05-01T00:00:00"/>
    <x v="1"/>
    <n v="5013658"/>
    <n v="12.45"/>
    <n v="7.0000000000000009"/>
  </r>
  <r>
    <s v="COUNTY"/>
    <x v="1"/>
    <s v="12281663"/>
    <n v="124.5"/>
    <n v="124.5"/>
    <x v="0"/>
    <d v="2016-05-01T00:00:00"/>
    <x v="1"/>
    <n v="5740520"/>
    <n v="12.45"/>
    <n v="10"/>
  </r>
  <r>
    <s v="COUNTY"/>
    <x v="1"/>
    <s v="12281732"/>
    <n v="124.5"/>
    <n v="124.5"/>
    <x v="0"/>
    <d v="2016-06-01T00:00:00"/>
    <x v="2"/>
    <n v="5740520"/>
    <n v="12.45"/>
    <n v="10"/>
  </r>
  <r>
    <s v="COUNTY"/>
    <x v="1"/>
    <s v="12565517"/>
    <n v="12.45"/>
    <n v="12.45"/>
    <x v="0"/>
    <d v="2016-06-01T00:00:00"/>
    <x v="2"/>
    <n v="5723160"/>
    <n v="12.45"/>
    <n v="1"/>
  </r>
  <r>
    <s v="COUNTY"/>
    <x v="1"/>
    <s v="12565517"/>
    <n v="62.25"/>
    <n v="62.25"/>
    <x v="0"/>
    <d v="2016-06-01T00:00:00"/>
    <x v="2"/>
    <n v="5007417"/>
    <n v="12.45"/>
    <n v="5"/>
  </r>
  <r>
    <s v="COUNTY"/>
    <x v="1"/>
    <s v="807292"/>
    <n v="12.46"/>
    <n v="12.46"/>
    <x v="0"/>
    <d v="2016-06-30T00:00:00"/>
    <x v="2"/>
    <n v="5006119"/>
    <n v="12.45"/>
    <n v="1.0008032128514057"/>
  </r>
  <r>
    <s v="COUNTY"/>
    <x v="1"/>
    <s v="12281752"/>
    <n v="124.5"/>
    <n v="124.5"/>
    <x v="0"/>
    <d v="2016-07-01T00:00:00"/>
    <x v="3"/>
    <n v="5740520"/>
    <n v="12.45"/>
    <n v="10"/>
  </r>
  <r>
    <s v="COUNTY"/>
    <x v="1"/>
    <s v="12565570"/>
    <n v="12.45"/>
    <n v="12.45"/>
    <x v="0"/>
    <d v="2016-07-01T00:00:00"/>
    <x v="3"/>
    <n v="5723160"/>
    <n v="12.45"/>
    <n v="1"/>
  </r>
  <r>
    <s v="COUNTY"/>
    <x v="1"/>
    <s v="12565570"/>
    <n v="62.25"/>
    <n v="62.25"/>
    <x v="0"/>
    <d v="2016-07-01T00:00:00"/>
    <x v="3"/>
    <n v="5006257"/>
    <n v="12.45"/>
    <n v="5"/>
  </r>
  <r>
    <s v="COUNTY"/>
    <x v="1"/>
    <s v="12565586"/>
    <n v="12.45"/>
    <n v="12.45"/>
    <x v="0"/>
    <d v="2016-08-01T00:00:00"/>
    <x v="4"/>
    <n v="5723160"/>
    <n v="12.45"/>
    <n v="1"/>
  </r>
  <r>
    <s v="COUNTY"/>
    <x v="1"/>
    <s v="12565586"/>
    <n v="62.25"/>
    <n v="62.25"/>
    <x v="0"/>
    <d v="2016-08-01T00:00:00"/>
    <x v="4"/>
    <n v="5007417"/>
    <n v="12.45"/>
    <n v="5"/>
  </r>
  <r>
    <s v="COUNTY"/>
    <x v="1"/>
    <s v="13084312"/>
    <n v="124.5"/>
    <n v="124.5"/>
    <x v="0"/>
    <d v="2016-08-01T00:00:00"/>
    <x v="4"/>
    <n v="5740520"/>
    <n v="12.45"/>
    <n v="10"/>
  </r>
  <r>
    <s v="COUNTY"/>
    <x v="1"/>
    <s v="13084332"/>
    <n v="124.5"/>
    <n v="124.5"/>
    <x v="0"/>
    <d v="2016-09-01T00:00:00"/>
    <x v="5"/>
    <n v="5740520"/>
    <n v="12.45"/>
    <n v="10"/>
  </r>
  <r>
    <s v="COUNTY"/>
    <x v="1"/>
    <s v="13360456"/>
    <n v="12.45"/>
    <n v="12.45"/>
    <x v="0"/>
    <d v="2016-09-01T00:00:00"/>
    <x v="5"/>
    <n v="5723160"/>
    <n v="12.45"/>
    <n v="1"/>
  </r>
  <r>
    <s v="COUNTY"/>
    <x v="1"/>
    <s v="13360456"/>
    <n v="62.25"/>
    <n v="62.25"/>
    <x v="0"/>
    <d v="2016-09-01T00:00:00"/>
    <x v="5"/>
    <n v="5006257"/>
    <n v="12.45"/>
    <n v="5"/>
  </r>
  <r>
    <s v="COUNTY"/>
    <x v="1"/>
    <s v="13084344"/>
    <n v="124.5"/>
    <n v="124.5"/>
    <x v="0"/>
    <d v="2016-10-01T00:00:00"/>
    <x v="6"/>
    <n v="5740520"/>
    <n v="12.45"/>
    <n v="10"/>
  </r>
  <r>
    <s v="COUNTY"/>
    <x v="1"/>
    <s v="13360478"/>
    <n v="12.45"/>
    <n v="12.45"/>
    <x v="0"/>
    <d v="2016-10-01T00:00:00"/>
    <x v="6"/>
    <n v="5723160"/>
    <n v="12.45"/>
    <n v="1"/>
  </r>
  <r>
    <s v="COUNTY"/>
    <x v="1"/>
    <s v="13360478"/>
    <n v="62.25"/>
    <n v="62.25"/>
    <x v="0"/>
    <d v="2016-10-01T00:00:00"/>
    <x v="6"/>
    <n v="5007417"/>
    <n v="12.45"/>
    <n v="5"/>
  </r>
  <r>
    <s v="COUNTY"/>
    <x v="1"/>
    <s v="13360488"/>
    <n v="12.45"/>
    <n v="12.45"/>
    <x v="0"/>
    <d v="2016-11-01T00:00:00"/>
    <x v="7"/>
    <n v="5723160"/>
    <n v="12.45"/>
    <n v="1"/>
  </r>
  <r>
    <s v="COUNTY"/>
    <x v="1"/>
    <s v="13360488"/>
    <n v="62.25"/>
    <n v="62.25"/>
    <x v="0"/>
    <d v="2016-11-01T00:00:00"/>
    <x v="7"/>
    <n v="5006257"/>
    <n v="12.45"/>
    <n v="5"/>
  </r>
  <r>
    <s v="COUNTY"/>
    <x v="1"/>
    <s v="13860659"/>
    <n v="124.5"/>
    <n v="124.5"/>
    <x v="0"/>
    <d v="2016-11-01T00:00:00"/>
    <x v="7"/>
    <n v="5740520"/>
    <n v="12.45"/>
    <n v="10"/>
  </r>
  <r>
    <s v="COUNTY"/>
    <x v="1"/>
    <s v="13860671"/>
    <n v="124.5"/>
    <n v="124.5"/>
    <x v="0"/>
    <d v="2016-12-01T00:00:00"/>
    <x v="8"/>
    <n v="5740520"/>
    <n v="12.45"/>
    <n v="10"/>
  </r>
  <r>
    <s v="COUNTY"/>
    <x v="1"/>
    <s v="14071048"/>
    <n v="12.45"/>
    <n v="12.45"/>
    <x v="0"/>
    <d v="2016-12-01T00:00:00"/>
    <x v="8"/>
    <n v="5723160"/>
    <n v="12.45"/>
    <n v="1"/>
  </r>
  <r>
    <s v="COUNTY"/>
    <x v="1"/>
    <s v="14071048"/>
    <n v="62.25"/>
    <n v="62.25"/>
    <x v="0"/>
    <d v="2016-12-01T00:00:00"/>
    <x v="8"/>
    <n v="5007417"/>
    <n v="12.45"/>
    <n v="5"/>
  </r>
  <r>
    <s v="COUNTY"/>
    <x v="1"/>
    <s v="13860681"/>
    <n v="124.5"/>
    <n v="124.5"/>
    <x v="0"/>
    <d v="2017-01-01T00:00:00"/>
    <x v="9"/>
    <n v="5740520"/>
    <n v="12.45"/>
    <n v="10"/>
  </r>
  <r>
    <s v="COUNTY"/>
    <x v="1"/>
    <s v="14118647"/>
    <n v="12.49"/>
    <n v="12.49"/>
    <x v="0"/>
    <d v="2017-01-01T00:00:00"/>
    <x v="9"/>
    <n v="5723160"/>
    <n v="12.45"/>
    <n v="1.0032128514056227"/>
  </r>
  <r>
    <s v="COUNTY"/>
    <x v="1"/>
    <s v="14118647"/>
    <n v="62.45"/>
    <n v="62.45"/>
    <x v="0"/>
    <d v="2017-01-01T00:00:00"/>
    <x v="9"/>
    <n v="5006257"/>
    <n v="12.49"/>
    <n v="5"/>
  </r>
  <r>
    <s v="COUNTY"/>
    <x v="1"/>
    <s v="14118662"/>
    <n v="12.49"/>
    <n v="12.49"/>
    <x v="0"/>
    <d v="2017-02-01T00:00:00"/>
    <x v="10"/>
    <n v="5723160"/>
    <n v="12.49"/>
    <n v="1"/>
  </r>
  <r>
    <s v="COUNTY"/>
    <x v="1"/>
    <s v="14118662"/>
    <n v="62.45"/>
    <n v="62.45"/>
    <x v="0"/>
    <d v="2017-02-01T00:00:00"/>
    <x v="10"/>
    <n v="5007417"/>
    <n v="12.49"/>
    <n v="5"/>
  </r>
  <r>
    <s v="COUNTY"/>
    <x v="1"/>
    <s v="14497656"/>
    <n v="124.9"/>
    <n v="124.9"/>
    <x v="0"/>
    <d v="2017-02-01T00:00:00"/>
    <x v="10"/>
    <n v="5740520"/>
    <n v="12.49"/>
    <n v="10"/>
  </r>
  <r>
    <s v="COUNTY"/>
    <x v="1"/>
    <s v="14497685"/>
    <n v="124.9"/>
    <n v="124.9"/>
    <x v="0"/>
    <d v="2017-03-01T00:00:00"/>
    <x v="11"/>
    <n v="5740520"/>
    <n v="12.49"/>
    <n v="10"/>
  </r>
  <r>
    <s v="COUNTY"/>
    <x v="1"/>
    <s v="14767430"/>
    <n v="12.49"/>
    <n v="12.49"/>
    <x v="0"/>
    <d v="2017-03-01T00:00:00"/>
    <x v="11"/>
    <n v="5723160"/>
    <n v="12.49"/>
    <n v="1"/>
  </r>
  <r>
    <s v="COUNTY"/>
    <x v="1"/>
    <s v="14767430"/>
    <n v="62.45"/>
    <n v="62.45"/>
    <x v="0"/>
    <d v="2017-03-01T00:00:00"/>
    <x v="11"/>
    <n v="5006257"/>
    <n v="12.49"/>
    <n v="5"/>
  </r>
  <r>
    <s v="COUNTY"/>
    <x v="2"/>
    <s v="763725"/>
    <n v="-20.100000000000001"/>
    <n v="20.100000000000001"/>
    <x v="0"/>
    <d v="2016-04-01T00:00:00"/>
    <x v="0"/>
    <n v="5712690"/>
    <n v="20.100000000000001"/>
    <n v="-1"/>
  </r>
  <r>
    <s v="COUNTY"/>
    <x v="2"/>
    <s v="764985"/>
    <n v="-20.100000000000001"/>
    <n v="20.100000000000001"/>
    <x v="0"/>
    <d v="2016-04-01T00:00:00"/>
    <x v="0"/>
    <n v="5016310"/>
    <n v="20.100000000000001"/>
    <n v="-1"/>
  </r>
  <r>
    <s v="COUNTY"/>
    <x v="2"/>
    <s v="765025"/>
    <n v="20.100000000000001"/>
    <n v="20.100000000000001"/>
    <x v="0"/>
    <d v="2016-04-01T00:00:00"/>
    <x v="0"/>
    <n v="5728460"/>
    <n v="20.100000000000001"/>
    <n v="1"/>
  </r>
  <r>
    <s v="COUNTY"/>
    <x v="2"/>
    <s v="765418"/>
    <n v="20.100000000000001"/>
    <n v="20.100000000000001"/>
    <x v="0"/>
    <d v="2016-04-01T00:00:00"/>
    <x v="0"/>
    <n v="5000807"/>
    <n v="20.100000000000001"/>
    <n v="1"/>
  </r>
  <r>
    <s v="COUNTY"/>
    <x v="2"/>
    <s v="765479"/>
    <n v="20.100000000000001"/>
    <n v="20.100000000000001"/>
    <x v="0"/>
    <d v="2016-04-01T00:00:00"/>
    <x v="0"/>
    <n v="5775770"/>
    <n v="20.100000000000001"/>
    <n v="1"/>
  </r>
  <r>
    <s v="COUNTY"/>
    <x v="2"/>
    <s v="765924"/>
    <n v="-20.100000000000001"/>
    <n v="20.100000000000001"/>
    <x v="0"/>
    <d v="2016-04-01T00:00:00"/>
    <x v="0"/>
    <n v="5763390"/>
    <n v="20.100000000000001"/>
    <n v="-1"/>
  </r>
  <r>
    <s v="COUNTY"/>
    <x v="2"/>
    <s v="766061"/>
    <n v="-20.100000000000001"/>
    <n v="20.100000000000001"/>
    <x v="0"/>
    <d v="2016-04-01T00:00:00"/>
    <x v="0"/>
    <n v="5004284"/>
    <n v="20.100000000000001"/>
    <n v="-1"/>
  </r>
  <r>
    <s v="COUNTY"/>
    <x v="2"/>
    <s v="766535"/>
    <n v="20.100000000000001"/>
    <n v="20.100000000000001"/>
    <x v="0"/>
    <d v="2016-04-01T00:00:00"/>
    <x v="0"/>
    <n v="5000807"/>
    <n v="20.100000000000001"/>
    <n v="1"/>
  </r>
  <r>
    <s v="COUNTY"/>
    <x v="2"/>
    <s v="767275"/>
    <n v="-20.100000000000001"/>
    <n v="20.100000000000001"/>
    <x v="0"/>
    <d v="2016-04-01T00:00:00"/>
    <x v="0"/>
    <n v="5749160"/>
    <n v="20.100000000000001"/>
    <n v="-1"/>
  </r>
  <r>
    <s v="COUNTY"/>
    <x v="2"/>
    <s v="767369"/>
    <n v="-20.100000000000001"/>
    <n v="20.100000000000001"/>
    <x v="0"/>
    <d v="2016-04-01T00:00:00"/>
    <x v="0"/>
    <n v="5734320"/>
    <n v="20.100000000000001"/>
    <n v="-1"/>
  </r>
  <r>
    <s v="COUNTY"/>
    <x v="2"/>
    <s v="767387"/>
    <n v="20.100000000000001"/>
    <n v="20.100000000000001"/>
    <x v="0"/>
    <d v="2016-04-01T00:00:00"/>
    <x v="0"/>
    <n v="5012719"/>
    <n v="20.100000000000001"/>
    <n v="1"/>
  </r>
  <r>
    <s v="COUNTY"/>
    <x v="2"/>
    <s v="767662"/>
    <n v="-20.100000000000001"/>
    <n v="20.100000000000001"/>
    <x v="0"/>
    <d v="2016-04-01T00:00:00"/>
    <x v="0"/>
    <n v="5775780"/>
    <n v="20.100000000000001"/>
    <n v="-1"/>
  </r>
  <r>
    <s v="COUNTY"/>
    <x v="2"/>
    <s v="767731"/>
    <n v="20.100000000000001"/>
    <n v="20.100000000000001"/>
    <x v="0"/>
    <d v="2016-04-01T00:00:00"/>
    <x v="0"/>
    <n v="5779250"/>
    <n v="20.100000000000001"/>
    <n v="1"/>
  </r>
  <r>
    <s v="COUNTY"/>
    <x v="2"/>
    <s v="768640"/>
    <n v="-20.100000000000001"/>
    <n v="20.100000000000001"/>
    <x v="0"/>
    <d v="2016-04-01T00:00:00"/>
    <x v="0"/>
    <n v="5005673"/>
    <n v="20.100000000000001"/>
    <n v="-1"/>
  </r>
  <r>
    <s v="COUNTY"/>
    <x v="2"/>
    <s v="768663"/>
    <n v="-20.100000000000001"/>
    <n v="20.100000000000001"/>
    <x v="0"/>
    <d v="2016-04-01T00:00:00"/>
    <x v="0"/>
    <n v="5012788"/>
    <n v="20.100000000000001"/>
    <n v="-1"/>
  </r>
  <r>
    <s v="COUNTY"/>
    <x v="2"/>
    <s v="769136"/>
    <n v="-20.100000000000001"/>
    <n v="20.100000000000001"/>
    <x v="0"/>
    <d v="2016-04-01T00:00:00"/>
    <x v="0"/>
    <n v="5773170"/>
    <n v="20.100000000000001"/>
    <n v="-1"/>
  </r>
  <r>
    <s v="COUNTY"/>
    <x v="2"/>
    <s v="770304"/>
    <n v="20.100000000000001"/>
    <n v="20.100000000000001"/>
    <x v="0"/>
    <d v="2016-04-01T00:00:00"/>
    <x v="0"/>
    <n v="5771590"/>
    <n v="20.100000000000001"/>
    <n v="1"/>
  </r>
  <r>
    <s v="COUNTY"/>
    <x v="2"/>
    <s v="771240"/>
    <n v="20.100000000000001"/>
    <n v="20.100000000000001"/>
    <x v="0"/>
    <d v="2016-04-01T00:00:00"/>
    <x v="0"/>
    <n v="5012207"/>
    <n v="20.100000000000001"/>
    <n v="1"/>
  </r>
  <r>
    <s v="COUNTY"/>
    <x v="2"/>
    <s v="771255"/>
    <n v="-20.100000000000001"/>
    <n v="20.100000000000001"/>
    <x v="0"/>
    <d v="2016-04-01T00:00:00"/>
    <x v="0"/>
    <n v="5004521"/>
    <n v="20.100000000000001"/>
    <n v="-1"/>
  </r>
  <r>
    <s v="COUNTY"/>
    <x v="2"/>
    <s v="772147"/>
    <n v="20.100000000000001"/>
    <n v="20.100000000000001"/>
    <x v="0"/>
    <d v="2016-04-01T00:00:00"/>
    <x v="0"/>
    <n v="5780150"/>
    <n v="20.100000000000001"/>
    <n v="1"/>
  </r>
  <r>
    <s v="COUNTY"/>
    <x v="2"/>
    <s v="772183"/>
    <n v="20.100000000000001"/>
    <n v="20.100000000000001"/>
    <x v="0"/>
    <d v="2016-04-01T00:00:00"/>
    <x v="0"/>
    <n v="5780160"/>
    <n v="20.100000000000001"/>
    <n v="1"/>
  </r>
  <r>
    <s v="COUNTY"/>
    <x v="2"/>
    <s v="772219"/>
    <n v="20.100000000000001"/>
    <n v="20.100000000000001"/>
    <x v="0"/>
    <d v="2016-04-01T00:00:00"/>
    <x v="0"/>
    <n v="5727020"/>
    <n v="20.100000000000001"/>
    <n v="1"/>
  </r>
  <r>
    <s v="COUNTY"/>
    <x v="2"/>
    <s v="772230"/>
    <n v="20.100000000000001"/>
    <n v="20.100000000000001"/>
    <x v="0"/>
    <d v="2016-04-01T00:00:00"/>
    <x v="0"/>
    <n v="5780200"/>
    <n v="20.100000000000001"/>
    <n v="1"/>
  </r>
  <r>
    <s v="COUNTY"/>
    <x v="2"/>
    <s v="772231"/>
    <n v="20.100000000000001"/>
    <n v="20.100000000000001"/>
    <x v="0"/>
    <d v="2016-04-01T00:00:00"/>
    <x v="0"/>
    <n v="5780210"/>
    <n v="20.100000000000001"/>
    <n v="1"/>
  </r>
  <r>
    <s v="COUNTY"/>
    <x v="2"/>
    <s v="772683"/>
    <n v="20.100000000000001"/>
    <n v="20.100000000000001"/>
    <x v="0"/>
    <d v="2016-04-01T00:00:00"/>
    <x v="0"/>
    <n v="5780220"/>
    <n v="20.100000000000001"/>
    <n v="1"/>
  </r>
  <r>
    <s v="COUNTY"/>
    <x v="2"/>
    <s v="772877"/>
    <n v="20.100000000000001"/>
    <n v="20.100000000000001"/>
    <x v="0"/>
    <d v="2016-04-01T00:00:00"/>
    <x v="0"/>
    <n v="5015417"/>
    <n v="20.100000000000001"/>
    <n v="1"/>
  </r>
  <r>
    <s v="COUNTY"/>
    <x v="2"/>
    <s v="772881"/>
    <n v="20.100000000000001"/>
    <n v="20.100000000000001"/>
    <x v="0"/>
    <d v="2016-04-01T00:00:00"/>
    <x v="0"/>
    <n v="5001143"/>
    <n v="20.100000000000001"/>
    <n v="1"/>
  </r>
  <r>
    <s v="COUNTY"/>
    <x v="2"/>
    <s v="772883"/>
    <n v="16.079999999999998"/>
    <n v="16.079999999999998"/>
    <x v="0"/>
    <d v="2016-04-01T00:00:00"/>
    <x v="0"/>
    <n v="5780270"/>
    <n v="20.100000000000001"/>
    <n v="0.79999999999999982"/>
  </r>
  <r>
    <s v="COUNTY"/>
    <x v="2"/>
    <s v="773297"/>
    <n v="20.100000000000001"/>
    <n v="20.100000000000001"/>
    <x v="0"/>
    <d v="2016-04-01T00:00:00"/>
    <x v="0"/>
    <n v="5006027"/>
    <n v="20.100000000000001"/>
    <n v="1"/>
  </r>
  <r>
    <s v="COUNTY"/>
    <x v="2"/>
    <s v="773301"/>
    <n v="-20.100000000000001"/>
    <n v="20.100000000000001"/>
    <x v="0"/>
    <d v="2016-04-01T00:00:00"/>
    <x v="0"/>
    <n v="5763440"/>
    <n v="20.100000000000001"/>
    <n v="-1"/>
  </r>
  <r>
    <s v="COUNTY"/>
    <x v="2"/>
    <s v="773552"/>
    <n v="20.100000000000001"/>
    <n v="20.100000000000001"/>
    <x v="0"/>
    <d v="2016-04-01T00:00:00"/>
    <x v="0"/>
    <n v="5004058"/>
    <n v="20.100000000000001"/>
    <n v="1"/>
  </r>
  <r>
    <s v="COUNTY"/>
    <x v="2"/>
    <s v="774317"/>
    <n v="-20.100000000000001"/>
    <n v="20.100000000000001"/>
    <x v="0"/>
    <d v="2016-04-01T00:00:00"/>
    <x v="0"/>
    <n v="5776030"/>
    <n v="20.100000000000001"/>
    <n v="-1"/>
  </r>
  <r>
    <s v="COUNTY"/>
    <x v="2"/>
    <s v="774322"/>
    <n v="20.100000000000001"/>
    <n v="20.100000000000001"/>
    <x v="0"/>
    <d v="2016-04-01T00:00:00"/>
    <x v="0"/>
    <n v="5005617"/>
    <n v="20.100000000000001"/>
    <n v="1"/>
  </r>
  <r>
    <s v="COUNTY"/>
    <x v="2"/>
    <s v="774527"/>
    <n v="15.08"/>
    <n v="15.08"/>
    <x v="0"/>
    <d v="2016-04-01T00:00:00"/>
    <x v="0"/>
    <n v="5739860"/>
    <n v="20.100000000000001"/>
    <n v="0.75024875621890541"/>
  </r>
  <r>
    <s v="COUNTY"/>
    <x v="2"/>
    <s v="774707"/>
    <n v="20.100000000000001"/>
    <n v="20.100000000000001"/>
    <x v="0"/>
    <d v="2016-04-01T00:00:00"/>
    <x v="0"/>
    <n v="5006255"/>
    <n v="20.100000000000001"/>
    <n v="1"/>
  </r>
  <r>
    <s v="COUNTY"/>
    <x v="2"/>
    <s v="774807"/>
    <n v="-20.100000000000001"/>
    <n v="20.100000000000001"/>
    <x v="0"/>
    <d v="2016-04-01T00:00:00"/>
    <x v="0"/>
    <n v="5001066"/>
    <n v="20.100000000000001"/>
    <n v="-1"/>
  </r>
  <r>
    <s v="COUNTY"/>
    <x v="2"/>
    <s v="774863"/>
    <n v="20.100000000000001"/>
    <n v="20.100000000000001"/>
    <x v="0"/>
    <d v="2016-04-01T00:00:00"/>
    <x v="0"/>
    <n v="5769810"/>
    <n v="20.100000000000001"/>
    <n v="1"/>
  </r>
  <r>
    <s v="AWH"/>
    <x v="2"/>
    <s v="11548096"/>
    <n v="341.7"/>
    <n v="341.7"/>
    <x v="0"/>
    <d v="2016-04-01T00:00:00"/>
    <x v="0"/>
    <n v="5763740"/>
    <n v="20.100000000000001"/>
    <n v="17"/>
  </r>
  <r>
    <s v="SpokCity"/>
    <x v="2"/>
    <s v="11548096"/>
    <n v="160.80000000000001"/>
    <n v="160.80000000000001"/>
    <x v="0"/>
    <d v="2016-04-01T00:00:00"/>
    <x v="0"/>
    <n v="5763770"/>
    <n v="20.100000000000001"/>
    <n v="8"/>
  </r>
  <r>
    <s v="COUNTY"/>
    <x v="2"/>
    <s v="11548096"/>
    <n v="3015"/>
    <n v="3015"/>
    <x v="0"/>
    <d v="2016-04-01T00:00:00"/>
    <x v="0"/>
    <n v="5776000"/>
    <n v="20.100000000000001"/>
    <n v="150"/>
  </r>
  <r>
    <s v="COUNTY"/>
    <x v="2"/>
    <s v="11548096"/>
    <n v="80.400000000000006"/>
    <n v="80.400000000000006"/>
    <x v="0"/>
    <d v="2016-04-01T00:00:00"/>
    <x v="0"/>
    <n v="5763140"/>
    <n v="20.100000000000001"/>
    <n v="4"/>
  </r>
  <r>
    <s v="COUNTY"/>
    <x v="2"/>
    <s v="11548096"/>
    <n v="20883.900000000001"/>
    <n v="20883.900000000001"/>
    <x v="0"/>
    <d v="2016-04-01T00:00:00"/>
    <x v="0"/>
    <n v="5764280"/>
    <n v="20.100000000000001"/>
    <n v="1039"/>
  </r>
  <r>
    <s v="AWH"/>
    <x v="2"/>
    <s v="11790529"/>
    <n v="482.4"/>
    <n v="482.4"/>
    <x v="0"/>
    <d v="2016-04-01T00:00:00"/>
    <x v="0"/>
    <n v="5015219"/>
    <n v="20.100000000000001"/>
    <n v="23.999999999999996"/>
  </r>
  <r>
    <s v="SpokCity"/>
    <x v="2"/>
    <s v="11790529"/>
    <n v="20.100000000000001"/>
    <n v="20.100000000000001"/>
    <x v="0"/>
    <d v="2016-04-01T00:00:00"/>
    <x v="0"/>
    <n v="5772010"/>
    <n v="20.100000000000001"/>
    <n v="1"/>
  </r>
  <r>
    <s v="COUNTY"/>
    <x v="2"/>
    <s v="11790529"/>
    <n v="3075.3"/>
    <n v="3075.3"/>
    <x v="0"/>
    <d v="2016-04-01T00:00:00"/>
    <x v="0"/>
    <n v="5767190"/>
    <n v="20.100000000000001"/>
    <n v="153"/>
  </r>
  <r>
    <s v="COUNTY"/>
    <x v="2"/>
    <s v="11790529"/>
    <n v="20.100000000000001"/>
    <n v="20.100000000000001"/>
    <x v="0"/>
    <d v="2016-04-01T00:00:00"/>
    <x v="0"/>
    <n v="5767910"/>
    <n v="20.100000000000001"/>
    <n v="1"/>
  </r>
  <r>
    <s v="COUNTY"/>
    <x v="2"/>
    <s v="11790529"/>
    <n v="20.100000000000001"/>
    <n v="20.100000000000001"/>
    <x v="0"/>
    <d v="2016-04-01T00:00:00"/>
    <x v="0"/>
    <n v="5777360"/>
    <n v="20.100000000000001"/>
    <n v="1"/>
  </r>
  <r>
    <s v="COUNTY"/>
    <x v="2"/>
    <s v="11790529"/>
    <n v="20.100000000000001"/>
    <n v="20.100000000000001"/>
    <x v="0"/>
    <d v="2016-04-01T00:00:00"/>
    <x v="0"/>
    <n v="5778640"/>
    <n v="20.100000000000001"/>
    <n v="1"/>
  </r>
  <r>
    <s v="COUNTY"/>
    <x v="2"/>
    <s v="11790529"/>
    <n v="14753.4"/>
    <n v="14753.4"/>
    <x v="0"/>
    <d v="2016-04-01T00:00:00"/>
    <x v="0"/>
    <n v="5015776"/>
    <n v="20.100000000000001"/>
    <n v="733.99999999999989"/>
  </r>
  <r>
    <s v="COUNTY"/>
    <x v="2"/>
    <s v="776843"/>
    <n v="20.100000000000001"/>
    <n v="20.100000000000001"/>
    <x v="0"/>
    <d v="2016-04-04T00:00:00"/>
    <x v="0"/>
    <n v="5733660"/>
    <n v="20.100000000000001"/>
    <n v="1"/>
  </r>
  <r>
    <s v="COUNTY"/>
    <x v="2"/>
    <s v="776851"/>
    <n v="-15.08"/>
    <n v="15.08"/>
    <x v="0"/>
    <d v="2016-04-04T00:00:00"/>
    <x v="0"/>
    <n v="5004717"/>
    <n v="20.100000000000001"/>
    <n v="-0.75024875621890541"/>
  </r>
  <r>
    <s v="COUNTY"/>
    <x v="2"/>
    <s v="778241"/>
    <n v="-15.08"/>
    <n v="15.08"/>
    <x v="0"/>
    <d v="2016-04-04T00:00:00"/>
    <x v="0"/>
    <n v="5778050"/>
    <n v="20.100000000000001"/>
    <n v="-0.75024875621890541"/>
  </r>
  <r>
    <s v="COUNTY"/>
    <x v="2"/>
    <s v="778586"/>
    <n v="-15.08"/>
    <n v="15.08"/>
    <x v="0"/>
    <d v="2016-04-04T00:00:00"/>
    <x v="0"/>
    <n v="5746470"/>
    <n v="20.100000000000001"/>
    <n v="-0.75024875621890541"/>
  </r>
  <r>
    <s v="COUNTY"/>
    <x v="2"/>
    <s v="776837"/>
    <n v="20.100000000000001"/>
    <n v="20.100000000000001"/>
    <x v="0"/>
    <d v="2016-04-05T00:00:00"/>
    <x v="0"/>
    <n v="5011633"/>
    <n v="20.100000000000001"/>
    <n v="1"/>
  </r>
  <r>
    <s v="COUNTY"/>
    <x v="2"/>
    <s v="777530"/>
    <n v="20.100000000000001"/>
    <n v="20.100000000000001"/>
    <x v="0"/>
    <d v="2016-04-07T00:00:00"/>
    <x v="0"/>
    <n v="5003967"/>
    <n v="20.100000000000001"/>
    <n v="1"/>
  </r>
  <r>
    <s v="COUNTY"/>
    <x v="2"/>
    <s v="778210"/>
    <n v="20.100000000000001"/>
    <n v="20.100000000000001"/>
    <x v="0"/>
    <d v="2016-04-07T00:00:00"/>
    <x v="0"/>
    <n v="5007507"/>
    <n v="20.100000000000001"/>
    <n v="1"/>
  </r>
  <r>
    <s v="COUNTY"/>
    <x v="2"/>
    <s v="778266"/>
    <n v="20.100000000000001"/>
    <n v="20.100000000000001"/>
    <x v="0"/>
    <d v="2016-04-07T00:00:00"/>
    <x v="0"/>
    <n v="5001066"/>
    <n v="20.100000000000001"/>
    <n v="1"/>
  </r>
  <r>
    <s v="COUNTY"/>
    <x v="2"/>
    <s v="778965"/>
    <n v="-15.08"/>
    <n v="15.08"/>
    <x v="0"/>
    <d v="2016-04-07T00:00:00"/>
    <x v="0"/>
    <n v="5015774"/>
    <n v="20.100000000000001"/>
    <n v="-0.75024875621890541"/>
  </r>
  <r>
    <s v="COUNTY"/>
    <x v="2"/>
    <s v="779124"/>
    <n v="-15.08"/>
    <n v="15.08"/>
    <x v="0"/>
    <d v="2016-04-07T00:00:00"/>
    <x v="0"/>
    <n v="5006631"/>
    <n v="20.100000000000001"/>
    <n v="-0.75024875621890541"/>
  </r>
  <r>
    <s v="COUNTY"/>
    <x v="2"/>
    <s v="780238"/>
    <n v="-15.08"/>
    <n v="15.08"/>
    <x v="0"/>
    <d v="2016-04-07T00:00:00"/>
    <x v="0"/>
    <n v="5005628"/>
    <n v="20.100000000000001"/>
    <n v="-0.75024875621890541"/>
  </r>
  <r>
    <s v="COUNTY"/>
    <x v="2"/>
    <s v="775864"/>
    <n v="15.08"/>
    <n v="15.08"/>
    <x v="0"/>
    <d v="2016-04-11T00:00:00"/>
    <x v="0"/>
    <n v="5780450"/>
    <n v="20.100000000000001"/>
    <n v="0.75024875621890541"/>
  </r>
  <r>
    <s v="COUNTY"/>
    <x v="2"/>
    <s v="775874"/>
    <n v="15.08"/>
    <n v="15.08"/>
    <x v="0"/>
    <d v="2016-04-11T00:00:00"/>
    <x v="0"/>
    <n v="5780460"/>
    <n v="20.100000000000001"/>
    <n v="0.75024875621890541"/>
  </r>
  <r>
    <s v="COUNTY"/>
    <x v="2"/>
    <s v="779526"/>
    <n v="-10.050000000000001"/>
    <n v="10.050000000000001"/>
    <x v="0"/>
    <d v="2016-04-11T00:00:00"/>
    <x v="0"/>
    <n v="5006278"/>
    <n v="20.100000000000001"/>
    <n v="-0.5"/>
  </r>
  <r>
    <s v="COUNTY"/>
    <x v="2"/>
    <s v="779527"/>
    <n v="10.06"/>
    <n v="10.06"/>
    <x v="0"/>
    <d v="2016-04-11T00:00:00"/>
    <x v="0"/>
    <n v="5006278"/>
    <n v="20.100000000000001"/>
    <n v="0.50049751243781093"/>
  </r>
  <r>
    <s v="COUNTY"/>
    <x v="2"/>
    <s v="780200"/>
    <n v="-10.050000000000001"/>
    <n v="10.050000000000001"/>
    <x v="0"/>
    <d v="2016-04-11T00:00:00"/>
    <x v="0"/>
    <n v="5757870"/>
    <n v="20.100000000000001"/>
    <n v="-0.5"/>
  </r>
  <r>
    <s v="COUNTY"/>
    <x v="2"/>
    <s v="780594"/>
    <n v="-10.050000000000001"/>
    <n v="10.050000000000001"/>
    <x v="0"/>
    <d v="2016-04-11T00:00:00"/>
    <x v="0"/>
    <n v="5757010"/>
    <n v="20.100000000000001"/>
    <n v="-0.5"/>
  </r>
  <r>
    <s v="COUNTY"/>
    <x v="2"/>
    <s v="781326"/>
    <n v="-10.050000000000001"/>
    <n v="10.050000000000001"/>
    <x v="0"/>
    <d v="2016-04-11T00:00:00"/>
    <x v="0"/>
    <n v="5007591"/>
    <n v="20.100000000000001"/>
    <n v="-0.5"/>
  </r>
  <r>
    <s v="COUNTY"/>
    <x v="2"/>
    <s v="781348"/>
    <n v="-10.050000000000001"/>
    <n v="10.050000000000001"/>
    <x v="0"/>
    <d v="2016-04-11T00:00:00"/>
    <x v="0"/>
    <n v="5773900"/>
    <n v="20.100000000000001"/>
    <n v="-0.5"/>
  </r>
  <r>
    <s v="COUNTY"/>
    <x v="2"/>
    <s v="777812"/>
    <n v="15.08"/>
    <n v="15.08"/>
    <x v="0"/>
    <d v="2016-04-12T00:00:00"/>
    <x v="0"/>
    <n v="5004728"/>
    <n v="20.100000000000001"/>
    <n v="0.75024875621890541"/>
  </r>
  <r>
    <s v="COUNTY"/>
    <x v="2"/>
    <s v="777855"/>
    <n v="15.08"/>
    <n v="15.08"/>
    <x v="0"/>
    <d v="2016-04-12T00:00:00"/>
    <x v="0"/>
    <n v="5012037"/>
    <n v="20.100000000000001"/>
    <n v="0.75024875621890541"/>
  </r>
  <r>
    <s v="COUNTY"/>
    <x v="2"/>
    <s v="778243"/>
    <n v="15.08"/>
    <n v="15.08"/>
    <x v="0"/>
    <d v="2016-04-12T00:00:00"/>
    <x v="0"/>
    <n v="5005949"/>
    <n v="20.100000000000001"/>
    <n v="0.75024875621890541"/>
  </r>
  <r>
    <s v="COUNTY"/>
    <x v="2"/>
    <s v="778272"/>
    <n v="15.08"/>
    <n v="15.08"/>
    <x v="0"/>
    <d v="2016-04-12T00:00:00"/>
    <x v="0"/>
    <n v="5780580"/>
    <n v="20.100000000000001"/>
    <n v="0.75024875621890541"/>
  </r>
  <r>
    <s v="COUNTY"/>
    <x v="2"/>
    <s v="779481"/>
    <n v="15.08"/>
    <n v="15.08"/>
    <x v="0"/>
    <d v="2016-04-12T00:00:00"/>
    <x v="0"/>
    <n v="5004483"/>
    <n v="20.100000000000001"/>
    <n v="0.75024875621890541"/>
  </r>
  <r>
    <s v="COUNTY"/>
    <x v="2"/>
    <s v="779513"/>
    <n v="15.08"/>
    <n v="15.08"/>
    <x v="0"/>
    <d v="2016-04-12T00:00:00"/>
    <x v="0"/>
    <n v="5005383"/>
    <n v="20.100000000000001"/>
    <n v="0.75024875621890541"/>
  </r>
  <r>
    <s v="COUNTY"/>
    <x v="2"/>
    <s v="779584"/>
    <n v="15.08"/>
    <n v="15.08"/>
    <x v="0"/>
    <d v="2016-04-12T00:00:00"/>
    <x v="0"/>
    <n v="5004704"/>
    <n v="20.100000000000001"/>
    <n v="0.75024875621890541"/>
  </r>
  <r>
    <s v="COUNTY"/>
    <x v="2"/>
    <s v="781711"/>
    <n v="-10.050000000000001"/>
    <n v="10.050000000000001"/>
    <x v="0"/>
    <d v="2016-04-12T00:00:00"/>
    <x v="0"/>
    <n v="5768940"/>
    <n v="20.100000000000001"/>
    <n v="-0.5"/>
  </r>
  <r>
    <s v="COUNTY"/>
    <x v="2"/>
    <s v="781307"/>
    <n v="-10.050000000000001"/>
    <n v="10.050000000000001"/>
    <x v="0"/>
    <d v="2016-04-13T00:00:00"/>
    <x v="0"/>
    <n v="5004148"/>
    <n v="20.100000000000001"/>
    <n v="-0.5"/>
  </r>
  <r>
    <s v="COUNTY"/>
    <x v="2"/>
    <s v="782199"/>
    <n v="-10.050000000000001"/>
    <n v="10.050000000000001"/>
    <x v="0"/>
    <d v="2016-04-13T00:00:00"/>
    <x v="0"/>
    <n v="5004920"/>
    <n v="20.100000000000001"/>
    <n v="-0.5"/>
  </r>
  <r>
    <s v="COUNTY"/>
    <x v="2"/>
    <s v="780560"/>
    <n v="15.08"/>
    <n v="15.08"/>
    <x v="0"/>
    <d v="2016-04-14T00:00:00"/>
    <x v="0"/>
    <n v="5004924"/>
    <n v="20.100000000000001"/>
    <n v="0.75024875621890541"/>
  </r>
  <r>
    <s v="COUNTY"/>
    <x v="2"/>
    <s v="781781"/>
    <n v="-10.050000000000001"/>
    <n v="10.050000000000001"/>
    <x v="0"/>
    <d v="2016-04-14T00:00:00"/>
    <x v="0"/>
    <n v="5005375"/>
    <n v="20.100000000000001"/>
    <n v="-0.5"/>
  </r>
  <r>
    <s v="COUNTY"/>
    <x v="2"/>
    <s v="780210"/>
    <n v="12.06"/>
    <n v="12.06"/>
    <x v="0"/>
    <d v="2016-04-15T00:00:00"/>
    <x v="0"/>
    <n v="5004766"/>
    <n v="20.100000000000001"/>
    <n v="0.6"/>
  </r>
  <r>
    <s v="COUNTY"/>
    <x v="2"/>
    <s v="781486"/>
    <n v="12.06"/>
    <n v="12.06"/>
    <x v="0"/>
    <d v="2016-04-15T00:00:00"/>
    <x v="0"/>
    <n v="5780640"/>
    <n v="20.100000000000001"/>
    <n v="0.6"/>
  </r>
  <r>
    <s v="COUNTY"/>
    <x v="2"/>
    <s v="780900"/>
    <n v="10.050000000000001"/>
    <n v="10.050000000000001"/>
    <x v="0"/>
    <d v="2016-04-18T00:00:00"/>
    <x v="0"/>
    <n v="5779240"/>
    <n v="20.100000000000001"/>
    <n v="0.5"/>
  </r>
  <r>
    <s v="COUNTY"/>
    <x v="2"/>
    <s v="780909"/>
    <n v="10.050000000000001"/>
    <n v="10.050000000000001"/>
    <x v="0"/>
    <d v="2016-04-18T00:00:00"/>
    <x v="0"/>
    <n v="5006861"/>
    <n v="20.100000000000001"/>
    <n v="0.5"/>
  </r>
  <r>
    <s v="COUNTY"/>
    <x v="2"/>
    <s v="780974"/>
    <n v="10.050000000000001"/>
    <n v="10.050000000000001"/>
    <x v="0"/>
    <d v="2016-04-18T00:00:00"/>
    <x v="0"/>
    <n v="5014012"/>
    <n v="20.100000000000001"/>
    <n v="0.5"/>
  </r>
  <r>
    <s v="COUNTY"/>
    <x v="2"/>
    <s v="781072"/>
    <n v="10.050000000000001"/>
    <n v="10.050000000000001"/>
    <x v="0"/>
    <d v="2016-04-18T00:00:00"/>
    <x v="0"/>
    <n v="5743930"/>
    <n v="20.100000000000001"/>
    <n v="0.5"/>
  </r>
  <r>
    <s v="COUNTY"/>
    <x v="2"/>
    <s v="781437"/>
    <n v="10.050000000000001"/>
    <n v="10.050000000000001"/>
    <x v="0"/>
    <d v="2016-04-18T00:00:00"/>
    <x v="0"/>
    <n v="5780830"/>
    <n v="20.100000000000001"/>
    <n v="0.5"/>
  </r>
  <r>
    <s v="COUNTY"/>
    <x v="2"/>
    <s v="781439"/>
    <n v="10.050000000000001"/>
    <n v="10.050000000000001"/>
    <x v="0"/>
    <d v="2016-04-18T00:00:00"/>
    <x v="0"/>
    <n v="5780840"/>
    <n v="20.100000000000001"/>
    <n v="0.5"/>
  </r>
  <r>
    <s v="COUNTY"/>
    <x v="2"/>
    <s v="782666"/>
    <n v="-5.03"/>
    <n v="5.03"/>
    <x v="0"/>
    <d v="2016-04-18T00:00:00"/>
    <x v="0"/>
    <n v="5762570"/>
    <n v="20.100000000000001"/>
    <n v="-0.25024875621890547"/>
  </r>
  <r>
    <s v="COUNTY"/>
    <x v="2"/>
    <s v="784099"/>
    <n v="-5.03"/>
    <n v="5.03"/>
    <x v="0"/>
    <d v="2016-04-18T00:00:00"/>
    <x v="0"/>
    <n v="5760220"/>
    <n v="20.100000000000001"/>
    <n v="-0.25024875621890547"/>
  </r>
  <r>
    <s v="COUNTY"/>
    <x v="2"/>
    <s v="784276"/>
    <n v="-5.03"/>
    <n v="5.03"/>
    <x v="0"/>
    <d v="2016-04-18T00:00:00"/>
    <x v="0"/>
    <n v="5712770"/>
    <n v="20.100000000000001"/>
    <n v="-0.25024875621890547"/>
  </r>
  <r>
    <s v="COUNTY"/>
    <x v="2"/>
    <s v="783918"/>
    <n v="-5.03"/>
    <n v="5.03"/>
    <x v="0"/>
    <d v="2016-04-19T00:00:00"/>
    <x v="0"/>
    <n v="5006675"/>
    <n v="20.100000000000001"/>
    <n v="-0.25024875621890547"/>
  </r>
  <r>
    <s v="COUNTY"/>
    <x v="2"/>
    <s v="783922"/>
    <n v="10.050000000000001"/>
    <n v="10.050000000000001"/>
    <x v="0"/>
    <d v="2016-04-21T00:00:00"/>
    <x v="0"/>
    <n v="5006042"/>
    <n v="20.100000000000001"/>
    <n v="0.5"/>
  </r>
  <r>
    <s v="COUNTY"/>
    <x v="2"/>
    <s v="784267"/>
    <n v="-5.03"/>
    <n v="5.03"/>
    <x v="0"/>
    <d v="2016-04-21T00:00:00"/>
    <x v="0"/>
    <n v="5725120"/>
    <n v="20.100000000000001"/>
    <n v="-0.25024875621890547"/>
  </r>
  <r>
    <s v="COUNTY"/>
    <x v="2"/>
    <s v="784280"/>
    <n v="-5.03"/>
    <n v="5.03"/>
    <x v="0"/>
    <d v="2016-04-21T00:00:00"/>
    <x v="0"/>
    <n v="5007328"/>
    <n v="20.100000000000001"/>
    <n v="-0.25024875621890547"/>
  </r>
  <r>
    <s v="COUNTY"/>
    <x v="2"/>
    <s v="784294"/>
    <n v="-5.03"/>
    <n v="5.03"/>
    <x v="0"/>
    <d v="2016-04-21T00:00:00"/>
    <x v="0"/>
    <n v="5012850"/>
    <n v="20.100000000000001"/>
    <n v="-0.25024875621890547"/>
  </r>
  <r>
    <s v="COUNTY"/>
    <x v="2"/>
    <s v="783496"/>
    <n v="8.0399999999999991"/>
    <n v="8.0399999999999991"/>
    <x v="0"/>
    <d v="2016-04-22T00:00:00"/>
    <x v="0"/>
    <n v="5780960"/>
    <n v="20.100000000000001"/>
    <n v="0.39999999999999991"/>
  </r>
  <r>
    <s v="COUNTY"/>
    <x v="2"/>
    <s v="785322"/>
    <n v="-4.0199999999999996"/>
    <n v="4.0199999999999996"/>
    <x v="0"/>
    <d v="2016-04-22T00:00:00"/>
    <x v="0"/>
    <n v="5705150"/>
    <n v="20.100000000000001"/>
    <n v="-0.19999999999999996"/>
  </r>
  <r>
    <s v="COUNTY"/>
    <x v="2"/>
    <s v="781732"/>
    <n v="5.03"/>
    <n v="5.03"/>
    <x v="0"/>
    <d v="2016-04-25T00:00:00"/>
    <x v="0"/>
    <n v="5780880"/>
    <n v="20.100000000000001"/>
    <n v="0.25024875621890547"/>
  </r>
  <r>
    <s v="COUNTY"/>
    <x v="2"/>
    <s v="781824"/>
    <n v="5.03"/>
    <n v="5.03"/>
    <x v="0"/>
    <d v="2016-04-25T00:00:00"/>
    <x v="0"/>
    <n v="5780910"/>
    <n v="20.100000000000001"/>
    <n v="0.25024875621890547"/>
  </r>
  <r>
    <s v="COUNTY"/>
    <x v="2"/>
    <s v="783239"/>
    <n v="5.03"/>
    <n v="5.03"/>
    <x v="0"/>
    <d v="2016-04-25T00:00:00"/>
    <x v="0"/>
    <n v="5780930"/>
    <n v="20.100000000000001"/>
    <n v="0.25024875621890547"/>
  </r>
  <r>
    <s v="COUNTY"/>
    <x v="2"/>
    <s v="783314"/>
    <n v="5.03"/>
    <n v="5.03"/>
    <x v="0"/>
    <d v="2016-04-25T00:00:00"/>
    <x v="0"/>
    <n v="5780940"/>
    <n v="20.100000000000001"/>
    <n v="0.25024875621890547"/>
  </r>
  <r>
    <s v="COUNTY"/>
    <x v="2"/>
    <s v="784087"/>
    <n v="5.03"/>
    <n v="5.03"/>
    <x v="0"/>
    <d v="2016-04-25T00:00:00"/>
    <x v="0"/>
    <n v="5007184"/>
    <n v="20.100000000000001"/>
    <n v="0.25024875621890547"/>
  </r>
  <r>
    <s v="COUNTY"/>
    <x v="2"/>
    <s v="784104"/>
    <n v="5.03"/>
    <n v="5.03"/>
    <x v="0"/>
    <d v="2016-04-25T00:00:00"/>
    <x v="0"/>
    <n v="5780990"/>
    <n v="20.100000000000001"/>
    <n v="0.25024875621890547"/>
  </r>
  <r>
    <s v="COUNTY"/>
    <x v="2"/>
    <s v="784320"/>
    <n v="5.03"/>
    <n v="5.03"/>
    <x v="0"/>
    <d v="2016-04-25T00:00:00"/>
    <x v="0"/>
    <n v="5005341"/>
    <n v="20.100000000000001"/>
    <n v="0.25024875621890547"/>
  </r>
  <r>
    <s v="COUNTY"/>
    <x v="2"/>
    <s v="785535"/>
    <n v="5.03"/>
    <n v="5.03"/>
    <x v="0"/>
    <d v="2016-04-26T00:00:00"/>
    <x v="0"/>
    <n v="5001078"/>
    <n v="20.100000000000001"/>
    <n v="0.25024875621890547"/>
  </r>
  <r>
    <s v="COUNTY"/>
    <x v="2"/>
    <s v="785576"/>
    <n v="5.03"/>
    <n v="5.03"/>
    <x v="0"/>
    <d v="2016-04-26T00:00:00"/>
    <x v="0"/>
    <n v="5005843"/>
    <n v="20.100000000000001"/>
    <n v="0.25024875621890547"/>
  </r>
  <r>
    <s v="COUNTY"/>
    <x v="2"/>
    <s v="785591"/>
    <n v="5.03"/>
    <n v="5.03"/>
    <x v="0"/>
    <d v="2016-04-26T00:00:00"/>
    <x v="0"/>
    <n v="5743360"/>
    <n v="20.100000000000001"/>
    <n v="0.25024875621890547"/>
  </r>
  <r>
    <s v="COUNTY"/>
    <x v="2"/>
    <s v="784258"/>
    <n v="5.03"/>
    <n v="5.03"/>
    <x v="0"/>
    <d v="2016-04-28T00:00:00"/>
    <x v="0"/>
    <n v="5005121"/>
    <n v="20.100000000000001"/>
    <n v="0.25024875621890547"/>
  </r>
  <r>
    <s v="COUNTY"/>
    <x v="2"/>
    <s v="785598"/>
    <n v="5.03"/>
    <n v="5.03"/>
    <x v="0"/>
    <d v="2016-04-28T00:00:00"/>
    <x v="0"/>
    <n v="5014965"/>
    <n v="20.100000000000001"/>
    <n v="0.25024875621890547"/>
  </r>
  <r>
    <s v="COUNTY"/>
    <x v="2"/>
    <s v="791095"/>
    <n v="-20.100000000000001"/>
    <n v="20.100000000000001"/>
    <x v="0"/>
    <d v="2016-04-28T00:00:00"/>
    <x v="0"/>
    <n v="5769410"/>
    <n v="20.100000000000001"/>
    <n v="-1"/>
  </r>
  <r>
    <s v="COUNTY"/>
    <x v="2"/>
    <s v="791831"/>
    <n v="-20.100000000000001"/>
    <n v="20.100000000000001"/>
    <x v="0"/>
    <d v="2016-04-28T00:00:00"/>
    <x v="0"/>
    <n v="5006528"/>
    <n v="20.100000000000001"/>
    <n v="-1"/>
  </r>
  <r>
    <s v="COUNTY"/>
    <x v="2"/>
    <s v="785552"/>
    <n v="4.0199999999999996"/>
    <n v="4.0199999999999996"/>
    <x v="0"/>
    <d v="2016-04-29T00:00:00"/>
    <x v="0"/>
    <n v="5781210"/>
    <n v="20.100000000000001"/>
    <n v="0.19999999999999996"/>
  </r>
  <r>
    <s v="COUNTY"/>
    <x v="2"/>
    <s v="785556"/>
    <n v="4.0199999999999996"/>
    <n v="4.0199999999999996"/>
    <x v="0"/>
    <d v="2016-04-29T00:00:00"/>
    <x v="0"/>
    <n v="5781220"/>
    <n v="20.100000000000001"/>
    <n v="0.19999999999999996"/>
  </r>
  <r>
    <s v="COUNTY"/>
    <x v="2"/>
    <s v="785620"/>
    <n v="4.0199999999999996"/>
    <n v="4.0199999999999996"/>
    <x v="0"/>
    <d v="2016-04-29T00:00:00"/>
    <x v="0"/>
    <n v="5719110"/>
    <n v="20.100000000000001"/>
    <n v="0.19999999999999996"/>
  </r>
  <r>
    <s v="COUNTY"/>
    <x v="2"/>
    <s v="791096"/>
    <n v="-20.100000000000001"/>
    <n v="20.100000000000001"/>
    <x v="0"/>
    <d v="2016-04-29T00:00:00"/>
    <x v="0"/>
    <n v="5013374"/>
    <n v="20.100000000000001"/>
    <n v="-1"/>
  </r>
  <r>
    <s v="COUNTY"/>
    <x v="2"/>
    <s v="791793"/>
    <n v="-20.100000000000001"/>
    <n v="20.100000000000001"/>
    <x v="0"/>
    <d v="2016-04-29T00:00:00"/>
    <x v="0"/>
    <n v="5014222"/>
    <n v="20.100000000000001"/>
    <n v="-1"/>
  </r>
  <r>
    <s v="COUNTY"/>
    <x v="2"/>
    <s v="778951"/>
    <n v="-20.100000000000001"/>
    <n v="20.100000000000001"/>
    <x v="0"/>
    <d v="2016-05-01T00:00:00"/>
    <x v="1"/>
    <n v="5001029"/>
    <n v="20.100000000000001"/>
    <n v="-1"/>
  </r>
  <r>
    <s v="COUNTY"/>
    <x v="2"/>
    <s v="778966"/>
    <n v="-20.100000000000001"/>
    <n v="20.100000000000001"/>
    <x v="0"/>
    <d v="2016-05-01T00:00:00"/>
    <x v="1"/>
    <n v="5015774"/>
    <n v="20.100000000000001"/>
    <n v="-1"/>
  </r>
  <r>
    <s v="COUNTY"/>
    <x v="2"/>
    <s v="780201"/>
    <n v="-20.100000000000001"/>
    <n v="20.100000000000001"/>
    <x v="0"/>
    <d v="2016-05-01T00:00:00"/>
    <x v="1"/>
    <n v="5757870"/>
    <n v="20.100000000000001"/>
    <n v="-1"/>
  </r>
  <r>
    <s v="COUNTY"/>
    <x v="2"/>
    <s v="780975"/>
    <n v="20.100000000000001"/>
    <n v="20.100000000000001"/>
    <x v="0"/>
    <d v="2016-05-01T00:00:00"/>
    <x v="1"/>
    <n v="5014012"/>
    <n v="20.100000000000001"/>
    <n v="1"/>
  </r>
  <r>
    <s v="COUNTY"/>
    <x v="2"/>
    <s v="781327"/>
    <n v="-20.100000000000001"/>
    <n v="20.100000000000001"/>
    <x v="0"/>
    <d v="2016-05-01T00:00:00"/>
    <x v="1"/>
    <n v="5007591"/>
    <n v="20.100000000000001"/>
    <n v="-1"/>
  </r>
  <r>
    <s v="COUNTY"/>
    <x v="2"/>
    <s v="781782"/>
    <n v="-20.100000000000001"/>
    <n v="20.100000000000001"/>
    <x v="0"/>
    <d v="2016-05-01T00:00:00"/>
    <x v="1"/>
    <n v="5005375"/>
    <n v="20.100000000000001"/>
    <n v="-1"/>
  </r>
  <r>
    <s v="COUNTY"/>
    <x v="2"/>
    <s v="782668"/>
    <n v="-20.100000000000001"/>
    <n v="20.100000000000001"/>
    <x v="0"/>
    <d v="2016-05-01T00:00:00"/>
    <x v="1"/>
    <n v="5762570"/>
    <n v="20.100000000000001"/>
    <n v="-1"/>
  </r>
  <r>
    <s v="COUNTY"/>
    <x v="2"/>
    <s v="783919"/>
    <n v="-20.100000000000001"/>
    <n v="20.100000000000001"/>
    <x v="0"/>
    <d v="2016-05-01T00:00:00"/>
    <x v="1"/>
    <n v="5006675"/>
    <n v="20.100000000000001"/>
    <n v="-1"/>
  </r>
  <r>
    <s v="COUNTY"/>
    <x v="2"/>
    <s v="783923"/>
    <n v="20.100000000000001"/>
    <n v="20.100000000000001"/>
    <x v="0"/>
    <d v="2016-05-01T00:00:00"/>
    <x v="1"/>
    <n v="5006042"/>
    <n v="20.100000000000001"/>
    <n v="1"/>
  </r>
  <r>
    <s v="COUNTY"/>
    <x v="2"/>
    <s v="784100"/>
    <n v="-20.100000000000001"/>
    <n v="20.100000000000001"/>
    <x v="0"/>
    <d v="2016-05-01T00:00:00"/>
    <x v="1"/>
    <n v="5760220"/>
    <n v="20.100000000000001"/>
    <n v="-1"/>
  </r>
  <r>
    <s v="COUNTY"/>
    <x v="2"/>
    <s v="784277"/>
    <n v="-20.100000000000001"/>
    <n v="20.100000000000001"/>
    <x v="0"/>
    <d v="2016-05-01T00:00:00"/>
    <x v="1"/>
    <n v="5712770"/>
    <n v="20.100000000000001"/>
    <n v="-1"/>
  </r>
  <r>
    <s v="COUNTY"/>
    <x v="2"/>
    <s v="784281"/>
    <n v="-20.100000000000001"/>
    <n v="20.100000000000001"/>
    <x v="0"/>
    <d v="2016-05-01T00:00:00"/>
    <x v="1"/>
    <n v="5007328"/>
    <n v="20.100000000000001"/>
    <n v="-1"/>
  </r>
  <r>
    <s v="COUNTY"/>
    <x v="2"/>
    <s v="784295"/>
    <n v="-20.100000000000001"/>
    <n v="20.100000000000001"/>
    <x v="0"/>
    <d v="2016-05-01T00:00:00"/>
    <x v="1"/>
    <n v="5012850"/>
    <n v="20.100000000000001"/>
    <n v="-1"/>
  </r>
  <r>
    <s v="COUNTY"/>
    <x v="2"/>
    <s v="784396"/>
    <n v="20.100000000000001"/>
    <n v="20.100000000000001"/>
    <x v="0"/>
    <d v="2016-05-01T00:00:00"/>
    <x v="1"/>
    <n v="5781080"/>
    <n v="20.100000000000001"/>
    <n v="1"/>
  </r>
  <r>
    <s v="COUNTY"/>
    <x v="2"/>
    <s v="784452"/>
    <n v="16.079999999999998"/>
    <n v="16.079999999999998"/>
    <x v="0"/>
    <d v="2016-05-01T00:00:00"/>
    <x v="1"/>
    <n v="5781120"/>
    <n v="20.100000000000001"/>
    <n v="0.79999999999999982"/>
  </r>
  <r>
    <s v="COUNTY"/>
    <x v="2"/>
    <s v="785441"/>
    <n v="20.100000000000001"/>
    <n v="20.100000000000001"/>
    <x v="0"/>
    <d v="2016-05-01T00:00:00"/>
    <x v="1"/>
    <n v="5743290"/>
    <n v="20.100000000000001"/>
    <n v="1"/>
  </r>
  <r>
    <s v="COUNTY"/>
    <x v="2"/>
    <s v="785489"/>
    <n v="20.100000000000001"/>
    <n v="20.100000000000001"/>
    <x v="0"/>
    <d v="2016-05-01T00:00:00"/>
    <x v="1"/>
    <n v="5781180"/>
    <n v="20.100000000000001"/>
    <n v="1"/>
  </r>
  <r>
    <s v="COUNTY"/>
    <x v="2"/>
    <s v="785536"/>
    <n v="20.100000000000001"/>
    <n v="20.100000000000001"/>
    <x v="0"/>
    <d v="2016-05-01T00:00:00"/>
    <x v="1"/>
    <n v="5001078"/>
    <n v="20.100000000000001"/>
    <n v="1"/>
  </r>
  <r>
    <s v="COUNTY"/>
    <x v="2"/>
    <s v="785553"/>
    <n v="20.100000000000001"/>
    <n v="20.100000000000001"/>
    <x v="0"/>
    <d v="2016-05-01T00:00:00"/>
    <x v="1"/>
    <n v="5781210"/>
    <n v="20.100000000000001"/>
    <n v="1"/>
  </r>
  <r>
    <s v="COUNTY"/>
    <x v="2"/>
    <s v="785557"/>
    <n v="20.100000000000001"/>
    <n v="20.100000000000001"/>
    <x v="0"/>
    <d v="2016-05-01T00:00:00"/>
    <x v="1"/>
    <n v="5781220"/>
    <n v="20.100000000000001"/>
    <n v="1"/>
  </r>
  <r>
    <s v="COUNTY"/>
    <x v="2"/>
    <s v="785577"/>
    <n v="20.100000000000001"/>
    <n v="20.100000000000001"/>
    <x v="0"/>
    <d v="2016-05-01T00:00:00"/>
    <x v="1"/>
    <n v="5005843"/>
    <n v="20.100000000000001"/>
    <n v="1"/>
  </r>
  <r>
    <s v="COUNTY"/>
    <x v="2"/>
    <s v="785590"/>
    <n v="-20.100000000000001"/>
    <n v="20.100000000000001"/>
    <x v="0"/>
    <d v="2016-05-01T00:00:00"/>
    <x v="1"/>
    <n v="5735190"/>
    <n v="20.100000000000001"/>
    <n v="-1"/>
  </r>
  <r>
    <s v="COUNTY"/>
    <x v="2"/>
    <s v="785592"/>
    <n v="20.100000000000001"/>
    <n v="20.100000000000001"/>
    <x v="0"/>
    <d v="2016-05-01T00:00:00"/>
    <x v="1"/>
    <n v="5743360"/>
    <n v="20.100000000000001"/>
    <n v="1"/>
  </r>
  <r>
    <s v="COUNTY"/>
    <x v="2"/>
    <s v="785599"/>
    <n v="20.100000000000001"/>
    <n v="20.100000000000001"/>
    <x v="0"/>
    <d v="2016-05-01T00:00:00"/>
    <x v="1"/>
    <n v="5014965"/>
    <n v="20.100000000000001"/>
    <n v="1"/>
  </r>
  <r>
    <s v="COUNTY"/>
    <x v="2"/>
    <s v="785621"/>
    <n v="20.100000000000001"/>
    <n v="20.100000000000001"/>
    <x v="0"/>
    <d v="2016-05-01T00:00:00"/>
    <x v="1"/>
    <n v="5719110"/>
    <n v="20.100000000000001"/>
    <n v="1"/>
  </r>
  <r>
    <s v="COUNTY"/>
    <x v="2"/>
    <s v="785938"/>
    <n v="-20.100000000000001"/>
    <n v="20.100000000000001"/>
    <x v="0"/>
    <d v="2016-05-01T00:00:00"/>
    <x v="1"/>
    <n v="5006779"/>
    <n v="20.100000000000001"/>
    <n v="-1"/>
  </r>
  <r>
    <s v="COUNTY"/>
    <x v="2"/>
    <s v="785940"/>
    <n v="-20.100000000000001"/>
    <n v="20.100000000000001"/>
    <x v="0"/>
    <d v="2016-05-01T00:00:00"/>
    <x v="1"/>
    <n v="5012454"/>
    <n v="20.100000000000001"/>
    <n v="-1"/>
  </r>
  <r>
    <s v="COUNTY"/>
    <x v="2"/>
    <s v="785948"/>
    <n v="-20.100000000000001"/>
    <n v="20.100000000000001"/>
    <x v="0"/>
    <d v="2016-05-01T00:00:00"/>
    <x v="1"/>
    <n v="5775380"/>
    <n v="20.100000000000001"/>
    <n v="-1"/>
  </r>
  <r>
    <s v="COUNTY"/>
    <x v="2"/>
    <s v="786922"/>
    <n v="-20.100000000000001"/>
    <n v="20.100000000000001"/>
    <x v="0"/>
    <d v="2016-05-01T00:00:00"/>
    <x v="1"/>
    <n v="5768210"/>
    <n v="20.100000000000001"/>
    <n v="-1"/>
  </r>
  <r>
    <s v="COUNTY"/>
    <x v="2"/>
    <s v="786955"/>
    <n v="20.100000000000001"/>
    <n v="20.100000000000001"/>
    <x v="0"/>
    <d v="2016-05-01T00:00:00"/>
    <x v="1"/>
    <n v="5781400"/>
    <n v="20.100000000000001"/>
    <n v="1"/>
  </r>
  <r>
    <s v="COUNTY"/>
    <x v="2"/>
    <s v="787321"/>
    <n v="-20.100000000000001"/>
    <n v="20.100000000000001"/>
    <x v="0"/>
    <d v="2016-05-01T00:00:00"/>
    <x v="1"/>
    <n v="5006568"/>
    <n v="20.100000000000001"/>
    <n v="-1"/>
  </r>
  <r>
    <s v="COUNTY"/>
    <x v="2"/>
    <s v="787418"/>
    <n v="16.079999999999998"/>
    <n v="16.079999999999998"/>
    <x v="0"/>
    <d v="2016-05-01T00:00:00"/>
    <x v="1"/>
    <n v="5770060"/>
    <n v="20.100000000000001"/>
    <n v="0.79999999999999982"/>
  </r>
  <r>
    <s v="COUNTY"/>
    <x v="2"/>
    <s v="787838"/>
    <n v="-20.100000000000001"/>
    <n v="20.100000000000001"/>
    <x v="0"/>
    <d v="2016-05-01T00:00:00"/>
    <x v="1"/>
    <n v="5015793"/>
    <n v="20.100000000000001"/>
    <n v="-1"/>
  </r>
  <r>
    <s v="COUNTY"/>
    <x v="2"/>
    <s v="788217"/>
    <n v="-20.100000000000001"/>
    <n v="20.100000000000001"/>
    <x v="0"/>
    <d v="2016-05-01T00:00:00"/>
    <x v="1"/>
    <n v="5004993"/>
    <n v="20.100000000000001"/>
    <n v="-1"/>
  </r>
  <r>
    <s v="COUNTY"/>
    <x v="2"/>
    <s v="788292"/>
    <n v="16.079999999999998"/>
    <n v="16.079999999999998"/>
    <x v="0"/>
    <d v="2016-05-01T00:00:00"/>
    <x v="1"/>
    <n v="5781480"/>
    <n v="20.100000000000001"/>
    <n v="0.79999999999999982"/>
  </r>
  <r>
    <s v="COUNTY"/>
    <x v="2"/>
    <s v="789083"/>
    <n v="20.100000000000001"/>
    <n v="20.100000000000001"/>
    <x v="0"/>
    <d v="2016-05-01T00:00:00"/>
    <x v="1"/>
    <n v="5748050"/>
    <n v="20.100000000000001"/>
    <n v="1"/>
  </r>
  <r>
    <s v="AWH"/>
    <x v="2"/>
    <s v="11790540"/>
    <n v="482.4"/>
    <n v="482.4"/>
    <x v="0"/>
    <d v="2016-05-01T00:00:00"/>
    <x v="1"/>
    <n v="5762970"/>
    <n v="20.100000000000001"/>
    <n v="23.999999999999996"/>
  </r>
  <r>
    <s v="SpokCity"/>
    <x v="2"/>
    <s v="11790540"/>
    <n v="20.100000000000001"/>
    <n v="20.100000000000001"/>
    <x v="0"/>
    <d v="2016-05-01T00:00:00"/>
    <x v="1"/>
    <n v="5772010"/>
    <n v="20.100000000000001"/>
    <n v="1"/>
  </r>
  <r>
    <s v="COUNTY"/>
    <x v="2"/>
    <s v="11790540"/>
    <n v="3115.5"/>
    <n v="3115.5"/>
    <x v="0"/>
    <d v="2016-05-01T00:00:00"/>
    <x v="1"/>
    <n v="5775320"/>
    <n v="20.100000000000001"/>
    <n v="155"/>
  </r>
  <r>
    <s v="COUNTY"/>
    <x v="2"/>
    <s v="11790540"/>
    <n v="20.100000000000001"/>
    <n v="20.100000000000001"/>
    <x v="0"/>
    <d v="2016-05-01T00:00:00"/>
    <x v="1"/>
    <n v="5767910"/>
    <n v="20.100000000000001"/>
    <n v="1"/>
  </r>
  <r>
    <s v="COUNTY"/>
    <x v="2"/>
    <s v="11790540"/>
    <n v="20.100000000000001"/>
    <n v="20.100000000000001"/>
    <x v="0"/>
    <d v="2016-05-01T00:00:00"/>
    <x v="1"/>
    <n v="5777360"/>
    <n v="20.100000000000001"/>
    <n v="1"/>
  </r>
  <r>
    <s v="COUNTY"/>
    <x v="2"/>
    <s v="11790540"/>
    <n v="20.100000000000001"/>
    <n v="20.100000000000001"/>
    <x v="0"/>
    <d v="2016-05-01T00:00:00"/>
    <x v="1"/>
    <n v="5778640"/>
    <n v="20.100000000000001"/>
    <n v="1"/>
  </r>
  <r>
    <s v="COUNTY"/>
    <x v="2"/>
    <s v="11790540"/>
    <n v="15034.8"/>
    <n v="15034.8"/>
    <x v="0"/>
    <d v="2016-05-01T00:00:00"/>
    <x v="1"/>
    <n v="5013374"/>
    <n v="20.100000000000001"/>
    <n v="747.99999999999989"/>
  </r>
  <r>
    <s v="COUNTY"/>
    <x v="2"/>
    <s v="12053618"/>
    <n v="80.400000000000006"/>
    <n v="80.400000000000006"/>
    <x v="0"/>
    <d v="2016-05-01T00:00:00"/>
    <x v="1"/>
    <n v="5781220"/>
    <n v="20.100000000000001"/>
    <n v="4"/>
  </r>
  <r>
    <s v="COUNTY"/>
    <x v="2"/>
    <s v="12053618"/>
    <n v="140.69999999999999"/>
    <n v="140.69999999999999"/>
    <x v="0"/>
    <d v="2016-05-01T00:00:00"/>
    <x v="1"/>
    <n v="5780990"/>
    <n v="20.100000000000001"/>
    <n v="6.9999999999999991"/>
  </r>
  <r>
    <s v="AWH"/>
    <x v="2"/>
    <s v="12281663"/>
    <n v="341.7"/>
    <n v="341.7"/>
    <x v="0"/>
    <d v="2016-05-01T00:00:00"/>
    <x v="1"/>
    <n v="5774140"/>
    <n v="20.100000000000001"/>
    <n v="17"/>
  </r>
  <r>
    <s v="SpokCity"/>
    <x v="2"/>
    <s v="12281663"/>
    <n v="160.80000000000001"/>
    <n v="160.80000000000001"/>
    <x v="0"/>
    <d v="2016-05-01T00:00:00"/>
    <x v="1"/>
    <n v="5763770"/>
    <n v="20.100000000000001"/>
    <n v="8"/>
  </r>
  <r>
    <s v="COUNTY"/>
    <x v="2"/>
    <s v="12281663"/>
    <n v="2854.2"/>
    <n v="2854.2"/>
    <x v="0"/>
    <d v="2016-05-01T00:00:00"/>
    <x v="1"/>
    <n v="5773470"/>
    <n v="20.100000000000001"/>
    <n v="141.99999999999997"/>
  </r>
  <r>
    <s v="COUNTY"/>
    <x v="2"/>
    <s v="12281663"/>
    <n v="20.100000000000001"/>
    <n v="20.100000000000001"/>
    <x v="0"/>
    <d v="2016-05-01T00:00:00"/>
    <x v="1"/>
    <n v="5780930"/>
    <n v="20.100000000000001"/>
    <n v="1"/>
  </r>
  <r>
    <s v="COUNTY"/>
    <x v="2"/>
    <s v="12281663"/>
    <n v="80.400000000000006"/>
    <n v="80.400000000000006"/>
    <x v="0"/>
    <d v="2016-05-01T00:00:00"/>
    <x v="1"/>
    <n v="5758770"/>
    <n v="20.100000000000001"/>
    <n v="4"/>
  </r>
  <r>
    <s v="COUNTY"/>
    <x v="2"/>
    <s v="12281663"/>
    <n v="20863.8"/>
    <n v="20863.8"/>
    <x v="0"/>
    <d v="2016-05-01T00:00:00"/>
    <x v="1"/>
    <n v="5773990"/>
    <n v="20.100000000000001"/>
    <n v="1038"/>
  </r>
  <r>
    <s v="COUNTY"/>
    <x v="2"/>
    <s v="790316"/>
    <n v="4.0199999999999996"/>
    <n v="4.0199999999999996"/>
    <x v="0"/>
    <d v="2016-05-02T00:00:00"/>
    <x v="1"/>
    <n v="5714100"/>
    <n v="20.100000000000001"/>
    <n v="0.19999999999999996"/>
  </r>
  <r>
    <s v="COUNTY"/>
    <x v="2"/>
    <s v="790497"/>
    <n v="-16.079999999999998"/>
    <n v="16.079999999999998"/>
    <x v="0"/>
    <d v="2016-05-02T00:00:00"/>
    <x v="1"/>
    <n v="5739820"/>
    <n v="20.100000000000001"/>
    <n v="-0.79999999999999982"/>
  </r>
  <r>
    <s v="AWH"/>
    <x v="2"/>
    <s v="790505"/>
    <n v="-16.079999999999998"/>
    <n v="16.079999999999998"/>
    <x v="0"/>
    <d v="2016-05-02T00:00:00"/>
    <x v="1"/>
    <n v="5767930"/>
    <n v="20.100000000000001"/>
    <n v="-0.79999999999999982"/>
  </r>
  <r>
    <s v="COUNTY"/>
    <x v="2"/>
    <s v="791099"/>
    <n v="-16.079999999999998"/>
    <n v="16.079999999999998"/>
    <x v="0"/>
    <d v="2016-05-02T00:00:00"/>
    <x v="1"/>
    <n v="5778270"/>
    <n v="20.100000000000001"/>
    <n v="-0.79999999999999982"/>
  </r>
  <r>
    <s v="COUNTY"/>
    <x v="2"/>
    <s v="791777"/>
    <n v="-16.079999999999998"/>
    <n v="16.079999999999998"/>
    <x v="0"/>
    <d v="2016-05-02T00:00:00"/>
    <x v="1"/>
    <n v="5012400"/>
    <n v="20.100000000000001"/>
    <n v="-0.79999999999999982"/>
  </r>
  <r>
    <s v="COUNTY"/>
    <x v="2"/>
    <s v="791789"/>
    <n v="-16.079999999999998"/>
    <n v="16.079999999999998"/>
    <x v="0"/>
    <d v="2016-05-02T00:00:00"/>
    <x v="1"/>
    <n v="5762890"/>
    <n v="20.100000000000001"/>
    <n v="-0.79999999999999982"/>
  </r>
  <r>
    <s v="COUNTY"/>
    <x v="2"/>
    <s v="791791"/>
    <n v="-16.079999999999998"/>
    <n v="16.079999999999998"/>
    <x v="0"/>
    <d v="2016-05-02T00:00:00"/>
    <x v="1"/>
    <n v="5712780"/>
    <n v="20.100000000000001"/>
    <n v="-0.79999999999999982"/>
  </r>
  <r>
    <s v="COUNTY"/>
    <x v="2"/>
    <s v="791809"/>
    <n v="-16.079999999999998"/>
    <n v="16.079999999999998"/>
    <x v="0"/>
    <d v="2016-05-02T00:00:00"/>
    <x v="1"/>
    <n v="5765250"/>
    <n v="20.100000000000001"/>
    <n v="-0.79999999999999982"/>
  </r>
  <r>
    <s v="COUNTY"/>
    <x v="2"/>
    <s v="791830"/>
    <n v="-16.079999999999998"/>
    <n v="16.079999999999998"/>
    <x v="0"/>
    <d v="2016-05-02T00:00:00"/>
    <x v="1"/>
    <n v="5016717"/>
    <n v="20.100000000000001"/>
    <n v="-0.79999999999999982"/>
  </r>
  <r>
    <s v="COUNTY"/>
    <x v="2"/>
    <s v="792425"/>
    <n v="-16.079999999999998"/>
    <n v="16.079999999999998"/>
    <x v="0"/>
    <d v="2016-05-02T00:00:00"/>
    <x v="1"/>
    <n v="5006980"/>
    <n v="20.100000000000001"/>
    <n v="-0.79999999999999982"/>
  </r>
  <r>
    <s v="COUNTY"/>
    <x v="2"/>
    <s v="789113"/>
    <n v="20.100000000000001"/>
    <n v="20.100000000000001"/>
    <x v="0"/>
    <d v="2016-05-03T00:00:00"/>
    <x v="1"/>
    <n v="5013735"/>
    <n v="20.100000000000001"/>
    <n v="1"/>
  </r>
  <r>
    <s v="COUNTY"/>
    <x v="2"/>
    <s v="790518"/>
    <n v="-16.079999999999998"/>
    <n v="16.079999999999998"/>
    <x v="0"/>
    <d v="2016-05-03T00:00:00"/>
    <x v="1"/>
    <n v="5729950"/>
    <n v="20.100000000000001"/>
    <n v="-0.79999999999999982"/>
  </r>
  <r>
    <s v="COUNTY"/>
    <x v="2"/>
    <s v="790526"/>
    <n v="-16.079999999999998"/>
    <n v="16.079999999999998"/>
    <x v="0"/>
    <d v="2016-05-03T00:00:00"/>
    <x v="1"/>
    <n v="5748050"/>
    <n v="20.100000000000001"/>
    <n v="-0.79999999999999982"/>
  </r>
  <r>
    <s v="COUNTY"/>
    <x v="2"/>
    <s v="790323"/>
    <n v="20.100000000000001"/>
    <n v="20.100000000000001"/>
    <x v="0"/>
    <d v="2016-05-04T00:00:00"/>
    <x v="1"/>
    <n v="5004148"/>
    <n v="20.100000000000001"/>
    <n v="1"/>
  </r>
  <r>
    <s v="COUNTY"/>
    <x v="2"/>
    <s v="790543"/>
    <n v="20.100000000000001"/>
    <n v="20.100000000000001"/>
    <x v="0"/>
    <d v="2016-05-05T00:00:00"/>
    <x v="1"/>
    <n v="5767010"/>
    <n v="20.100000000000001"/>
    <n v="1"/>
  </r>
  <r>
    <s v="COUNTY"/>
    <x v="2"/>
    <s v="792104"/>
    <n v="5.03"/>
    <n v="5.03"/>
    <x v="0"/>
    <d v="2016-05-05T00:00:00"/>
    <x v="1"/>
    <n v="5003966"/>
    <n v="20.100000000000001"/>
    <n v="0.25024875621890547"/>
  </r>
  <r>
    <s v="COUNTY"/>
    <x v="2"/>
    <s v="792113"/>
    <n v="-15.08"/>
    <n v="15.08"/>
    <x v="0"/>
    <d v="2016-05-05T00:00:00"/>
    <x v="1"/>
    <n v="5766020"/>
    <n v="20.100000000000001"/>
    <n v="-0.75024875621890541"/>
  </r>
  <r>
    <s v="COUNTY"/>
    <x v="2"/>
    <s v="792484"/>
    <n v="-15.08"/>
    <n v="15.08"/>
    <x v="0"/>
    <d v="2016-05-05T00:00:00"/>
    <x v="1"/>
    <n v="5006676"/>
    <n v="20.100000000000001"/>
    <n v="-0.75024875621890541"/>
  </r>
  <r>
    <s v="COUNTY"/>
    <x v="2"/>
    <s v="790124"/>
    <n v="20.100000000000001"/>
    <n v="20.100000000000001"/>
    <x v="0"/>
    <d v="2016-05-06T00:00:00"/>
    <x v="1"/>
    <n v="5770030"/>
    <n v="20.100000000000001"/>
    <n v="1"/>
  </r>
  <r>
    <s v="COUNTY"/>
    <x v="2"/>
    <s v="792166"/>
    <n v="20.100000000000001"/>
    <n v="20.100000000000001"/>
    <x v="0"/>
    <d v="2016-05-06T00:00:00"/>
    <x v="1"/>
    <n v="5015355"/>
    <n v="20.100000000000001"/>
    <n v="1"/>
  </r>
  <r>
    <s v="COUNTY"/>
    <x v="2"/>
    <s v="792184"/>
    <n v="20.100000000000001"/>
    <n v="20.100000000000001"/>
    <x v="0"/>
    <d v="2016-05-06T00:00:00"/>
    <x v="1"/>
    <n v="5013133"/>
    <n v="20.100000000000001"/>
    <n v="1"/>
  </r>
  <r>
    <s v="COUNTY"/>
    <x v="2"/>
    <s v="792419"/>
    <n v="5.03"/>
    <n v="5.03"/>
    <x v="0"/>
    <d v="2016-05-06T00:00:00"/>
    <x v="1"/>
    <n v="5001038"/>
    <n v="20.100000000000001"/>
    <n v="0.25024875621890547"/>
  </r>
  <r>
    <s v="COUNTY"/>
    <x v="2"/>
    <s v="790332"/>
    <n v="16.079999999999998"/>
    <n v="16.079999999999998"/>
    <x v="0"/>
    <d v="2016-05-09T00:00:00"/>
    <x v="1"/>
    <n v="5746470"/>
    <n v="20.100000000000001"/>
    <n v="0.79999999999999982"/>
  </r>
  <r>
    <s v="COUNTY"/>
    <x v="2"/>
    <s v="790522"/>
    <n v="16.079999999999998"/>
    <n v="16.079999999999998"/>
    <x v="0"/>
    <d v="2016-05-09T00:00:00"/>
    <x v="1"/>
    <n v="5757010"/>
    <n v="20.100000000000001"/>
    <n v="0.79999999999999982"/>
  </r>
  <r>
    <s v="COUNTY"/>
    <x v="2"/>
    <s v="791080"/>
    <n v="16.079999999999998"/>
    <n v="16.079999999999998"/>
    <x v="0"/>
    <d v="2016-05-09T00:00:00"/>
    <x v="1"/>
    <n v="5781550"/>
    <n v="20.100000000000001"/>
    <n v="0.79999999999999982"/>
  </r>
  <r>
    <s v="COUNTY"/>
    <x v="2"/>
    <s v="791756"/>
    <n v="16.079999999999998"/>
    <n v="16.079999999999998"/>
    <x v="0"/>
    <d v="2016-05-09T00:00:00"/>
    <x v="1"/>
    <n v="5781580"/>
    <n v="20.100000000000001"/>
    <n v="0.79999999999999982"/>
  </r>
  <r>
    <s v="COUNTY"/>
    <x v="2"/>
    <s v="792107"/>
    <n v="16.079999999999998"/>
    <n v="16.079999999999998"/>
    <x v="0"/>
    <d v="2016-05-09T00:00:00"/>
    <x v="1"/>
    <n v="5781650"/>
    <n v="20.100000000000001"/>
    <n v="0.79999999999999982"/>
  </r>
  <r>
    <s v="COUNTY"/>
    <x v="2"/>
    <s v="793566"/>
    <n v="-12.06"/>
    <n v="12.06"/>
    <x v="0"/>
    <d v="2016-05-09T00:00:00"/>
    <x v="1"/>
    <n v="5007099"/>
    <n v="20.100000000000001"/>
    <n v="-0.6"/>
  </r>
  <r>
    <s v="COUNTY"/>
    <x v="2"/>
    <s v="793646"/>
    <n v="8.0399999999999991"/>
    <n v="8.0399999999999991"/>
    <x v="0"/>
    <d v="2016-05-10T00:00:00"/>
    <x v="1"/>
    <n v="5005949"/>
    <n v="20.100000000000001"/>
    <n v="0.39999999999999991"/>
  </r>
  <r>
    <s v="COUNTY"/>
    <x v="2"/>
    <s v="793832"/>
    <n v="8.0399999999999991"/>
    <n v="8.0399999999999991"/>
    <x v="0"/>
    <d v="2016-05-10T00:00:00"/>
    <x v="1"/>
    <n v="5001215"/>
    <n v="20.100000000000001"/>
    <n v="0.39999999999999991"/>
  </r>
  <r>
    <s v="COUNTY"/>
    <x v="2"/>
    <s v="794584"/>
    <n v="16.079999999999998"/>
    <n v="16.079999999999998"/>
    <x v="0"/>
    <d v="2016-05-10T00:00:00"/>
    <x v="1"/>
    <n v="5781460"/>
    <n v="20.100000000000001"/>
    <n v="0.79999999999999982"/>
  </r>
  <r>
    <s v="COUNTY"/>
    <x v="2"/>
    <s v="791754"/>
    <n v="15.08"/>
    <n v="15.08"/>
    <x v="0"/>
    <d v="2016-05-11T00:00:00"/>
    <x v="1"/>
    <n v="5781570"/>
    <n v="20.100000000000001"/>
    <n v="0.75024875621890541"/>
  </r>
  <r>
    <s v="COUNTY"/>
    <x v="2"/>
    <s v="791839"/>
    <n v="15.08"/>
    <n v="15.08"/>
    <x v="0"/>
    <d v="2016-05-11T00:00:00"/>
    <x v="1"/>
    <n v="5774670"/>
    <n v="20.100000000000001"/>
    <n v="0.75024875621890541"/>
  </r>
  <r>
    <s v="COUNTY"/>
    <x v="2"/>
    <s v="793129"/>
    <n v="15.08"/>
    <n v="15.08"/>
    <x v="0"/>
    <d v="2016-05-11T00:00:00"/>
    <x v="1"/>
    <n v="5781770"/>
    <n v="20.100000000000001"/>
    <n v="0.75024875621890541"/>
  </r>
  <r>
    <s v="COUNTY"/>
    <x v="2"/>
    <s v="794119"/>
    <n v="15.08"/>
    <n v="15.08"/>
    <x v="0"/>
    <d v="2016-05-11T00:00:00"/>
    <x v="1"/>
    <n v="5013374"/>
    <n v="20.100000000000001"/>
    <n v="0.75024875621890541"/>
  </r>
  <r>
    <s v="COUNTY"/>
    <x v="2"/>
    <s v="793613"/>
    <n v="15.08"/>
    <n v="15.08"/>
    <x v="0"/>
    <d v="2016-05-12T00:00:00"/>
    <x v="1"/>
    <n v="5781810"/>
    <n v="20.100000000000001"/>
    <n v="0.75024875621890541"/>
  </r>
  <r>
    <s v="COUNTY"/>
    <x v="2"/>
    <s v="794126"/>
    <n v="15.08"/>
    <n v="15.08"/>
    <x v="0"/>
    <d v="2016-05-12T00:00:00"/>
    <x v="1"/>
    <n v="5006528"/>
    <n v="20.100000000000001"/>
    <n v="0.75024875621890541"/>
  </r>
  <r>
    <s v="COUNTY"/>
    <x v="2"/>
    <s v="795230"/>
    <n v="10.06"/>
    <n v="10.06"/>
    <x v="0"/>
    <d v="2016-05-12T00:00:00"/>
    <x v="1"/>
    <n v="5016206"/>
    <n v="20.100000000000001"/>
    <n v="0.50049751243781093"/>
  </r>
  <r>
    <s v="COUNTY"/>
    <x v="2"/>
    <s v="803880"/>
    <n v="4.6399999999999997"/>
    <n v="4.6399999999999997"/>
    <x v="0"/>
    <d v="2016-05-12T00:00:00"/>
    <x v="1"/>
    <n v="5769410"/>
    <n v="20.100000000000001"/>
    <n v="0.23084577114427857"/>
  </r>
  <r>
    <s v="COUNTY"/>
    <x v="2"/>
    <s v="793145"/>
    <n v="15.08"/>
    <n v="15.08"/>
    <x v="0"/>
    <d v="2016-05-13T00:00:00"/>
    <x v="1"/>
    <n v="5014222"/>
    <n v="20.100000000000001"/>
    <n v="0.75024875621890541"/>
  </r>
  <r>
    <s v="COUNTY"/>
    <x v="2"/>
    <s v="793570"/>
    <n v="15.08"/>
    <n v="15.08"/>
    <x v="0"/>
    <d v="2016-05-13T00:00:00"/>
    <x v="1"/>
    <n v="5781800"/>
    <n v="20.100000000000001"/>
    <n v="0.75024875621890541"/>
  </r>
  <r>
    <s v="COUNTY"/>
    <x v="2"/>
    <s v="794975"/>
    <n v="10.06"/>
    <n v="10.06"/>
    <x v="0"/>
    <d v="2016-05-13T00:00:00"/>
    <x v="1"/>
    <n v="5701760"/>
    <n v="20.100000000000001"/>
    <n v="0.50049751243781093"/>
  </r>
  <r>
    <s v="COUNTY"/>
    <x v="2"/>
    <s v="793002"/>
    <n v="12.06"/>
    <n v="12.06"/>
    <x v="0"/>
    <d v="2016-05-16T00:00:00"/>
    <x v="1"/>
    <n v="5781730"/>
    <n v="20.100000000000001"/>
    <n v="0.6"/>
  </r>
  <r>
    <s v="COUNTY"/>
    <x v="2"/>
    <s v="793130"/>
    <n v="12.06"/>
    <n v="12.06"/>
    <x v="0"/>
    <d v="2016-05-16T00:00:00"/>
    <x v="1"/>
    <n v="5712780"/>
    <n v="20.100000000000001"/>
    <n v="0.6"/>
  </r>
  <r>
    <s v="COUNTY"/>
    <x v="2"/>
    <s v="793205"/>
    <n v="12.06"/>
    <n v="12.06"/>
    <x v="0"/>
    <d v="2016-05-16T00:00:00"/>
    <x v="1"/>
    <n v="5005627"/>
    <n v="20.100000000000001"/>
    <n v="0.6"/>
  </r>
  <r>
    <s v="COUNTY"/>
    <x v="2"/>
    <s v="793624"/>
    <n v="12.06"/>
    <n v="12.06"/>
    <x v="0"/>
    <d v="2016-05-16T00:00:00"/>
    <x v="1"/>
    <n v="5762890"/>
    <n v="20.100000000000001"/>
    <n v="0.6"/>
  </r>
  <r>
    <s v="COUNTY"/>
    <x v="2"/>
    <s v="793779"/>
    <n v="12.06"/>
    <n v="12.06"/>
    <x v="0"/>
    <d v="2016-05-16T00:00:00"/>
    <x v="1"/>
    <n v="5781910"/>
    <n v="20.100000000000001"/>
    <n v="0.6"/>
  </r>
  <r>
    <s v="COUNTY"/>
    <x v="2"/>
    <s v="794163"/>
    <n v="12.06"/>
    <n v="12.06"/>
    <x v="0"/>
    <d v="2016-05-16T00:00:00"/>
    <x v="1"/>
    <n v="5781940"/>
    <n v="20.100000000000001"/>
    <n v="0.6"/>
  </r>
  <r>
    <s v="SpokCity"/>
    <x v="2"/>
    <s v="795064"/>
    <n v="12.06"/>
    <n v="12.06"/>
    <x v="0"/>
    <d v="2016-05-16T00:00:00"/>
    <x v="1"/>
    <n v="5004549"/>
    <n v="20.100000000000001"/>
    <n v="0.6"/>
  </r>
  <r>
    <s v="COUNTY"/>
    <x v="2"/>
    <s v="795205"/>
    <n v="12.06"/>
    <n v="12.06"/>
    <x v="0"/>
    <d v="2016-05-16T00:00:00"/>
    <x v="1"/>
    <n v="5760290"/>
    <n v="20.100000000000001"/>
    <n v="0.6"/>
  </r>
  <r>
    <s v="COUNTY"/>
    <x v="2"/>
    <s v="795229"/>
    <n v="-8.0399999999999991"/>
    <n v="8.0399999999999991"/>
    <x v="0"/>
    <d v="2016-05-16T00:00:00"/>
    <x v="1"/>
    <n v="5758070"/>
    <n v="20.100000000000001"/>
    <n v="-0.39999999999999991"/>
  </r>
  <r>
    <s v="COUNTY"/>
    <x v="2"/>
    <s v="796490"/>
    <n v="-8.0399999999999991"/>
    <n v="8.0399999999999991"/>
    <x v="0"/>
    <d v="2016-05-16T00:00:00"/>
    <x v="1"/>
    <n v="5747330"/>
    <n v="20.100000000000001"/>
    <n v="-0.39999999999999991"/>
  </r>
  <r>
    <s v="COUNTY"/>
    <x v="2"/>
    <s v="793834"/>
    <n v="24.12"/>
    <n v="24.12"/>
    <x v="0"/>
    <d v="2016-05-17T00:00:00"/>
    <x v="1"/>
    <n v="5001215"/>
    <n v="20.100000000000001"/>
    <n v="1.2"/>
  </r>
  <r>
    <s v="COUNTY"/>
    <x v="2"/>
    <s v="796155"/>
    <n v="12.06"/>
    <n v="12.06"/>
    <x v="0"/>
    <d v="2016-05-17T00:00:00"/>
    <x v="1"/>
    <n v="5016335"/>
    <n v="20.100000000000001"/>
    <n v="0.6"/>
  </r>
  <r>
    <s v="COUNTY"/>
    <x v="2"/>
    <s v="796464"/>
    <n v="-8.0399999999999991"/>
    <n v="8.0399999999999991"/>
    <x v="0"/>
    <d v="2016-05-17T00:00:00"/>
    <x v="1"/>
    <n v="5006616"/>
    <n v="20.100000000000001"/>
    <n v="-0.39999999999999991"/>
  </r>
  <r>
    <s v="COUNTY"/>
    <x v="2"/>
    <s v="796586"/>
    <n v="-8.0399999999999991"/>
    <n v="8.0399999999999991"/>
    <x v="0"/>
    <d v="2016-05-17T00:00:00"/>
    <x v="1"/>
    <n v="5727020"/>
    <n v="20.100000000000001"/>
    <n v="-0.39999999999999991"/>
  </r>
  <r>
    <s v="COUNTY"/>
    <x v="2"/>
    <s v="797532"/>
    <n v="-5.03"/>
    <n v="5.03"/>
    <x v="0"/>
    <d v="2016-05-18T00:00:00"/>
    <x v="1"/>
    <n v="5781570"/>
    <n v="20.100000000000001"/>
    <n v="-0.25024875621890547"/>
  </r>
  <r>
    <s v="COUNTY"/>
    <x v="2"/>
    <s v="793619"/>
    <n v="10.050000000000001"/>
    <n v="10.050000000000001"/>
    <x v="0"/>
    <d v="2016-05-19T00:00:00"/>
    <x v="1"/>
    <n v="5005539"/>
    <n v="20.100000000000001"/>
    <n v="0.5"/>
  </r>
  <r>
    <s v="COUNTY"/>
    <x v="2"/>
    <s v="794684"/>
    <n v="10.050000000000001"/>
    <n v="10.050000000000001"/>
    <x v="0"/>
    <d v="2016-05-19T00:00:00"/>
    <x v="1"/>
    <n v="5769410"/>
    <n v="20.100000000000001"/>
    <n v="0.5"/>
  </r>
  <r>
    <s v="COUNTY"/>
    <x v="2"/>
    <s v="794144"/>
    <n v="10.050000000000001"/>
    <n v="10.050000000000001"/>
    <x v="0"/>
    <d v="2016-05-20T00:00:00"/>
    <x v="1"/>
    <n v="5739840"/>
    <n v="20.100000000000001"/>
    <n v="0.5"/>
  </r>
  <r>
    <s v="COUNTY"/>
    <x v="2"/>
    <s v="794586"/>
    <n v="10.050000000000001"/>
    <n v="10.050000000000001"/>
    <x v="0"/>
    <d v="2016-05-20T00:00:00"/>
    <x v="1"/>
    <n v="5011861"/>
    <n v="20.100000000000001"/>
    <n v="0.5"/>
  </r>
  <r>
    <s v="COUNTY"/>
    <x v="2"/>
    <s v="795998"/>
    <n v="10.050000000000001"/>
    <n v="10.050000000000001"/>
    <x v="0"/>
    <d v="2016-05-20T00:00:00"/>
    <x v="1"/>
    <n v="5782100"/>
    <n v="20.100000000000001"/>
    <n v="0.5"/>
  </r>
  <r>
    <s v="COUNTY"/>
    <x v="2"/>
    <s v="795081"/>
    <n v="8.0399999999999991"/>
    <n v="8.0399999999999991"/>
    <x v="0"/>
    <d v="2016-05-23T00:00:00"/>
    <x v="1"/>
    <n v="5782050"/>
    <n v="20.100000000000001"/>
    <n v="0.39999999999999991"/>
  </r>
  <r>
    <s v="COUNTY"/>
    <x v="2"/>
    <s v="795975"/>
    <n v="8.0399999999999991"/>
    <n v="8.0399999999999991"/>
    <x v="0"/>
    <d v="2016-05-23T00:00:00"/>
    <x v="1"/>
    <n v="5782080"/>
    <n v="20.100000000000001"/>
    <n v="0.39999999999999991"/>
  </r>
  <r>
    <s v="COUNTY"/>
    <x v="2"/>
    <s v="797237"/>
    <n v="8.0399999999999991"/>
    <n v="8.0399999999999991"/>
    <x v="0"/>
    <d v="2016-05-23T00:00:00"/>
    <x v="1"/>
    <n v="5781360"/>
    <n v="20.100000000000001"/>
    <n v="0.39999999999999991"/>
  </r>
  <r>
    <s v="COUNTY"/>
    <x v="2"/>
    <s v="797242"/>
    <n v="8.0399999999999991"/>
    <n v="8.0399999999999991"/>
    <x v="0"/>
    <d v="2016-05-23T00:00:00"/>
    <x v="1"/>
    <n v="5777670"/>
    <n v="20.100000000000001"/>
    <n v="0.39999999999999991"/>
  </r>
  <r>
    <s v="COUNTY"/>
    <x v="2"/>
    <s v="798851"/>
    <n v="16.079999999999998"/>
    <n v="16.079999999999998"/>
    <x v="0"/>
    <d v="2016-05-23T00:00:00"/>
    <x v="1"/>
    <n v="5770620"/>
    <n v="20.100000000000001"/>
    <n v="0.79999999999999982"/>
  </r>
  <r>
    <s v="COUNTY"/>
    <x v="2"/>
    <s v="799599"/>
    <n v="8.0399999999999991"/>
    <n v="8.0399999999999991"/>
    <x v="0"/>
    <d v="2016-05-23T00:00:00"/>
    <x v="1"/>
    <n v="5006980"/>
    <n v="20.100000000000001"/>
    <n v="0.39999999999999991"/>
  </r>
  <r>
    <s v="COUNTY"/>
    <x v="2"/>
    <s v="799253"/>
    <n v="5.03"/>
    <n v="5.03"/>
    <x v="0"/>
    <d v="2016-05-26T00:00:00"/>
    <x v="1"/>
    <n v="5006676"/>
    <n v="20.100000000000001"/>
    <n v="0.25024875621890547"/>
  </r>
  <r>
    <s v="COUNTY"/>
    <x v="2"/>
    <s v="799592"/>
    <n v="5.03"/>
    <n v="5.03"/>
    <x v="0"/>
    <d v="2016-05-26T00:00:00"/>
    <x v="1"/>
    <n v="5011798"/>
    <n v="20.100000000000001"/>
    <n v="0.25024875621890547"/>
  </r>
  <r>
    <s v="COUNTY"/>
    <x v="2"/>
    <s v="805029"/>
    <n v="-20.100000000000001"/>
    <n v="20.100000000000001"/>
    <x v="0"/>
    <d v="2016-05-26T00:00:00"/>
    <x v="1"/>
    <n v="5001356"/>
    <n v="20.100000000000001"/>
    <n v="-1"/>
  </r>
  <r>
    <s v="COUNTY"/>
    <x v="2"/>
    <s v="797058"/>
    <n v="5.03"/>
    <n v="5.03"/>
    <x v="0"/>
    <d v="2016-05-27T00:00:00"/>
    <x v="1"/>
    <n v="5782250"/>
    <n v="20.100000000000001"/>
    <n v="0.25024875621890547"/>
  </r>
  <r>
    <s v="COUNTY"/>
    <x v="2"/>
    <s v="798481"/>
    <n v="5.03"/>
    <n v="5.03"/>
    <x v="0"/>
    <d v="2016-05-27T00:00:00"/>
    <x v="1"/>
    <n v="5006245"/>
    <n v="20.100000000000001"/>
    <n v="0.25024875621890547"/>
  </r>
  <r>
    <s v="COUNTY"/>
    <x v="2"/>
    <s v="805021"/>
    <n v="-20.100000000000001"/>
    <n v="20.100000000000001"/>
    <x v="0"/>
    <d v="2016-05-27T00:00:00"/>
    <x v="1"/>
    <n v="5005728"/>
    <n v="20.100000000000001"/>
    <n v="-1"/>
  </r>
  <r>
    <s v="COUNTY"/>
    <x v="2"/>
    <s v="798445"/>
    <n v="4.0199999999999996"/>
    <n v="4.0199999999999996"/>
    <x v="0"/>
    <d v="2016-05-30T00:00:00"/>
    <x v="1"/>
    <n v="5759640"/>
    <n v="20.100000000000001"/>
    <n v="0.19999999999999996"/>
  </r>
  <r>
    <s v="COUNTY"/>
    <x v="2"/>
    <s v="799221"/>
    <n v="4.0199999999999996"/>
    <n v="4.0199999999999996"/>
    <x v="0"/>
    <d v="2016-05-30T00:00:00"/>
    <x v="1"/>
    <n v="5007099"/>
    <n v="20.100000000000001"/>
    <n v="0.19999999999999996"/>
  </r>
  <r>
    <s v="COUNTY"/>
    <x v="2"/>
    <s v="799655"/>
    <n v="4.0199999999999996"/>
    <n v="4.0199999999999996"/>
    <x v="0"/>
    <d v="2016-05-30T00:00:00"/>
    <x v="1"/>
    <n v="5778270"/>
    <n v="20.100000000000001"/>
    <n v="0.19999999999999996"/>
  </r>
  <r>
    <s v="COUNTY"/>
    <x v="2"/>
    <s v="799730"/>
    <n v="4.0199999999999996"/>
    <n v="4.0199999999999996"/>
    <x v="0"/>
    <d v="2016-05-30T00:00:00"/>
    <x v="1"/>
    <n v="5782450"/>
    <n v="20.100000000000001"/>
    <n v="0.19999999999999996"/>
  </r>
  <r>
    <s v="COUNTY"/>
    <x v="2"/>
    <s v="799732"/>
    <n v="4.0199999999999996"/>
    <n v="4.0199999999999996"/>
    <x v="0"/>
    <d v="2016-05-30T00:00:00"/>
    <x v="1"/>
    <n v="5782460"/>
    <n v="20.100000000000001"/>
    <n v="0.19999999999999996"/>
  </r>
  <r>
    <s v="COUNTY"/>
    <x v="2"/>
    <s v="805441"/>
    <n v="-20.100000000000001"/>
    <n v="20.100000000000001"/>
    <x v="0"/>
    <d v="2016-05-30T00:00:00"/>
    <x v="1"/>
    <n v="5742710"/>
    <n v="20.100000000000001"/>
    <n v="-1"/>
  </r>
  <r>
    <s v="COUNTY"/>
    <x v="2"/>
    <s v="799734"/>
    <n v="4.0199999999999996"/>
    <n v="4.0199999999999996"/>
    <x v="0"/>
    <d v="2016-05-31T00:00:00"/>
    <x v="1"/>
    <n v="5782440"/>
    <n v="20.100000000000001"/>
    <n v="0.19999999999999996"/>
  </r>
  <r>
    <s v="COUNTY"/>
    <x v="2"/>
    <s v="801857"/>
    <n v="4.0199999999999996"/>
    <n v="4.0199999999999996"/>
    <x v="0"/>
    <d v="2016-05-31T00:00:00"/>
    <x v="1"/>
    <n v="5748050"/>
    <n v="20.100000000000001"/>
    <n v="0.19999999999999996"/>
  </r>
  <r>
    <s v="COUNTY"/>
    <x v="2"/>
    <s v="803093"/>
    <n v="20.100000000000001"/>
    <n v="20.100000000000001"/>
    <x v="0"/>
    <d v="2016-05-31T00:00:00"/>
    <x v="1"/>
    <n v="5001208"/>
    <n v="20.100000000000001"/>
    <n v="1"/>
  </r>
  <r>
    <s v="COUNTY"/>
    <x v="2"/>
    <s v="805531"/>
    <n v="-20.100000000000001"/>
    <n v="20.100000000000001"/>
    <x v="0"/>
    <d v="2016-05-31T00:00:00"/>
    <x v="1"/>
    <n v="5780910"/>
    <n v="20.100000000000001"/>
    <n v="-1"/>
  </r>
  <r>
    <s v="COUNTY"/>
    <x v="2"/>
    <s v="790527"/>
    <n v="-20.100000000000001"/>
    <n v="20.100000000000001"/>
    <x v="0"/>
    <d v="2016-06-01T00:00:00"/>
    <x v="2"/>
    <n v="5748050"/>
    <n v="20.100000000000001"/>
    <n v="-1"/>
  </r>
  <r>
    <s v="COUNTY"/>
    <x v="2"/>
    <s v="794585"/>
    <n v="20.100000000000001"/>
    <n v="20.100000000000001"/>
    <x v="0"/>
    <d v="2016-06-01T00:00:00"/>
    <x v="2"/>
    <n v="5781460"/>
    <n v="20.100000000000001"/>
    <n v="1"/>
  </r>
  <r>
    <s v="COUNTY"/>
    <x v="2"/>
    <s v="797238"/>
    <n v="20.100000000000001"/>
    <n v="20.100000000000001"/>
    <x v="0"/>
    <d v="2016-06-01T00:00:00"/>
    <x v="2"/>
    <n v="5781360"/>
    <n v="20.100000000000001"/>
    <n v="1"/>
  </r>
  <r>
    <s v="COUNTY"/>
    <x v="2"/>
    <s v="798855"/>
    <n v="20.100000000000001"/>
    <n v="20.100000000000001"/>
    <x v="0"/>
    <d v="2016-06-01T00:00:00"/>
    <x v="2"/>
    <n v="5782390"/>
    <n v="20.100000000000001"/>
    <n v="1"/>
  </r>
  <r>
    <s v="COUNTY"/>
    <x v="2"/>
    <s v="799304"/>
    <n v="20.100000000000001"/>
    <n v="20.100000000000001"/>
    <x v="0"/>
    <d v="2016-06-01T00:00:00"/>
    <x v="2"/>
    <n v="5782430"/>
    <n v="20.100000000000001"/>
    <n v="1"/>
  </r>
  <r>
    <s v="COUNTY"/>
    <x v="2"/>
    <s v="800120"/>
    <n v="16.079999999999998"/>
    <n v="16.079999999999998"/>
    <x v="0"/>
    <d v="2016-06-01T00:00:00"/>
    <x v="2"/>
    <n v="5013752"/>
    <n v="20.100000000000001"/>
    <n v="0.79999999999999982"/>
  </r>
  <r>
    <s v="COUNTY"/>
    <x v="2"/>
    <s v="800426"/>
    <n v="20.100000000000001"/>
    <n v="20.100000000000001"/>
    <x v="0"/>
    <d v="2016-06-01T00:00:00"/>
    <x v="2"/>
    <n v="5005628"/>
    <n v="20.100000000000001"/>
    <n v="1"/>
  </r>
  <r>
    <s v="COUNTY"/>
    <x v="2"/>
    <s v="801859"/>
    <n v="20.100000000000001"/>
    <n v="20.100000000000001"/>
    <x v="0"/>
    <d v="2016-06-01T00:00:00"/>
    <x v="2"/>
    <n v="5782530"/>
    <n v="20.100000000000001"/>
    <n v="1"/>
  </r>
  <r>
    <s v="COUNTY"/>
    <x v="2"/>
    <s v="801958"/>
    <n v="20.100000000000001"/>
    <n v="20.100000000000001"/>
    <x v="0"/>
    <d v="2016-06-01T00:00:00"/>
    <x v="2"/>
    <n v="5782560"/>
    <n v="20.100000000000001"/>
    <n v="1"/>
  </r>
  <r>
    <s v="COUNTY"/>
    <x v="2"/>
    <s v="803049"/>
    <n v="20.100000000000001"/>
    <n v="20.100000000000001"/>
    <x v="0"/>
    <d v="2016-06-01T00:00:00"/>
    <x v="2"/>
    <n v="5748160"/>
    <n v="20.100000000000001"/>
    <n v="1"/>
  </r>
  <r>
    <s v="COUNTY"/>
    <x v="2"/>
    <s v="805385"/>
    <n v="-16.079999999999998"/>
    <n v="16.079999999999998"/>
    <x v="0"/>
    <d v="2016-06-01T00:00:00"/>
    <x v="2"/>
    <n v="5004568"/>
    <n v="20.100000000000001"/>
    <n v="-0.79999999999999982"/>
  </r>
  <r>
    <s v="COUNTY"/>
    <x v="2"/>
    <s v="805525"/>
    <n v="4.0199999999999996"/>
    <n v="4.0199999999999996"/>
    <x v="0"/>
    <d v="2016-06-01T00:00:00"/>
    <x v="2"/>
    <n v="5773010"/>
    <n v="20.100000000000001"/>
    <n v="0.19999999999999996"/>
  </r>
  <r>
    <s v="COUNTY"/>
    <x v="2"/>
    <s v="815532"/>
    <n v="-20.100000000000001"/>
    <n v="20.100000000000001"/>
    <x v="0"/>
    <d v="2016-06-01T00:00:00"/>
    <x v="2"/>
    <n v="5004373"/>
    <n v="20.100000000000001"/>
    <n v="-1"/>
  </r>
  <r>
    <s v="COUNTY"/>
    <x v="2"/>
    <s v="815533"/>
    <n v="-20.100000000000001"/>
    <n v="20.100000000000001"/>
    <x v="0"/>
    <d v="2016-06-01T00:00:00"/>
    <x v="2"/>
    <n v="5004373"/>
    <n v="20.100000000000001"/>
    <n v="-1"/>
  </r>
  <r>
    <s v="COUNTY"/>
    <x v="2"/>
    <s v="12053628"/>
    <n v="100.5"/>
    <n v="100.5"/>
    <x v="0"/>
    <d v="2016-06-01T00:00:00"/>
    <x v="2"/>
    <n v="5770030"/>
    <n v="20.100000000000001"/>
    <n v="5"/>
  </r>
  <r>
    <s v="COUNTY"/>
    <x v="2"/>
    <s v="12053628"/>
    <n v="341.7"/>
    <n v="341.7"/>
    <x v="0"/>
    <d v="2016-06-01T00:00:00"/>
    <x v="2"/>
    <n v="5770060"/>
    <n v="20.100000000000001"/>
    <n v="17"/>
  </r>
  <r>
    <s v="AWH"/>
    <x v="2"/>
    <s v="12281732"/>
    <n v="341.7"/>
    <n v="341.7"/>
    <x v="0"/>
    <d v="2016-06-01T00:00:00"/>
    <x v="2"/>
    <n v="5763740"/>
    <n v="20.100000000000001"/>
    <n v="17"/>
  </r>
  <r>
    <s v="SpokCity"/>
    <x v="2"/>
    <s v="12281732"/>
    <n v="180.9"/>
    <n v="180.9"/>
    <x v="0"/>
    <d v="2016-06-01T00:00:00"/>
    <x v="2"/>
    <n v="5763770"/>
    <n v="20.100000000000001"/>
    <n v="9"/>
  </r>
  <r>
    <s v="COUNTY"/>
    <x v="2"/>
    <s v="12281732"/>
    <n v="3055.2"/>
    <n v="3055.2"/>
    <x v="0"/>
    <d v="2016-06-01T00:00:00"/>
    <x v="2"/>
    <n v="5769410"/>
    <n v="20.100000000000001"/>
    <n v="151.99999999999997"/>
  </r>
  <r>
    <s v="COUNTY"/>
    <x v="2"/>
    <s v="12281732"/>
    <n v="40.200000000000003"/>
    <n v="40.200000000000003"/>
    <x v="0"/>
    <d v="2016-06-01T00:00:00"/>
    <x v="2"/>
    <n v="5781730"/>
    <n v="20.100000000000001"/>
    <n v="2"/>
  </r>
  <r>
    <s v="COUNTY"/>
    <x v="2"/>
    <s v="12281732"/>
    <n v="80.400000000000006"/>
    <n v="80.400000000000006"/>
    <x v="0"/>
    <d v="2016-06-01T00:00:00"/>
    <x v="2"/>
    <n v="5763140"/>
    <n v="20.100000000000001"/>
    <n v="4"/>
  </r>
  <r>
    <s v="COUNTY"/>
    <x v="2"/>
    <s v="12281732"/>
    <n v="21426.6"/>
    <n v="21426.6"/>
    <x v="0"/>
    <d v="2016-06-01T00:00:00"/>
    <x v="2"/>
    <n v="5769260"/>
    <n v="20.100000000000001"/>
    <n v="1065.9999999999998"/>
  </r>
  <r>
    <s v="AWH"/>
    <x v="2"/>
    <s v="12565517"/>
    <n v="442.2"/>
    <n v="442.2"/>
    <x v="0"/>
    <d v="2016-06-01T00:00:00"/>
    <x v="2"/>
    <n v="5769520"/>
    <n v="20.100000000000001"/>
    <n v="21.999999999999996"/>
  </r>
  <r>
    <s v="SpokCity"/>
    <x v="2"/>
    <s v="12565517"/>
    <n v="20.100000000000001"/>
    <n v="20.100000000000001"/>
    <x v="0"/>
    <d v="2016-06-01T00:00:00"/>
    <x v="2"/>
    <n v="5772010"/>
    <n v="20.100000000000001"/>
    <n v="1"/>
  </r>
  <r>
    <s v="COUNTY"/>
    <x v="2"/>
    <s v="12565517"/>
    <n v="2854.2"/>
    <n v="2854.2"/>
    <x v="0"/>
    <d v="2016-06-01T00:00:00"/>
    <x v="2"/>
    <n v="5767190"/>
    <n v="20.100000000000001"/>
    <n v="141.99999999999997"/>
  </r>
  <r>
    <s v="COUNTY"/>
    <x v="2"/>
    <s v="12565517"/>
    <n v="20.100000000000001"/>
    <n v="20.100000000000001"/>
    <x v="0"/>
    <d v="2016-06-01T00:00:00"/>
    <x v="2"/>
    <n v="5767910"/>
    <n v="20.100000000000001"/>
    <n v="1"/>
  </r>
  <r>
    <s v="COUNTY"/>
    <x v="2"/>
    <s v="12565517"/>
    <n v="20.100000000000001"/>
    <n v="20.100000000000001"/>
    <x v="0"/>
    <d v="2016-06-01T00:00:00"/>
    <x v="2"/>
    <n v="5777360"/>
    <n v="20.100000000000001"/>
    <n v="1"/>
  </r>
  <r>
    <s v="COUNTY"/>
    <x v="2"/>
    <s v="12565517"/>
    <n v="20.100000000000001"/>
    <n v="20.100000000000001"/>
    <x v="0"/>
    <d v="2016-06-01T00:00:00"/>
    <x v="2"/>
    <n v="5778640"/>
    <n v="20.100000000000001"/>
    <n v="1"/>
  </r>
  <r>
    <s v="COUNTY"/>
    <x v="2"/>
    <s v="12565517"/>
    <n v="13728.3"/>
    <n v="13728.3"/>
    <x v="0"/>
    <d v="2016-06-01T00:00:00"/>
    <x v="2"/>
    <n v="5769860"/>
    <n v="20.100000000000001"/>
    <n v="682.99999999999989"/>
  </r>
  <r>
    <s v="COUNTY"/>
    <x v="2"/>
    <s v="805312"/>
    <n v="-16.079999999999998"/>
    <n v="16.079999999999998"/>
    <x v="0"/>
    <d v="2016-06-02T00:00:00"/>
    <x v="2"/>
    <n v="5717130"/>
    <n v="20.100000000000001"/>
    <n v="-0.79999999999999982"/>
  </r>
  <r>
    <s v="COUNTY"/>
    <x v="2"/>
    <s v="804985"/>
    <n v="20.100000000000001"/>
    <n v="20.100000000000001"/>
    <x v="0"/>
    <d v="2016-06-03T00:00:00"/>
    <x v="2"/>
    <n v="5000837"/>
    <n v="20.100000000000001"/>
    <n v="1"/>
  </r>
  <r>
    <s v="COUNTY"/>
    <x v="2"/>
    <s v="806299"/>
    <n v="20.100000000000001"/>
    <n v="20.100000000000001"/>
    <x v="0"/>
    <d v="2016-06-03T00:00:00"/>
    <x v="2"/>
    <n v="5005728"/>
    <n v="20.100000000000001"/>
    <n v="1"/>
  </r>
  <r>
    <s v="COUNTY"/>
    <x v="2"/>
    <s v="807218"/>
    <n v="-15.08"/>
    <n v="15.08"/>
    <x v="0"/>
    <d v="2016-06-03T00:00:00"/>
    <x v="2"/>
    <n v="5013837"/>
    <n v="20.100000000000001"/>
    <n v="-0.75024875621890541"/>
  </r>
  <r>
    <s v="COUNTY"/>
    <x v="2"/>
    <s v="807228"/>
    <n v="-15.08"/>
    <n v="15.08"/>
    <x v="0"/>
    <d v="2016-06-03T00:00:00"/>
    <x v="2"/>
    <n v="5779330"/>
    <n v="20.100000000000001"/>
    <n v="-0.75024875621890541"/>
  </r>
  <r>
    <s v="COUNTY"/>
    <x v="2"/>
    <s v="803042"/>
    <n v="20.100000000000001"/>
    <n v="20.100000000000001"/>
    <x v="0"/>
    <d v="2016-06-06T00:00:00"/>
    <x v="2"/>
    <n v="5782570"/>
    <n v="20.100000000000001"/>
    <n v="1"/>
  </r>
  <r>
    <s v="COUNTY"/>
    <x v="2"/>
    <s v="805422"/>
    <n v="20.100000000000001"/>
    <n v="20.100000000000001"/>
    <x v="0"/>
    <d v="2016-06-06T00:00:00"/>
    <x v="2"/>
    <n v="5765250"/>
    <n v="20.100000000000001"/>
    <n v="1"/>
  </r>
  <r>
    <s v="COUNTY"/>
    <x v="2"/>
    <s v="805570"/>
    <n v="-15.08"/>
    <n v="15.08"/>
    <x v="0"/>
    <d v="2016-06-06T00:00:00"/>
    <x v="2"/>
    <n v="5703860"/>
    <n v="20.100000000000001"/>
    <n v="-0.75024875621890541"/>
  </r>
  <r>
    <s v="COUNTY"/>
    <x v="2"/>
    <s v="805600"/>
    <n v="-15.08"/>
    <n v="15.08"/>
    <x v="0"/>
    <d v="2016-06-06T00:00:00"/>
    <x v="2"/>
    <n v="5765250"/>
    <n v="20.100000000000001"/>
    <n v="-0.75024875621890541"/>
  </r>
  <r>
    <s v="COUNTY"/>
    <x v="2"/>
    <s v="807226"/>
    <n v="-15.08"/>
    <n v="15.08"/>
    <x v="0"/>
    <d v="2016-06-06T00:00:00"/>
    <x v="2"/>
    <n v="5766860"/>
    <n v="20.100000000000001"/>
    <n v="-0.75024875621890541"/>
  </r>
  <r>
    <s v="COUNTY"/>
    <x v="2"/>
    <s v="806586"/>
    <n v="5.03"/>
    <n v="5.03"/>
    <x v="0"/>
    <d v="2016-06-07T00:00:00"/>
    <x v="2"/>
    <n v="5015426"/>
    <n v="20.100000000000001"/>
    <n v="0.25024875621890547"/>
  </r>
  <r>
    <s v="COUNTY"/>
    <x v="2"/>
    <s v="806736"/>
    <n v="5.03"/>
    <n v="5.03"/>
    <x v="0"/>
    <d v="2016-06-07T00:00:00"/>
    <x v="2"/>
    <n v="5006337"/>
    <n v="20.100000000000001"/>
    <n v="0.25024875621890547"/>
  </r>
  <r>
    <s v="COUNTY"/>
    <x v="2"/>
    <s v="808907"/>
    <n v="5.03"/>
    <n v="5.03"/>
    <x v="0"/>
    <d v="2016-06-07T00:00:00"/>
    <x v="2"/>
    <n v="5006816"/>
    <n v="20.100000000000001"/>
    <n v="0.25024875621890547"/>
  </r>
  <r>
    <s v="COUNTY"/>
    <x v="2"/>
    <s v="812127"/>
    <n v="20.100000000000001"/>
    <n v="20.100000000000001"/>
    <x v="0"/>
    <d v="2016-06-07T00:00:00"/>
    <x v="2"/>
    <n v="5006675"/>
    <n v="20.100000000000001"/>
    <n v="1"/>
  </r>
  <r>
    <s v="COUNTY"/>
    <x v="2"/>
    <s v="803072"/>
    <n v="16.079999999999998"/>
    <n v="16.079999999999998"/>
    <x v="0"/>
    <d v="2016-06-08T00:00:00"/>
    <x v="2"/>
    <n v="5782580"/>
    <n v="20.100000000000001"/>
    <n v="0.79999999999999982"/>
  </r>
  <r>
    <s v="COUNTY"/>
    <x v="2"/>
    <s v="807211"/>
    <n v="-12.06"/>
    <n v="12.06"/>
    <x v="0"/>
    <d v="2016-06-08T00:00:00"/>
    <x v="2"/>
    <n v="5004297"/>
    <n v="20.100000000000001"/>
    <n v="-0.6"/>
  </r>
  <r>
    <s v="COUNTY"/>
    <x v="2"/>
    <s v="803147"/>
    <n v="16.079999999999998"/>
    <n v="16.079999999999998"/>
    <x v="0"/>
    <d v="2016-06-09T00:00:00"/>
    <x v="2"/>
    <n v="5007022"/>
    <n v="20.100000000000001"/>
    <n v="0.79999999999999982"/>
  </r>
  <r>
    <s v="COUNTY"/>
    <x v="2"/>
    <s v="803945"/>
    <n v="16.079999999999998"/>
    <n v="16.079999999999998"/>
    <x v="0"/>
    <d v="2016-06-09T00:00:00"/>
    <x v="2"/>
    <n v="5764310"/>
    <n v="20.100000000000001"/>
    <n v="0.79999999999999982"/>
  </r>
  <r>
    <s v="COUNTY"/>
    <x v="2"/>
    <s v="805543"/>
    <n v="-16.079999999999998"/>
    <n v="16.079999999999998"/>
    <x v="0"/>
    <d v="2016-06-09T00:00:00"/>
    <x v="2"/>
    <n v="5007022"/>
    <n v="20.100000000000001"/>
    <n v="-0.79999999999999982"/>
  </r>
  <r>
    <s v="COUNTY"/>
    <x v="2"/>
    <s v="805572"/>
    <n v="16.079999999999998"/>
    <n v="16.079999999999998"/>
    <x v="0"/>
    <d v="2016-06-09T00:00:00"/>
    <x v="2"/>
    <n v="5782730"/>
    <n v="20.100000000000001"/>
    <n v="0.79999999999999982"/>
  </r>
  <r>
    <s v="COUNTY"/>
    <x v="2"/>
    <s v="807177"/>
    <n v="16.079999999999998"/>
    <n v="16.079999999999998"/>
    <x v="0"/>
    <d v="2016-06-09T00:00:00"/>
    <x v="2"/>
    <n v="5001356"/>
    <n v="20.100000000000001"/>
    <n v="0.79999999999999982"/>
  </r>
  <r>
    <s v="COUNTY"/>
    <x v="2"/>
    <s v="805327"/>
    <n v="15.08"/>
    <n v="15.08"/>
    <x v="0"/>
    <d v="2016-06-10T00:00:00"/>
    <x v="2"/>
    <n v="5011823"/>
    <n v="20.100000000000001"/>
    <n v="0.75024875621890541"/>
  </r>
  <r>
    <s v="COUNTY"/>
    <x v="2"/>
    <s v="806584"/>
    <n v="15.08"/>
    <n v="15.08"/>
    <x v="0"/>
    <d v="2016-06-10T00:00:00"/>
    <x v="2"/>
    <n v="5782800"/>
    <n v="20.100000000000001"/>
    <n v="0.75024875621890541"/>
  </r>
  <r>
    <s v="COUNTY"/>
    <x v="2"/>
    <s v="806733"/>
    <n v="15.08"/>
    <n v="15.08"/>
    <x v="0"/>
    <d v="2016-06-13T00:00:00"/>
    <x v="2"/>
    <n v="5782900"/>
    <n v="20.100000000000001"/>
    <n v="0.75024875621890541"/>
  </r>
  <r>
    <s v="COUNTY"/>
    <x v="2"/>
    <s v="807230"/>
    <n v="15.08"/>
    <n v="15.08"/>
    <x v="0"/>
    <d v="2016-06-13T00:00:00"/>
    <x v="2"/>
    <n v="5782890"/>
    <n v="20.100000000000001"/>
    <n v="0.75024875621890541"/>
  </r>
  <r>
    <s v="COUNTY"/>
    <x v="2"/>
    <s v="808133"/>
    <n v="15.08"/>
    <n v="15.08"/>
    <x v="0"/>
    <d v="2016-06-13T00:00:00"/>
    <x v="2"/>
    <n v="5782990"/>
    <n v="20.100000000000001"/>
    <n v="0.75024875621890541"/>
  </r>
  <r>
    <s v="COUNTY"/>
    <x v="2"/>
    <s v="808895"/>
    <n v="-10.050000000000001"/>
    <n v="10.050000000000001"/>
    <x v="0"/>
    <d v="2016-06-13T00:00:00"/>
    <x v="2"/>
    <n v="5777600"/>
    <n v="20.100000000000001"/>
    <n v="-0.5"/>
  </r>
  <r>
    <s v="COUNTY"/>
    <x v="2"/>
    <s v="808897"/>
    <n v="-10.050000000000001"/>
    <n v="10.050000000000001"/>
    <x v="0"/>
    <d v="2016-06-13T00:00:00"/>
    <x v="2"/>
    <n v="5782390"/>
    <n v="20.100000000000001"/>
    <n v="-0.5"/>
  </r>
  <r>
    <s v="COUNTY"/>
    <x v="2"/>
    <s v="808905"/>
    <n v="10.06"/>
    <n v="10.06"/>
    <x v="0"/>
    <d v="2016-06-13T00:00:00"/>
    <x v="2"/>
    <n v="5006691"/>
    <n v="20.100000000000001"/>
    <n v="0.50049751243781093"/>
  </r>
  <r>
    <s v="COUNTY"/>
    <x v="2"/>
    <s v="808959"/>
    <n v="-10.050000000000001"/>
    <n v="10.050000000000001"/>
    <x v="0"/>
    <d v="2016-06-13T00:00:00"/>
    <x v="2"/>
    <n v="5005445"/>
    <n v="20.100000000000001"/>
    <n v="-0.5"/>
  </r>
  <r>
    <s v="COUNTY"/>
    <x v="2"/>
    <s v="809096"/>
    <n v="-10.050000000000001"/>
    <n v="10.050000000000001"/>
    <x v="0"/>
    <d v="2016-06-13T00:00:00"/>
    <x v="2"/>
    <n v="5781730"/>
    <n v="20.100000000000001"/>
    <n v="-0.5"/>
  </r>
  <r>
    <s v="COUNTY"/>
    <x v="2"/>
    <s v="805439"/>
    <n v="15.08"/>
    <n v="15.08"/>
    <x v="0"/>
    <d v="2016-06-14T00:00:00"/>
    <x v="2"/>
    <n v="5782690"/>
    <n v="20.100000000000001"/>
    <n v="0.75024875621890541"/>
  </r>
  <r>
    <s v="COUNTY"/>
    <x v="2"/>
    <s v="806756"/>
    <n v="15.08"/>
    <n v="15.08"/>
    <x v="0"/>
    <d v="2016-06-14T00:00:00"/>
    <x v="2"/>
    <n v="5738540"/>
    <n v="20.100000000000001"/>
    <n v="0.75024875621890541"/>
  </r>
  <r>
    <s v="COUNTY"/>
    <x v="2"/>
    <s v="809074"/>
    <n v="-10.050000000000001"/>
    <n v="10.050000000000001"/>
    <x v="0"/>
    <d v="2016-06-14T00:00:00"/>
    <x v="2"/>
    <n v="5781460"/>
    <n v="20.100000000000001"/>
    <n v="-0.5"/>
  </r>
  <r>
    <s v="COUNTY"/>
    <x v="2"/>
    <s v="807293"/>
    <n v="12.06"/>
    <n v="12.06"/>
    <x v="0"/>
    <d v="2016-06-15T00:00:00"/>
    <x v="2"/>
    <n v="5006119"/>
    <n v="20.100000000000001"/>
    <n v="0.6"/>
  </r>
  <r>
    <s v="COUNTY"/>
    <x v="2"/>
    <s v="810351"/>
    <n v="12.06"/>
    <n v="12.06"/>
    <x v="0"/>
    <d v="2016-06-16T00:00:00"/>
    <x v="2"/>
    <n v="5012303"/>
    <n v="20.100000000000001"/>
    <n v="0.6"/>
  </r>
  <r>
    <s v="COUNTY"/>
    <x v="2"/>
    <s v="810378"/>
    <n v="-8.0399999999999991"/>
    <n v="8.0399999999999991"/>
    <x v="0"/>
    <d v="2016-06-16T00:00:00"/>
    <x v="2"/>
    <n v="5732150"/>
    <n v="20.100000000000001"/>
    <n v="-0.39999999999999991"/>
  </r>
  <r>
    <s v="COUNTY"/>
    <x v="2"/>
    <s v="810566"/>
    <n v="-8.0399999999999991"/>
    <n v="8.0399999999999991"/>
    <x v="0"/>
    <d v="2016-06-16T00:00:00"/>
    <x v="2"/>
    <n v="5005523"/>
    <n v="20.100000000000001"/>
    <n v="-0.39999999999999991"/>
  </r>
  <r>
    <s v="COUNTY"/>
    <x v="2"/>
    <s v="812161"/>
    <n v="-8.0399999999999991"/>
    <n v="8.0399999999999991"/>
    <x v="0"/>
    <d v="2016-06-16T00:00:00"/>
    <x v="2"/>
    <n v="5005144"/>
    <n v="20.100000000000001"/>
    <n v="-0.39999999999999991"/>
  </r>
  <r>
    <s v="COUNTY"/>
    <x v="2"/>
    <s v="812165"/>
    <n v="12.06"/>
    <n v="12.06"/>
    <x v="0"/>
    <d v="2016-06-16T00:00:00"/>
    <x v="2"/>
    <n v="5007196"/>
    <n v="20.100000000000001"/>
    <n v="0.6"/>
  </r>
  <r>
    <s v="COUNTY"/>
    <x v="2"/>
    <s v="804983"/>
    <n v="10.050000000000001"/>
    <n v="10.050000000000001"/>
    <x v="0"/>
    <d v="2016-06-20T00:00:00"/>
    <x v="2"/>
    <n v="5782650"/>
    <n v="20.100000000000001"/>
    <n v="0.5"/>
  </r>
  <r>
    <s v="COUNTY"/>
    <x v="2"/>
    <s v="808714"/>
    <n v="10.050000000000001"/>
    <n v="10.050000000000001"/>
    <x v="0"/>
    <d v="2016-06-20T00:00:00"/>
    <x v="2"/>
    <n v="5782760"/>
    <n v="20.100000000000001"/>
    <n v="0.5"/>
  </r>
  <r>
    <s v="COUNTY"/>
    <x v="2"/>
    <s v="809001"/>
    <n v="10.050000000000001"/>
    <n v="10.050000000000001"/>
    <x v="0"/>
    <d v="2016-06-20T00:00:00"/>
    <x v="2"/>
    <n v="5783030"/>
    <n v="20.100000000000001"/>
    <n v="0.5"/>
  </r>
  <r>
    <s v="COUNTY"/>
    <x v="2"/>
    <s v="809571"/>
    <n v="10.050000000000001"/>
    <n v="10.050000000000001"/>
    <x v="0"/>
    <d v="2016-06-20T00:00:00"/>
    <x v="2"/>
    <n v="5006553"/>
    <n v="20.100000000000001"/>
    <n v="0.5"/>
  </r>
  <r>
    <s v="COUNTY"/>
    <x v="2"/>
    <s v="809660"/>
    <n v="10.050000000000001"/>
    <n v="10.050000000000001"/>
    <x v="0"/>
    <d v="2016-06-20T00:00:00"/>
    <x v="2"/>
    <n v="5783130"/>
    <n v="20.100000000000001"/>
    <n v="0.5"/>
  </r>
  <r>
    <s v="COUNTY"/>
    <x v="2"/>
    <s v="810527"/>
    <n v="10.050000000000001"/>
    <n v="10.050000000000001"/>
    <x v="0"/>
    <d v="2016-06-20T00:00:00"/>
    <x v="2"/>
    <n v="5742710"/>
    <n v="20.100000000000001"/>
    <n v="0.5"/>
  </r>
  <r>
    <s v="COUNTY"/>
    <x v="2"/>
    <s v="810531"/>
    <n v="10.050000000000001"/>
    <n v="10.050000000000001"/>
    <x v="0"/>
    <d v="2016-06-20T00:00:00"/>
    <x v="2"/>
    <n v="5766860"/>
    <n v="20.100000000000001"/>
    <n v="0.5"/>
  </r>
  <r>
    <s v="COUNTY"/>
    <x v="2"/>
    <s v="811584"/>
    <n v="-5.03"/>
    <n v="5.03"/>
    <x v="0"/>
    <d v="2016-06-20T00:00:00"/>
    <x v="2"/>
    <n v="5006534"/>
    <n v="20.100000000000001"/>
    <n v="-0.25024875621890547"/>
  </r>
  <r>
    <s v="COUNTY"/>
    <x v="2"/>
    <s v="813144"/>
    <n v="15.09"/>
    <n v="15.09"/>
    <x v="0"/>
    <d v="2016-06-20T00:00:00"/>
    <x v="2"/>
    <n v="5700580"/>
    <n v="20.100000000000001"/>
    <n v="0.75074626865671634"/>
  </r>
  <r>
    <s v="COUNTY"/>
    <x v="2"/>
    <s v="813606"/>
    <n v="15.09"/>
    <n v="15.09"/>
    <x v="0"/>
    <d v="2016-06-20T00:00:00"/>
    <x v="2"/>
    <n v="5015861"/>
    <n v="20.100000000000001"/>
    <n v="0.75074626865671634"/>
  </r>
  <r>
    <s v="COUNTY"/>
    <x v="2"/>
    <s v="813610"/>
    <n v="15.09"/>
    <n v="15.09"/>
    <x v="0"/>
    <d v="2016-06-20T00:00:00"/>
    <x v="2"/>
    <n v="5775340"/>
    <n v="20.100000000000001"/>
    <n v="0.75074626865671634"/>
  </r>
  <r>
    <s v="COUNTY"/>
    <x v="2"/>
    <s v="813645"/>
    <n v="15.09"/>
    <n v="15.09"/>
    <x v="0"/>
    <d v="2016-06-20T00:00:00"/>
    <x v="2"/>
    <n v="5776910"/>
    <n v="20.100000000000001"/>
    <n v="0.75074626865671634"/>
  </r>
  <r>
    <s v="COUNTY"/>
    <x v="2"/>
    <s v="813710"/>
    <n v="15.09"/>
    <n v="15.09"/>
    <x v="0"/>
    <d v="2016-06-20T00:00:00"/>
    <x v="2"/>
    <n v="5764700"/>
    <n v="20.100000000000001"/>
    <n v="0.75074626865671634"/>
  </r>
  <r>
    <s v="COUNTY"/>
    <x v="2"/>
    <s v="813713"/>
    <n v="15.09"/>
    <n v="15.09"/>
    <x v="0"/>
    <d v="2016-06-20T00:00:00"/>
    <x v="2"/>
    <n v="5764500"/>
    <n v="20.100000000000001"/>
    <n v="0.75074626865671634"/>
  </r>
  <r>
    <s v="COUNTY"/>
    <x v="2"/>
    <s v="811760"/>
    <n v="-5.03"/>
    <n v="5.03"/>
    <x v="0"/>
    <d v="2016-06-21T00:00:00"/>
    <x v="2"/>
    <n v="5001131"/>
    <n v="20.100000000000001"/>
    <n v="-0.25024875621890547"/>
  </r>
  <r>
    <s v="COUNTY"/>
    <x v="2"/>
    <s v="812346"/>
    <n v="20.100000000000001"/>
    <n v="20.100000000000001"/>
    <x v="0"/>
    <d v="2016-06-21T00:00:00"/>
    <x v="2"/>
    <n v="5006675"/>
    <n v="20.100000000000001"/>
    <n v="1"/>
  </r>
  <r>
    <s v="COUNTY"/>
    <x v="2"/>
    <s v="813437"/>
    <n v="-5.03"/>
    <n v="5.03"/>
    <x v="0"/>
    <d v="2016-06-21T00:00:00"/>
    <x v="2"/>
    <n v="5005397"/>
    <n v="20.100000000000001"/>
    <n v="-0.25024875621890547"/>
  </r>
  <r>
    <s v="COUNTY"/>
    <x v="2"/>
    <s v="813660"/>
    <n v="15.09"/>
    <n v="15.09"/>
    <x v="0"/>
    <d v="2016-06-21T00:00:00"/>
    <x v="2"/>
    <n v="5001313"/>
    <n v="20.100000000000001"/>
    <n v="0.75074626865671634"/>
  </r>
  <r>
    <s v="COUNTY"/>
    <x v="2"/>
    <s v="813664"/>
    <n v="15.09"/>
    <n v="15.09"/>
    <x v="0"/>
    <d v="2016-06-21T00:00:00"/>
    <x v="2"/>
    <n v="5006290"/>
    <n v="20.100000000000001"/>
    <n v="0.75074626865671634"/>
  </r>
  <r>
    <s v="COUNTY"/>
    <x v="2"/>
    <s v="813677"/>
    <n v="15.09"/>
    <n v="15.09"/>
    <x v="0"/>
    <d v="2016-06-21T00:00:00"/>
    <x v="2"/>
    <n v="5015463"/>
    <n v="20.100000000000001"/>
    <n v="0.75074626865671634"/>
  </r>
  <r>
    <s v="COUNTY"/>
    <x v="2"/>
    <s v="813679"/>
    <n v="15.09"/>
    <n v="15.09"/>
    <x v="0"/>
    <d v="2016-06-21T00:00:00"/>
    <x v="2"/>
    <n v="5759330"/>
    <n v="20.100000000000001"/>
    <n v="0.75074626865671634"/>
  </r>
  <r>
    <s v="COUNTY"/>
    <x v="2"/>
    <s v="813681"/>
    <n v="15.09"/>
    <n v="15.09"/>
    <x v="0"/>
    <d v="2016-06-21T00:00:00"/>
    <x v="2"/>
    <n v="5778260"/>
    <n v="20.100000000000001"/>
    <n v="0.75074626865671634"/>
  </r>
  <r>
    <s v="COUNTY"/>
    <x v="2"/>
    <s v="813687"/>
    <n v="15.09"/>
    <n v="15.09"/>
    <x v="0"/>
    <d v="2016-06-21T00:00:00"/>
    <x v="2"/>
    <n v="5006420"/>
    <n v="20.100000000000001"/>
    <n v="0.75074626865671634"/>
  </r>
  <r>
    <s v="COUNTY"/>
    <x v="2"/>
    <s v="811107"/>
    <n v="16.079999999999998"/>
    <n v="16.079999999999998"/>
    <x v="0"/>
    <d v="2016-06-22T00:00:00"/>
    <x v="2"/>
    <n v="5015837"/>
    <n v="20.100000000000001"/>
    <n v="0.79999999999999982"/>
  </r>
  <r>
    <s v="COUNTY"/>
    <x v="2"/>
    <s v="810074"/>
    <n v="8.0399999999999991"/>
    <n v="8.0399999999999991"/>
    <x v="0"/>
    <d v="2016-06-23T00:00:00"/>
    <x v="2"/>
    <n v="5011740"/>
    <n v="20.100000000000001"/>
    <n v="0.39999999999999991"/>
  </r>
  <r>
    <s v="COUNTY"/>
    <x v="2"/>
    <s v="813202"/>
    <n v="16.079999999999998"/>
    <n v="16.079999999999998"/>
    <x v="0"/>
    <d v="2016-06-23T00:00:00"/>
    <x v="2"/>
    <n v="5015255"/>
    <n v="20.100000000000001"/>
    <n v="0.79999999999999982"/>
  </r>
  <r>
    <s v="COUNTY"/>
    <x v="2"/>
    <s v="813643"/>
    <n v="16.079999999999998"/>
    <n v="16.079999999999998"/>
    <x v="0"/>
    <d v="2016-06-23T00:00:00"/>
    <x v="2"/>
    <n v="5766780"/>
    <n v="20.100000000000001"/>
    <n v="0.79999999999999982"/>
  </r>
  <r>
    <s v="COUNTY"/>
    <x v="2"/>
    <s v="813678"/>
    <n v="16.079999999999998"/>
    <n v="16.079999999999998"/>
    <x v="0"/>
    <d v="2016-06-23T00:00:00"/>
    <x v="2"/>
    <n v="5705050"/>
    <n v="20.100000000000001"/>
    <n v="0.79999999999999982"/>
  </r>
  <r>
    <s v="COUNTY"/>
    <x v="2"/>
    <s v="813692"/>
    <n v="16.079999999999998"/>
    <n v="16.079999999999998"/>
    <x v="0"/>
    <d v="2016-06-23T00:00:00"/>
    <x v="2"/>
    <n v="5015476"/>
    <n v="20.100000000000001"/>
    <n v="0.79999999999999982"/>
  </r>
  <r>
    <s v="COUNTY"/>
    <x v="2"/>
    <s v="811555"/>
    <n v="5.03"/>
    <n v="5.03"/>
    <x v="0"/>
    <d v="2016-06-24T00:00:00"/>
    <x v="2"/>
    <n v="5006547"/>
    <n v="20.100000000000001"/>
    <n v="0.25024875621890547"/>
  </r>
  <r>
    <s v="COUNTY"/>
    <x v="2"/>
    <s v="813649"/>
    <n v="20.12"/>
    <n v="20.12"/>
    <x v="0"/>
    <d v="2016-06-24T00:00:00"/>
    <x v="2"/>
    <n v="5767880"/>
    <n v="20.100000000000001"/>
    <n v="1.0009950248756219"/>
  </r>
  <r>
    <s v="COUNTY"/>
    <x v="2"/>
    <s v="810039"/>
    <n v="5.03"/>
    <n v="5.03"/>
    <x v="0"/>
    <d v="2016-06-27T00:00:00"/>
    <x v="2"/>
    <n v="5783160"/>
    <n v="20.100000000000001"/>
    <n v="0.25024875621890547"/>
  </r>
  <r>
    <s v="COUNTY"/>
    <x v="2"/>
    <s v="810460"/>
    <n v="5.03"/>
    <n v="5.03"/>
    <x v="0"/>
    <d v="2016-06-27T00:00:00"/>
    <x v="2"/>
    <n v="5783210"/>
    <n v="20.100000000000001"/>
    <n v="0.25024875621890547"/>
  </r>
  <r>
    <s v="COUNTY"/>
    <x v="2"/>
    <s v="813143"/>
    <n v="5.03"/>
    <n v="5.03"/>
    <x v="0"/>
    <d v="2016-06-27T00:00:00"/>
    <x v="2"/>
    <n v="5770250"/>
    <n v="20.100000000000001"/>
    <n v="0.25024875621890547"/>
  </r>
  <r>
    <s v="COUNTY"/>
    <x v="2"/>
    <s v="813148"/>
    <n v="5.03"/>
    <n v="5.03"/>
    <x v="0"/>
    <d v="2016-06-27T00:00:00"/>
    <x v="2"/>
    <n v="5755850"/>
    <n v="20.100000000000001"/>
    <n v="0.25024875621890547"/>
  </r>
  <r>
    <s v="AWH"/>
    <x v="2"/>
    <s v="813748"/>
    <n v="20.12"/>
    <n v="20.12"/>
    <x v="0"/>
    <d v="2016-06-27T00:00:00"/>
    <x v="2"/>
    <n v="5013887"/>
    <n v="20.100000000000001"/>
    <n v="1.0009950248756219"/>
  </r>
  <r>
    <s v="COUNTY"/>
    <x v="2"/>
    <s v="814299"/>
    <n v="20.12"/>
    <n v="20.12"/>
    <x v="0"/>
    <d v="2016-06-27T00:00:00"/>
    <x v="2"/>
    <n v="5767470"/>
    <n v="20.100000000000001"/>
    <n v="1.0009950248756219"/>
  </r>
  <r>
    <s v="COUNTY"/>
    <x v="2"/>
    <s v="815865"/>
    <n v="20.12"/>
    <n v="20.12"/>
    <x v="0"/>
    <d v="2016-06-27T00:00:00"/>
    <x v="2"/>
    <n v="5763690"/>
    <n v="20.100000000000001"/>
    <n v="1.0009950248756219"/>
  </r>
  <r>
    <s v="COUNTY"/>
    <x v="2"/>
    <s v="816400"/>
    <n v="20.12"/>
    <n v="20.12"/>
    <x v="0"/>
    <d v="2016-06-27T00:00:00"/>
    <x v="2"/>
    <n v="5006893"/>
    <n v="20.100000000000001"/>
    <n v="1.0009950248756219"/>
  </r>
  <r>
    <s v="COUNTY"/>
    <x v="2"/>
    <s v="817185"/>
    <n v="20.12"/>
    <n v="20.12"/>
    <x v="0"/>
    <d v="2016-06-27T00:00:00"/>
    <x v="2"/>
    <n v="5762630"/>
    <n v="20.100000000000001"/>
    <n v="1.0009950248756219"/>
  </r>
  <r>
    <s v="COUNTY"/>
    <x v="2"/>
    <s v="818456"/>
    <n v="20.12"/>
    <n v="20.12"/>
    <x v="0"/>
    <d v="2016-06-27T00:00:00"/>
    <x v="2"/>
    <n v="5743640"/>
    <n v="20.100000000000001"/>
    <n v="1.0009950248756219"/>
  </r>
  <r>
    <s v="COUNTY"/>
    <x v="2"/>
    <s v="813428"/>
    <n v="5.03"/>
    <n v="5.03"/>
    <x v="0"/>
    <d v="2016-06-28T00:00:00"/>
    <x v="2"/>
    <n v="5780810"/>
    <n v="20.100000000000001"/>
    <n v="0.25024875621890547"/>
  </r>
  <r>
    <s v="COUNTY"/>
    <x v="2"/>
    <s v="813752"/>
    <n v="5.03"/>
    <n v="5.03"/>
    <x v="0"/>
    <d v="2016-06-28T00:00:00"/>
    <x v="2"/>
    <n v="5001313"/>
    <n v="20.100000000000001"/>
    <n v="0.25024875621890547"/>
  </r>
  <r>
    <s v="COUNTY"/>
    <x v="2"/>
    <s v="816395"/>
    <n v="20.100000000000001"/>
    <n v="20.100000000000001"/>
    <x v="0"/>
    <d v="2016-06-28T00:00:00"/>
    <x v="2"/>
    <n v="5012204"/>
    <n v="20.100000000000001"/>
    <n v="1"/>
  </r>
  <r>
    <s v="COUNTY"/>
    <x v="2"/>
    <s v="815804"/>
    <n v="20.100000000000001"/>
    <n v="20.100000000000001"/>
    <x v="0"/>
    <d v="2016-06-29T00:00:00"/>
    <x v="2"/>
    <n v="5007526"/>
    <n v="20.100000000000001"/>
    <n v="1"/>
  </r>
  <r>
    <s v="COUNTY"/>
    <x v="2"/>
    <s v="812177"/>
    <n v="4.0199999999999996"/>
    <n v="4.0199999999999996"/>
    <x v="0"/>
    <d v="2016-06-30T00:00:00"/>
    <x v="2"/>
    <n v="5783390"/>
    <n v="20.100000000000001"/>
    <n v="0.19999999999999996"/>
  </r>
  <r>
    <s v="COUNTY"/>
    <x v="2"/>
    <s v="816462"/>
    <n v="20.100000000000001"/>
    <n v="20.100000000000001"/>
    <x v="0"/>
    <d v="2016-06-30T00:00:00"/>
    <x v="2"/>
    <n v="5005717"/>
    <n v="20.100000000000001"/>
    <n v="1"/>
  </r>
  <r>
    <s v="COUNTY"/>
    <x v="2"/>
    <s v="817191"/>
    <n v="20.100000000000001"/>
    <n v="20.100000000000001"/>
    <x v="0"/>
    <d v="2016-06-30T00:00:00"/>
    <x v="2"/>
    <n v="5013639"/>
    <n v="20.100000000000001"/>
    <n v="1"/>
  </r>
  <r>
    <s v="COUNTY"/>
    <x v="2"/>
    <s v="819157"/>
    <n v="-20.100000000000001"/>
    <n v="20.100000000000001"/>
    <x v="0"/>
    <d v="2016-06-30T00:00:00"/>
    <x v="2"/>
    <n v="5006676"/>
    <n v="20.100000000000001"/>
    <n v="-1"/>
  </r>
  <r>
    <s v="COUNTY"/>
    <x v="2"/>
    <s v="805022"/>
    <n v="-20.100000000000001"/>
    <n v="20.100000000000001"/>
    <x v="0"/>
    <d v="2016-07-01T00:00:00"/>
    <x v="3"/>
    <n v="5005728"/>
    <n v="20.100000000000001"/>
    <n v="-1"/>
  </r>
  <r>
    <s v="COUNTY"/>
    <x v="2"/>
    <s v="805030"/>
    <n v="-20.100000000000001"/>
    <n v="20.100000000000001"/>
    <x v="0"/>
    <d v="2016-07-01T00:00:00"/>
    <x v="3"/>
    <n v="5001356"/>
    <n v="20.100000000000001"/>
    <n v="-1"/>
  </r>
  <r>
    <s v="COUNTY"/>
    <x v="2"/>
    <s v="805313"/>
    <n v="-20.100000000000001"/>
    <n v="20.100000000000001"/>
    <x v="0"/>
    <d v="2016-07-01T00:00:00"/>
    <x v="3"/>
    <n v="5717130"/>
    <n v="20.100000000000001"/>
    <n v="-1"/>
  </r>
  <r>
    <s v="COUNTY"/>
    <x v="2"/>
    <s v="805386"/>
    <n v="-20.100000000000001"/>
    <n v="20.100000000000001"/>
    <x v="0"/>
    <d v="2016-07-01T00:00:00"/>
    <x v="3"/>
    <n v="5004568"/>
    <n v="20.100000000000001"/>
    <n v="-1"/>
  </r>
  <r>
    <s v="COUNTY"/>
    <x v="2"/>
    <s v="805444"/>
    <n v="-20.100000000000001"/>
    <n v="20.100000000000001"/>
    <x v="0"/>
    <d v="2016-07-01T00:00:00"/>
    <x v="3"/>
    <n v="5742710"/>
    <n v="20.100000000000001"/>
    <n v="-1"/>
  </r>
  <r>
    <s v="COUNTY"/>
    <x v="2"/>
    <s v="805533"/>
    <n v="-20.100000000000001"/>
    <n v="20.100000000000001"/>
    <x v="0"/>
    <d v="2016-07-01T00:00:00"/>
    <x v="3"/>
    <n v="5780910"/>
    <n v="20.100000000000001"/>
    <n v="-1"/>
  </r>
  <r>
    <s v="COUNTY"/>
    <x v="2"/>
    <s v="805544"/>
    <n v="-20.100000000000001"/>
    <n v="20.100000000000001"/>
    <x v="0"/>
    <d v="2016-07-01T00:00:00"/>
    <x v="3"/>
    <n v="5007022"/>
    <n v="20.100000000000001"/>
    <n v="-1"/>
  </r>
  <r>
    <s v="COUNTY"/>
    <x v="2"/>
    <s v="805571"/>
    <n v="-20.100000000000001"/>
    <n v="20.100000000000001"/>
    <x v="0"/>
    <d v="2016-07-01T00:00:00"/>
    <x v="3"/>
    <n v="5703860"/>
    <n v="20.100000000000001"/>
    <n v="-1"/>
  </r>
  <r>
    <s v="COUNTY"/>
    <x v="2"/>
    <s v="806757"/>
    <n v="20.100000000000001"/>
    <n v="20.100000000000001"/>
    <x v="0"/>
    <d v="2016-07-01T00:00:00"/>
    <x v="3"/>
    <n v="5738540"/>
    <n v="20.100000000000001"/>
    <n v="1"/>
  </r>
  <r>
    <s v="COUNTY"/>
    <x v="2"/>
    <s v="807212"/>
    <n v="-20.100000000000001"/>
    <n v="20.100000000000001"/>
    <x v="0"/>
    <d v="2016-07-01T00:00:00"/>
    <x v="3"/>
    <n v="5004297"/>
    <n v="20.100000000000001"/>
    <n v="-1"/>
  </r>
  <r>
    <s v="COUNTY"/>
    <x v="2"/>
    <s v="807219"/>
    <n v="-20.100000000000001"/>
    <n v="20.100000000000001"/>
    <x v="0"/>
    <d v="2016-07-01T00:00:00"/>
    <x v="3"/>
    <n v="5013837"/>
    <n v="20.100000000000001"/>
    <n v="-1"/>
  </r>
  <r>
    <s v="COUNTY"/>
    <x v="2"/>
    <s v="807227"/>
    <n v="-20.100000000000001"/>
    <n v="20.100000000000001"/>
    <x v="0"/>
    <d v="2016-07-01T00:00:00"/>
    <x v="3"/>
    <n v="5766860"/>
    <n v="20.100000000000001"/>
    <n v="-1"/>
  </r>
  <r>
    <s v="COUNTY"/>
    <x v="2"/>
    <s v="807229"/>
    <n v="-20.100000000000001"/>
    <n v="20.100000000000001"/>
    <x v="0"/>
    <d v="2016-07-01T00:00:00"/>
    <x v="3"/>
    <n v="5779330"/>
    <n v="20.100000000000001"/>
    <n v="-1"/>
  </r>
  <r>
    <s v="COUNTY"/>
    <x v="2"/>
    <s v="808896"/>
    <n v="-20.100000000000001"/>
    <n v="20.100000000000001"/>
    <x v="0"/>
    <d v="2016-07-01T00:00:00"/>
    <x v="3"/>
    <n v="5777600"/>
    <n v="20.100000000000001"/>
    <n v="-1"/>
  </r>
  <r>
    <s v="COUNTY"/>
    <x v="2"/>
    <s v="808898"/>
    <n v="-20.100000000000001"/>
    <n v="20.100000000000001"/>
    <x v="0"/>
    <d v="2016-07-01T00:00:00"/>
    <x v="3"/>
    <n v="5782390"/>
    <n v="20.100000000000001"/>
    <n v="-1"/>
  </r>
  <r>
    <s v="COUNTY"/>
    <x v="2"/>
    <s v="808960"/>
    <n v="-20.100000000000001"/>
    <n v="20.100000000000001"/>
    <x v="0"/>
    <d v="2016-07-01T00:00:00"/>
    <x v="3"/>
    <n v="5005445"/>
    <n v="20.100000000000001"/>
    <n v="-1"/>
  </r>
  <r>
    <s v="COUNTY"/>
    <x v="2"/>
    <s v="809097"/>
    <n v="-20.100000000000001"/>
    <n v="20.100000000000001"/>
    <x v="0"/>
    <d v="2016-07-01T00:00:00"/>
    <x v="3"/>
    <n v="5781730"/>
    <n v="20.100000000000001"/>
    <n v="-1"/>
  </r>
  <r>
    <s v="COUNTY"/>
    <x v="2"/>
    <s v="810379"/>
    <n v="-20.100000000000001"/>
    <n v="20.100000000000001"/>
    <x v="0"/>
    <d v="2016-07-01T00:00:00"/>
    <x v="3"/>
    <n v="5732150"/>
    <n v="20.100000000000001"/>
    <n v="-1"/>
  </r>
  <r>
    <s v="COUNTY"/>
    <x v="2"/>
    <s v="810567"/>
    <n v="-20.100000000000001"/>
    <n v="20.100000000000001"/>
    <x v="0"/>
    <d v="2016-07-01T00:00:00"/>
    <x v="3"/>
    <n v="5005523"/>
    <n v="20.100000000000001"/>
    <n v="-1"/>
  </r>
  <r>
    <s v="COUNTY"/>
    <x v="2"/>
    <s v="811585"/>
    <n v="-20.100000000000001"/>
    <n v="20.100000000000001"/>
    <x v="0"/>
    <d v="2016-07-01T00:00:00"/>
    <x v="3"/>
    <n v="5006534"/>
    <n v="20.100000000000001"/>
    <n v="-1"/>
  </r>
  <r>
    <s v="COUNTY"/>
    <x v="2"/>
    <s v="811761"/>
    <n v="-20.100000000000001"/>
    <n v="20.100000000000001"/>
    <x v="0"/>
    <d v="2016-07-01T00:00:00"/>
    <x v="3"/>
    <n v="5001131"/>
    <n v="20.100000000000001"/>
    <n v="-1"/>
  </r>
  <r>
    <s v="COUNTY"/>
    <x v="2"/>
    <s v="812162"/>
    <n v="-20.100000000000001"/>
    <n v="20.100000000000001"/>
    <x v="0"/>
    <d v="2016-07-01T00:00:00"/>
    <x v="3"/>
    <n v="5005144"/>
    <n v="20.100000000000001"/>
    <n v="-1"/>
  </r>
  <r>
    <s v="COUNTY"/>
    <x v="2"/>
    <s v="813149"/>
    <n v="20.100000000000001"/>
    <n v="20.100000000000001"/>
    <x v="0"/>
    <d v="2016-07-01T00:00:00"/>
    <x v="3"/>
    <n v="5755850"/>
    <n v="20.100000000000001"/>
    <n v="1"/>
  </r>
  <r>
    <s v="COUNTY"/>
    <x v="2"/>
    <s v="813429"/>
    <n v="20.100000000000001"/>
    <n v="20.100000000000001"/>
    <x v="0"/>
    <d v="2016-07-01T00:00:00"/>
    <x v="3"/>
    <n v="5780810"/>
    <n v="20.100000000000001"/>
    <n v="1"/>
  </r>
  <r>
    <s v="COUNTY"/>
    <x v="2"/>
    <s v="813438"/>
    <n v="-20.100000000000001"/>
    <n v="20.100000000000001"/>
    <x v="0"/>
    <d v="2016-07-01T00:00:00"/>
    <x v="3"/>
    <n v="5005397"/>
    <n v="20.100000000000001"/>
    <n v="-1"/>
  </r>
  <r>
    <s v="COUNTY"/>
    <x v="2"/>
    <s v="813738"/>
    <n v="-20.100000000000001"/>
    <n v="20.100000000000001"/>
    <x v="0"/>
    <d v="2016-07-01T00:00:00"/>
    <x v="3"/>
    <n v="5761110"/>
    <n v="20.100000000000001"/>
    <n v="-1"/>
  </r>
  <r>
    <s v="COUNTY"/>
    <x v="2"/>
    <s v="813745"/>
    <n v="-20.100000000000001"/>
    <n v="20.100000000000001"/>
    <x v="0"/>
    <d v="2016-07-01T00:00:00"/>
    <x v="3"/>
    <n v="5726340"/>
    <n v="20.100000000000001"/>
    <n v="-1"/>
  </r>
  <r>
    <s v="COUNTY"/>
    <x v="2"/>
    <s v="814662"/>
    <n v="-20.100000000000001"/>
    <n v="20.100000000000001"/>
    <x v="0"/>
    <d v="2016-07-01T00:00:00"/>
    <x v="3"/>
    <n v="5739090"/>
    <n v="20.100000000000001"/>
    <n v="-1"/>
  </r>
  <r>
    <s v="COUNTY"/>
    <x v="2"/>
    <s v="814685"/>
    <n v="-20.100000000000001"/>
    <n v="20.100000000000001"/>
    <x v="0"/>
    <d v="2016-07-01T00:00:00"/>
    <x v="3"/>
    <n v="5016662"/>
    <n v="20.100000000000001"/>
    <n v="-1"/>
  </r>
  <r>
    <s v="COUNTY"/>
    <x v="2"/>
    <s v="814788"/>
    <n v="20.100000000000001"/>
    <n v="20.100000000000001"/>
    <x v="0"/>
    <d v="2016-07-01T00:00:00"/>
    <x v="3"/>
    <n v="5783590"/>
    <n v="20.100000000000001"/>
    <n v="1"/>
  </r>
  <r>
    <s v="COUNTY"/>
    <x v="2"/>
    <s v="815719"/>
    <n v="20.100000000000001"/>
    <n v="20.100000000000001"/>
    <x v="0"/>
    <d v="2016-07-01T00:00:00"/>
    <x v="3"/>
    <n v="5783600"/>
    <n v="20.100000000000001"/>
    <n v="1"/>
  </r>
  <r>
    <s v="COUNTY"/>
    <x v="2"/>
    <s v="815848"/>
    <n v="20.100000000000001"/>
    <n v="20.100000000000001"/>
    <x v="0"/>
    <d v="2016-07-01T00:00:00"/>
    <x v="3"/>
    <n v="5783660"/>
    <n v="20.100000000000001"/>
    <n v="1"/>
  </r>
  <r>
    <s v="COUNTY"/>
    <x v="2"/>
    <s v="816361"/>
    <n v="20.100000000000001"/>
    <n v="20.100000000000001"/>
    <x v="0"/>
    <d v="2016-07-01T00:00:00"/>
    <x v="3"/>
    <n v="5006420"/>
    <n v="20.100000000000001"/>
    <n v="1"/>
  </r>
  <r>
    <s v="COUNTY"/>
    <x v="2"/>
    <s v="819916"/>
    <n v="-16.079999999999998"/>
    <n v="16.079999999999998"/>
    <x v="0"/>
    <d v="2016-07-01T00:00:00"/>
    <x v="3"/>
    <n v="5001285"/>
    <n v="20.100000000000001"/>
    <n v="-0.79999999999999982"/>
  </r>
  <r>
    <s v="COUNTY"/>
    <x v="2"/>
    <s v="824045"/>
    <n v="20.100000000000001"/>
    <n v="20.100000000000001"/>
    <x v="0"/>
    <d v="2016-07-01T00:00:00"/>
    <x v="3"/>
    <n v="5001176"/>
    <n v="20.100000000000001"/>
    <n v="1"/>
  </r>
  <r>
    <s v="COUNTY"/>
    <x v="2"/>
    <s v="824172"/>
    <n v="-10.050000000000001"/>
    <n v="10.050000000000001"/>
    <x v="0"/>
    <d v="2016-07-01T00:00:00"/>
    <x v="3"/>
    <n v="5005650"/>
    <n v="20.100000000000001"/>
    <n v="-0.5"/>
  </r>
  <r>
    <s v="COUNTY"/>
    <x v="2"/>
    <s v="824173"/>
    <n v="-20.100000000000001"/>
    <n v="20.100000000000001"/>
    <x v="0"/>
    <d v="2016-07-01T00:00:00"/>
    <x v="3"/>
    <n v="5005650"/>
    <n v="20.100000000000001"/>
    <n v="-1"/>
  </r>
  <r>
    <s v="COUNTY"/>
    <x v="2"/>
    <s v="829711"/>
    <n v="20.100000000000001"/>
    <n v="20.100000000000001"/>
    <x v="0"/>
    <d v="2016-07-01T00:00:00"/>
    <x v="3"/>
    <n v="5784810"/>
    <n v="20.100000000000001"/>
    <n v="1"/>
  </r>
  <r>
    <s v="COUNTY"/>
    <x v="2"/>
    <s v="829712"/>
    <n v="20.100000000000001"/>
    <n v="20.100000000000001"/>
    <x v="0"/>
    <d v="2016-07-01T00:00:00"/>
    <x v="3"/>
    <n v="5784810"/>
    <n v="20.100000000000001"/>
    <n v="1"/>
  </r>
  <r>
    <s v="COUNTY"/>
    <x v="2"/>
    <s v="829713"/>
    <n v="20.100000000000001"/>
    <n v="20.100000000000001"/>
    <x v="0"/>
    <d v="2016-07-01T00:00:00"/>
    <x v="3"/>
    <n v="5784810"/>
    <n v="20.100000000000001"/>
    <n v="1"/>
  </r>
  <r>
    <s v="COUNTY"/>
    <x v="2"/>
    <s v="829714"/>
    <n v="20.100000000000001"/>
    <n v="20.100000000000001"/>
    <x v="0"/>
    <d v="2016-07-01T00:00:00"/>
    <x v="3"/>
    <n v="5784810"/>
    <n v="20.100000000000001"/>
    <n v="1"/>
  </r>
  <r>
    <s v="AWH"/>
    <x v="2"/>
    <s v="12281752"/>
    <n v="341.7"/>
    <n v="341.7"/>
    <x v="0"/>
    <d v="2016-07-01T00:00:00"/>
    <x v="3"/>
    <n v="5774140"/>
    <n v="20.100000000000001"/>
    <n v="17"/>
  </r>
  <r>
    <s v="SpokCity"/>
    <x v="2"/>
    <s v="12281752"/>
    <n v="180.9"/>
    <n v="180.9"/>
    <x v="0"/>
    <d v="2016-07-01T00:00:00"/>
    <x v="3"/>
    <n v="5763770"/>
    <n v="20.100000000000001"/>
    <n v="9"/>
  </r>
  <r>
    <s v="COUNTY"/>
    <x v="2"/>
    <s v="12281752"/>
    <n v="3095.4"/>
    <n v="3095.4"/>
    <x v="0"/>
    <d v="2016-07-01T00:00:00"/>
    <x v="3"/>
    <n v="5773470"/>
    <n v="20.100000000000001"/>
    <n v="154"/>
  </r>
  <r>
    <s v="COUNTY"/>
    <x v="2"/>
    <s v="12281752"/>
    <n v="40.200000000000003"/>
    <n v="40.200000000000003"/>
    <x v="0"/>
    <d v="2016-07-01T00:00:00"/>
    <x v="3"/>
    <n v="5780930"/>
    <n v="20.100000000000001"/>
    <n v="2"/>
  </r>
  <r>
    <s v="COUNTY"/>
    <x v="2"/>
    <s v="12281752"/>
    <n v="80.400000000000006"/>
    <n v="80.400000000000006"/>
    <x v="0"/>
    <d v="2016-07-01T00:00:00"/>
    <x v="3"/>
    <n v="5758770"/>
    <n v="20.100000000000001"/>
    <n v="4"/>
  </r>
  <r>
    <s v="COUNTY"/>
    <x v="2"/>
    <s v="12281752"/>
    <n v="21587.4"/>
    <n v="21587.4"/>
    <x v="0"/>
    <d v="2016-07-01T00:00:00"/>
    <x v="3"/>
    <n v="5773990"/>
    <n v="20.100000000000001"/>
    <n v="1074"/>
  </r>
  <r>
    <s v="AWH"/>
    <x v="2"/>
    <s v="12565570"/>
    <n v="442.2"/>
    <n v="442.2"/>
    <x v="0"/>
    <d v="2016-07-01T00:00:00"/>
    <x v="3"/>
    <n v="5770530"/>
    <n v="20.100000000000001"/>
    <n v="21.999999999999996"/>
  </r>
  <r>
    <s v="SpokCity"/>
    <x v="2"/>
    <s v="12565570"/>
    <n v="20.100000000000001"/>
    <n v="20.100000000000001"/>
    <x v="0"/>
    <d v="2016-07-01T00:00:00"/>
    <x v="3"/>
    <n v="5772010"/>
    <n v="20.100000000000001"/>
    <n v="1"/>
  </r>
  <r>
    <s v="COUNTY"/>
    <x v="2"/>
    <s v="12565570"/>
    <n v="2914.5"/>
    <n v="2914.5"/>
    <x v="0"/>
    <d v="2016-07-01T00:00:00"/>
    <x v="3"/>
    <n v="5772710"/>
    <n v="20.100000000000001"/>
    <n v="145"/>
  </r>
  <r>
    <s v="COUNTY"/>
    <x v="2"/>
    <s v="12565570"/>
    <n v="40.200000000000003"/>
    <n v="40.200000000000003"/>
    <x v="0"/>
    <d v="2016-07-01T00:00:00"/>
    <x v="3"/>
    <n v="5782760"/>
    <n v="20.100000000000001"/>
    <n v="2"/>
  </r>
  <r>
    <s v="COUNTY"/>
    <x v="2"/>
    <s v="12565570"/>
    <n v="20.100000000000001"/>
    <n v="20.100000000000001"/>
    <x v="0"/>
    <d v="2016-07-01T00:00:00"/>
    <x v="3"/>
    <n v="5777360"/>
    <n v="20.100000000000001"/>
    <n v="1"/>
  </r>
  <r>
    <s v="COUNTY"/>
    <x v="2"/>
    <s v="12565570"/>
    <n v="20.100000000000001"/>
    <n v="20.100000000000001"/>
    <x v="0"/>
    <d v="2016-07-01T00:00:00"/>
    <x v="3"/>
    <n v="5778640"/>
    <n v="20.100000000000001"/>
    <n v="1"/>
  </r>
  <r>
    <s v="COUNTY"/>
    <x v="2"/>
    <s v="12565570"/>
    <n v="14150.4"/>
    <n v="14150.4"/>
    <x v="0"/>
    <d v="2016-07-01T00:00:00"/>
    <x v="3"/>
    <n v="5014770"/>
    <n v="20.100000000000001"/>
    <n v="703.99999999999989"/>
  </r>
  <r>
    <s v="COUNTY"/>
    <x v="2"/>
    <s v="12822742"/>
    <n v="100.5"/>
    <n v="100.5"/>
    <x v="0"/>
    <d v="2016-07-01T00:00:00"/>
    <x v="3"/>
    <n v="5781220"/>
    <n v="20.100000000000001"/>
    <n v="5"/>
  </r>
  <r>
    <s v="COUNTY"/>
    <x v="2"/>
    <s v="12822742"/>
    <n v="402"/>
    <n v="402"/>
    <x v="0"/>
    <d v="2016-07-01T00:00:00"/>
    <x v="3"/>
    <n v="5773990"/>
    <n v="20.100000000000001"/>
    <n v="20"/>
  </r>
  <r>
    <s v="COUNTY"/>
    <x v="2"/>
    <s v="819079"/>
    <n v="20.100000000000001"/>
    <n v="20.100000000000001"/>
    <x v="0"/>
    <d v="2016-07-04T00:00:00"/>
    <x v="3"/>
    <n v="5775340"/>
    <n v="20.100000000000001"/>
    <n v="1"/>
  </r>
  <r>
    <s v="AWH"/>
    <x v="2"/>
    <s v="819097"/>
    <n v="-15.08"/>
    <n v="15.08"/>
    <x v="0"/>
    <d v="2016-07-04T00:00:00"/>
    <x v="3"/>
    <n v="5007551"/>
    <n v="20.100000000000001"/>
    <n v="-0.75024875621890541"/>
  </r>
  <r>
    <s v="COUNTY"/>
    <x v="2"/>
    <s v="819124"/>
    <n v="-15.08"/>
    <n v="15.08"/>
    <x v="0"/>
    <d v="2016-07-04T00:00:00"/>
    <x v="3"/>
    <n v="5013650"/>
    <n v="20.100000000000001"/>
    <n v="-0.75024875621890541"/>
  </r>
  <r>
    <s v="COUNTY"/>
    <x v="2"/>
    <s v="819128"/>
    <n v="-15.08"/>
    <n v="15.08"/>
    <x v="0"/>
    <d v="2016-07-04T00:00:00"/>
    <x v="3"/>
    <n v="5762700"/>
    <n v="20.100000000000001"/>
    <n v="-0.75024875621890541"/>
  </r>
  <r>
    <s v="COUNTY"/>
    <x v="2"/>
    <s v="819149"/>
    <n v="-15.08"/>
    <n v="15.08"/>
    <x v="0"/>
    <d v="2016-07-04T00:00:00"/>
    <x v="3"/>
    <n v="5747910"/>
    <n v="20.100000000000001"/>
    <n v="-0.75024875621890541"/>
  </r>
  <r>
    <s v="COUNTY"/>
    <x v="2"/>
    <s v="819971"/>
    <n v="-15.08"/>
    <n v="15.08"/>
    <x v="0"/>
    <d v="2016-07-04T00:00:00"/>
    <x v="3"/>
    <n v="5743050"/>
    <n v="20.100000000000001"/>
    <n v="-0.75024875621890541"/>
  </r>
  <r>
    <s v="COUNTY"/>
    <x v="2"/>
    <s v="820238"/>
    <n v="-15.08"/>
    <n v="15.08"/>
    <x v="0"/>
    <d v="2016-07-04T00:00:00"/>
    <x v="3"/>
    <n v="5778640"/>
    <n v="20.100000000000001"/>
    <n v="-0.75024875621890541"/>
  </r>
  <r>
    <s v="COUNTY"/>
    <x v="2"/>
    <s v="818452"/>
    <n v="20.100000000000001"/>
    <n v="20.100000000000001"/>
    <x v="0"/>
    <d v="2016-07-05T00:00:00"/>
    <x v="3"/>
    <n v="5011795"/>
    <n v="20.100000000000001"/>
    <n v="1"/>
  </r>
  <r>
    <s v="COUNTY"/>
    <x v="2"/>
    <s v="819986"/>
    <n v="-15.08"/>
    <n v="15.08"/>
    <x v="0"/>
    <d v="2016-07-05T00:00:00"/>
    <x v="3"/>
    <n v="5006183"/>
    <n v="20.100000000000001"/>
    <n v="-0.75024875621890541"/>
  </r>
  <r>
    <s v="COUNTY"/>
    <x v="2"/>
    <s v="821252"/>
    <n v="-15.08"/>
    <n v="15.08"/>
    <x v="0"/>
    <d v="2016-07-05T00:00:00"/>
    <x v="3"/>
    <n v="5006906"/>
    <n v="20.100000000000001"/>
    <n v="-0.75024875621890541"/>
  </r>
  <r>
    <s v="COUNTY"/>
    <x v="2"/>
    <s v="819061"/>
    <n v="20.100000000000001"/>
    <n v="20.100000000000001"/>
    <x v="0"/>
    <d v="2016-07-07T00:00:00"/>
    <x v="3"/>
    <n v="5705050"/>
    <n v="20.100000000000001"/>
    <n v="1"/>
  </r>
  <r>
    <s v="COUNTY"/>
    <x v="2"/>
    <s v="820165"/>
    <n v="20.100000000000001"/>
    <n v="20.100000000000001"/>
    <x v="0"/>
    <d v="2016-07-07T00:00:00"/>
    <x v="3"/>
    <n v="5757920"/>
    <n v="20.100000000000001"/>
    <n v="1"/>
  </r>
  <r>
    <s v="COUNTY"/>
    <x v="2"/>
    <s v="820254"/>
    <n v="20.100000000000001"/>
    <n v="20.100000000000001"/>
    <x v="0"/>
    <d v="2016-07-07T00:00:00"/>
    <x v="3"/>
    <n v="5015476"/>
    <n v="20.100000000000001"/>
    <n v="1"/>
  </r>
  <r>
    <s v="COUNTY"/>
    <x v="2"/>
    <s v="821101"/>
    <n v="5.03"/>
    <n v="5.03"/>
    <x v="0"/>
    <d v="2016-07-07T00:00:00"/>
    <x v="3"/>
    <n v="5014965"/>
    <n v="20.100000000000001"/>
    <n v="0.25024875621890547"/>
  </r>
  <r>
    <s v="COUNTY"/>
    <x v="2"/>
    <s v="821320"/>
    <n v="-15.08"/>
    <n v="15.08"/>
    <x v="0"/>
    <d v="2016-07-07T00:00:00"/>
    <x v="3"/>
    <n v="5015434"/>
    <n v="20.100000000000001"/>
    <n v="-0.75024875621890541"/>
  </r>
  <r>
    <s v="COUNTY"/>
    <x v="2"/>
    <s v="820430"/>
    <n v="16.079999999999998"/>
    <n v="16.079999999999998"/>
    <x v="0"/>
    <d v="2016-07-08T00:00:00"/>
    <x v="3"/>
    <n v="5767880"/>
    <n v="20.100000000000001"/>
    <n v="0.79999999999999982"/>
  </r>
  <r>
    <s v="COUNTY"/>
    <x v="2"/>
    <s v="821258"/>
    <n v="-12.06"/>
    <n v="12.06"/>
    <x v="0"/>
    <d v="2016-07-08T00:00:00"/>
    <x v="3"/>
    <n v="5007054"/>
    <n v="20.100000000000001"/>
    <n v="-0.6"/>
  </r>
  <r>
    <s v="COUNTY"/>
    <x v="2"/>
    <s v="818525"/>
    <n v="15.08"/>
    <n v="15.08"/>
    <x v="0"/>
    <d v="2016-07-11T00:00:00"/>
    <x v="3"/>
    <n v="5783810"/>
    <n v="20.100000000000001"/>
    <n v="0.75024875621890541"/>
  </r>
  <r>
    <s v="COUNTY"/>
    <x v="2"/>
    <s v="820257"/>
    <n v="15.08"/>
    <n v="15.08"/>
    <x v="0"/>
    <d v="2016-07-11T00:00:00"/>
    <x v="3"/>
    <n v="5784000"/>
    <n v="20.100000000000001"/>
    <n v="0.75024875621890541"/>
  </r>
  <r>
    <s v="COUNTY"/>
    <x v="2"/>
    <s v="820474"/>
    <n v="15.08"/>
    <n v="15.08"/>
    <x v="0"/>
    <d v="2016-07-11T00:00:00"/>
    <x v="3"/>
    <n v="5784020"/>
    <n v="20.100000000000001"/>
    <n v="0.75024875621890541"/>
  </r>
  <r>
    <s v="COUNTY"/>
    <x v="2"/>
    <s v="822167"/>
    <n v="-10.050000000000001"/>
    <n v="10.050000000000001"/>
    <x v="0"/>
    <d v="2016-07-11T00:00:00"/>
    <x v="3"/>
    <n v="5007266"/>
    <n v="20.100000000000001"/>
    <n v="-0.5"/>
  </r>
  <r>
    <s v="COUNTY"/>
    <x v="2"/>
    <s v="822366"/>
    <n v="-10.050000000000001"/>
    <n v="10.050000000000001"/>
    <x v="0"/>
    <d v="2016-07-11T00:00:00"/>
    <x v="3"/>
    <n v="5716840"/>
    <n v="20.100000000000001"/>
    <n v="-0.5"/>
  </r>
  <r>
    <s v="COUNTY"/>
    <x v="2"/>
    <s v="823278"/>
    <n v="-10.050000000000001"/>
    <n v="10.050000000000001"/>
    <x v="0"/>
    <d v="2016-07-11T00:00:00"/>
    <x v="3"/>
    <n v="5782650"/>
    <n v="20.100000000000001"/>
    <n v="-0.5"/>
  </r>
  <r>
    <s v="COUNTY"/>
    <x v="2"/>
    <s v="819084"/>
    <n v="15.08"/>
    <n v="15.08"/>
    <x v="0"/>
    <d v="2016-07-12T00:00:00"/>
    <x v="3"/>
    <n v="5783860"/>
    <n v="20.100000000000001"/>
    <n v="0.75024875621890541"/>
  </r>
  <r>
    <s v="COUNTY"/>
    <x v="2"/>
    <s v="819896"/>
    <n v="15.08"/>
    <n v="15.08"/>
    <x v="0"/>
    <d v="2016-07-12T00:00:00"/>
    <x v="3"/>
    <n v="5783920"/>
    <n v="20.100000000000001"/>
    <n v="0.75024875621890541"/>
  </r>
  <r>
    <s v="COUNTY"/>
    <x v="2"/>
    <s v="821302"/>
    <n v="15.08"/>
    <n v="15.08"/>
    <x v="0"/>
    <d v="2016-07-12T00:00:00"/>
    <x v="3"/>
    <n v="5005842"/>
    <n v="20.100000000000001"/>
    <n v="0.75024875621890541"/>
  </r>
  <r>
    <s v="COUNTY"/>
    <x v="2"/>
    <s v="822109"/>
    <n v="-10.050000000000001"/>
    <n v="10.050000000000001"/>
    <x v="0"/>
    <d v="2016-07-12T00:00:00"/>
    <x v="3"/>
    <n v="5767760"/>
    <n v="20.100000000000001"/>
    <n v="-0.5"/>
  </r>
  <r>
    <s v="COUNTY"/>
    <x v="2"/>
    <s v="822124"/>
    <n v="-10.050000000000001"/>
    <n v="10.050000000000001"/>
    <x v="0"/>
    <d v="2016-07-12T00:00:00"/>
    <x v="3"/>
    <n v="5000959"/>
    <n v="20.100000000000001"/>
    <n v="-0.5"/>
  </r>
  <r>
    <s v="COUNTY"/>
    <x v="2"/>
    <s v="820237"/>
    <n v="15.08"/>
    <n v="15.08"/>
    <x v="0"/>
    <d v="2016-07-13T00:00:00"/>
    <x v="3"/>
    <n v="5781570"/>
    <n v="20.100000000000001"/>
    <n v="0.75024875621890541"/>
  </r>
  <r>
    <s v="COUNTY"/>
    <x v="2"/>
    <s v="822335"/>
    <n v="-10.050000000000001"/>
    <n v="10.050000000000001"/>
    <x v="0"/>
    <d v="2016-07-13T00:00:00"/>
    <x v="3"/>
    <n v="5012011"/>
    <n v="20.100000000000001"/>
    <n v="-0.5"/>
  </r>
  <r>
    <s v="COUNTY"/>
    <x v="2"/>
    <s v="822902"/>
    <n v="-10.050000000000001"/>
    <n v="10.050000000000001"/>
    <x v="0"/>
    <d v="2016-07-13T00:00:00"/>
    <x v="3"/>
    <n v="5011662"/>
    <n v="20.100000000000001"/>
    <n v="-0.5"/>
  </r>
  <r>
    <s v="COUNTY"/>
    <x v="2"/>
    <s v="819906"/>
    <n v="15.08"/>
    <n v="15.08"/>
    <x v="0"/>
    <d v="2016-07-14T00:00:00"/>
    <x v="3"/>
    <n v="5783930"/>
    <n v="20.100000000000001"/>
    <n v="0.75024875621890541"/>
  </r>
  <r>
    <s v="COUNTY"/>
    <x v="2"/>
    <s v="821257"/>
    <n v="15.08"/>
    <n v="15.08"/>
    <x v="0"/>
    <d v="2016-07-14T00:00:00"/>
    <x v="3"/>
    <n v="5013639"/>
    <n v="20.100000000000001"/>
    <n v="0.75024875621890541"/>
  </r>
  <r>
    <s v="COUNTY"/>
    <x v="2"/>
    <s v="823285"/>
    <n v="-10.050000000000001"/>
    <n v="10.050000000000001"/>
    <x v="0"/>
    <d v="2016-07-14T00:00:00"/>
    <x v="3"/>
    <n v="5005914"/>
    <n v="20.100000000000001"/>
    <n v="-0.5"/>
  </r>
  <r>
    <s v="COUNTY"/>
    <x v="2"/>
    <s v="824036"/>
    <n v="-8.0399999999999991"/>
    <n v="8.0399999999999991"/>
    <x v="0"/>
    <d v="2016-07-15T00:00:00"/>
    <x v="3"/>
    <n v="5780270"/>
    <n v="20.100000000000001"/>
    <n v="-0.39999999999999991"/>
  </r>
  <r>
    <s v="COUNTY"/>
    <x v="2"/>
    <s v="824046"/>
    <n v="9.2799999999999994"/>
    <n v="9.2799999999999994"/>
    <x v="0"/>
    <d v="2016-07-15T00:00:00"/>
    <x v="3"/>
    <n v="5001176"/>
    <n v="20.100000000000001"/>
    <n v="0.46169154228855713"/>
  </r>
  <r>
    <s v="COUNTY"/>
    <x v="2"/>
    <s v="824047"/>
    <n v="20.100000000000001"/>
    <n v="20.100000000000001"/>
    <x v="0"/>
    <d v="2016-07-15T00:00:00"/>
    <x v="3"/>
    <n v="5001176"/>
    <n v="20.100000000000001"/>
    <n v="1"/>
  </r>
  <r>
    <s v="COUNTY"/>
    <x v="2"/>
    <s v="824048"/>
    <n v="20.100000000000001"/>
    <n v="20.100000000000001"/>
    <x v="0"/>
    <d v="2016-07-15T00:00:00"/>
    <x v="3"/>
    <n v="5001176"/>
    <n v="20.100000000000001"/>
    <n v="1"/>
  </r>
  <r>
    <s v="COUNTY"/>
    <x v="2"/>
    <s v="819132"/>
    <n v="10.050000000000001"/>
    <n v="10.050000000000001"/>
    <x v="0"/>
    <d v="2016-07-18T00:00:00"/>
    <x v="3"/>
    <n v="5013920"/>
    <n v="20.100000000000001"/>
    <n v="0.5"/>
  </r>
  <r>
    <s v="COUNTY"/>
    <x v="2"/>
    <s v="821293"/>
    <n v="10.050000000000001"/>
    <n v="10.050000000000001"/>
    <x v="0"/>
    <d v="2016-07-18T00:00:00"/>
    <x v="3"/>
    <n v="5764500"/>
    <n v="20.100000000000001"/>
    <n v="0.5"/>
  </r>
  <r>
    <s v="COUNTY"/>
    <x v="2"/>
    <s v="821298"/>
    <n v="10.050000000000001"/>
    <n v="10.050000000000001"/>
    <x v="0"/>
    <d v="2016-07-18T00:00:00"/>
    <x v="3"/>
    <n v="5004137"/>
    <n v="20.100000000000001"/>
    <n v="0.5"/>
  </r>
  <r>
    <s v="COUNTY"/>
    <x v="2"/>
    <s v="821619"/>
    <n v="10.050000000000001"/>
    <n v="10.050000000000001"/>
    <x v="0"/>
    <d v="2016-07-18T00:00:00"/>
    <x v="3"/>
    <n v="5016067"/>
    <n v="20.100000000000001"/>
    <n v="0.5"/>
  </r>
  <r>
    <s v="COUNTY"/>
    <x v="2"/>
    <s v="822194"/>
    <n v="10.050000000000001"/>
    <n v="10.050000000000001"/>
    <x v="0"/>
    <d v="2016-07-18T00:00:00"/>
    <x v="3"/>
    <n v="5784150"/>
    <n v="20.100000000000001"/>
    <n v="0.5"/>
  </r>
  <r>
    <s v="COUNTY"/>
    <x v="2"/>
    <s v="823032"/>
    <n v="10.050000000000001"/>
    <n v="10.050000000000001"/>
    <x v="0"/>
    <d v="2016-07-18T00:00:00"/>
    <x v="3"/>
    <n v="5784180"/>
    <n v="20.100000000000001"/>
    <n v="0.5"/>
  </r>
  <r>
    <s v="COUNTY"/>
    <x v="2"/>
    <s v="823179"/>
    <n v="10.050000000000001"/>
    <n v="10.050000000000001"/>
    <x v="0"/>
    <d v="2016-07-18T00:00:00"/>
    <x v="3"/>
    <n v="5784240"/>
    <n v="20.100000000000001"/>
    <n v="0.5"/>
  </r>
  <r>
    <s v="COUNTY"/>
    <x v="2"/>
    <s v="823204"/>
    <n v="10.050000000000001"/>
    <n v="10.050000000000001"/>
    <x v="0"/>
    <d v="2016-07-18T00:00:00"/>
    <x v="3"/>
    <n v="5784260"/>
    <n v="20.100000000000001"/>
    <n v="0.5"/>
  </r>
  <r>
    <s v="COUNTY"/>
    <x v="2"/>
    <s v="824183"/>
    <n v="10.050000000000001"/>
    <n v="10.050000000000001"/>
    <x v="0"/>
    <d v="2016-07-18T00:00:00"/>
    <x v="3"/>
    <n v="5015861"/>
    <n v="20.100000000000001"/>
    <n v="0.5"/>
  </r>
  <r>
    <s v="COUNTY"/>
    <x v="2"/>
    <s v="824191"/>
    <n v="-5.03"/>
    <n v="5.03"/>
    <x v="0"/>
    <d v="2016-07-18T00:00:00"/>
    <x v="3"/>
    <n v="5006280"/>
    <n v="20.100000000000001"/>
    <n v="-0.25024875621890547"/>
  </r>
  <r>
    <s v="COUNTY"/>
    <x v="2"/>
    <s v="824198"/>
    <n v="-5.03"/>
    <n v="5.03"/>
    <x v="0"/>
    <d v="2016-07-18T00:00:00"/>
    <x v="3"/>
    <n v="5779610"/>
    <n v="20.100000000000001"/>
    <n v="-0.25024875621890547"/>
  </r>
  <r>
    <s v="COUNTY"/>
    <x v="2"/>
    <s v="824747"/>
    <n v="-5.03"/>
    <n v="5.03"/>
    <x v="0"/>
    <d v="2016-07-18T00:00:00"/>
    <x v="3"/>
    <n v="5723180"/>
    <n v="20.100000000000001"/>
    <n v="-0.25024875621890547"/>
  </r>
  <r>
    <s v="COUNTY"/>
    <x v="2"/>
    <s v="826491"/>
    <n v="-5.03"/>
    <n v="5.03"/>
    <x v="0"/>
    <d v="2016-07-18T00:00:00"/>
    <x v="3"/>
    <n v="5708830"/>
    <n v="20.100000000000001"/>
    <n v="-0.25024875621890547"/>
  </r>
  <r>
    <s v="COUNTY"/>
    <x v="2"/>
    <s v="822004"/>
    <n v="10.050000000000001"/>
    <n v="10.050000000000001"/>
    <x v="0"/>
    <d v="2016-07-19T00:00:00"/>
    <x v="3"/>
    <n v="5006290"/>
    <n v="20.100000000000001"/>
    <n v="0.5"/>
  </r>
  <r>
    <s v="COUNTY"/>
    <x v="2"/>
    <s v="825442"/>
    <n v="-5.03"/>
    <n v="5.03"/>
    <x v="0"/>
    <d v="2016-07-19T00:00:00"/>
    <x v="3"/>
    <n v="5711830"/>
    <n v="20.100000000000001"/>
    <n v="-0.25024875621890547"/>
  </r>
  <r>
    <s v="COUNTY"/>
    <x v="2"/>
    <s v="825447"/>
    <n v="-5.03"/>
    <n v="5.03"/>
    <x v="0"/>
    <d v="2016-07-19T00:00:00"/>
    <x v="3"/>
    <n v="5006679"/>
    <n v="20.100000000000001"/>
    <n v="-0.25024875621890547"/>
  </r>
  <r>
    <s v="COUNTY"/>
    <x v="2"/>
    <s v="826623"/>
    <n v="-5.03"/>
    <n v="5.03"/>
    <x v="0"/>
    <d v="2016-07-19T00:00:00"/>
    <x v="3"/>
    <n v="5004149"/>
    <n v="20.100000000000001"/>
    <n v="-0.25024875621890547"/>
  </r>
  <r>
    <s v="COUNTY"/>
    <x v="2"/>
    <s v="825588"/>
    <n v="-5.03"/>
    <n v="5.03"/>
    <x v="0"/>
    <d v="2016-07-20T00:00:00"/>
    <x v="3"/>
    <n v="5005041"/>
    <n v="20.100000000000001"/>
    <n v="-0.25024875621890547"/>
  </r>
  <r>
    <s v="COUNTY"/>
    <x v="2"/>
    <s v="824212"/>
    <n v="10.050000000000001"/>
    <n v="10.050000000000001"/>
    <x v="0"/>
    <d v="2016-07-21T00:00:00"/>
    <x v="3"/>
    <n v="5784350"/>
    <n v="20.100000000000001"/>
    <n v="0.5"/>
  </r>
  <r>
    <s v="COUNTY"/>
    <x v="2"/>
    <s v="826377"/>
    <n v="-5.03"/>
    <n v="5.03"/>
    <x v="0"/>
    <d v="2016-07-21T00:00:00"/>
    <x v="3"/>
    <n v="5762600"/>
    <n v="20.100000000000001"/>
    <n v="-0.25024875621890547"/>
  </r>
  <r>
    <s v="COUNTY"/>
    <x v="2"/>
    <s v="825676"/>
    <n v="5.03"/>
    <n v="5.03"/>
    <x v="0"/>
    <d v="2016-07-25T00:00:00"/>
    <x v="3"/>
    <n v="5784480"/>
    <n v="20.100000000000001"/>
    <n v="0.25024875621890547"/>
  </r>
  <r>
    <s v="COUNTY"/>
    <x v="2"/>
    <s v="825678"/>
    <n v="5.03"/>
    <n v="5.03"/>
    <x v="0"/>
    <d v="2016-07-25T00:00:00"/>
    <x v="3"/>
    <n v="5784490"/>
    <n v="20.100000000000001"/>
    <n v="0.25024875621890547"/>
  </r>
  <r>
    <s v="COUNTY"/>
    <x v="2"/>
    <s v="825767"/>
    <n v="5.03"/>
    <n v="5.03"/>
    <x v="0"/>
    <d v="2016-07-25T00:00:00"/>
    <x v="3"/>
    <n v="5784520"/>
    <n v="20.100000000000001"/>
    <n v="0.25024875621890547"/>
  </r>
  <r>
    <s v="COUNTY"/>
    <x v="2"/>
    <s v="825504"/>
    <n v="5.03"/>
    <n v="5.03"/>
    <x v="0"/>
    <d v="2016-07-26T00:00:00"/>
    <x v="3"/>
    <n v="5763220"/>
    <n v="20.100000000000001"/>
    <n v="0.25024875621890547"/>
  </r>
  <r>
    <s v="COUNTY"/>
    <x v="2"/>
    <s v="827438"/>
    <n v="5.03"/>
    <n v="5.03"/>
    <x v="0"/>
    <d v="2016-07-27T00:00:00"/>
    <x v="3"/>
    <n v="5784660"/>
    <n v="20.100000000000001"/>
    <n v="0.25024875621890547"/>
  </r>
  <r>
    <s v="COUNTY"/>
    <x v="2"/>
    <s v="832971"/>
    <n v="-20.100000000000001"/>
    <n v="20.100000000000001"/>
    <x v="0"/>
    <d v="2016-07-27T00:00:00"/>
    <x v="3"/>
    <n v="5012478"/>
    <n v="20.100000000000001"/>
    <n v="-1"/>
  </r>
  <r>
    <s v="COUNTY"/>
    <x v="2"/>
    <s v="826489"/>
    <n v="5.03"/>
    <n v="5.03"/>
    <x v="0"/>
    <d v="2016-07-28T00:00:00"/>
    <x v="3"/>
    <n v="5003966"/>
    <n v="20.100000000000001"/>
    <n v="0.25024875621890547"/>
  </r>
  <r>
    <s v="COUNTY"/>
    <x v="2"/>
    <s v="827402"/>
    <n v="5.03"/>
    <n v="5.03"/>
    <x v="0"/>
    <d v="2016-07-28T00:00:00"/>
    <x v="3"/>
    <n v="5001203"/>
    <n v="20.100000000000001"/>
    <n v="0.25024875621890547"/>
  </r>
  <r>
    <s v="COUNTY"/>
    <x v="2"/>
    <s v="832279"/>
    <n v="-20.100000000000001"/>
    <n v="20.100000000000001"/>
    <x v="0"/>
    <d v="2016-07-29T00:00:00"/>
    <x v="3"/>
    <n v="5004641"/>
    <n v="20.100000000000001"/>
    <n v="-1"/>
  </r>
  <r>
    <s v="COUNTY"/>
    <x v="2"/>
    <s v="834493"/>
    <n v="-20.100000000000001"/>
    <n v="20.100000000000001"/>
    <x v="0"/>
    <d v="2016-07-29T00:00:00"/>
    <x v="3"/>
    <n v="5781220"/>
    <n v="20.100000000000001"/>
    <n v="-1"/>
  </r>
  <r>
    <s v="AWH"/>
    <x v="2"/>
    <s v="819098"/>
    <n v="-20.100000000000001"/>
    <n v="20.100000000000001"/>
    <x v="0"/>
    <d v="2016-08-01T00:00:00"/>
    <x v="4"/>
    <n v="5007551"/>
    <n v="20.100000000000001"/>
    <n v="-1"/>
  </r>
  <r>
    <s v="COUNTY"/>
    <x v="2"/>
    <s v="819126"/>
    <n v="-20.100000000000001"/>
    <n v="20.100000000000001"/>
    <x v="0"/>
    <d v="2016-08-01T00:00:00"/>
    <x v="4"/>
    <n v="5013650"/>
    <n v="20.100000000000001"/>
    <n v="-1"/>
  </r>
  <r>
    <s v="COUNTY"/>
    <x v="2"/>
    <s v="819129"/>
    <n v="-20.100000000000001"/>
    <n v="20.100000000000001"/>
    <x v="0"/>
    <d v="2016-08-01T00:00:00"/>
    <x v="4"/>
    <n v="5762700"/>
    <n v="20.100000000000001"/>
    <n v="-1"/>
  </r>
  <r>
    <s v="COUNTY"/>
    <x v="2"/>
    <s v="819917"/>
    <n v="-20.100000000000001"/>
    <n v="20.100000000000001"/>
    <x v="0"/>
    <d v="2016-08-01T00:00:00"/>
    <x v="4"/>
    <n v="5001285"/>
    <n v="20.100000000000001"/>
    <n v="-1"/>
  </r>
  <r>
    <s v="COUNTY"/>
    <x v="2"/>
    <s v="819987"/>
    <n v="-20.100000000000001"/>
    <n v="20.100000000000001"/>
    <x v="0"/>
    <d v="2016-08-01T00:00:00"/>
    <x v="4"/>
    <n v="5006183"/>
    <n v="20.100000000000001"/>
    <n v="-1"/>
  </r>
  <r>
    <s v="COUNTY"/>
    <x v="2"/>
    <s v="820240"/>
    <n v="-20.100000000000001"/>
    <n v="20.100000000000001"/>
    <x v="0"/>
    <d v="2016-08-01T00:00:00"/>
    <x v="4"/>
    <n v="5778640"/>
    <n v="20.100000000000001"/>
    <n v="-1"/>
  </r>
  <r>
    <s v="COUNTY"/>
    <x v="2"/>
    <s v="821253"/>
    <n v="-20.100000000000001"/>
    <n v="20.100000000000001"/>
    <x v="0"/>
    <d v="2016-08-01T00:00:00"/>
    <x v="4"/>
    <n v="5006906"/>
    <n v="20.100000000000001"/>
    <n v="-1"/>
  </r>
  <r>
    <s v="COUNTY"/>
    <x v="2"/>
    <s v="821259"/>
    <n v="-20.100000000000001"/>
    <n v="20.100000000000001"/>
    <x v="0"/>
    <d v="2016-08-01T00:00:00"/>
    <x v="4"/>
    <n v="5007054"/>
    <n v="20.100000000000001"/>
    <n v="-1"/>
  </r>
  <r>
    <s v="COUNTY"/>
    <x v="2"/>
    <s v="821620"/>
    <n v="20.100000000000001"/>
    <n v="20.100000000000001"/>
    <x v="0"/>
    <d v="2016-08-01T00:00:00"/>
    <x v="4"/>
    <n v="5016067"/>
    <n v="20.100000000000001"/>
    <n v="1"/>
  </r>
  <r>
    <s v="COUNTY"/>
    <x v="2"/>
    <s v="822110"/>
    <n v="-20.100000000000001"/>
    <n v="20.100000000000001"/>
    <x v="0"/>
    <d v="2016-08-01T00:00:00"/>
    <x v="4"/>
    <n v="5767760"/>
    <n v="20.100000000000001"/>
    <n v="-1"/>
  </r>
  <r>
    <s v="COUNTY"/>
    <x v="2"/>
    <s v="822125"/>
    <n v="-20.100000000000001"/>
    <n v="20.100000000000001"/>
    <x v="0"/>
    <d v="2016-08-01T00:00:00"/>
    <x v="4"/>
    <n v="5000959"/>
    <n v="20.100000000000001"/>
    <n v="-1"/>
  </r>
  <r>
    <s v="COUNTY"/>
    <x v="2"/>
    <s v="822168"/>
    <n v="-20.100000000000001"/>
    <n v="20.100000000000001"/>
    <x v="0"/>
    <d v="2016-08-01T00:00:00"/>
    <x v="4"/>
    <n v="5007266"/>
    <n v="20.100000000000001"/>
    <n v="-1"/>
  </r>
  <r>
    <s v="COUNTY"/>
    <x v="2"/>
    <s v="822336"/>
    <n v="-20.100000000000001"/>
    <n v="20.100000000000001"/>
    <x v="0"/>
    <d v="2016-08-01T00:00:00"/>
    <x v="4"/>
    <n v="5012011"/>
    <n v="20.100000000000001"/>
    <n v="-1"/>
  </r>
  <r>
    <s v="COUNTY"/>
    <x v="2"/>
    <s v="822903"/>
    <n v="-20.100000000000001"/>
    <n v="20.100000000000001"/>
    <x v="0"/>
    <d v="2016-08-01T00:00:00"/>
    <x v="4"/>
    <n v="5011662"/>
    <n v="20.100000000000001"/>
    <n v="-1"/>
  </r>
  <r>
    <s v="COUNTY"/>
    <x v="2"/>
    <s v="823279"/>
    <n v="-20.100000000000001"/>
    <n v="20.100000000000001"/>
    <x v="0"/>
    <d v="2016-08-01T00:00:00"/>
    <x v="4"/>
    <n v="5782650"/>
    <n v="20.100000000000001"/>
    <n v="-1"/>
  </r>
  <r>
    <s v="COUNTY"/>
    <x v="2"/>
    <s v="823286"/>
    <n v="-20.100000000000001"/>
    <n v="20.100000000000001"/>
    <x v="0"/>
    <d v="2016-08-01T00:00:00"/>
    <x v="4"/>
    <n v="5005914"/>
    <n v="20.100000000000001"/>
    <n v="-1"/>
  </r>
  <r>
    <s v="COUNTY"/>
    <x v="2"/>
    <s v="824037"/>
    <n v="-20.100000000000001"/>
    <n v="20.100000000000001"/>
    <x v="0"/>
    <d v="2016-08-01T00:00:00"/>
    <x v="4"/>
    <n v="5780270"/>
    <n v="20.100000000000001"/>
    <n v="-1"/>
  </r>
  <r>
    <s v="COUNTY"/>
    <x v="2"/>
    <s v="824185"/>
    <n v="20.100000000000001"/>
    <n v="20.100000000000001"/>
    <x v="0"/>
    <d v="2016-08-01T00:00:00"/>
    <x v="4"/>
    <n v="5015861"/>
    <n v="20.100000000000001"/>
    <n v="1"/>
  </r>
  <r>
    <s v="COUNTY"/>
    <x v="2"/>
    <s v="824192"/>
    <n v="-20.100000000000001"/>
    <n v="20.100000000000001"/>
    <x v="0"/>
    <d v="2016-08-01T00:00:00"/>
    <x v="4"/>
    <n v="5006280"/>
    <n v="20.100000000000001"/>
    <n v="-1"/>
  </r>
  <r>
    <s v="COUNTY"/>
    <x v="2"/>
    <s v="824199"/>
    <n v="-20.100000000000001"/>
    <n v="20.100000000000001"/>
    <x v="0"/>
    <d v="2016-08-01T00:00:00"/>
    <x v="4"/>
    <n v="5779610"/>
    <n v="20.100000000000001"/>
    <n v="-1"/>
  </r>
  <r>
    <s v="COUNTY"/>
    <x v="2"/>
    <s v="824748"/>
    <n v="-20.100000000000001"/>
    <n v="20.100000000000001"/>
    <x v="0"/>
    <d v="2016-08-01T00:00:00"/>
    <x v="4"/>
    <n v="5723180"/>
    <n v="20.100000000000001"/>
    <n v="-1"/>
  </r>
  <r>
    <s v="COUNTY"/>
    <x v="2"/>
    <s v="825443"/>
    <n v="-20.100000000000001"/>
    <n v="20.100000000000001"/>
    <x v="0"/>
    <d v="2016-08-01T00:00:00"/>
    <x v="4"/>
    <n v="5711830"/>
    <n v="20.100000000000001"/>
    <n v="-1"/>
  </r>
  <r>
    <s v="COUNTY"/>
    <x v="2"/>
    <s v="825448"/>
    <n v="-20.100000000000001"/>
    <n v="20.100000000000001"/>
    <x v="0"/>
    <d v="2016-08-01T00:00:00"/>
    <x v="4"/>
    <n v="5006679"/>
    <n v="20.100000000000001"/>
    <n v="-1"/>
  </r>
  <r>
    <s v="COUNTY"/>
    <x v="2"/>
    <s v="826378"/>
    <n v="-20.100000000000001"/>
    <n v="20.100000000000001"/>
    <x v="0"/>
    <d v="2016-08-01T00:00:00"/>
    <x v="4"/>
    <n v="5762600"/>
    <n v="20.100000000000001"/>
    <n v="-1"/>
  </r>
  <r>
    <s v="COUNTY"/>
    <x v="2"/>
    <s v="826492"/>
    <n v="-20.100000000000001"/>
    <n v="20.100000000000001"/>
    <x v="0"/>
    <d v="2016-08-01T00:00:00"/>
    <x v="4"/>
    <n v="5708830"/>
    <n v="20.100000000000001"/>
    <n v="-1"/>
  </r>
  <r>
    <s v="COUNTY"/>
    <x v="2"/>
    <s v="827005"/>
    <n v="20.100000000000001"/>
    <n v="20.100000000000001"/>
    <x v="0"/>
    <d v="2016-08-01T00:00:00"/>
    <x v="4"/>
    <n v="5784580"/>
    <n v="20.100000000000001"/>
    <n v="1"/>
  </r>
  <r>
    <s v="COUNTY"/>
    <x v="2"/>
    <s v="827392"/>
    <n v="20.100000000000001"/>
    <n v="20.100000000000001"/>
    <x v="0"/>
    <d v="2016-08-01T00:00:00"/>
    <x v="4"/>
    <n v="5007239"/>
    <n v="20.100000000000001"/>
    <n v="1"/>
  </r>
  <r>
    <s v="COUNTY"/>
    <x v="2"/>
    <s v="827991"/>
    <n v="20.100000000000001"/>
    <n v="20.100000000000001"/>
    <x v="0"/>
    <d v="2016-08-01T00:00:00"/>
    <x v="4"/>
    <n v="5764700"/>
    <n v="20.100000000000001"/>
    <n v="1"/>
  </r>
  <r>
    <s v="COUNTY"/>
    <x v="2"/>
    <s v="828361"/>
    <n v="20.100000000000001"/>
    <n v="20.100000000000001"/>
    <x v="0"/>
    <d v="2016-08-01T00:00:00"/>
    <x v="4"/>
    <n v="5784680"/>
    <n v="20.100000000000001"/>
    <n v="1"/>
  </r>
  <r>
    <s v="COUNTY"/>
    <x v="2"/>
    <s v="828374"/>
    <n v="20.100000000000001"/>
    <n v="20.100000000000001"/>
    <x v="0"/>
    <d v="2016-08-01T00:00:00"/>
    <x v="4"/>
    <n v="5777660"/>
    <n v="20.100000000000001"/>
    <n v="1"/>
  </r>
  <r>
    <s v="COUNTY"/>
    <x v="2"/>
    <s v="828380"/>
    <n v="20.100000000000001"/>
    <n v="20.100000000000001"/>
    <x v="0"/>
    <d v="2016-08-01T00:00:00"/>
    <x v="4"/>
    <n v="5774540"/>
    <n v="20.100000000000001"/>
    <n v="1"/>
  </r>
  <r>
    <s v="COUNTY"/>
    <x v="2"/>
    <s v="829045"/>
    <n v="20.100000000000001"/>
    <n v="20.100000000000001"/>
    <x v="0"/>
    <d v="2016-08-01T00:00:00"/>
    <x v="4"/>
    <n v="5743640"/>
    <n v="20.100000000000001"/>
    <n v="1"/>
  </r>
  <r>
    <s v="COUNTY"/>
    <x v="2"/>
    <s v="829247"/>
    <n v="20.100000000000001"/>
    <n v="20.100000000000001"/>
    <x v="0"/>
    <d v="2016-08-01T00:00:00"/>
    <x v="4"/>
    <n v="5776060"/>
    <n v="20.100000000000001"/>
    <n v="1"/>
  </r>
  <r>
    <s v="COUNTY"/>
    <x v="2"/>
    <s v="829259"/>
    <n v="20.100000000000001"/>
    <n v="20.100000000000001"/>
    <x v="0"/>
    <d v="2016-08-01T00:00:00"/>
    <x v="4"/>
    <n v="5730240"/>
    <n v="20.100000000000001"/>
    <n v="1"/>
  </r>
  <r>
    <s v="COUNTY"/>
    <x v="2"/>
    <s v="829547"/>
    <n v="-20.100000000000001"/>
    <n v="20.100000000000001"/>
    <x v="0"/>
    <d v="2016-08-01T00:00:00"/>
    <x v="4"/>
    <n v="5708580"/>
    <n v="20.100000000000001"/>
    <n v="-1"/>
  </r>
  <r>
    <s v="COUNTY"/>
    <x v="2"/>
    <s v="829727"/>
    <n v="-20.100000000000001"/>
    <n v="20.100000000000001"/>
    <x v="0"/>
    <d v="2016-08-01T00:00:00"/>
    <x v="4"/>
    <n v="5013742"/>
    <n v="20.100000000000001"/>
    <n v="-1"/>
  </r>
  <r>
    <s v="COUNTY"/>
    <x v="2"/>
    <s v="830669"/>
    <n v="4.0199999999999996"/>
    <n v="4.0199999999999996"/>
    <x v="0"/>
    <d v="2016-08-01T00:00:00"/>
    <x v="4"/>
    <n v="5773990"/>
    <n v="20.100000000000001"/>
    <n v="0.19999999999999996"/>
  </r>
  <r>
    <s v="COUNTY"/>
    <x v="2"/>
    <s v="830680"/>
    <n v="4.0199999999999996"/>
    <n v="4.0199999999999996"/>
    <x v="0"/>
    <d v="2016-08-01T00:00:00"/>
    <x v="4"/>
    <n v="5765650"/>
    <n v="20.100000000000001"/>
    <n v="0.19999999999999996"/>
  </r>
  <r>
    <s v="COUNTY"/>
    <x v="2"/>
    <s v="830683"/>
    <n v="4.0199999999999996"/>
    <n v="4.0199999999999996"/>
    <x v="0"/>
    <d v="2016-08-01T00:00:00"/>
    <x v="4"/>
    <n v="5004966"/>
    <n v="20.100000000000001"/>
    <n v="0.19999999999999996"/>
  </r>
  <r>
    <s v="COUNTY"/>
    <x v="2"/>
    <s v="830716"/>
    <n v="4.0199999999999996"/>
    <n v="4.0199999999999996"/>
    <x v="0"/>
    <d v="2016-08-01T00:00:00"/>
    <x v="4"/>
    <n v="5777460"/>
    <n v="20.100000000000001"/>
    <n v="0.19999999999999996"/>
  </r>
  <r>
    <s v="COUNTY"/>
    <x v="2"/>
    <s v="832235"/>
    <n v="-16.079999999999998"/>
    <n v="16.079999999999998"/>
    <x v="0"/>
    <d v="2016-08-01T00:00:00"/>
    <x v="4"/>
    <n v="5760550"/>
    <n v="20.100000000000001"/>
    <n v="-0.79999999999999982"/>
  </r>
  <r>
    <s v="COUNTY"/>
    <x v="2"/>
    <s v="832974"/>
    <n v="4.0199999999999996"/>
    <n v="4.0199999999999996"/>
    <x v="0"/>
    <d v="2016-08-01T00:00:00"/>
    <x v="4"/>
    <n v="5746040"/>
    <n v="20.100000000000001"/>
    <n v="0.19999999999999996"/>
  </r>
  <r>
    <s v="COUNTY"/>
    <x v="2"/>
    <s v="833307"/>
    <n v="4.0199999999999996"/>
    <n v="4.0199999999999996"/>
    <x v="0"/>
    <d v="2016-08-01T00:00:00"/>
    <x v="4"/>
    <n v="5775860"/>
    <n v="20.100000000000001"/>
    <n v="0.19999999999999996"/>
  </r>
  <r>
    <s v="COUNTY"/>
    <x v="2"/>
    <s v="833756"/>
    <n v="4.0199999999999996"/>
    <n v="4.0199999999999996"/>
    <x v="0"/>
    <d v="2016-08-01T00:00:00"/>
    <x v="4"/>
    <n v="5739110"/>
    <n v="20.100000000000001"/>
    <n v="0.19999999999999996"/>
  </r>
  <r>
    <s v="COUNTY"/>
    <x v="2"/>
    <s v="834655"/>
    <n v="-20.100000000000001"/>
    <n v="20.100000000000001"/>
    <x v="0"/>
    <d v="2016-08-01T00:00:00"/>
    <x v="4"/>
    <n v="5784810"/>
    <n v="20.100000000000001"/>
    <n v="-1"/>
  </r>
  <r>
    <s v="COUNTY"/>
    <x v="2"/>
    <s v="834656"/>
    <n v="-20.100000000000001"/>
    <n v="20.100000000000001"/>
    <x v="0"/>
    <d v="2016-08-01T00:00:00"/>
    <x v="4"/>
    <n v="5784810"/>
    <n v="20.100000000000001"/>
    <n v="-1"/>
  </r>
  <r>
    <s v="COUNTY"/>
    <x v="2"/>
    <s v="834657"/>
    <n v="-20.100000000000001"/>
    <n v="20.100000000000001"/>
    <x v="0"/>
    <d v="2016-08-01T00:00:00"/>
    <x v="4"/>
    <n v="5784810"/>
    <n v="20.100000000000001"/>
    <n v="-1"/>
  </r>
  <r>
    <s v="COUNTY"/>
    <x v="2"/>
    <s v="834742"/>
    <n v="-16.079999999999998"/>
    <n v="16.079999999999998"/>
    <x v="0"/>
    <d v="2016-08-01T00:00:00"/>
    <x v="4"/>
    <n v="5747180"/>
    <n v="20.100000000000001"/>
    <n v="-0.79999999999999982"/>
  </r>
  <r>
    <s v="AWH"/>
    <x v="2"/>
    <s v="12565586"/>
    <n v="442.2"/>
    <n v="442.2"/>
    <x v="0"/>
    <d v="2016-08-01T00:00:00"/>
    <x v="4"/>
    <n v="5769520"/>
    <n v="20.100000000000001"/>
    <n v="21.999999999999996"/>
  </r>
  <r>
    <s v="SpokCity"/>
    <x v="2"/>
    <s v="12565586"/>
    <n v="20.100000000000001"/>
    <n v="20.100000000000001"/>
    <x v="0"/>
    <d v="2016-08-01T00:00:00"/>
    <x v="4"/>
    <n v="5772010"/>
    <n v="20.100000000000001"/>
    <n v="1"/>
  </r>
  <r>
    <s v="COUNTY"/>
    <x v="2"/>
    <s v="12565586"/>
    <n v="2954.7"/>
    <n v="2954.7"/>
    <x v="0"/>
    <d v="2016-08-01T00:00:00"/>
    <x v="4"/>
    <n v="5767190"/>
    <n v="20.100000000000001"/>
    <n v="146.99999999999997"/>
  </r>
  <r>
    <s v="COUNTY"/>
    <x v="2"/>
    <s v="12565586"/>
    <n v="40.200000000000003"/>
    <n v="40.200000000000003"/>
    <x v="0"/>
    <d v="2016-08-01T00:00:00"/>
    <x v="4"/>
    <n v="5767910"/>
    <n v="20.100000000000001"/>
    <n v="2"/>
  </r>
  <r>
    <s v="COUNTY"/>
    <x v="2"/>
    <s v="12565586"/>
    <n v="20.100000000000001"/>
    <n v="20.100000000000001"/>
    <x v="0"/>
    <d v="2016-08-01T00:00:00"/>
    <x v="4"/>
    <n v="5777360"/>
    <n v="20.100000000000001"/>
    <n v="1"/>
  </r>
  <r>
    <s v="COUNTY"/>
    <x v="2"/>
    <s v="12565586"/>
    <n v="20.100000000000001"/>
    <n v="20.100000000000001"/>
    <x v="0"/>
    <d v="2016-08-01T00:00:00"/>
    <x v="4"/>
    <n v="5778640"/>
    <n v="20.100000000000001"/>
    <n v="1"/>
  </r>
  <r>
    <s v="COUNTY"/>
    <x v="2"/>
    <s v="12565586"/>
    <n v="14210.7"/>
    <n v="14210.7"/>
    <x v="0"/>
    <d v="2016-08-01T00:00:00"/>
    <x v="4"/>
    <n v="5769860"/>
    <n v="20.100000000000001"/>
    <n v="707"/>
  </r>
  <r>
    <s v="COUNTY"/>
    <x v="2"/>
    <s v="12822752"/>
    <n v="281.39999999999998"/>
    <n v="281.39999999999998"/>
    <x v="0"/>
    <d v="2016-08-01T00:00:00"/>
    <x v="4"/>
    <n v="5763220"/>
    <n v="20.100000000000001"/>
    <n v="13.999999999999998"/>
  </r>
  <r>
    <s v="COUNTY"/>
    <x v="2"/>
    <s v="12822752"/>
    <n v="763.8"/>
    <n v="763.8"/>
    <x v="0"/>
    <d v="2016-08-01T00:00:00"/>
    <x v="4"/>
    <n v="5767880"/>
    <n v="20.100000000000001"/>
    <n v="37.999999999999993"/>
  </r>
  <r>
    <s v="AWH"/>
    <x v="2"/>
    <s v="13084312"/>
    <n v="341.7"/>
    <n v="341.7"/>
    <x v="0"/>
    <d v="2016-08-01T00:00:00"/>
    <x v="4"/>
    <n v="5774140"/>
    <n v="20.100000000000001"/>
    <n v="17"/>
  </r>
  <r>
    <s v="SpokCity"/>
    <x v="2"/>
    <s v="13084312"/>
    <n v="180.9"/>
    <n v="180.9"/>
    <x v="0"/>
    <d v="2016-08-01T00:00:00"/>
    <x v="4"/>
    <n v="5763770"/>
    <n v="20.100000000000001"/>
    <n v="9"/>
  </r>
  <r>
    <s v="COUNTY"/>
    <x v="2"/>
    <s v="13084312"/>
    <n v="2974.8"/>
    <n v="2974.8"/>
    <x v="0"/>
    <d v="2016-08-01T00:00:00"/>
    <x v="4"/>
    <n v="5761790"/>
    <n v="20.100000000000001"/>
    <n v="148"/>
  </r>
  <r>
    <s v="COUNTY"/>
    <x v="2"/>
    <s v="13084312"/>
    <n v="20.100000000000001"/>
    <n v="20.100000000000001"/>
    <x v="0"/>
    <d v="2016-08-01T00:00:00"/>
    <x v="4"/>
    <n v="5780930"/>
    <n v="20.100000000000001"/>
    <n v="1"/>
  </r>
  <r>
    <s v="COUNTY"/>
    <x v="2"/>
    <s v="13084312"/>
    <n v="80.400000000000006"/>
    <n v="80.400000000000006"/>
    <x v="0"/>
    <d v="2016-08-01T00:00:00"/>
    <x v="4"/>
    <n v="5763140"/>
    <n v="20.100000000000001"/>
    <n v="4"/>
  </r>
  <r>
    <s v="COUNTY"/>
    <x v="2"/>
    <s v="13084312"/>
    <n v="20220.599999999999"/>
    <n v="20220.599999999999"/>
    <x v="0"/>
    <d v="2016-08-01T00:00:00"/>
    <x v="4"/>
    <n v="5763980"/>
    <n v="20.100000000000001"/>
    <n v="1005.9999999999999"/>
  </r>
  <r>
    <s v="COUNTY"/>
    <x v="2"/>
    <s v="832251"/>
    <n v="8.0399999999999991"/>
    <n v="8.0399999999999991"/>
    <x v="0"/>
    <d v="2016-08-02T00:00:00"/>
    <x v="4"/>
    <n v="5001215"/>
    <n v="20.100000000000001"/>
    <n v="0.39999999999999991"/>
  </r>
  <r>
    <s v="COUNTY"/>
    <x v="2"/>
    <s v="831852"/>
    <n v="20.100000000000001"/>
    <n v="20.100000000000001"/>
    <x v="0"/>
    <d v="2016-08-04T00:00:00"/>
    <x v="4"/>
    <n v="5015434"/>
    <n v="20.100000000000001"/>
    <n v="1"/>
  </r>
  <r>
    <s v="COUNTY"/>
    <x v="2"/>
    <s v="833774"/>
    <n v="-15.08"/>
    <n v="15.08"/>
    <x v="0"/>
    <d v="2016-08-04T00:00:00"/>
    <x v="4"/>
    <n v="5765060"/>
    <n v="20.100000000000001"/>
    <n v="-0.75024875621890541"/>
  </r>
  <r>
    <s v="COUNTY"/>
    <x v="2"/>
    <s v="833781"/>
    <n v="-15.08"/>
    <n v="15.08"/>
    <x v="0"/>
    <d v="2016-08-04T00:00:00"/>
    <x v="4"/>
    <n v="5014232"/>
    <n v="20.100000000000001"/>
    <n v="-0.75024875621890541"/>
  </r>
  <r>
    <s v="COUNTY"/>
    <x v="2"/>
    <s v="834527"/>
    <n v="5.03"/>
    <n v="5.03"/>
    <x v="0"/>
    <d v="2016-08-04T00:00:00"/>
    <x v="4"/>
    <n v="5756170"/>
    <n v="20.100000000000001"/>
    <n v="0.25024875621890547"/>
  </r>
  <r>
    <s v="COUNTY"/>
    <x v="2"/>
    <s v="834682"/>
    <n v="20.100000000000001"/>
    <n v="20.100000000000001"/>
    <x v="0"/>
    <d v="2016-08-04T00:00:00"/>
    <x v="4"/>
    <n v="5784580"/>
    <n v="20.100000000000001"/>
    <n v="1"/>
  </r>
  <r>
    <s v="COUNTY"/>
    <x v="2"/>
    <s v="835306"/>
    <n v="5.03"/>
    <n v="5.03"/>
    <x v="0"/>
    <d v="2016-08-05T00:00:00"/>
    <x v="4"/>
    <n v="5004766"/>
    <n v="20.100000000000001"/>
    <n v="0.25024875621890547"/>
  </r>
  <r>
    <s v="COUNTY"/>
    <x v="2"/>
    <s v="835315"/>
    <n v="20.100000000000001"/>
    <n v="20.100000000000001"/>
    <x v="0"/>
    <d v="2016-08-05T00:00:00"/>
    <x v="4"/>
    <n v="5007054"/>
    <n v="20.100000000000001"/>
    <n v="1"/>
  </r>
  <r>
    <s v="COUNTY"/>
    <x v="2"/>
    <s v="830782"/>
    <n v="16.079999999999998"/>
    <n v="16.079999999999998"/>
    <x v="0"/>
    <d v="2016-08-08T00:00:00"/>
    <x v="4"/>
    <n v="5784860"/>
    <n v="20.100000000000001"/>
    <n v="0.79999999999999982"/>
  </r>
  <r>
    <s v="COUNTY"/>
    <x v="2"/>
    <s v="830813"/>
    <n v="16.079999999999998"/>
    <n v="16.079999999999998"/>
    <x v="0"/>
    <d v="2016-08-08T00:00:00"/>
    <x v="4"/>
    <n v="5784870"/>
    <n v="20.100000000000001"/>
    <n v="0.79999999999999982"/>
  </r>
  <r>
    <s v="COUNTY"/>
    <x v="2"/>
    <s v="832170"/>
    <n v="16.079999999999998"/>
    <n v="16.079999999999998"/>
    <x v="0"/>
    <d v="2016-08-08T00:00:00"/>
    <x v="4"/>
    <n v="5739090"/>
    <n v="20.100000000000001"/>
    <n v="0.79999999999999982"/>
  </r>
  <r>
    <s v="COUNTY"/>
    <x v="2"/>
    <s v="833280"/>
    <n v="16.079999999999998"/>
    <n v="16.079999999999998"/>
    <x v="0"/>
    <d v="2016-08-08T00:00:00"/>
    <x v="4"/>
    <n v="5784950"/>
    <n v="20.100000000000001"/>
    <n v="0.79999999999999982"/>
  </r>
  <r>
    <s v="COUNTY"/>
    <x v="2"/>
    <s v="834699"/>
    <n v="-12.06"/>
    <n v="12.06"/>
    <x v="0"/>
    <d v="2016-08-08T00:00:00"/>
    <x v="4"/>
    <n v="5723230"/>
    <n v="20.100000000000001"/>
    <n v="-0.6"/>
  </r>
  <r>
    <s v="COUNTY"/>
    <x v="2"/>
    <s v="835262"/>
    <n v="8.0399999999999991"/>
    <n v="8.0399999999999991"/>
    <x v="0"/>
    <d v="2016-08-08T00:00:00"/>
    <x v="4"/>
    <n v="5773830"/>
    <n v="20.100000000000001"/>
    <n v="0.39999999999999991"/>
  </r>
  <r>
    <s v="COUNTY"/>
    <x v="2"/>
    <s v="835395"/>
    <n v="-12.06"/>
    <n v="12.06"/>
    <x v="0"/>
    <d v="2016-08-08T00:00:00"/>
    <x v="4"/>
    <n v="5704180"/>
    <n v="20.100000000000001"/>
    <n v="-0.6"/>
  </r>
  <r>
    <s v="COUNTY"/>
    <x v="2"/>
    <s v="835807"/>
    <n v="-60.3"/>
    <n v="60.3"/>
    <x v="0"/>
    <d v="2016-08-08T00:00:00"/>
    <x v="4"/>
    <n v="5784810"/>
    <n v="20.100000000000001"/>
    <n v="-2.9999999999999996"/>
  </r>
  <r>
    <s v="COUNTY"/>
    <x v="2"/>
    <s v="836426"/>
    <n v="16.079999999999998"/>
    <n v="16.079999999999998"/>
    <x v="0"/>
    <d v="2016-08-08T00:00:00"/>
    <x v="4"/>
    <n v="5708830"/>
    <n v="20.100000000000001"/>
    <n v="0.79999999999999982"/>
  </r>
  <r>
    <s v="COUNTY"/>
    <x v="2"/>
    <s v="832214"/>
    <n v="16.079999999999998"/>
    <n v="16.079999999999998"/>
    <x v="0"/>
    <d v="2016-08-09T00:00:00"/>
    <x v="4"/>
    <n v="5784890"/>
    <n v="20.100000000000001"/>
    <n v="0.79999999999999982"/>
  </r>
  <r>
    <s v="COUNTY"/>
    <x v="2"/>
    <s v="832229"/>
    <n v="16.079999999999998"/>
    <n v="16.079999999999998"/>
    <x v="0"/>
    <d v="2016-08-09T00:00:00"/>
    <x v="4"/>
    <n v="5759330"/>
    <n v="20.100000000000001"/>
    <n v="0.79999999999999982"/>
  </r>
  <r>
    <s v="COUNTY"/>
    <x v="2"/>
    <s v="832252"/>
    <n v="16.079999999999998"/>
    <n v="16.079999999999998"/>
    <x v="0"/>
    <d v="2016-08-09T00:00:00"/>
    <x v="4"/>
    <n v="5001215"/>
    <n v="20.100000000000001"/>
    <n v="0.79999999999999982"/>
  </r>
  <r>
    <s v="COUNTY"/>
    <x v="2"/>
    <s v="835832"/>
    <n v="8.0399999999999991"/>
    <n v="8.0399999999999991"/>
    <x v="0"/>
    <d v="2016-08-09T00:00:00"/>
    <x v="4"/>
    <n v="5004861"/>
    <n v="20.100000000000001"/>
    <n v="0.39999999999999991"/>
  </r>
  <r>
    <s v="COUNTY"/>
    <x v="2"/>
    <s v="837362"/>
    <n v="-12.06"/>
    <n v="12.06"/>
    <x v="0"/>
    <d v="2016-08-09T00:00:00"/>
    <x v="4"/>
    <n v="5005842"/>
    <n v="20.100000000000001"/>
    <n v="-0.6"/>
  </r>
  <r>
    <s v="COUNTY"/>
    <x v="2"/>
    <s v="833784"/>
    <n v="15.08"/>
    <n v="15.08"/>
    <x v="0"/>
    <d v="2016-08-11T00:00:00"/>
    <x v="4"/>
    <n v="5005510"/>
    <n v="20.100000000000001"/>
    <n v="0.75024875621890541"/>
  </r>
  <r>
    <s v="COUNTY"/>
    <x v="2"/>
    <s v="833787"/>
    <n v="15.08"/>
    <n v="15.08"/>
    <x v="0"/>
    <d v="2016-08-11T00:00:00"/>
    <x v="4"/>
    <n v="5763080"/>
    <n v="20.100000000000001"/>
    <n v="0.75024875621890541"/>
  </r>
  <r>
    <s v="COUNTY"/>
    <x v="2"/>
    <s v="835526"/>
    <n v="15.08"/>
    <n v="15.08"/>
    <x v="0"/>
    <d v="2016-08-11T00:00:00"/>
    <x v="4"/>
    <n v="5785150"/>
    <n v="20.100000000000001"/>
    <n v="0.75024875621890541"/>
  </r>
  <r>
    <s v="COUNTY"/>
    <x v="2"/>
    <s v="836032"/>
    <n v="15.08"/>
    <n v="15.08"/>
    <x v="0"/>
    <d v="2016-08-11T00:00:00"/>
    <x v="4"/>
    <n v="5014965"/>
    <n v="20.100000000000001"/>
    <n v="0.75024875621890541"/>
  </r>
  <r>
    <s v="COUNTY"/>
    <x v="2"/>
    <s v="836935"/>
    <n v="10.050000000000001"/>
    <n v="10.050000000000001"/>
    <x v="0"/>
    <d v="2016-08-11T00:00:00"/>
    <x v="4"/>
    <n v="5005710"/>
    <n v="20.100000000000001"/>
    <n v="0.5"/>
  </r>
  <r>
    <s v="COUNTY"/>
    <x v="2"/>
    <s v="834668"/>
    <n v="12.06"/>
    <n v="12.06"/>
    <x v="0"/>
    <d v="2016-08-15T00:00:00"/>
    <x v="4"/>
    <n v="5005351"/>
    <n v="20.100000000000001"/>
    <n v="0.6"/>
  </r>
  <r>
    <s v="COUNTY"/>
    <x v="2"/>
    <s v="834743"/>
    <n v="12.06"/>
    <n v="12.06"/>
    <x v="0"/>
    <d v="2016-08-15T00:00:00"/>
    <x v="4"/>
    <n v="5006278"/>
    <n v="20.100000000000001"/>
    <n v="0.6"/>
  </r>
  <r>
    <s v="COUNTY"/>
    <x v="2"/>
    <s v="835379"/>
    <n v="12.06"/>
    <n v="12.06"/>
    <x v="0"/>
    <d v="2016-08-15T00:00:00"/>
    <x v="4"/>
    <n v="5774650"/>
    <n v="20.100000000000001"/>
    <n v="0.6"/>
  </r>
  <r>
    <s v="COUNTY"/>
    <x v="2"/>
    <s v="835893"/>
    <n v="12.06"/>
    <n v="12.06"/>
    <x v="0"/>
    <d v="2016-08-15T00:00:00"/>
    <x v="4"/>
    <n v="5785210"/>
    <n v="20.100000000000001"/>
    <n v="0.6"/>
  </r>
  <r>
    <s v="COUNTY"/>
    <x v="2"/>
    <s v="835895"/>
    <n v="12.06"/>
    <n v="12.06"/>
    <x v="0"/>
    <d v="2016-08-15T00:00:00"/>
    <x v="4"/>
    <n v="5762630"/>
    <n v="20.100000000000001"/>
    <n v="0.6"/>
  </r>
  <r>
    <s v="COUNTY"/>
    <x v="2"/>
    <s v="836506"/>
    <n v="12.06"/>
    <n v="12.06"/>
    <x v="0"/>
    <d v="2016-08-15T00:00:00"/>
    <x v="4"/>
    <n v="5785230"/>
    <n v="20.100000000000001"/>
    <n v="0.6"/>
  </r>
  <r>
    <s v="COUNTY"/>
    <x v="2"/>
    <s v="836861"/>
    <n v="12.06"/>
    <n v="12.06"/>
    <x v="0"/>
    <d v="2016-08-15T00:00:00"/>
    <x v="4"/>
    <n v="5782030"/>
    <n v="20.100000000000001"/>
    <n v="0.6"/>
  </r>
  <r>
    <s v="COUNTY"/>
    <x v="2"/>
    <s v="837675"/>
    <n v="-8.0399999999999991"/>
    <n v="8.0399999999999991"/>
    <x v="0"/>
    <d v="2016-08-15T00:00:00"/>
    <x v="4"/>
    <n v="5770060"/>
    <n v="20.100000000000001"/>
    <n v="-0.39999999999999991"/>
  </r>
  <r>
    <s v="COUNTY"/>
    <x v="2"/>
    <s v="838088"/>
    <n v="-8.0399999999999991"/>
    <n v="8.0399999999999991"/>
    <x v="0"/>
    <d v="2016-08-15T00:00:00"/>
    <x v="4"/>
    <n v="5006418"/>
    <n v="20.100000000000001"/>
    <n v="-0.39999999999999991"/>
  </r>
  <r>
    <s v="COUNTY"/>
    <x v="2"/>
    <s v="839058"/>
    <n v="12.06"/>
    <n v="12.06"/>
    <x v="0"/>
    <d v="2016-08-15T00:00:00"/>
    <x v="4"/>
    <n v="5767030"/>
    <n v="20.100000000000001"/>
    <n v="0.6"/>
  </r>
  <r>
    <s v="COUNTY"/>
    <x v="2"/>
    <s v="839085"/>
    <n v="12.06"/>
    <n v="12.06"/>
    <x v="0"/>
    <d v="2016-08-15T00:00:00"/>
    <x v="4"/>
    <n v="5005881"/>
    <n v="20.100000000000001"/>
    <n v="0.6"/>
  </r>
  <r>
    <s v="COUNTY"/>
    <x v="2"/>
    <s v="839114"/>
    <n v="-8.0399999999999991"/>
    <n v="8.0399999999999991"/>
    <x v="0"/>
    <d v="2016-08-15T00:00:00"/>
    <x v="4"/>
    <n v="5783810"/>
    <n v="20.100000000000001"/>
    <n v="-0.39999999999999991"/>
  </r>
  <r>
    <s v="COUNTY"/>
    <x v="2"/>
    <s v="835866"/>
    <n v="12.06"/>
    <n v="12.06"/>
    <x v="0"/>
    <d v="2016-08-16T00:00:00"/>
    <x v="4"/>
    <n v="5785200"/>
    <n v="20.100000000000001"/>
    <n v="0.6"/>
  </r>
  <r>
    <s v="COUNTY"/>
    <x v="2"/>
    <s v="838077"/>
    <n v="12.06"/>
    <n v="12.06"/>
    <x v="0"/>
    <d v="2016-08-16T00:00:00"/>
    <x v="4"/>
    <n v="5004935"/>
    <n v="20.100000000000001"/>
    <n v="0.6"/>
  </r>
  <r>
    <s v="COUNTY"/>
    <x v="2"/>
    <s v="835318"/>
    <n v="12.06"/>
    <n v="12.06"/>
    <x v="0"/>
    <d v="2016-08-17T00:00:00"/>
    <x v="4"/>
    <n v="5785120"/>
    <n v="20.100000000000001"/>
    <n v="0.6"/>
  </r>
  <r>
    <s v="COUNTY"/>
    <x v="2"/>
    <s v="838100"/>
    <n v="10.050000000000001"/>
    <n v="10.050000000000001"/>
    <x v="0"/>
    <d v="2016-08-18T00:00:00"/>
    <x v="4"/>
    <n v="5785380"/>
    <n v="20.100000000000001"/>
    <n v="0.5"/>
  </r>
  <r>
    <s v="COUNTY"/>
    <x v="2"/>
    <s v="839401"/>
    <n v="-5.03"/>
    <n v="5.03"/>
    <x v="0"/>
    <d v="2016-08-18T00:00:00"/>
    <x v="4"/>
    <n v="5004709"/>
    <n v="20.100000000000001"/>
    <n v="-0.25024875621890547"/>
  </r>
  <r>
    <s v="COUNTY"/>
    <x v="2"/>
    <s v="841655"/>
    <n v="15.08"/>
    <n v="15.08"/>
    <x v="0"/>
    <d v="2016-08-18T00:00:00"/>
    <x v="4"/>
    <n v="5710840"/>
    <n v="20.100000000000001"/>
    <n v="0.75024875621890541"/>
  </r>
  <r>
    <s v="COUNTY"/>
    <x v="2"/>
    <s v="841658"/>
    <n v="15.08"/>
    <n v="15.08"/>
    <x v="0"/>
    <d v="2016-08-18T00:00:00"/>
    <x v="4"/>
    <n v="5771090"/>
    <n v="20.100000000000001"/>
    <n v="0.75024875621890541"/>
  </r>
  <r>
    <s v="COUNTY"/>
    <x v="2"/>
    <s v="840563"/>
    <n v="-5.03"/>
    <n v="5.03"/>
    <x v="0"/>
    <d v="2016-08-19T00:00:00"/>
    <x v="4"/>
    <n v="5709920"/>
    <n v="20.100000000000001"/>
    <n v="-0.25024875621890547"/>
  </r>
  <r>
    <s v="COUNTY"/>
    <x v="2"/>
    <s v="841653"/>
    <n v="15.08"/>
    <n v="15.08"/>
    <x v="0"/>
    <d v="2016-08-19T00:00:00"/>
    <x v="4"/>
    <n v="5006843"/>
    <n v="20.100000000000001"/>
    <n v="0.75024875621890541"/>
  </r>
  <r>
    <s v="COUNTY"/>
    <x v="2"/>
    <s v="843633"/>
    <n v="15.08"/>
    <n v="15.08"/>
    <x v="0"/>
    <d v="2016-08-19T00:00:00"/>
    <x v="4"/>
    <n v="5005757"/>
    <n v="20.100000000000001"/>
    <n v="0.75024875621890541"/>
  </r>
  <r>
    <s v="COUNTY"/>
    <x v="2"/>
    <s v="837791"/>
    <n v="8.0399999999999991"/>
    <n v="8.0399999999999991"/>
    <x v="0"/>
    <d v="2016-08-22T00:00:00"/>
    <x v="4"/>
    <n v="5785360"/>
    <n v="20.100000000000001"/>
    <n v="0.39999999999999991"/>
  </r>
  <r>
    <s v="COUNTY"/>
    <x v="2"/>
    <s v="838161"/>
    <n v="8.0399999999999991"/>
    <n v="8.0399999999999991"/>
    <x v="0"/>
    <d v="2016-08-22T00:00:00"/>
    <x v="4"/>
    <n v="5785400"/>
    <n v="20.100000000000001"/>
    <n v="0.39999999999999991"/>
  </r>
  <r>
    <s v="COUNTY"/>
    <x v="2"/>
    <s v="838792"/>
    <n v="8.0399999999999991"/>
    <n v="8.0399999999999991"/>
    <x v="0"/>
    <d v="2016-08-22T00:00:00"/>
    <x v="4"/>
    <n v="5785430"/>
    <n v="20.100000000000001"/>
    <n v="0.39999999999999991"/>
  </r>
  <r>
    <s v="COUNTY"/>
    <x v="2"/>
    <s v="840534"/>
    <n v="16.079999999999998"/>
    <n v="16.079999999999998"/>
    <x v="0"/>
    <d v="2016-08-22T00:00:00"/>
    <x v="4"/>
    <n v="5705910"/>
    <n v="20.100000000000001"/>
    <n v="0.79999999999999982"/>
  </r>
  <r>
    <s v="COUNTY"/>
    <x v="2"/>
    <s v="840564"/>
    <n v="-4.0199999999999996"/>
    <n v="4.0199999999999996"/>
    <x v="0"/>
    <d v="2016-08-22T00:00:00"/>
    <x v="4"/>
    <n v="5780990"/>
    <n v="20.100000000000001"/>
    <n v="-0.19999999999999996"/>
  </r>
  <r>
    <s v="COUNTY"/>
    <x v="2"/>
    <s v="841206"/>
    <n v="16.079999999999998"/>
    <n v="16.079999999999998"/>
    <x v="0"/>
    <d v="2016-08-22T00:00:00"/>
    <x v="4"/>
    <n v="5005895"/>
    <n v="20.100000000000001"/>
    <n v="0.79999999999999982"/>
  </r>
  <r>
    <s v="COUNTY"/>
    <x v="2"/>
    <s v="841208"/>
    <n v="16.079999999999998"/>
    <n v="16.079999999999998"/>
    <x v="0"/>
    <d v="2016-08-22T00:00:00"/>
    <x v="4"/>
    <n v="5743830"/>
    <n v="20.100000000000001"/>
    <n v="0.79999999999999982"/>
  </r>
  <r>
    <s v="COUNTY"/>
    <x v="2"/>
    <s v="841211"/>
    <n v="16.079999999999998"/>
    <n v="16.079999999999998"/>
    <x v="0"/>
    <d v="2016-08-22T00:00:00"/>
    <x v="4"/>
    <n v="5768920"/>
    <n v="20.100000000000001"/>
    <n v="0.79999999999999982"/>
  </r>
  <r>
    <s v="COUNTY"/>
    <x v="2"/>
    <s v="841668"/>
    <n v="16.079999999999998"/>
    <n v="16.079999999999998"/>
    <x v="0"/>
    <d v="2016-08-22T00:00:00"/>
    <x v="4"/>
    <n v="5759710"/>
    <n v="20.100000000000001"/>
    <n v="0.79999999999999982"/>
  </r>
  <r>
    <s v="COUNTY"/>
    <x v="2"/>
    <s v="841670"/>
    <n v="16.079999999999998"/>
    <n v="16.079999999999998"/>
    <x v="0"/>
    <d v="2016-08-22T00:00:00"/>
    <x v="4"/>
    <n v="5016490"/>
    <n v="20.100000000000001"/>
    <n v="0.79999999999999982"/>
  </r>
  <r>
    <s v="COUNTY"/>
    <x v="2"/>
    <s v="841684"/>
    <n v="16.079999999999998"/>
    <n v="16.079999999999998"/>
    <x v="0"/>
    <d v="2016-08-22T00:00:00"/>
    <x v="4"/>
    <n v="5780830"/>
    <n v="20.100000000000001"/>
    <n v="0.79999999999999982"/>
  </r>
  <r>
    <s v="COUNTY"/>
    <x v="2"/>
    <s v="841814"/>
    <n v="16.079999999999998"/>
    <n v="16.079999999999998"/>
    <x v="0"/>
    <d v="2016-08-22T00:00:00"/>
    <x v="4"/>
    <n v="5746470"/>
    <n v="20.100000000000001"/>
    <n v="0.79999999999999982"/>
  </r>
  <r>
    <s v="COUNTY"/>
    <x v="2"/>
    <s v="839032"/>
    <n v="8.0399999999999991"/>
    <n v="8.0399999999999991"/>
    <x v="0"/>
    <d v="2016-08-23T00:00:00"/>
    <x v="4"/>
    <n v="5777920"/>
    <n v="20.100000000000001"/>
    <n v="0.39999999999999991"/>
  </r>
  <r>
    <s v="COUNTY"/>
    <x v="2"/>
    <s v="838699"/>
    <n v="-4.0199999999999996"/>
    <n v="4.0199999999999996"/>
    <x v="0"/>
    <d v="2016-08-24T00:00:00"/>
    <x v="4"/>
    <n v="5781570"/>
    <n v="20.100000000000001"/>
    <n v="-0.19999999999999996"/>
  </r>
  <r>
    <s v="COUNTY"/>
    <x v="2"/>
    <s v="841888"/>
    <n v="-4.0199999999999996"/>
    <n v="4.0199999999999996"/>
    <x v="0"/>
    <d v="2016-08-24T00:00:00"/>
    <x v="4"/>
    <n v="5772920"/>
    <n v="20.100000000000001"/>
    <n v="-0.19999999999999996"/>
  </r>
  <r>
    <s v="COUNTY"/>
    <x v="2"/>
    <s v="836903"/>
    <n v="5.03"/>
    <n v="5.03"/>
    <x v="0"/>
    <d v="2016-08-25T00:00:00"/>
    <x v="4"/>
    <n v="5785260"/>
    <n v="20.100000000000001"/>
    <n v="0.25024875621890547"/>
  </r>
  <r>
    <s v="COUNTY"/>
    <x v="2"/>
    <s v="842352"/>
    <n v="20.100000000000001"/>
    <n v="20.100000000000001"/>
    <x v="0"/>
    <d v="2016-08-25T00:00:00"/>
    <x v="4"/>
    <n v="5001023"/>
    <n v="20.100000000000001"/>
    <n v="1"/>
  </r>
  <r>
    <s v="COUNTY"/>
    <x v="2"/>
    <s v="842357"/>
    <n v="20.100000000000001"/>
    <n v="20.100000000000001"/>
    <x v="0"/>
    <d v="2016-08-25T00:00:00"/>
    <x v="4"/>
    <n v="5005628"/>
    <n v="20.100000000000001"/>
    <n v="1"/>
  </r>
  <r>
    <s v="COUNTY"/>
    <x v="2"/>
    <s v="844571"/>
    <n v="20.100000000000001"/>
    <n v="20.100000000000001"/>
    <x v="0"/>
    <d v="2016-08-25T00:00:00"/>
    <x v="4"/>
    <n v="5006232"/>
    <n v="20.100000000000001"/>
    <n v="1"/>
  </r>
  <r>
    <s v="COUNTY"/>
    <x v="2"/>
    <s v="841064"/>
    <n v="5.03"/>
    <n v="5.03"/>
    <x v="0"/>
    <d v="2016-08-26T00:00:00"/>
    <x v="4"/>
    <n v="5785630"/>
    <n v="20.100000000000001"/>
    <n v="0.25024875621890547"/>
  </r>
  <r>
    <s v="COUNTY"/>
    <x v="2"/>
    <s v="843112"/>
    <n v="20.100000000000001"/>
    <n v="20.100000000000001"/>
    <x v="0"/>
    <d v="2016-08-26T00:00:00"/>
    <x v="4"/>
    <n v="5001079"/>
    <n v="20.100000000000001"/>
    <n v="1"/>
  </r>
  <r>
    <s v="COUNTY"/>
    <x v="2"/>
    <s v="844402"/>
    <n v="20.100000000000001"/>
    <n v="20.100000000000001"/>
    <x v="0"/>
    <d v="2016-08-26T00:00:00"/>
    <x v="4"/>
    <n v="5013374"/>
    <n v="20.100000000000001"/>
    <n v="1"/>
  </r>
  <r>
    <s v="COUNTY"/>
    <x v="2"/>
    <s v="838131"/>
    <n v="4.0199999999999996"/>
    <n v="4.0199999999999996"/>
    <x v="0"/>
    <d v="2016-08-29T00:00:00"/>
    <x v="4"/>
    <n v="5785390"/>
    <n v="20.100000000000001"/>
    <n v="0.19999999999999996"/>
  </r>
  <r>
    <s v="COUNTY"/>
    <x v="2"/>
    <s v="838134"/>
    <n v="4.0199999999999996"/>
    <n v="4.0199999999999996"/>
    <x v="0"/>
    <d v="2016-08-29T00:00:00"/>
    <x v="4"/>
    <n v="5785390"/>
    <n v="20.100000000000001"/>
    <n v="0.19999999999999996"/>
  </r>
  <r>
    <s v="COUNTY"/>
    <x v="2"/>
    <s v="840191"/>
    <n v="4.0199999999999996"/>
    <n v="4.0199999999999996"/>
    <x v="0"/>
    <d v="2016-08-29T00:00:00"/>
    <x v="4"/>
    <n v="5785560"/>
    <n v="20.100000000000001"/>
    <n v="0.19999999999999996"/>
  </r>
  <r>
    <s v="COUNTY"/>
    <x v="2"/>
    <s v="840248"/>
    <n v="4.0199999999999996"/>
    <n v="4.0199999999999996"/>
    <x v="0"/>
    <d v="2016-08-29T00:00:00"/>
    <x v="4"/>
    <n v="5785550"/>
    <n v="20.100000000000001"/>
    <n v="0.19999999999999996"/>
  </r>
  <r>
    <s v="COUNTY"/>
    <x v="2"/>
    <s v="842350"/>
    <n v="4.0199999999999996"/>
    <n v="4.0199999999999996"/>
    <x v="0"/>
    <d v="2016-08-29T00:00:00"/>
    <x v="4"/>
    <n v="5708580"/>
    <n v="20.100000000000001"/>
    <n v="0.19999999999999996"/>
  </r>
  <r>
    <s v="COUNTY"/>
    <x v="2"/>
    <s v="843118"/>
    <n v="4.0199999999999996"/>
    <n v="4.0199999999999996"/>
    <x v="0"/>
    <d v="2016-08-29T00:00:00"/>
    <x v="4"/>
    <n v="5016490"/>
    <n v="20.100000000000001"/>
    <n v="0.19999999999999996"/>
  </r>
  <r>
    <s v="COUNTY"/>
    <x v="2"/>
    <s v="843581"/>
    <n v="20.100000000000001"/>
    <n v="20.100000000000001"/>
    <x v="0"/>
    <d v="2016-08-29T00:00:00"/>
    <x v="4"/>
    <n v="5758760"/>
    <n v="20.100000000000001"/>
    <n v="1"/>
  </r>
  <r>
    <s v="COUNTY"/>
    <x v="2"/>
    <s v="845183"/>
    <n v="20.100000000000001"/>
    <n v="20.100000000000001"/>
    <x v="0"/>
    <d v="2016-08-29T00:00:00"/>
    <x v="4"/>
    <n v="5763840"/>
    <n v="20.100000000000001"/>
    <n v="1"/>
  </r>
  <r>
    <s v="COUNTY"/>
    <x v="2"/>
    <s v="847560"/>
    <n v="-20.100000000000001"/>
    <n v="20.100000000000001"/>
    <x v="0"/>
    <d v="2016-08-29T00:00:00"/>
    <x v="4"/>
    <n v="5005895"/>
    <n v="20.100000000000001"/>
    <n v="-1"/>
  </r>
  <r>
    <s v="COUNTY"/>
    <x v="2"/>
    <s v="845453"/>
    <n v="20.100000000000001"/>
    <n v="20.100000000000001"/>
    <x v="0"/>
    <d v="2016-08-30T00:00:00"/>
    <x v="4"/>
    <n v="5000917"/>
    <n v="20.100000000000001"/>
    <n v="1"/>
  </r>
  <r>
    <s v="COUNTY"/>
    <x v="2"/>
    <s v="841903"/>
    <n v="4.0199999999999996"/>
    <n v="4.0199999999999996"/>
    <x v="0"/>
    <d v="2016-08-31T00:00:00"/>
    <x v="4"/>
    <n v="5785710"/>
    <n v="20.100000000000001"/>
    <n v="0.19999999999999996"/>
  </r>
  <r>
    <s v="COUNTY"/>
    <x v="2"/>
    <s v="834494"/>
    <n v="-20.100000000000001"/>
    <n v="20.100000000000001"/>
    <x v="0"/>
    <d v="2016-09-01T00:00:00"/>
    <x v="5"/>
    <n v="5781220"/>
    <n v="20.100000000000001"/>
    <n v="-1"/>
  </r>
  <r>
    <s v="COUNTY"/>
    <x v="2"/>
    <s v="834659"/>
    <n v="-20.100000000000001"/>
    <n v="20.100000000000001"/>
    <x v="0"/>
    <d v="2016-09-01T00:00:00"/>
    <x v="5"/>
    <n v="5784810"/>
    <n v="20.100000000000001"/>
    <n v="-1"/>
  </r>
  <r>
    <s v="COUNTY"/>
    <x v="2"/>
    <s v="837363"/>
    <n v="-20.100000000000001"/>
    <n v="20.100000000000001"/>
    <x v="0"/>
    <d v="2016-09-01T00:00:00"/>
    <x v="5"/>
    <n v="5005842"/>
    <n v="20.100000000000001"/>
    <n v="-1"/>
  </r>
  <r>
    <s v="COUNTY"/>
    <x v="2"/>
    <s v="837676"/>
    <n v="-20.100000000000001"/>
    <n v="20.100000000000001"/>
    <x v="0"/>
    <d v="2016-09-01T00:00:00"/>
    <x v="5"/>
    <n v="5770060"/>
    <n v="20.100000000000001"/>
    <n v="-1"/>
  </r>
  <r>
    <s v="COUNTY"/>
    <x v="2"/>
    <s v="838700"/>
    <n v="-20.100000000000001"/>
    <n v="20.100000000000001"/>
    <x v="0"/>
    <d v="2016-09-01T00:00:00"/>
    <x v="5"/>
    <n v="5781570"/>
    <n v="20.100000000000001"/>
    <n v="-1"/>
  </r>
  <r>
    <s v="COUNTY"/>
    <x v="2"/>
    <s v="839116"/>
    <n v="-20.100000000000001"/>
    <n v="20.100000000000001"/>
    <x v="0"/>
    <d v="2016-09-01T00:00:00"/>
    <x v="5"/>
    <n v="5783810"/>
    <n v="20.100000000000001"/>
    <n v="-1"/>
  </r>
  <r>
    <s v="COUNTY"/>
    <x v="2"/>
    <s v="840565"/>
    <n v="-20.100000000000001"/>
    <n v="20.100000000000001"/>
    <x v="0"/>
    <d v="2016-09-01T00:00:00"/>
    <x v="5"/>
    <n v="5780990"/>
    <n v="20.100000000000001"/>
    <n v="-1"/>
  </r>
  <r>
    <s v="COUNTY"/>
    <x v="2"/>
    <s v="841046"/>
    <n v="20.100000000000001"/>
    <n v="20.100000000000001"/>
    <x v="0"/>
    <d v="2016-09-01T00:00:00"/>
    <x v="5"/>
    <n v="5016335"/>
    <n v="20.100000000000001"/>
    <n v="1"/>
  </r>
  <r>
    <s v="COUNTY"/>
    <x v="2"/>
    <s v="842262"/>
    <n v="20.100000000000001"/>
    <n v="20.100000000000001"/>
    <x v="0"/>
    <d v="2016-09-01T00:00:00"/>
    <x v="5"/>
    <n v="5785730"/>
    <n v="20.100000000000001"/>
    <n v="1"/>
  </r>
  <r>
    <s v="COUNTY"/>
    <x v="2"/>
    <s v="843108"/>
    <n v="20.100000000000001"/>
    <n v="20.100000000000001"/>
    <x v="0"/>
    <d v="2016-09-01T00:00:00"/>
    <x v="5"/>
    <n v="5006676"/>
    <n v="20.100000000000001"/>
    <n v="1"/>
  </r>
  <r>
    <s v="COUNTY"/>
    <x v="2"/>
    <s v="843114"/>
    <n v="20.100000000000001"/>
    <n v="20.100000000000001"/>
    <x v="0"/>
    <d v="2016-09-01T00:00:00"/>
    <x v="5"/>
    <n v="5785810"/>
    <n v="20.100000000000001"/>
    <n v="1"/>
  </r>
  <r>
    <s v="COUNTY"/>
    <x v="2"/>
    <s v="843135"/>
    <n v="20.100000000000001"/>
    <n v="20.100000000000001"/>
    <x v="0"/>
    <d v="2016-09-01T00:00:00"/>
    <x v="5"/>
    <n v="5785830"/>
    <n v="20.100000000000001"/>
    <n v="1"/>
  </r>
  <r>
    <s v="COUNTY"/>
    <x v="2"/>
    <s v="844353"/>
    <n v="20.100000000000001"/>
    <n v="20.100000000000001"/>
    <x v="0"/>
    <d v="2016-09-01T00:00:00"/>
    <x v="5"/>
    <n v="5005895"/>
    <n v="20.100000000000001"/>
    <n v="1"/>
  </r>
  <r>
    <s v="COUNTY"/>
    <x v="2"/>
    <s v="845310"/>
    <n v="20.100000000000001"/>
    <n v="20.100000000000001"/>
    <x v="0"/>
    <d v="2016-09-01T00:00:00"/>
    <x v="5"/>
    <n v="5785900"/>
    <n v="20.100000000000001"/>
    <n v="1"/>
  </r>
  <r>
    <s v="COUNTY"/>
    <x v="2"/>
    <s v="845319"/>
    <n v="20.100000000000001"/>
    <n v="20.100000000000001"/>
    <x v="0"/>
    <d v="2016-09-01T00:00:00"/>
    <x v="5"/>
    <n v="5785950"/>
    <n v="20.100000000000001"/>
    <n v="1"/>
  </r>
  <r>
    <s v="COUNTY"/>
    <x v="2"/>
    <s v="845617"/>
    <n v="20.100000000000001"/>
    <n v="20.100000000000001"/>
    <x v="0"/>
    <d v="2016-09-01T00:00:00"/>
    <x v="5"/>
    <n v="5785980"/>
    <n v="20.100000000000001"/>
    <n v="1"/>
  </r>
  <r>
    <s v="COUNTY"/>
    <x v="2"/>
    <s v="846151"/>
    <n v="20.100000000000001"/>
    <n v="20.100000000000001"/>
    <x v="0"/>
    <d v="2016-09-01T00:00:00"/>
    <x v="5"/>
    <n v="5786070"/>
    <n v="20.100000000000001"/>
    <n v="1"/>
  </r>
  <r>
    <s v="COUNTY"/>
    <x v="2"/>
    <s v="846427"/>
    <n v="4.0199999999999996"/>
    <n v="4.0199999999999996"/>
    <x v="0"/>
    <d v="2016-09-01T00:00:00"/>
    <x v="5"/>
    <n v="5785260"/>
    <n v="20.100000000000001"/>
    <n v="0.19999999999999996"/>
  </r>
  <r>
    <s v="COUNTY"/>
    <x v="2"/>
    <s v="846429"/>
    <n v="4.0199999999999996"/>
    <n v="4.0199999999999996"/>
    <x v="0"/>
    <d v="2016-09-01T00:00:00"/>
    <x v="5"/>
    <n v="5014180"/>
    <n v="20.100000000000001"/>
    <n v="0.19999999999999996"/>
  </r>
  <r>
    <s v="COUNTY"/>
    <x v="2"/>
    <s v="846449"/>
    <n v="4.0199999999999996"/>
    <n v="4.0199999999999996"/>
    <x v="0"/>
    <d v="2016-09-01T00:00:00"/>
    <x v="5"/>
    <n v="5734950"/>
    <n v="20.100000000000001"/>
    <n v="0.19999999999999996"/>
  </r>
  <r>
    <s v="COUNTY"/>
    <x v="2"/>
    <s v="846489"/>
    <n v="4.0199999999999996"/>
    <n v="4.0199999999999996"/>
    <x v="0"/>
    <d v="2016-09-01T00:00:00"/>
    <x v="5"/>
    <n v="5004012"/>
    <n v="20.100000000000001"/>
    <n v="0.19999999999999996"/>
  </r>
  <r>
    <s v="COUNTY"/>
    <x v="2"/>
    <s v="847557"/>
    <n v="4.0199999999999996"/>
    <n v="4.0199999999999996"/>
    <x v="0"/>
    <d v="2016-09-01T00:00:00"/>
    <x v="5"/>
    <n v="5011798"/>
    <n v="20.100000000000001"/>
    <n v="0.19999999999999996"/>
  </r>
  <r>
    <s v="COUNTY"/>
    <x v="2"/>
    <s v="848361"/>
    <n v="-16.079999999999998"/>
    <n v="16.079999999999998"/>
    <x v="0"/>
    <d v="2016-09-01T00:00:00"/>
    <x v="5"/>
    <n v="5005477"/>
    <n v="20.100000000000001"/>
    <n v="-0.79999999999999982"/>
  </r>
  <r>
    <s v="COUNTY"/>
    <x v="2"/>
    <s v="855344"/>
    <n v="-20.100000000000001"/>
    <n v="20.100000000000001"/>
    <x v="0"/>
    <d v="2016-09-01T00:00:00"/>
    <x v="5"/>
    <n v="5776200"/>
    <n v="20.100000000000001"/>
    <n v="-1"/>
  </r>
  <r>
    <s v="COUNTY"/>
    <x v="2"/>
    <s v="12822763"/>
    <n v="321.60000000000002"/>
    <n v="321.60000000000002"/>
    <x v="0"/>
    <d v="2016-09-01T00:00:00"/>
    <x v="5"/>
    <n v="5777660"/>
    <n v="20.100000000000001"/>
    <n v="16"/>
  </r>
  <r>
    <s v="COUNTY"/>
    <x v="2"/>
    <s v="12822763"/>
    <n v="944.7"/>
    <n v="944.7"/>
    <x v="0"/>
    <d v="2016-09-01T00:00:00"/>
    <x v="5"/>
    <n v="5776910"/>
    <n v="20.100000000000001"/>
    <n v="47"/>
  </r>
  <r>
    <s v="AWH"/>
    <x v="2"/>
    <s v="13084332"/>
    <n v="341.7"/>
    <n v="341.7"/>
    <x v="0"/>
    <d v="2016-09-01T00:00:00"/>
    <x v="5"/>
    <n v="5763680"/>
    <n v="20.100000000000001"/>
    <n v="17"/>
  </r>
  <r>
    <s v="SpokCity"/>
    <x v="2"/>
    <s v="13084332"/>
    <n v="180.9"/>
    <n v="180.9"/>
    <x v="0"/>
    <d v="2016-09-01T00:00:00"/>
    <x v="5"/>
    <n v="5763770"/>
    <n v="20.100000000000001"/>
    <n v="9"/>
  </r>
  <r>
    <s v="COUNTY"/>
    <x v="2"/>
    <s v="13084332"/>
    <n v="3115.5"/>
    <n v="3115.5"/>
    <x v="0"/>
    <d v="2016-09-01T00:00:00"/>
    <x v="5"/>
    <n v="5777920"/>
    <n v="20.100000000000001"/>
    <n v="155"/>
  </r>
  <r>
    <s v="COUNTY"/>
    <x v="2"/>
    <s v="13084332"/>
    <n v="20.100000000000001"/>
    <n v="20.100000000000001"/>
    <x v="0"/>
    <d v="2016-09-01T00:00:00"/>
    <x v="5"/>
    <n v="5780930"/>
    <n v="20.100000000000001"/>
    <n v="1"/>
  </r>
  <r>
    <s v="COUNTY"/>
    <x v="2"/>
    <s v="13084332"/>
    <n v="80.400000000000006"/>
    <n v="80.400000000000006"/>
    <x v="0"/>
    <d v="2016-09-01T00:00:00"/>
    <x v="5"/>
    <n v="5758770"/>
    <n v="20.100000000000001"/>
    <n v="4"/>
  </r>
  <r>
    <s v="COUNTY"/>
    <x v="2"/>
    <s v="13084332"/>
    <n v="20682.900000000001"/>
    <n v="20682.900000000001"/>
    <x v="0"/>
    <d v="2016-09-01T00:00:00"/>
    <x v="5"/>
    <n v="5015203"/>
    <n v="20.100000000000001"/>
    <n v="1029"/>
  </r>
  <r>
    <s v="AWH"/>
    <x v="2"/>
    <s v="13360456"/>
    <n v="402"/>
    <n v="402"/>
    <x v="0"/>
    <d v="2016-09-01T00:00:00"/>
    <x v="5"/>
    <n v="5014038"/>
    <n v="20.100000000000001"/>
    <n v="20"/>
  </r>
  <r>
    <s v="SpokCity"/>
    <x v="2"/>
    <s v="13360456"/>
    <n v="20.100000000000001"/>
    <n v="20.100000000000001"/>
    <x v="0"/>
    <d v="2016-09-01T00:00:00"/>
    <x v="5"/>
    <n v="5772010"/>
    <n v="20.100000000000001"/>
    <n v="1"/>
  </r>
  <r>
    <s v="COUNTY"/>
    <x v="2"/>
    <s v="13360456"/>
    <n v="2653.2"/>
    <n v="2653.2"/>
    <x v="0"/>
    <d v="2016-09-01T00:00:00"/>
    <x v="5"/>
    <n v="5777260"/>
    <n v="20.100000000000001"/>
    <n v="131.99999999999997"/>
  </r>
  <r>
    <s v="COUNTY"/>
    <x v="2"/>
    <s v="13360456"/>
    <n v="40.200000000000003"/>
    <n v="40.200000000000003"/>
    <x v="0"/>
    <d v="2016-09-01T00:00:00"/>
    <x v="5"/>
    <n v="5767910"/>
    <n v="20.100000000000001"/>
    <n v="2"/>
  </r>
  <r>
    <s v="COUNTY"/>
    <x v="2"/>
    <s v="13360456"/>
    <n v="20.100000000000001"/>
    <n v="20.100000000000001"/>
    <x v="0"/>
    <d v="2016-09-01T00:00:00"/>
    <x v="5"/>
    <n v="5777360"/>
    <n v="20.100000000000001"/>
    <n v="1"/>
  </r>
  <r>
    <s v="COUNTY"/>
    <x v="2"/>
    <s v="13360456"/>
    <n v="13225.8"/>
    <n v="13225.8"/>
    <x v="0"/>
    <d v="2016-09-01T00:00:00"/>
    <x v="5"/>
    <n v="5776900"/>
    <n v="20.100000000000001"/>
    <n v="657.99999999999989"/>
  </r>
  <r>
    <s v="COUNTY"/>
    <x v="2"/>
    <s v="847907"/>
    <n v="-20.100000000000001"/>
    <n v="20.100000000000001"/>
    <x v="0"/>
    <d v="2016-09-02T00:00:00"/>
    <x v="5"/>
    <n v="5781210"/>
    <n v="20.100000000000001"/>
    <n v="-1"/>
  </r>
  <r>
    <s v="COUNTY"/>
    <x v="2"/>
    <s v="848586"/>
    <n v="4.0199999999999996"/>
    <n v="4.0199999999999996"/>
    <x v="0"/>
    <d v="2016-09-02T00:00:00"/>
    <x v="5"/>
    <n v="5001023"/>
    <n v="20.100000000000001"/>
    <n v="0.19999999999999996"/>
  </r>
  <r>
    <s v="COUNTY"/>
    <x v="2"/>
    <s v="848603"/>
    <n v="-16.079999999999998"/>
    <n v="16.079999999999998"/>
    <x v="0"/>
    <d v="2016-09-02T00:00:00"/>
    <x v="5"/>
    <n v="5782250"/>
    <n v="20.100000000000001"/>
    <n v="-0.79999999999999982"/>
  </r>
  <r>
    <s v="COUNTY"/>
    <x v="2"/>
    <s v="848600"/>
    <n v="-15.08"/>
    <n v="15.08"/>
    <x v="0"/>
    <d v="2016-09-05T00:00:00"/>
    <x v="5"/>
    <n v="5768480"/>
    <n v="20.100000000000001"/>
    <n v="-0.75024875621890541"/>
  </r>
  <r>
    <s v="COUNTY"/>
    <x v="2"/>
    <s v="850021"/>
    <n v="5.03"/>
    <n v="5.03"/>
    <x v="0"/>
    <d v="2016-09-05T00:00:00"/>
    <x v="5"/>
    <n v="5729120"/>
    <n v="20.100000000000001"/>
    <n v="0.25024875621890547"/>
  </r>
  <r>
    <s v="COUNTY"/>
    <x v="2"/>
    <s v="849399"/>
    <n v="-15.08"/>
    <n v="15.08"/>
    <x v="0"/>
    <d v="2016-09-06T00:00:00"/>
    <x v="5"/>
    <n v="5011633"/>
    <n v="20.100000000000001"/>
    <n v="-0.75024875621890541"/>
  </r>
  <r>
    <s v="COUNTY"/>
    <x v="2"/>
    <s v="849327"/>
    <n v="-15.08"/>
    <n v="15.08"/>
    <x v="0"/>
    <d v="2016-09-07T00:00:00"/>
    <x v="5"/>
    <n v="5733740"/>
    <n v="20.100000000000001"/>
    <n v="-0.75024875621890541"/>
  </r>
  <r>
    <s v="COUNTY"/>
    <x v="2"/>
    <s v="849369"/>
    <n v="-15.08"/>
    <n v="15.08"/>
    <x v="0"/>
    <d v="2016-09-07T00:00:00"/>
    <x v="5"/>
    <n v="5004104"/>
    <n v="20.100000000000001"/>
    <n v="-0.75024875621890541"/>
  </r>
  <r>
    <s v="COUNTY"/>
    <x v="2"/>
    <s v="847544"/>
    <n v="16.079999999999998"/>
    <n v="16.079999999999998"/>
    <x v="0"/>
    <d v="2016-09-08T00:00:00"/>
    <x v="5"/>
    <n v="5782090"/>
    <n v="20.100000000000001"/>
    <n v="0.79999999999999982"/>
  </r>
  <r>
    <s v="COUNTY"/>
    <x v="2"/>
    <s v="849257"/>
    <n v="16.079999999999998"/>
    <n v="16.079999999999998"/>
    <x v="0"/>
    <d v="2016-09-08T00:00:00"/>
    <x v="5"/>
    <n v="5786220"/>
    <n v="20.100000000000001"/>
    <n v="0.79999999999999982"/>
  </r>
  <r>
    <s v="COUNTY"/>
    <x v="2"/>
    <s v="849331"/>
    <n v="16.079999999999998"/>
    <n v="16.079999999999998"/>
    <x v="0"/>
    <d v="2016-09-08T00:00:00"/>
    <x v="5"/>
    <n v="5004709"/>
    <n v="20.100000000000001"/>
    <n v="0.79999999999999982"/>
  </r>
  <r>
    <s v="COUNTY"/>
    <x v="2"/>
    <s v="849382"/>
    <n v="16.079999999999998"/>
    <n v="16.079999999999998"/>
    <x v="0"/>
    <d v="2016-09-08T00:00:00"/>
    <x v="5"/>
    <n v="5786400"/>
    <n v="20.100000000000001"/>
    <n v="0.79999999999999982"/>
  </r>
  <r>
    <s v="COUNTY"/>
    <x v="2"/>
    <s v="850005"/>
    <n v="-12.06"/>
    <n v="12.06"/>
    <x v="0"/>
    <d v="2016-09-08T00:00:00"/>
    <x v="5"/>
    <n v="5769260"/>
    <n v="20.100000000000001"/>
    <n v="-0.6"/>
  </r>
  <r>
    <s v="COUNTY"/>
    <x v="2"/>
    <s v="850147"/>
    <n v="8.0399999999999991"/>
    <n v="8.0399999999999991"/>
    <x v="0"/>
    <d v="2016-09-08T00:00:00"/>
    <x v="5"/>
    <n v="5764870"/>
    <n v="20.100000000000001"/>
    <n v="0.39999999999999991"/>
  </r>
  <r>
    <s v="COUNTY"/>
    <x v="2"/>
    <s v="856145"/>
    <n v="-12.06"/>
    <n v="12.06"/>
    <x v="0"/>
    <d v="2016-09-08T00:00:00"/>
    <x v="5"/>
    <n v="5005715"/>
    <n v="20.100000000000001"/>
    <n v="-0.6"/>
  </r>
  <r>
    <s v="COUNTY"/>
    <x v="2"/>
    <s v="848590"/>
    <n v="16.079999999999998"/>
    <n v="16.079999999999998"/>
    <x v="0"/>
    <d v="2016-09-09T00:00:00"/>
    <x v="5"/>
    <n v="5786170"/>
    <n v="20.100000000000001"/>
    <n v="0.79999999999999982"/>
  </r>
  <r>
    <s v="COUNTY"/>
    <x v="2"/>
    <s v="848373"/>
    <n v="15.08"/>
    <n v="15.08"/>
    <x v="0"/>
    <d v="2016-09-12T00:00:00"/>
    <x v="5"/>
    <n v="5770660"/>
    <n v="20.100000000000001"/>
    <n v="0.75024875621890541"/>
  </r>
  <r>
    <s v="COUNTY"/>
    <x v="2"/>
    <s v="848632"/>
    <n v="15.08"/>
    <n v="15.08"/>
    <x v="0"/>
    <d v="2016-09-12T00:00:00"/>
    <x v="5"/>
    <n v="5759710"/>
    <n v="20.100000000000001"/>
    <n v="0.75024875621890541"/>
  </r>
  <r>
    <s v="COUNTY"/>
    <x v="2"/>
    <s v="849231"/>
    <n v="15.08"/>
    <n v="15.08"/>
    <x v="0"/>
    <d v="2016-09-12T00:00:00"/>
    <x v="5"/>
    <n v="5786200"/>
    <n v="20.100000000000001"/>
    <n v="0.75024875621890541"/>
  </r>
  <r>
    <s v="COUNTY"/>
    <x v="2"/>
    <s v="849280"/>
    <n v="15.08"/>
    <n v="15.08"/>
    <x v="0"/>
    <d v="2016-09-12T00:00:00"/>
    <x v="5"/>
    <n v="5786260"/>
    <n v="20.100000000000001"/>
    <n v="0.75024875621890541"/>
  </r>
  <r>
    <s v="COUNTY"/>
    <x v="2"/>
    <s v="849292"/>
    <n v="15.08"/>
    <n v="15.08"/>
    <x v="0"/>
    <d v="2016-09-12T00:00:00"/>
    <x v="5"/>
    <n v="5786280"/>
    <n v="20.100000000000001"/>
    <n v="0.75024875621890541"/>
  </r>
  <r>
    <s v="COUNTY"/>
    <x v="2"/>
    <s v="849299"/>
    <n v="15.08"/>
    <n v="15.08"/>
    <x v="0"/>
    <d v="2016-09-12T00:00:00"/>
    <x v="5"/>
    <n v="5786290"/>
    <n v="20.100000000000001"/>
    <n v="0.75024875621890541"/>
  </r>
  <r>
    <s v="COUNTY"/>
    <x v="2"/>
    <s v="849312"/>
    <n v="15.08"/>
    <n v="15.08"/>
    <x v="0"/>
    <d v="2016-09-12T00:00:00"/>
    <x v="5"/>
    <n v="5786330"/>
    <n v="20.100000000000001"/>
    <n v="0.75024875621890541"/>
  </r>
  <r>
    <s v="COUNTY"/>
    <x v="2"/>
    <s v="850048"/>
    <n v="15.08"/>
    <n v="15.08"/>
    <x v="0"/>
    <d v="2016-09-12T00:00:00"/>
    <x v="5"/>
    <n v="5786410"/>
    <n v="20.100000000000001"/>
    <n v="0.75024875621890541"/>
  </r>
  <r>
    <s v="COUNTY"/>
    <x v="2"/>
    <s v="850356"/>
    <n v="-10.050000000000001"/>
    <n v="10.050000000000001"/>
    <x v="0"/>
    <d v="2016-09-12T00:00:00"/>
    <x v="5"/>
    <n v="5786410"/>
    <n v="20.100000000000001"/>
    <n v="-0.5"/>
  </r>
  <r>
    <s v="COUNTY"/>
    <x v="2"/>
    <s v="849348"/>
    <n v="15.08"/>
    <n v="15.08"/>
    <x v="0"/>
    <d v="2016-09-13T00:00:00"/>
    <x v="5"/>
    <n v="5005842"/>
    <n v="20.100000000000001"/>
    <n v="0.75024875621890541"/>
  </r>
  <r>
    <s v="COUNTY"/>
    <x v="2"/>
    <s v="851887"/>
    <n v="-20.100000000000001"/>
    <n v="20.100000000000001"/>
    <x v="0"/>
    <d v="2016-09-13T00:00:00"/>
    <x v="5"/>
    <n v="5784580"/>
    <n v="20.100000000000001"/>
    <n v="-1"/>
  </r>
  <r>
    <s v="COUNTY"/>
    <x v="2"/>
    <s v="849321"/>
    <n v="15.08"/>
    <n v="15.08"/>
    <x v="0"/>
    <d v="2016-09-14T00:00:00"/>
    <x v="5"/>
    <n v="5004422"/>
    <n v="20.100000000000001"/>
    <n v="0.75024875621890541"/>
  </r>
  <r>
    <s v="COUNTY"/>
    <x v="2"/>
    <s v="851957"/>
    <n v="15.08"/>
    <n v="15.08"/>
    <x v="0"/>
    <d v="2016-09-14T00:00:00"/>
    <x v="5"/>
    <n v="5786370"/>
    <n v="20.100000000000001"/>
    <n v="0.75024875621890541"/>
  </r>
  <r>
    <s v="COUNTY"/>
    <x v="2"/>
    <s v="851332"/>
    <n v="12.06"/>
    <n v="12.06"/>
    <x v="0"/>
    <d v="2016-09-15T00:00:00"/>
    <x v="5"/>
    <n v="5786510"/>
    <n v="20.100000000000001"/>
    <n v="0.6"/>
  </r>
  <r>
    <s v="COUNTY"/>
    <x v="2"/>
    <s v="852376"/>
    <n v="-8.0399999999999991"/>
    <n v="8.0399999999999991"/>
    <x v="0"/>
    <d v="2016-09-15T00:00:00"/>
    <x v="5"/>
    <n v="5004900"/>
    <n v="20.100000000000001"/>
    <n v="-0.39999999999999991"/>
  </r>
  <r>
    <s v="COUNTY"/>
    <x v="2"/>
    <s v="855205"/>
    <n v="12.06"/>
    <n v="12.06"/>
    <x v="0"/>
    <d v="2016-09-15T00:00:00"/>
    <x v="5"/>
    <n v="5780010"/>
    <n v="20.100000000000001"/>
    <n v="0.6"/>
  </r>
  <r>
    <s v="COUNTY"/>
    <x v="2"/>
    <s v="855360"/>
    <n v="12.06"/>
    <n v="12.06"/>
    <x v="0"/>
    <d v="2016-09-15T00:00:00"/>
    <x v="5"/>
    <n v="5760560"/>
    <n v="20.100000000000001"/>
    <n v="0.6"/>
  </r>
  <r>
    <s v="COUNTY"/>
    <x v="2"/>
    <s v="850211"/>
    <n v="12.06"/>
    <n v="12.06"/>
    <x v="0"/>
    <d v="2016-09-16T00:00:00"/>
    <x v="5"/>
    <n v="5013374"/>
    <n v="20.100000000000001"/>
    <n v="0.6"/>
  </r>
  <r>
    <s v="COUNTY"/>
    <x v="2"/>
    <s v="850368"/>
    <n v="12.06"/>
    <n v="12.06"/>
    <x v="0"/>
    <d v="2016-09-16T00:00:00"/>
    <x v="5"/>
    <n v="5780550"/>
    <n v="20.100000000000001"/>
    <n v="0.6"/>
  </r>
  <r>
    <s v="COUNTY"/>
    <x v="2"/>
    <s v="854003"/>
    <n v="-8.0399999999999991"/>
    <n v="8.0399999999999991"/>
    <x v="0"/>
    <d v="2016-09-16T00:00:00"/>
    <x v="5"/>
    <n v="5770030"/>
    <n v="20.100000000000001"/>
    <n v="-0.39999999999999991"/>
  </r>
  <r>
    <s v="COUNTY"/>
    <x v="2"/>
    <s v="855359"/>
    <n v="12.06"/>
    <n v="12.06"/>
    <x v="0"/>
    <d v="2016-09-16T00:00:00"/>
    <x v="5"/>
    <n v="5012188"/>
    <n v="20.100000000000001"/>
    <n v="0.6"/>
  </r>
  <r>
    <s v="COUNTY"/>
    <x v="2"/>
    <s v="850212"/>
    <n v="10.050000000000001"/>
    <n v="10.050000000000001"/>
    <x v="0"/>
    <d v="2016-09-19T00:00:00"/>
    <x v="5"/>
    <n v="5786450"/>
    <n v="20.100000000000001"/>
    <n v="0.5"/>
  </r>
  <r>
    <s v="COUNTY"/>
    <x v="2"/>
    <s v="850406"/>
    <n v="10.050000000000001"/>
    <n v="10.050000000000001"/>
    <x v="0"/>
    <d v="2016-09-19T00:00:00"/>
    <x v="5"/>
    <n v="5786480"/>
    <n v="20.100000000000001"/>
    <n v="0.5"/>
  </r>
  <r>
    <s v="COUNTY"/>
    <x v="2"/>
    <s v="851417"/>
    <n v="10.050000000000001"/>
    <n v="10.050000000000001"/>
    <x v="0"/>
    <d v="2016-09-19T00:00:00"/>
    <x v="5"/>
    <n v="5786560"/>
    <n v="20.100000000000001"/>
    <n v="0.5"/>
  </r>
  <r>
    <s v="COUNTY"/>
    <x v="2"/>
    <s v="852356"/>
    <n v="10.050000000000001"/>
    <n v="10.050000000000001"/>
    <x v="0"/>
    <d v="2016-09-19T00:00:00"/>
    <x v="5"/>
    <n v="5747180"/>
    <n v="20.100000000000001"/>
    <n v="0.5"/>
  </r>
  <r>
    <s v="COUNTY"/>
    <x v="2"/>
    <s v="852398"/>
    <n v="10.050000000000001"/>
    <n v="10.050000000000001"/>
    <x v="0"/>
    <d v="2016-09-19T00:00:00"/>
    <x v="5"/>
    <n v="5786640"/>
    <n v="20.100000000000001"/>
    <n v="0.5"/>
  </r>
  <r>
    <s v="COUNTY"/>
    <x v="2"/>
    <s v="853422"/>
    <n v="15.08"/>
    <n v="15.08"/>
    <x v="0"/>
    <d v="2016-09-19T00:00:00"/>
    <x v="5"/>
    <n v="5004199"/>
    <n v="20.100000000000001"/>
    <n v="0.75024875621890541"/>
  </r>
  <r>
    <s v="COUNTY"/>
    <x v="2"/>
    <s v="854174"/>
    <n v="-5.03"/>
    <n v="5.03"/>
    <x v="0"/>
    <d v="2016-09-19T00:00:00"/>
    <x v="5"/>
    <n v="5760730"/>
    <n v="20.100000000000001"/>
    <n v="-0.25024875621890547"/>
  </r>
  <r>
    <s v="AWH"/>
    <x v="2"/>
    <s v="855243"/>
    <n v="15.08"/>
    <n v="15.08"/>
    <x v="0"/>
    <d v="2016-09-19T00:00:00"/>
    <x v="5"/>
    <n v="5011721"/>
    <n v="20.100000000000001"/>
    <n v="0.75024875621890541"/>
  </r>
  <r>
    <s v="COUNTY"/>
    <x v="2"/>
    <s v="855250"/>
    <n v="15.08"/>
    <n v="15.08"/>
    <x v="0"/>
    <d v="2016-09-19T00:00:00"/>
    <x v="5"/>
    <n v="5770250"/>
    <n v="20.100000000000001"/>
    <n v="0.75024875621890541"/>
  </r>
  <r>
    <s v="COUNTY"/>
    <x v="2"/>
    <s v="855306"/>
    <n v="15.08"/>
    <n v="15.08"/>
    <x v="0"/>
    <d v="2016-09-19T00:00:00"/>
    <x v="5"/>
    <n v="5011666"/>
    <n v="20.100000000000001"/>
    <n v="0.75024875621890541"/>
  </r>
  <r>
    <s v="COUNTY"/>
    <x v="2"/>
    <s v="855308"/>
    <n v="15.08"/>
    <n v="15.08"/>
    <x v="0"/>
    <d v="2016-09-19T00:00:00"/>
    <x v="5"/>
    <n v="5742500"/>
    <n v="20.100000000000001"/>
    <n v="0.75024875621890541"/>
  </r>
  <r>
    <s v="COUNTY"/>
    <x v="2"/>
    <s v="855310"/>
    <n v="15.08"/>
    <n v="15.08"/>
    <x v="0"/>
    <d v="2016-09-19T00:00:00"/>
    <x v="5"/>
    <n v="5775250"/>
    <n v="20.100000000000001"/>
    <n v="0.75024875621890541"/>
  </r>
  <r>
    <s v="COUNTY"/>
    <x v="2"/>
    <s v="855333"/>
    <n v="15.08"/>
    <n v="15.08"/>
    <x v="0"/>
    <d v="2016-09-19T00:00:00"/>
    <x v="5"/>
    <n v="5766150"/>
    <n v="20.100000000000001"/>
    <n v="0.75024875621890541"/>
  </r>
  <r>
    <s v="COUNTY"/>
    <x v="2"/>
    <s v="855678"/>
    <n v="15.08"/>
    <n v="15.08"/>
    <x v="0"/>
    <d v="2016-09-19T00:00:00"/>
    <x v="5"/>
    <n v="5766860"/>
    <n v="20.100000000000001"/>
    <n v="0.75024875621890541"/>
  </r>
  <r>
    <s v="COUNTY"/>
    <x v="2"/>
    <s v="855686"/>
    <n v="15.08"/>
    <n v="15.08"/>
    <x v="0"/>
    <d v="2016-09-19T00:00:00"/>
    <x v="5"/>
    <n v="5727540"/>
    <n v="20.100000000000001"/>
    <n v="0.75024875621890541"/>
  </r>
  <r>
    <s v="SpokCity"/>
    <x v="2"/>
    <s v="856485"/>
    <n v="-5.03"/>
    <n v="5.03"/>
    <x v="0"/>
    <d v="2016-09-19T00:00:00"/>
    <x v="5"/>
    <n v="5004549"/>
    <n v="20.100000000000001"/>
    <n v="-0.25024875621890547"/>
  </r>
  <r>
    <s v="COUNTY"/>
    <x v="2"/>
    <s v="852303"/>
    <n v="10.050000000000001"/>
    <n v="10.050000000000001"/>
    <x v="0"/>
    <d v="2016-09-20T00:00:00"/>
    <x v="5"/>
    <n v="5785460"/>
    <n v="20.100000000000001"/>
    <n v="0.5"/>
  </r>
  <r>
    <s v="COUNTY"/>
    <x v="2"/>
    <s v="852385"/>
    <n v="10.050000000000001"/>
    <n v="10.050000000000001"/>
    <x v="0"/>
    <d v="2016-09-20T00:00:00"/>
    <x v="5"/>
    <n v="5727020"/>
    <n v="20.100000000000001"/>
    <n v="0.5"/>
  </r>
  <r>
    <s v="COUNTY"/>
    <x v="2"/>
    <s v="852421"/>
    <n v="10.050000000000001"/>
    <n v="10.050000000000001"/>
    <x v="0"/>
    <d v="2016-09-20T00:00:00"/>
    <x v="5"/>
    <n v="5718060"/>
    <n v="20.100000000000001"/>
    <n v="0.5"/>
  </r>
  <r>
    <s v="COUNTY"/>
    <x v="2"/>
    <s v="855204"/>
    <n v="15.08"/>
    <n v="15.08"/>
    <x v="0"/>
    <d v="2016-09-20T00:00:00"/>
    <x v="5"/>
    <n v="5744740"/>
    <n v="20.100000000000001"/>
    <n v="0.75024875621890541"/>
  </r>
  <r>
    <s v="COUNTY"/>
    <x v="2"/>
    <s v="855253"/>
    <n v="15.08"/>
    <n v="15.08"/>
    <x v="0"/>
    <d v="2016-09-20T00:00:00"/>
    <x v="5"/>
    <n v="5006675"/>
    <n v="20.100000000000001"/>
    <n v="0.75024875621890541"/>
  </r>
  <r>
    <s v="COUNTY"/>
    <x v="2"/>
    <s v="855647"/>
    <n v="15.08"/>
    <n v="15.08"/>
    <x v="0"/>
    <d v="2016-09-20T00:00:00"/>
    <x v="5"/>
    <n v="5001313"/>
    <n v="20.100000000000001"/>
    <n v="0.75024875621890541"/>
  </r>
  <r>
    <s v="COUNTY"/>
    <x v="2"/>
    <s v="856389"/>
    <n v="15.08"/>
    <n v="15.08"/>
    <x v="0"/>
    <d v="2016-09-20T00:00:00"/>
    <x v="5"/>
    <n v="5001567"/>
    <n v="20.100000000000001"/>
    <n v="0.75024875621890541"/>
  </r>
  <r>
    <s v="COUNTY"/>
    <x v="2"/>
    <s v="852296"/>
    <n v="-10.050000000000001"/>
    <n v="10.050000000000001"/>
    <x v="0"/>
    <d v="2016-09-21T00:00:00"/>
    <x v="5"/>
    <n v="5733730"/>
    <n v="20.100000000000001"/>
    <n v="-0.5"/>
  </r>
  <r>
    <s v="COUNTY"/>
    <x v="2"/>
    <s v="852827"/>
    <n v="10.050000000000001"/>
    <n v="10.050000000000001"/>
    <x v="0"/>
    <d v="2016-09-21T00:00:00"/>
    <x v="5"/>
    <n v="5012478"/>
    <n v="20.100000000000001"/>
    <n v="0.5"/>
  </r>
  <r>
    <s v="COUNTY"/>
    <x v="2"/>
    <s v="851421"/>
    <n v="8.0399999999999991"/>
    <n v="8.0399999999999991"/>
    <x v="0"/>
    <d v="2016-09-22T00:00:00"/>
    <x v="5"/>
    <n v="5786570"/>
    <n v="20.100000000000001"/>
    <n v="0.39999999999999991"/>
  </r>
  <r>
    <s v="COUNTY"/>
    <x v="2"/>
    <s v="852393"/>
    <n v="8.0399999999999991"/>
    <n v="8.0399999999999991"/>
    <x v="0"/>
    <d v="2016-09-22T00:00:00"/>
    <x v="5"/>
    <n v="5006459"/>
    <n v="20.100000000000001"/>
    <n v="0.39999999999999991"/>
  </r>
  <r>
    <s v="COUNTY"/>
    <x v="2"/>
    <s v="853088"/>
    <n v="8.0399999999999991"/>
    <n v="8.0399999999999991"/>
    <x v="0"/>
    <d v="2016-09-22T00:00:00"/>
    <x v="5"/>
    <n v="5710840"/>
    <n v="20.100000000000001"/>
    <n v="0.39999999999999991"/>
  </r>
  <r>
    <s v="COUNTY"/>
    <x v="2"/>
    <s v="855838"/>
    <n v="8.0399999999999991"/>
    <n v="8.0399999999999991"/>
    <x v="0"/>
    <d v="2016-09-22T00:00:00"/>
    <x v="5"/>
    <n v="5780010"/>
    <n v="20.100000000000001"/>
    <n v="0.39999999999999991"/>
  </r>
  <r>
    <s v="COUNTY"/>
    <x v="2"/>
    <s v="857704"/>
    <n v="-4.0199999999999996"/>
    <n v="4.0199999999999996"/>
    <x v="0"/>
    <d v="2016-09-22T00:00:00"/>
    <x v="5"/>
    <n v="5004639"/>
    <n v="20.100000000000001"/>
    <n v="-0.19999999999999996"/>
  </r>
  <r>
    <s v="COUNTY"/>
    <x v="2"/>
    <s v="857859"/>
    <n v="16.079999999999998"/>
    <n v="16.079999999999998"/>
    <x v="0"/>
    <d v="2016-09-22T00:00:00"/>
    <x v="5"/>
    <n v="5745290"/>
    <n v="20.100000000000001"/>
    <n v="0.79999999999999982"/>
  </r>
  <r>
    <s v="COUNTY"/>
    <x v="2"/>
    <s v="856748"/>
    <n v="-4.0199999999999996"/>
    <n v="4.0199999999999996"/>
    <x v="0"/>
    <d v="2016-09-23T00:00:00"/>
    <x v="5"/>
    <n v="5012188"/>
    <n v="20.100000000000001"/>
    <n v="-0.19999999999999996"/>
  </r>
  <r>
    <s v="COUNTY"/>
    <x v="2"/>
    <s v="849253"/>
    <n v="5.03"/>
    <n v="5.03"/>
    <x v="0"/>
    <d v="2016-09-26T00:00:00"/>
    <x v="5"/>
    <n v="5786210"/>
    <n v="20.100000000000001"/>
    <n v="0.25024875621890547"/>
  </r>
  <r>
    <s v="COUNTY"/>
    <x v="2"/>
    <s v="851923"/>
    <n v="5.03"/>
    <n v="5.03"/>
    <x v="0"/>
    <d v="2016-09-26T00:00:00"/>
    <x v="5"/>
    <n v="5786520"/>
    <n v="20.100000000000001"/>
    <n v="0.25024875621890547"/>
  </r>
  <r>
    <s v="COUNTY"/>
    <x v="2"/>
    <s v="854542"/>
    <n v="5.03"/>
    <n v="5.03"/>
    <x v="0"/>
    <d v="2016-09-26T00:00:00"/>
    <x v="5"/>
    <n v="5708830"/>
    <n v="20.100000000000001"/>
    <n v="0.25024875621890547"/>
  </r>
  <r>
    <s v="COUNTY"/>
    <x v="2"/>
    <s v="854912"/>
    <n v="5.03"/>
    <n v="5.03"/>
    <x v="0"/>
    <d v="2016-09-26T00:00:00"/>
    <x v="5"/>
    <n v="5786770"/>
    <n v="20.100000000000001"/>
    <n v="0.25024875621890547"/>
  </r>
  <r>
    <s v="COUNTY"/>
    <x v="2"/>
    <s v="855111"/>
    <n v="5.03"/>
    <n v="5.03"/>
    <x v="0"/>
    <d v="2016-09-26T00:00:00"/>
    <x v="5"/>
    <n v="5723180"/>
    <n v="20.100000000000001"/>
    <n v="0.25024875621890547"/>
  </r>
  <r>
    <s v="COUNTY"/>
    <x v="2"/>
    <s v="855144"/>
    <n v="5.03"/>
    <n v="5.03"/>
    <x v="0"/>
    <d v="2016-09-26T00:00:00"/>
    <x v="5"/>
    <n v="5747330"/>
    <n v="20.100000000000001"/>
    <n v="0.25024875621890547"/>
  </r>
  <r>
    <s v="COUNTY"/>
    <x v="2"/>
    <s v="855317"/>
    <n v="5.03"/>
    <n v="5.03"/>
    <x v="0"/>
    <d v="2016-09-26T00:00:00"/>
    <x v="5"/>
    <n v="5786870"/>
    <n v="20.100000000000001"/>
    <n v="0.25024875621890547"/>
  </r>
  <r>
    <s v="COUNTY"/>
    <x v="2"/>
    <s v="855741"/>
    <n v="5.03"/>
    <n v="5.03"/>
    <x v="0"/>
    <d v="2016-09-26T00:00:00"/>
    <x v="5"/>
    <n v="5727540"/>
    <n v="20.100000000000001"/>
    <n v="0.25024875621890547"/>
  </r>
  <r>
    <s v="COUNTY"/>
    <x v="2"/>
    <s v="855745"/>
    <n v="5.03"/>
    <n v="5.03"/>
    <x v="0"/>
    <d v="2016-09-26T00:00:00"/>
    <x v="5"/>
    <n v="5766150"/>
    <n v="20.100000000000001"/>
    <n v="0.25024875621890547"/>
  </r>
  <r>
    <s v="COUNTY"/>
    <x v="2"/>
    <s v="855747"/>
    <n v="5.03"/>
    <n v="5.03"/>
    <x v="0"/>
    <d v="2016-09-26T00:00:00"/>
    <x v="5"/>
    <n v="5775250"/>
    <n v="20.100000000000001"/>
    <n v="0.25024875621890547"/>
  </r>
  <r>
    <s v="COUNTY"/>
    <x v="2"/>
    <s v="856667"/>
    <n v="20.100000000000001"/>
    <n v="20.100000000000001"/>
    <x v="0"/>
    <d v="2016-09-26T00:00:00"/>
    <x v="5"/>
    <n v="5756000"/>
    <n v="20.100000000000001"/>
    <n v="1"/>
  </r>
  <r>
    <s v="COUNTY"/>
    <x v="2"/>
    <s v="858014"/>
    <n v="20.100000000000001"/>
    <n v="20.100000000000001"/>
    <x v="0"/>
    <d v="2016-09-26T00:00:00"/>
    <x v="5"/>
    <n v="5712690"/>
    <n v="20.100000000000001"/>
    <n v="1"/>
  </r>
  <r>
    <s v="COUNTY"/>
    <x v="2"/>
    <s v="859007"/>
    <n v="20.100000000000001"/>
    <n v="20.100000000000001"/>
    <x v="0"/>
    <d v="2016-09-26T00:00:00"/>
    <x v="5"/>
    <n v="5742710"/>
    <n v="20.100000000000001"/>
    <n v="1"/>
  </r>
  <r>
    <s v="COUNTY"/>
    <x v="2"/>
    <s v="860514"/>
    <n v="20.100000000000001"/>
    <n v="20.100000000000001"/>
    <x v="0"/>
    <d v="2016-09-26T00:00:00"/>
    <x v="5"/>
    <n v="5775640"/>
    <n v="20.100000000000001"/>
    <n v="1"/>
  </r>
  <r>
    <s v="COUNTY"/>
    <x v="2"/>
    <s v="856528"/>
    <n v="5.03"/>
    <n v="5.03"/>
    <x v="0"/>
    <d v="2016-09-27T00:00:00"/>
    <x v="5"/>
    <n v="5744740"/>
    <n v="20.100000000000001"/>
    <n v="0.25024875621890547"/>
  </r>
  <r>
    <s v="COUNTY"/>
    <x v="2"/>
    <s v="857714"/>
    <n v="20.100000000000001"/>
    <n v="20.100000000000001"/>
    <x v="0"/>
    <d v="2016-09-27T00:00:00"/>
    <x v="5"/>
    <n v="5748730"/>
    <n v="20.100000000000001"/>
    <n v="1"/>
  </r>
  <r>
    <s v="COUNTY"/>
    <x v="2"/>
    <s v="858849"/>
    <n v="20.100000000000001"/>
    <n v="20.100000000000001"/>
    <x v="0"/>
    <d v="2016-09-28T00:00:00"/>
    <x v="5"/>
    <n v="5006068"/>
    <n v="20.100000000000001"/>
    <n v="1"/>
  </r>
  <r>
    <s v="COUNTY"/>
    <x v="2"/>
    <s v="855229"/>
    <n v="4.0199999999999996"/>
    <n v="4.0199999999999996"/>
    <x v="0"/>
    <d v="2016-09-29T00:00:00"/>
    <x v="5"/>
    <n v="5786820"/>
    <n v="20.100000000000001"/>
    <n v="0.19999999999999996"/>
  </r>
  <r>
    <s v="COUNTY"/>
    <x v="2"/>
    <s v="855814"/>
    <n v="4.0199999999999996"/>
    <n v="4.0199999999999996"/>
    <x v="0"/>
    <d v="2016-09-29T00:00:00"/>
    <x v="5"/>
    <n v="5773690"/>
    <n v="20.100000000000001"/>
    <n v="0.19999999999999996"/>
  </r>
  <r>
    <s v="COUNTY"/>
    <x v="2"/>
    <s v="858892"/>
    <n v="4.0199999999999996"/>
    <n v="4.0199999999999996"/>
    <x v="0"/>
    <d v="2016-09-29T00:00:00"/>
    <x v="5"/>
    <n v="5787110"/>
    <n v="20.100000000000001"/>
    <n v="0.19999999999999996"/>
  </r>
  <r>
    <s v="COUNTY"/>
    <x v="2"/>
    <s v="859030"/>
    <n v="4.0199999999999996"/>
    <n v="4.0199999999999996"/>
    <x v="0"/>
    <d v="2016-09-29T00:00:00"/>
    <x v="5"/>
    <n v="5745290"/>
    <n v="20.100000000000001"/>
    <n v="0.19999999999999996"/>
  </r>
  <r>
    <s v="COUNTY"/>
    <x v="2"/>
    <s v="860339"/>
    <n v="4.6399999999999997"/>
    <n v="4.6399999999999997"/>
    <x v="0"/>
    <d v="2016-09-29T00:00:00"/>
    <x v="5"/>
    <n v="5014965"/>
    <n v="20.100000000000001"/>
    <n v="0.23084577114427857"/>
  </r>
  <r>
    <s v="COUNTY"/>
    <x v="2"/>
    <s v="862590"/>
    <n v="-20.100000000000001"/>
    <n v="20.100000000000001"/>
    <x v="0"/>
    <d v="2016-09-29T00:00:00"/>
    <x v="5"/>
    <n v="5786400"/>
    <n v="20.100000000000001"/>
    <n v="-1"/>
  </r>
  <r>
    <s v="COUNTY"/>
    <x v="2"/>
    <s v="852280"/>
    <n v="4.0199999999999996"/>
    <n v="4.0199999999999996"/>
    <x v="0"/>
    <d v="2016-09-30T00:00:00"/>
    <x v="5"/>
    <n v="5786600"/>
    <n v="20.100000000000001"/>
    <n v="0.19999999999999996"/>
  </r>
  <r>
    <s v="COUNTY"/>
    <x v="2"/>
    <s v="856483"/>
    <n v="4.0199999999999996"/>
    <n v="4.0199999999999996"/>
    <x v="0"/>
    <d v="2016-09-30T00:00:00"/>
    <x v="5"/>
    <n v="5012188"/>
    <n v="20.100000000000001"/>
    <n v="0.19999999999999996"/>
  </r>
  <r>
    <s v="COUNTY"/>
    <x v="2"/>
    <s v="860052"/>
    <n v="20.100000000000001"/>
    <n v="20.100000000000001"/>
    <x v="0"/>
    <d v="2016-09-30T00:00:00"/>
    <x v="5"/>
    <n v="5014540"/>
    <n v="20.100000000000001"/>
    <n v="1"/>
  </r>
  <r>
    <s v="COUNTY"/>
    <x v="2"/>
    <s v="847545"/>
    <n v="20.100000000000001"/>
    <n v="20.100000000000001"/>
    <x v="0"/>
    <d v="2016-10-01T00:00:00"/>
    <x v="6"/>
    <n v="5782090"/>
    <n v="20.100000000000001"/>
    <n v="1"/>
  </r>
  <r>
    <s v="COUNTY"/>
    <x v="2"/>
    <s v="847562"/>
    <n v="-20.100000000000001"/>
    <n v="20.100000000000001"/>
    <x v="0"/>
    <d v="2016-10-01T00:00:00"/>
    <x v="6"/>
    <n v="5005895"/>
    <n v="20.100000000000001"/>
    <n v="-1"/>
  </r>
  <r>
    <s v="COUNTY"/>
    <x v="2"/>
    <s v="848362"/>
    <n v="-20.100000000000001"/>
    <n v="20.100000000000001"/>
    <x v="0"/>
    <d v="2016-10-01T00:00:00"/>
    <x v="6"/>
    <n v="5005477"/>
    <n v="20.100000000000001"/>
    <n v="-1"/>
  </r>
  <r>
    <s v="COUNTY"/>
    <x v="2"/>
    <s v="848374"/>
    <n v="20.100000000000001"/>
    <n v="20.100000000000001"/>
    <x v="0"/>
    <d v="2016-10-01T00:00:00"/>
    <x v="6"/>
    <n v="5770660"/>
    <n v="20.100000000000001"/>
    <n v="1"/>
  </r>
  <r>
    <s v="COUNTY"/>
    <x v="2"/>
    <s v="848602"/>
    <n v="-20.100000000000001"/>
    <n v="20.100000000000001"/>
    <x v="0"/>
    <d v="2016-10-01T00:00:00"/>
    <x v="6"/>
    <n v="5768480"/>
    <n v="20.100000000000001"/>
    <n v="-1"/>
  </r>
  <r>
    <s v="COUNTY"/>
    <x v="2"/>
    <s v="848604"/>
    <n v="-20.100000000000001"/>
    <n v="20.100000000000001"/>
    <x v="0"/>
    <d v="2016-10-01T00:00:00"/>
    <x v="6"/>
    <n v="5782250"/>
    <n v="20.100000000000001"/>
    <n v="-1"/>
  </r>
  <r>
    <s v="COUNTY"/>
    <x v="2"/>
    <s v="849322"/>
    <n v="20.100000000000001"/>
    <n v="20.100000000000001"/>
    <x v="0"/>
    <d v="2016-10-01T00:00:00"/>
    <x v="6"/>
    <n v="5004422"/>
    <n v="20.100000000000001"/>
    <n v="1"/>
  </r>
  <r>
    <s v="COUNTY"/>
    <x v="2"/>
    <s v="849328"/>
    <n v="-20.100000000000001"/>
    <n v="20.100000000000001"/>
    <x v="0"/>
    <d v="2016-10-01T00:00:00"/>
    <x v="6"/>
    <n v="5733740"/>
    <n v="20.100000000000001"/>
    <n v="-1"/>
  </r>
  <r>
    <s v="COUNTY"/>
    <x v="2"/>
    <s v="849370"/>
    <n v="-20.100000000000001"/>
    <n v="20.100000000000001"/>
    <x v="0"/>
    <d v="2016-10-01T00:00:00"/>
    <x v="6"/>
    <n v="5004104"/>
    <n v="20.100000000000001"/>
    <n v="-1"/>
  </r>
  <r>
    <s v="COUNTY"/>
    <x v="2"/>
    <s v="849400"/>
    <n v="-20.100000000000001"/>
    <n v="20.100000000000001"/>
    <x v="0"/>
    <d v="2016-10-01T00:00:00"/>
    <x v="6"/>
    <n v="5011633"/>
    <n v="20.100000000000001"/>
    <n v="-1"/>
  </r>
  <r>
    <s v="COUNTY"/>
    <x v="2"/>
    <s v="850006"/>
    <n v="-20.100000000000001"/>
    <n v="20.100000000000001"/>
    <x v="0"/>
    <d v="2016-10-01T00:00:00"/>
    <x v="6"/>
    <n v="5769260"/>
    <n v="20.100000000000001"/>
    <n v="-1"/>
  </r>
  <r>
    <s v="COUNTY"/>
    <x v="2"/>
    <s v="850369"/>
    <n v="20.100000000000001"/>
    <n v="20.100000000000001"/>
    <x v="0"/>
    <d v="2016-10-01T00:00:00"/>
    <x v="6"/>
    <n v="5780550"/>
    <n v="20.100000000000001"/>
    <n v="1"/>
  </r>
  <r>
    <s v="COUNTY"/>
    <x v="2"/>
    <s v="852298"/>
    <n v="-20.100000000000001"/>
    <n v="20.100000000000001"/>
    <x v="0"/>
    <d v="2016-10-01T00:00:00"/>
    <x v="6"/>
    <n v="5733730"/>
    <n v="20.100000000000001"/>
    <n v="-1"/>
  </r>
  <r>
    <s v="COUNTY"/>
    <x v="2"/>
    <s v="852304"/>
    <n v="20.100000000000001"/>
    <n v="20.100000000000001"/>
    <x v="0"/>
    <d v="2016-10-01T00:00:00"/>
    <x v="6"/>
    <n v="5785460"/>
    <n v="20.100000000000001"/>
    <n v="1"/>
  </r>
  <r>
    <s v="COUNTY"/>
    <x v="2"/>
    <s v="852377"/>
    <n v="-20.100000000000001"/>
    <n v="20.100000000000001"/>
    <x v="0"/>
    <d v="2016-10-01T00:00:00"/>
    <x v="6"/>
    <n v="5004900"/>
    <n v="20.100000000000001"/>
    <n v="-1"/>
  </r>
  <r>
    <s v="COUNTY"/>
    <x v="2"/>
    <s v="854176"/>
    <n v="-20.100000000000001"/>
    <n v="20.100000000000001"/>
    <x v="0"/>
    <d v="2016-10-01T00:00:00"/>
    <x v="6"/>
    <n v="5760730"/>
    <n v="20.100000000000001"/>
    <n v="-1"/>
  </r>
  <r>
    <s v="COUNTY"/>
    <x v="2"/>
    <s v="855121"/>
    <n v="20.100000000000001"/>
    <n v="20.100000000000001"/>
    <x v="0"/>
    <d v="2016-10-01T00:00:00"/>
    <x v="6"/>
    <n v="5786800"/>
    <n v="20.100000000000001"/>
    <n v="1"/>
  </r>
  <r>
    <s v="COUNTY"/>
    <x v="2"/>
    <s v="855345"/>
    <n v="-20.100000000000001"/>
    <n v="20.100000000000001"/>
    <x v="0"/>
    <d v="2016-10-01T00:00:00"/>
    <x v="6"/>
    <n v="5776200"/>
    <n v="20.100000000000001"/>
    <n v="-1"/>
  </r>
  <r>
    <s v="COUNTY"/>
    <x v="2"/>
    <s v="855815"/>
    <n v="20.100000000000001"/>
    <n v="20.100000000000001"/>
    <x v="0"/>
    <d v="2016-10-01T00:00:00"/>
    <x v="6"/>
    <n v="5773690"/>
    <n v="20.100000000000001"/>
    <n v="1"/>
  </r>
  <r>
    <s v="COUNTY"/>
    <x v="2"/>
    <s v="856146"/>
    <n v="-20.100000000000001"/>
    <n v="20.100000000000001"/>
    <x v="0"/>
    <d v="2016-10-01T00:00:00"/>
    <x v="6"/>
    <n v="5005715"/>
    <n v="20.100000000000001"/>
    <n v="-1"/>
  </r>
  <r>
    <s v="SpokCity"/>
    <x v="2"/>
    <s v="856486"/>
    <n v="-20.100000000000001"/>
    <n v="20.100000000000001"/>
    <x v="0"/>
    <d v="2016-10-01T00:00:00"/>
    <x v="6"/>
    <n v="5004549"/>
    <n v="20.100000000000001"/>
    <n v="-1"/>
  </r>
  <r>
    <s v="COUNTY"/>
    <x v="2"/>
    <s v="856669"/>
    <n v="-20.100000000000001"/>
    <n v="20.100000000000001"/>
    <x v="0"/>
    <d v="2016-10-01T00:00:00"/>
    <x v="6"/>
    <n v="5785390"/>
    <n v="20.100000000000001"/>
    <n v="-1"/>
  </r>
  <r>
    <s v="COUNTY"/>
    <x v="2"/>
    <s v="856756"/>
    <n v="-20.100000000000001"/>
    <n v="20.100000000000001"/>
    <x v="0"/>
    <d v="2016-10-01T00:00:00"/>
    <x v="6"/>
    <n v="5742220"/>
    <n v="20.100000000000001"/>
    <n v="-1"/>
  </r>
  <r>
    <s v="COUNTY"/>
    <x v="2"/>
    <s v="856762"/>
    <n v="-20.100000000000001"/>
    <n v="20.100000000000001"/>
    <x v="0"/>
    <d v="2016-10-01T00:00:00"/>
    <x v="6"/>
    <n v="5747990"/>
    <n v="20.100000000000001"/>
    <n v="-1"/>
  </r>
  <r>
    <s v="COUNTY"/>
    <x v="2"/>
    <s v="856776"/>
    <n v="20.100000000000001"/>
    <n v="20.100000000000001"/>
    <x v="0"/>
    <d v="2016-10-01T00:00:00"/>
    <x v="6"/>
    <n v="5756000"/>
    <n v="20.100000000000001"/>
    <n v="1"/>
  </r>
  <r>
    <s v="COUNTY"/>
    <x v="2"/>
    <s v="857673"/>
    <n v="20.100000000000001"/>
    <n v="20.100000000000001"/>
    <x v="0"/>
    <d v="2016-10-01T00:00:00"/>
    <x v="6"/>
    <n v="5006937"/>
    <n v="20.100000000000001"/>
    <n v="1"/>
  </r>
  <r>
    <s v="COUNTY"/>
    <x v="2"/>
    <s v="857705"/>
    <n v="-20.100000000000001"/>
    <n v="20.100000000000001"/>
    <x v="0"/>
    <d v="2016-10-01T00:00:00"/>
    <x v="6"/>
    <n v="5004639"/>
    <n v="20.100000000000001"/>
    <n v="-1"/>
  </r>
  <r>
    <s v="COUNTY"/>
    <x v="2"/>
    <s v="857710"/>
    <n v="-20.100000000000001"/>
    <n v="20.100000000000001"/>
    <x v="0"/>
    <d v="2016-10-01T00:00:00"/>
    <x v="6"/>
    <n v="5782030"/>
    <n v="20.100000000000001"/>
    <n v="-1"/>
  </r>
  <r>
    <s v="COUNTY"/>
    <x v="2"/>
    <s v="857857"/>
    <n v="-20.100000000000001"/>
    <n v="20.100000000000001"/>
    <x v="0"/>
    <d v="2016-10-01T00:00:00"/>
    <x v="6"/>
    <n v="5004483"/>
    <n v="20.100000000000001"/>
    <n v="-1"/>
  </r>
  <r>
    <s v="COUNTY"/>
    <x v="2"/>
    <s v="857872"/>
    <n v="20.100000000000001"/>
    <n v="20.100000000000001"/>
    <x v="0"/>
    <d v="2016-10-01T00:00:00"/>
    <x v="6"/>
    <n v="5787000"/>
    <n v="20.100000000000001"/>
    <n v="1"/>
  </r>
  <r>
    <s v="COUNTY"/>
    <x v="2"/>
    <s v="857968"/>
    <n v="20.100000000000001"/>
    <n v="20.100000000000001"/>
    <x v="0"/>
    <d v="2016-10-01T00:00:00"/>
    <x v="6"/>
    <n v="5787040"/>
    <n v="20.100000000000001"/>
    <n v="1"/>
  </r>
  <r>
    <s v="COUNTY"/>
    <x v="2"/>
    <s v="858936"/>
    <n v="20.100000000000001"/>
    <n v="20.100000000000001"/>
    <x v="0"/>
    <d v="2016-10-01T00:00:00"/>
    <x v="6"/>
    <n v="5748730"/>
    <n v="20.100000000000001"/>
    <n v="1"/>
  </r>
  <r>
    <s v="COUNTY"/>
    <x v="2"/>
    <s v="859319"/>
    <n v="20.100000000000001"/>
    <n v="20.100000000000001"/>
    <x v="0"/>
    <d v="2016-10-01T00:00:00"/>
    <x v="6"/>
    <n v="5766860"/>
    <n v="20.100000000000001"/>
    <n v="1"/>
  </r>
  <r>
    <s v="COUNTY"/>
    <x v="2"/>
    <s v="859429"/>
    <n v="16.079999999999998"/>
    <n v="16.079999999999998"/>
    <x v="0"/>
    <d v="2016-10-01T00:00:00"/>
    <x v="6"/>
    <n v="5787120"/>
    <n v="20.100000000000001"/>
    <n v="0.79999999999999982"/>
  </r>
  <r>
    <s v="COUNTY"/>
    <x v="2"/>
    <s v="859433"/>
    <n v="-20.100000000000001"/>
    <n v="20.100000000000001"/>
    <x v="0"/>
    <d v="2016-10-01T00:00:00"/>
    <x v="6"/>
    <n v="5014965"/>
    <n v="20.100000000000001"/>
    <n v="-1"/>
  </r>
  <r>
    <s v="COUNTY"/>
    <x v="2"/>
    <s v="859545"/>
    <n v="16.079999999999998"/>
    <n v="16.079999999999998"/>
    <x v="0"/>
    <d v="2016-10-01T00:00:00"/>
    <x v="6"/>
    <n v="5787130"/>
    <n v="20.100000000000001"/>
    <n v="0.79999999999999982"/>
  </r>
  <r>
    <s v="COUNTY"/>
    <x v="2"/>
    <s v="859662"/>
    <n v="15.08"/>
    <n v="15.08"/>
    <x v="0"/>
    <d v="2016-10-01T00:00:00"/>
    <x v="6"/>
    <n v="5787150"/>
    <n v="20.100000000000001"/>
    <n v="0.75024875621890541"/>
  </r>
  <r>
    <s v="COUNTY"/>
    <x v="2"/>
    <s v="860068"/>
    <n v="-20.100000000000001"/>
    <n v="20.100000000000001"/>
    <x v="0"/>
    <d v="2016-10-01T00:00:00"/>
    <x v="6"/>
    <n v="5011861"/>
    <n v="20.100000000000001"/>
    <n v="-1"/>
  </r>
  <r>
    <s v="AWH"/>
    <x v="2"/>
    <s v="13084344"/>
    <n v="341.7"/>
    <n v="341.7"/>
    <x v="0"/>
    <d v="2016-10-01T00:00:00"/>
    <x v="6"/>
    <n v="5774140"/>
    <n v="20.100000000000001"/>
    <n v="17"/>
  </r>
  <r>
    <s v="SpokCity"/>
    <x v="2"/>
    <s v="13084344"/>
    <n v="180.9"/>
    <n v="180.9"/>
    <x v="0"/>
    <d v="2016-10-01T00:00:00"/>
    <x v="6"/>
    <n v="5763770"/>
    <n v="20.100000000000001"/>
    <n v="9"/>
  </r>
  <r>
    <s v="COUNTY"/>
    <x v="2"/>
    <s v="13084344"/>
    <n v="3155.7"/>
    <n v="3155.7"/>
    <x v="0"/>
    <d v="2016-10-01T00:00:00"/>
    <x v="6"/>
    <n v="5761790"/>
    <n v="20.100000000000001"/>
    <n v="156.99999999999997"/>
  </r>
  <r>
    <s v="COUNTY"/>
    <x v="2"/>
    <s v="13084344"/>
    <n v="20.100000000000001"/>
    <n v="20.100000000000001"/>
    <x v="0"/>
    <d v="2016-10-01T00:00:00"/>
    <x v="6"/>
    <n v="5780930"/>
    <n v="20.100000000000001"/>
    <n v="1"/>
  </r>
  <r>
    <s v="COUNTY"/>
    <x v="2"/>
    <s v="13084344"/>
    <n v="80.400000000000006"/>
    <n v="80.400000000000006"/>
    <x v="0"/>
    <d v="2016-10-01T00:00:00"/>
    <x v="6"/>
    <n v="5763140"/>
    <n v="20.100000000000001"/>
    <n v="4"/>
  </r>
  <r>
    <s v="COUNTY"/>
    <x v="2"/>
    <s v="13084344"/>
    <n v="20843.7"/>
    <n v="20843.7"/>
    <x v="0"/>
    <d v="2016-10-01T00:00:00"/>
    <x v="6"/>
    <n v="5763980"/>
    <n v="20.100000000000001"/>
    <n v="1037"/>
  </r>
  <r>
    <s v="AWH"/>
    <x v="2"/>
    <s v="13360478"/>
    <n v="402"/>
    <n v="402"/>
    <x v="0"/>
    <d v="2016-10-01T00:00:00"/>
    <x v="6"/>
    <n v="5770530"/>
    <n v="20.100000000000001"/>
    <n v="20"/>
  </r>
  <r>
    <s v="SpokCity"/>
    <x v="2"/>
    <s v="13360478"/>
    <n v="20.100000000000001"/>
    <n v="20.100000000000001"/>
    <x v="0"/>
    <d v="2016-10-01T00:00:00"/>
    <x v="6"/>
    <n v="5772010"/>
    <n v="20.100000000000001"/>
    <n v="1"/>
  </r>
  <r>
    <s v="COUNTY"/>
    <x v="2"/>
    <s v="13360478"/>
    <n v="2954.7"/>
    <n v="2954.7"/>
    <x v="0"/>
    <d v="2016-10-01T00:00:00"/>
    <x v="6"/>
    <n v="5761940"/>
    <n v="20.100000000000001"/>
    <n v="146.99999999999997"/>
  </r>
  <r>
    <s v="COUNTY"/>
    <x v="2"/>
    <s v="13360478"/>
    <n v="60.3"/>
    <n v="60.3"/>
    <x v="0"/>
    <d v="2016-10-01T00:00:00"/>
    <x v="6"/>
    <n v="5786520"/>
    <n v="20.100000000000001"/>
    <n v="2.9999999999999996"/>
  </r>
  <r>
    <s v="COUNTY"/>
    <x v="2"/>
    <s v="13360478"/>
    <n v="20.100000000000001"/>
    <n v="20.100000000000001"/>
    <x v="0"/>
    <d v="2016-10-01T00:00:00"/>
    <x v="6"/>
    <n v="5777360"/>
    <n v="20.100000000000001"/>
    <n v="1"/>
  </r>
  <r>
    <s v="COUNTY"/>
    <x v="2"/>
    <s v="13360478"/>
    <n v="20.100000000000001"/>
    <n v="20.100000000000001"/>
    <x v="0"/>
    <d v="2016-10-01T00:00:00"/>
    <x v="6"/>
    <n v="5786210"/>
    <n v="20.100000000000001"/>
    <n v="1"/>
  </r>
  <r>
    <s v="COUNTY"/>
    <x v="2"/>
    <s v="13360478"/>
    <n v="20.100000000000001"/>
    <n v="20.100000000000001"/>
    <x v="0"/>
    <d v="2016-10-01T00:00:00"/>
    <x v="6"/>
    <n v="5786450"/>
    <n v="20.100000000000001"/>
    <n v="1"/>
  </r>
  <r>
    <s v="COUNTY"/>
    <x v="2"/>
    <s v="13360478"/>
    <n v="13647.9"/>
    <n v="13647.9"/>
    <x v="0"/>
    <d v="2016-10-01T00:00:00"/>
    <x v="6"/>
    <n v="5013089"/>
    <n v="20.100000000000001"/>
    <n v="678.99999999999989"/>
  </r>
  <r>
    <s v="COUNTY"/>
    <x v="2"/>
    <s v="13629791"/>
    <n v="261.3"/>
    <n v="261.3"/>
    <x v="0"/>
    <d v="2016-10-01T00:00:00"/>
    <x v="6"/>
    <n v="5763220"/>
    <n v="20.100000000000001"/>
    <n v="13"/>
  </r>
  <r>
    <s v="COUNTY"/>
    <x v="2"/>
    <s v="13629791"/>
    <n v="703.5"/>
    <n v="703.5"/>
    <x v="0"/>
    <d v="2016-10-01T00:00:00"/>
    <x v="6"/>
    <n v="5767880"/>
    <n v="20.100000000000001"/>
    <n v="35"/>
  </r>
  <r>
    <s v="COUNTY"/>
    <x v="2"/>
    <s v="861710"/>
    <n v="-16.079999999999998"/>
    <n v="16.079999999999998"/>
    <x v="0"/>
    <d v="2016-10-03T00:00:00"/>
    <x v="6"/>
    <n v="5761750"/>
    <n v="20.100000000000001"/>
    <n v="-0.79999999999999982"/>
  </r>
  <r>
    <s v="COUNTY"/>
    <x v="2"/>
    <s v="861715"/>
    <n v="4.0199999999999996"/>
    <n v="4.0199999999999996"/>
    <x v="0"/>
    <d v="2016-10-03T00:00:00"/>
    <x v="6"/>
    <n v="5757020"/>
    <n v="20.100000000000001"/>
    <n v="0.19999999999999996"/>
  </r>
  <r>
    <s v="COUNTY"/>
    <x v="2"/>
    <s v="862562"/>
    <n v="5.03"/>
    <n v="5.03"/>
    <x v="0"/>
    <d v="2016-10-04T00:00:00"/>
    <x v="6"/>
    <n v="5001078"/>
    <n v="20.100000000000001"/>
    <n v="0.25024875621890547"/>
  </r>
  <r>
    <s v="COUNTY"/>
    <x v="2"/>
    <s v="862909"/>
    <n v="20.100000000000001"/>
    <n v="20.100000000000001"/>
    <x v="0"/>
    <d v="2016-10-04T00:00:00"/>
    <x v="6"/>
    <n v="5001313"/>
    <n v="20.100000000000001"/>
    <n v="1"/>
  </r>
  <r>
    <s v="COUNTY"/>
    <x v="2"/>
    <s v="863030"/>
    <n v="-15.08"/>
    <n v="15.08"/>
    <x v="0"/>
    <d v="2016-10-05T00:00:00"/>
    <x v="6"/>
    <n v="5006234"/>
    <n v="20.100000000000001"/>
    <n v="-0.75024875621890541"/>
  </r>
  <r>
    <s v="COUNTY"/>
    <x v="2"/>
    <s v="861653"/>
    <n v="20.100000000000001"/>
    <n v="20.100000000000001"/>
    <x v="0"/>
    <d v="2016-10-06T00:00:00"/>
    <x v="6"/>
    <n v="5004652"/>
    <n v="20.100000000000001"/>
    <n v="1"/>
  </r>
  <r>
    <s v="COUNTY"/>
    <x v="2"/>
    <s v="863461"/>
    <n v="20.100000000000001"/>
    <n v="20.100000000000001"/>
    <x v="0"/>
    <d v="2016-10-06T00:00:00"/>
    <x v="6"/>
    <n v="5760560"/>
    <n v="20.100000000000001"/>
    <n v="1"/>
  </r>
  <r>
    <s v="COUNTY"/>
    <x v="2"/>
    <s v="863487"/>
    <n v="-15.08"/>
    <n v="15.08"/>
    <x v="0"/>
    <d v="2016-10-06T00:00:00"/>
    <x v="6"/>
    <n v="5748250"/>
    <n v="20.100000000000001"/>
    <n v="-0.75024875621890541"/>
  </r>
  <r>
    <s v="COUNTY"/>
    <x v="2"/>
    <s v="862910"/>
    <n v="16.079999999999998"/>
    <n v="16.079999999999998"/>
    <x v="0"/>
    <d v="2016-10-10T00:00:00"/>
    <x v="6"/>
    <n v="5787240"/>
    <n v="20.100000000000001"/>
    <n v="0.79999999999999982"/>
  </r>
  <r>
    <s v="AWH"/>
    <x v="2"/>
    <s v="862913"/>
    <n v="16.079999999999998"/>
    <n v="16.079999999999998"/>
    <x v="0"/>
    <d v="2016-10-10T00:00:00"/>
    <x v="6"/>
    <n v="5011721"/>
    <n v="20.100000000000001"/>
    <n v="0.79999999999999982"/>
  </r>
  <r>
    <s v="COUNTY"/>
    <x v="2"/>
    <s v="864280"/>
    <n v="16.079999999999998"/>
    <n v="16.079999999999998"/>
    <x v="0"/>
    <d v="2016-10-10T00:00:00"/>
    <x v="6"/>
    <n v="5775640"/>
    <n v="20.100000000000001"/>
    <n v="0.79999999999999982"/>
  </r>
  <r>
    <s v="COUNTY"/>
    <x v="2"/>
    <s v="865005"/>
    <n v="-12.06"/>
    <n v="12.06"/>
    <x v="0"/>
    <d v="2016-10-10T00:00:00"/>
    <x v="6"/>
    <n v="5004051"/>
    <n v="20.100000000000001"/>
    <n v="-0.6"/>
  </r>
  <r>
    <s v="COUNTY"/>
    <x v="2"/>
    <s v="865091"/>
    <n v="-12.06"/>
    <n v="12.06"/>
    <x v="0"/>
    <d v="2016-10-10T00:00:00"/>
    <x v="6"/>
    <n v="5723930"/>
    <n v="20.100000000000001"/>
    <n v="-0.6"/>
  </r>
  <r>
    <s v="COUNTY"/>
    <x v="2"/>
    <s v="863453"/>
    <n v="15.08"/>
    <n v="15.08"/>
    <x v="0"/>
    <d v="2016-10-11T00:00:00"/>
    <x v="6"/>
    <n v="5001208"/>
    <n v="20.100000000000001"/>
    <n v="0.75024875621890541"/>
  </r>
  <r>
    <s v="COUNTY"/>
    <x v="2"/>
    <s v="863454"/>
    <n v="15.08"/>
    <n v="15.08"/>
    <x v="0"/>
    <d v="2016-10-11T00:00:00"/>
    <x v="6"/>
    <n v="5015426"/>
    <n v="20.100000000000001"/>
    <n v="0.75024875621890541"/>
  </r>
  <r>
    <s v="COUNTY"/>
    <x v="2"/>
    <s v="863812"/>
    <n v="15.08"/>
    <n v="15.08"/>
    <x v="0"/>
    <d v="2016-10-11T00:00:00"/>
    <x v="6"/>
    <n v="5001567"/>
    <n v="20.100000000000001"/>
    <n v="0.75024875621890541"/>
  </r>
  <r>
    <s v="COUNTY"/>
    <x v="2"/>
    <s v="865083"/>
    <n v="-10.050000000000001"/>
    <n v="10.050000000000001"/>
    <x v="0"/>
    <d v="2016-10-11T00:00:00"/>
    <x v="6"/>
    <n v="5780190"/>
    <n v="20.100000000000001"/>
    <n v="-0.5"/>
  </r>
  <r>
    <s v="COUNTY"/>
    <x v="2"/>
    <s v="865085"/>
    <n v="-10.050000000000001"/>
    <n v="10.050000000000001"/>
    <x v="0"/>
    <d v="2016-10-11T00:00:00"/>
    <x v="6"/>
    <n v="5759360"/>
    <n v="20.100000000000001"/>
    <n v="-0.5"/>
  </r>
  <r>
    <s v="COUNTY"/>
    <x v="2"/>
    <s v="865146"/>
    <n v="-10.050000000000001"/>
    <n v="10.050000000000001"/>
    <x v="0"/>
    <d v="2016-10-11T00:00:00"/>
    <x v="6"/>
    <n v="5014846"/>
    <n v="20.100000000000001"/>
    <n v="-0.5"/>
  </r>
  <r>
    <s v="COUNTY"/>
    <x v="2"/>
    <s v="865333"/>
    <n v="-10.050000000000001"/>
    <n v="10.050000000000001"/>
    <x v="0"/>
    <d v="2016-10-11T00:00:00"/>
    <x v="6"/>
    <n v="5011691"/>
    <n v="20.100000000000001"/>
    <n v="-0.5"/>
  </r>
  <r>
    <s v="COUNTY"/>
    <x v="2"/>
    <s v="865417"/>
    <n v="-10.050000000000001"/>
    <n v="10.050000000000001"/>
    <x v="0"/>
    <d v="2016-10-11T00:00:00"/>
    <x v="6"/>
    <n v="5001258"/>
    <n v="20.100000000000001"/>
    <n v="-0.5"/>
  </r>
  <r>
    <s v="COUNTY"/>
    <x v="2"/>
    <s v="865348"/>
    <n v="-10.050000000000001"/>
    <n v="10.050000000000001"/>
    <x v="0"/>
    <d v="2016-10-12T00:00:00"/>
    <x v="6"/>
    <n v="5769810"/>
    <n v="20.100000000000001"/>
    <n v="-0.5"/>
  </r>
  <r>
    <s v="COUNTY"/>
    <x v="2"/>
    <s v="863049"/>
    <n v="15.08"/>
    <n v="15.08"/>
    <x v="0"/>
    <d v="2016-10-13T00:00:00"/>
    <x v="6"/>
    <n v="5787300"/>
    <n v="20.100000000000001"/>
    <n v="0.75024875621890541"/>
  </r>
  <r>
    <s v="COUNTY"/>
    <x v="2"/>
    <s v="865341"/>
    <n v="15.08"/>
    <n v="15.08"/>
    <x v="0"/>
    <d v="2016-10-13T00:00:00"/>
    <x v="6"/>
    <n v="5776030"/>
    <n v="20.100000000000001"/>
    <n v="0.75024875621890541"/>
  </r>
  <r>
    <s v="COUNTY"/>
    <x v="2"/>
    <s v="865474"/>
    <n v="-10.050000000000001"/>
    <n v="10.050000000000001"/>
    <x v="0"/>
    <d v="2016-10-13T00:00:00"/>
    <x v="6"/>
    <n v="5005688"/>
    <n v="20.100000000000001"/>
    <n v="-0.5"/>
  </r>
  <r>
    <s v="COUNTY"/>
    <x v="2"/>
    <s v="865465"/>
    <n v="15.08"/>
    <n v="15.08"/>
    <x v="0"/>
    <d v="2016-10-14T00:00:00"/>
    <x v="6"/>
    <n v="5004408"/>
    <n v="20.100000000000001"/>
    <n v="0.75024875621890541"/>
  </r>
  <r>
    <s v="COUNTY"/>
    <x v="2"/>
    <s v="865043"/>
    <n v="12.06"/>
    <n v="12.06"/>
    <x v="0"/>
    <d v="2016-10-17T00:00:00"/>
    <x v="6"/>
    <n v="5770250"/>
    <n v="20.100000000000001"/>
    <n v="0.6"/>
  </r>
  <r>
    <s v="COUNTY"/>
    <x v="2"/>
    <s v="865379"/>
    <n v="12.06"/>
    <n v="12.06"/>
    <x v="0"/>
    <d v="2016-10-17T00:00:00"/>
    <x v="6"/>
    <n v="5787430"/>
    <n v="20.100000000000001"/>
    <n v="0.6"/>
  </r>
  <r>
    <s v="COUNTY"/>
    <x v="2"/>
    <s v="865441"/>
    <n v="12.06"/>
    <n v="12.06"/>
    <x v="0"/>
    <d v="2016-10-17T00:00:00"/>
    <x v="6"/>
    <n v="5787470"/>
    <n v="20.100000000000001"/>
    <n v="0.6"/>
  </r>
  <r>
    <s v="COUNTY"/>
    <x v="2"/>
    <s v="865473"/>
    <n v="6.7"/>
    <n v="6.7"/>
    <x v="0"/>
    <d v="2016-10-17T00:00:00"/>
    <x v="6"/>
    <n v="5786310"/>
    <n v="20.100000000000001"/>
    <n v="0.33333333333333331"/>
  </r>
  <r>
    <s v="COUNTY"/>
    <x v="2"/>
    <s v="866006"/>
    <n v="12.06"/>
    <n v="12.06"/>
    <x v="0"/>
    <d v="2016-10-17T00:00:00"/>
    <x v="6"/>
    <n v="5011666"/>
    <n v="20.100000000000001"/>
    <n v="0.6"/>
  </r>
  <r>
    <s v="COUNTY"/>
    <x v="2"/>
    <s v="867280"/>
    <n v="12.06"/>
    <n v="12.06"/>
    <x v="0"/>
    <d v="2016-10-17T00:00:00"/>
    <x v="6"/>
    <n v="5761330"/>
    <n v="20.100000000000001"/>
    <n v="0.6"/>
  </r>
  <r>
    <s v="COUNTY"/>
    <x v="2"/>
    <s v="867714"/>
    <n v="-8.0399999999999991"/>
    <n v="8.0399999999999991"/>
    <x v="0"/>
    <d v="2016-10-17T00:00:00"/>
    <x v="6"/>
    <n v="5007367"/>
    <n v="20.100000000000001"/>
    <n v="-0.39999999999999991"/>
  </r>
  <r>
    <s v="AWH"/>
    <x v="2"/>
    <s v="867917"/>
    <n v="-8.0399999999999991"/>
    <n v="8.0399999999999991"/>
    <x v="0"/>
    <d v="2016-10-17T00:00:00"/>
    <x v="6"/>
    <n v="5012366"/>
    <n v="20.100000000000001"/>
    <n v="-0.39999999999999991"/>
  </r>
  <r>
    <s v="COUNTY"/>
    <x v="2"/>
    <s v="867959"/>
    <n v="12.06"/>
    <n v="12.06"/>
    <x v="0"/>
    <d v="2016-10-17T00:00:00"/>
    <x v="6"/>
    <n v="5775340"/>
    <n v="20.100000000000001"/>
    <n v="0.6"/>
  </r>
  <r>
    <s v="COUNTY"/>
    <x v="2"/>
    <s v="867960"/>
    <n v="12.06"/>
    <n v="12.06"/>
    <x v="0"/>
    <d v="2016-10-17T00:00:00"/>
    <x v="6"/>
    <n v="5764500"/>
    <n v="20.100000000000001"/>
    <n v="0.6"/>
  </r>
  <r>
    <s v="COUNTY"/>
    <x v="2"/>
    <s v="867981"/>
    <n v="12.06"/>
    <n v="12.06"/>
    <x v="0"/>
    <d v="2016-10-17T00:00:00"/>
    <x v="6"/>
    <n v="5784680"/>
    <n v="20.100000000000001"/>
    <n v="0.6"/>
  </r>
  <r>
    <s v="COUNTY"/>
    <x v="2"/>
    <s v="867988"/>
    <n v="12.06"/>
    <n v="12.06"/>
    <x v="0"/>
    <d v="2016-10-17T00:00:00"/>
    <x v="6"/>
    <n v="5764700"/>
    <n v="20.100000000000001"/>
    <n v="0.6"/>
  </r>
  <r>
    <s v="COUNTY"/>
    <x v="2"/>
    <s v="868013"/>
    <n v="12.06"/>
    <n v="12.06"/>
    <x v="0"/>
    <d v="2016-10-17T00:00:00"/>
    <x v="6"/>
    <n v="5784860"/>
    <n v="20.100000000000001"/>
    <n v="0.6"/>
  </r>
  <r>
    <s v="COUNTY"/>
    <x v="2"/>
    <s v="869112"/>
    <n v="-8.0399999999999991"/>
    <n v="8.0399999999999991"/>
    <x v="0"/>
    <d v="2016-10-17T00:00:00"/>
    <x v="6"/>
    <n v="5780210"/>
    <n v="20.100000000000001"/>
    <n v="-0.39999999999999991"/>
  </r>
  <r>
    <s v="COUNTY"/>
    <x v="2"/>
    <s v="869130"/>
    <n v="-8.0399999999999991"/>
    <n v="8.0399999999999991"/>
    <x v="0"/>
    <d v="2016-10-17T00:00:00"/>
    <x v="6"/>
    <n v="5006953"/>
    <n v="20.100000000000001"/>
    <n v="-0.39999999999999991"/>
  </r>
  <r>
    <s v="COUNTY"/>
    <x v="2"/>
    <s v="865467"/>
    <n v="10.050000000000001"/>
    <n v="10.050000000000001"/>
    <x v="0"/>
    <d v="2016-10-18T00:00:00"/>
    <x v="6"/>
    <n v="5785650"/>
    <n v="20.100000000000001"/>
    <n v="0.5"/>
  </r>
  <r>
    <s v="COUNTY"/>
    <x v="2"/>
    <s v="867275"/>
    <n v="10.050000000000001"/>
    <n v="10.050000000000001"/>
    <x v="0"/>
    <d v="2016-10-18T00:00:00"/>
    <x v="6"/>
    <n v="5787560"/>
    <n v="20.100000000000001"/>
    <n v="0.5"/>
  </r>
  <r>
    <s v="COUNTY"/>
    <x v="2"/>
    <s v="867923"/>
    <n v="-5.03"/>
    <n v="5.03"/>
    <x v="0"/>
    <d v="2016-10-18T00:00:00"/>
    <x v="6"/>
    <n v="5006055"/>
    <n v="20.100000000000001"/>
    <n v="-0.25024875621890547"/>
  </r>
  <r>
    <s v="COUNTY"/>
    <x v="2"/>
    <s v="867937"/>
    <n v="-5.03"/>
    <n v="5.03"/>
    <x v="0"/>
    <d v="2016-10-18T00:00:00"/>
    <x v="6"/>
    <n v="5006115"/>
    <n v="20.100000000000001"/>
    <n v="-0.25024875621890547"/>
  </r>
  <r>
    <s v="COUNTY"/>
    <x v="2"/>
    <s v="867942"/>
    <n v="-5.03"/>
    <n v="5.03"/>
    <x v="0"/>
    <d v="2016-10-18T00:00:00"/>
    <x v="6"/>
    <n v="5004728"/>
    <n v="20.100000000000001"/>
    <n v="-0.25024875621890547"/>
  </r>
  <r>
    <s v="COUNTY"/>
    <x v="2"/>
    <s v="864766"/>
    <n v="10.050000000000001"/>
    <n v="10.050000000000001"/>
    <x v="0"/>
    <d v="2016-10-19T00:00:00"/>
    <x v="6"/>
    <n v="5787380"/>
    <n v="20.100000000000001"/>
    <n v="0.5"/>
  </r>
  <r>
    <s v="COUNTY"/>
    <x v="2"/>
    <s v="864773"/>
    <n v="10.050000000000001"/>
    <n v="10.050000000000001"/>
    <x v="0"/>
    <d v="2016-10-19T00:00:00"/>
    <x v="6"/>
    <n v="5012655"/>
    <n v="20.100000000000001"/>
    <n v="0.5"/>
  </r>
  <r>
    <s v="COUNTY"/>
    <x v="2"/>
    <s v="866000"/>
    <n v="-5.03"/>
    <n v="5.03"/>
    <x v="0"/>
    <d v="2016-10-19T00:00:00"/>
    <x v="6"/>
    <n v="5787380"/>
    <n v="20.100000000000001"/>
    <n v="-0.25024875621890547"/>
  </r>
  <r>
    <s v="COUNTY"/>
    <x v="2"/>
    <s v="869306"/>
    <n v="-5.03"/>
    <n v="5.03"/>
    <x v="0"/>
    <d v="2016-10-19T00:00:00"/>
    <x v="6"/>
    <n v="5774740"/>
    <n v="20.100000000000001"/>
    <n v="-0.25024875621890547"/>
  </r>
  <r>
    <s v="COUNTY"/>
    <x v="2"/>
    <s v="866929"/>
    <n v="10.050000000000001"/>
    <n v="10.050000000000001"/>
    <x v="0"/>
    <d v="2016-10-20T00:00:00"/>
    <x v="6"/>
    <n v="5004900"/>
    <n v="20.100000000000001"/>
    <n v="0.5"/>
  </r>
  <r>
    <s v="COUNTY"/>
    <x v="2"/>
    <s v="867547"/>
    <n v="10.050000000000001"/>
    <n v="10.050000000000001"/>
    <x v="0"/>
    <d v="2016-10-20T00:00:00"/>
    <x v="6"/>
    <n v="5005543"/>
    <n v="20.100000000000001"/>
    <n v="0.5"/>
  </r>
  <r>
    <s v="COUNTY"/>
    <x v="2"/>
    <s v="869136"/>
    <n v="-5.03"/>
    <n v="5.03"/>
    <x v="0"/>
    <d v="2016-10-20T00:00:00"/>
    <x v="6"/>
    <n v="5007658"/>
    <n v="20.100000000000001"/>
    <n v="-0.25024875621890547"/>
  </r>
  <r>
    <s v="COUNTY"/>
    <x v="2"/>
    <s v="866566"/>
    <n v="10.050000000000001"/>
    <n v="10.050000000000001"/>
    <x v="0"/>
    <d v="2016-10-21T00:00:00"/>
    <x v="6"/>
    <n v="5015292"/>
    <n v="20.100000000000001"/>
    <n v="0.5"/>
  </r>
  <r>
    <s v="COUNTY"/>
    <x v="2"/>
    <s v="867928"/>
    <n v="10.050000000000001"/>
    <n v="10.050000000000001"/>
    <x v="0"/>
    <d v="2016-10-21T00:00:00"/>
    <x v="6"/>
    <n v="5782250"/>
    <n v="20.100000000000001"/>
    <n v="0.5"/>
  </r>
  <r>
    <s v="COUNTY"/>
    <x v="2"/>
    <s v="867886"/>
    <n v="8.0399999999999991"/>
    <n v="8.0399999999999991"/>
    <x v="0"/>
    <d v="2016-10-24T00:00:00"/>
    <x v="6"/>
    <n v="5742710"/>
    <n v="20.100000000000001"/>
    <n v="0.39999999999999991"/>
  </r>
  <r>
    <s v="COUNTY"/>
    <x v="2"/>
    <s v="867910"/>
    <n v="8.0399999999999991"/>
    <n v="8.0399999999999991"/>
    <x v="0"/>
    <d v="2016-10-24T00:00:00"/>
    <x v="6"/>
    <n v="5786150"/>
    <n v="20.100000000000001"/>
    <n v="0.39999999999999991"/>
  </r>
  <r>
    <s v="COUNTY"/>
    <x v="2"/>
    <s v="867950"/>
    <n v="8.0399999999999991"/>
    <n v="8.0399999999999991"/>
    <x v="0"/>
    <d v="2016-10-24T00:00:00"/>
    <x v="6"/>
    <n v="5712690"/>
    <n v="20.100000000000001"/>
    <n v="0.39999999999999991"/>
  </r>
  <r>
    <s v="COUNTY"/>
    <x v="2"/>
    <s v="868525"/>
    <n v="8.0399999999999991"/>
    <n v="8.0399999999999991"/>
    <x v="0"/>
    <d v="2016-10-24T00:00:00"/>
    <x v="6"/>
    <n v="5787630"/>
    <n v="20.100000000000001"/>
    <n v="0.39999999999999991"/>
  </r>
  <r>
    <s v="COUNTY"/>
    <x v="2"/>
    <s v="869147"/>
    <n v="8.0399999999999991"/>
    <n v="8.0399999999999991"/>
    <x v="0"/>
    <d v="2016-10-24T00:00:00"/>
    <x v="6"/>
    <n v="5764700"/>
    <n v="20.100000000000001"/>
    <n v="0.39999999999999991"/>
  </r>
  <r>
    <s v="COUNTY"/>
    <x v="2"/>
    <s v="869737"/>
    <n v="-4.0199999999999996"/>
    <n v="4.0199999999999996"/>
    <x v="0"/>
    <d v="2016-10-24T00:00:00"/>
    <x v="6"/>
    <n v="5786450"/>
    <n v="20.100000000000001"/>
    <n v="-0.19999999999999996"/>
  </r>
  <r>
    <s v="COUNTY"/>
    <x v="2"/>
    <s v="869795"/>
    <n v="-4.0199999999999996"/>
    <n v="4.0199999999999996"/>
    <x v="0"/>
    <d v="2016-10-24T00:00:00"/>
    <x v="6"/>
    <n v="5762890"/>
    <n v="20.100000000000001"/>
    <n v="-0.19999999999999996"/>
  </r>
  <r>
    <s v="COUNTY"/>
    <x v="2"/>
    <s v="869797"/>
    <n v="-4.0199999999999996"/>
    <n v="4.0199999999999996"/>
    <x v="0"/>
    <d v="2016-10-24T00:00:00"/>
    <x v="6"/>
    <n v="5015823"/>
    <n v="20.100000000000001"/>
    <n v="-0.19999999999999996"/>
  </r>
  <r>
    <s v="COUNTY"/>
    <x v="2"/>
    <s v="869805"/>
    <n v="-4.0199999999999996"/>
    <n v="4.0199999999999996"/>
    <x v="0"/>
    <d v="2016-10-24T00:00:00"/>
    <x v="6"/>
    <n v="5006785"/>
    <n v="20.100000000000001"/>
    <n v="-0.19999999999999996"/>
  </r>
  <r>
    <s v="COUNTY"/>
    <x v="2"/>
    <s v="869978"/>
    <n v="-4.0199999999999996"/>
    <n v="4.0199999999999996"/>
    <x v="0"/>
    <d v="2016-10-24T00:00:00"/>
    <x v="6"/>
    <n v="5016088"/>
    <n v="20.100000000000001"/>
    <n v="-0.19999999999999996"/>
  </r>
  <r>
    <s v="COUNTY"/>
    <x v="2"/>
    <s v="870032"/>
    <n v="-4.0199999999999996"/>
    <n v="4.0199999999999996"/>
    <x v="0"/>
    <d v="2016-10-24T00:00:00"/>
    <x v="6"/>
    <n v="5755850"/>
    <n v="20.100000000000001"/>
    <n v="-0.19999999999999996"/>
  </r>
  <r>
    <s v="COUNTY"/>
    <x v="2"/>
    <s v="871130"/>
    <n v="-4.0199999999999996"/>
    <n v="4.0199999999999996"/>
    <x v="0"/>
    <d v="2016-10-24T00:00:00"/>
    <x v="6"/>
    <n v="5015738"/>
    <n v="20.100000000000001"/>
    <n v="-0.19999999999999996"/>
  </r>
  <r>
    <s v="COUNTY"/>
    <x v="2"/>
    <s v="869945"/>
    <n v="5.03"/>
    <n v="5.03"/>
    <x v="0"/>
    <d v="2016-10-25T00:00:00"/>
    <x v="6"/>
    <n v="5787770"/>
    <n v="20.100000000000001"/>
    <n v="0.25024875621890547"/>
  </r>
  <r>
    <s v="COUNTY"/>
    <x v="2"/>
    <s v="868453"/>
    <n v="5.03"/>
    <n v="5.03"/>
    <x v="0"/>
    <d v="2016-10-26T00:00:00"/>
    <x v="6"/>
    <n v="5787600"/>
    <n v="20.100000000000001"/>
    <n v="0.25024875621890547"/>
  </r>
  <r>
    <s v="COUNTY"/>
    <x v="2"/>
    <s v="868519"/>
    <n v="5.03"/>
    <n v="5.03"/>
    <x v="0"/>
    <d v="2016-10-26T00:00:00"/>
    <x v="6"/>
    <n v="5787650"/>
    <n v="20.100000000000001"/>
    <n v="0.25024875621890547"/>
  </r>
  <r>
    <s v="COUNTY"/>
    <x v="2"/>
    <s v="869110"/>
    <n v="5.03"/>
    <n v="5.03"/>
    <x v="0"/>
    <d v="2016-10-26T00:00:00"/>
    <x v="6"/>
    <n v="5776890"/>
    <n v="20.100000000000001"/>
    <n v="0.25024875621890547"/>
  </r>
  <r>
    <s v="COUNTY"/>
    <x v="2"/>
    <s v="870957"/>
    <n v="5.03"/>
    <n v="5.03"/>
    <x v="0"/>
    <d v="2016-10-26T00:00:00"/>
    <x v="6"/>
    <n v="5004920"/>
    <n v="20.100000000000001"/>
    <n v="0.25024875621890547"/>
  </r>
  <r>
    <s v="COUNTY"/>
    <x v="2"/>
    <s v="869377"/>
    <n v="5.03"/>
    <n v="5.03"/>
    <x v="0"/>
    <d v="2016-10-28T00:00:00"/>
    <x v="6"/>
    <n v="5001285"/>
    <n v="20.100000000000001"/>
    <n v="0.25024875621890547"/>
  </r>
  <r>
    <s v="AWH"/>
    <x v="2"/>
    <s v="869414"/>
    <n v="4.0199999999999996"/>
    <n v="4.0199999999999996"/>
    <x v="0"/>
    <d v="2016-10-31T00:00:00"/>
    <x v="6"/>
    <n v="5769510"/>
    <n v="20.100000000000001"/>
    <n v="0.19999999999999996"/>
  </r>
  <r>
    <s v="COUNTY"/>
    <x v="2"/>
    <s v="869977"/>
    <n v="4.0199999999999996"/>
    <n v="4.0199999999999996"/>
    <x v="0"/>
    <d v="2016-10-31T00:00:00"/>
    <x v="6"/>
    <n v="5742220"/>
    <n v="20.100000000000001"/>
    <n v="0.19999999999999996"/>
  </r>
  <r>
    <s v="COUNTY"/>
    <x v="2"/>
    <s v="870091"/>
    <n v="4.0199999999999996"/>
    <n v="4.0199999999999996"/>
    <x v="0"/>
    <d v="2016-10-31T00:00:00"/>
    <x v="6"/>
    <n v="5787790"/>
    <n v="20.100000000000001"/>
    <n v="0.19999999999999996"/>
  </r>
  <r>
    <s v="COUNTY"/>
    <x v="2"/>
    <s v="870137"/>
    <n v="4.0199999999999996"/>
    <n v="4.0199999999999996"/>
    <x v="0"/>
    <d v="2016-10-31T00:00:00"/>
    <x v="6"/>
    <n v="5787230"/>
    <n v="20.100000000000001"/>
    <n v="0.19999999999999996"/>
  </r>
  <r>
    <s v="COUNTY"/>
    <x v="2"/>
    <s v="870944"/>
    <n v="4.0199999999999996"/>
    <n v="4.0199999999999996"/>
    <x v="0"/>
    <d v="2016-10-31T00:00:00"/>
    <x v="6"/>
    <n v="5742500"/>
    <n v="20.100000000000001"/>
    <n v="0.19999999999999996"/>
  </r>
  <r>
    <s v="COUNTY"/>
    <x v="2"/>
    <s v="871072"/>
    <n v="4.0199999999999996"/>
    <n v="4.0199999999999996"/>
    <x v="0"/>
    <d v="2016-10-31T00:00:00"/>
    <x v="6"/>
    <n v="5787840"/>
    <n v="20.100000000000001"/>
    <n v="0.19999999999999996"/>
  </r>
  <r>
    <s v="COUNTY"/>
    <x v="2"/>
    <s v="871077"/>
    <n v="4.0199999999999996"/>
    <n v="4.0199999999999996"/>
    <x v="0"/>
    <d v="2016-10-31T00:00:00"/>
    <x v="6"/>
    <n v="5787850"/>
    <n v="20.100000000000001"/>
    <n v="0.19999999999999996"/>
  </r>
  <r>
    <s v="COUNTY"/>
    <x v="2"/>
    <s v="871094"/>
    <n v="4.0199999999999996"/>
    <n v="4.0199999999999996"/>
    <x v="0"/>
    <d v="2016-10-31T00:00:00"/>
    <x v="6"/>
    <n v="5787860"/>
    <n v="20.100000000000001"/>
    <n v="0.19999999999999996"/>
  </r>
  <r>
    <s v="COUNTY"/>
    <x v="2"/>
    <s v="872068"/>
    <n v="4.0199999999999996"/>
    <n v="4.0199999999999996"/>
    <x v="0"/>
    <d v="2016-10-31T00:00:00"/>
    <x v="6"/>
    <n v="5787910"/>
    <n v="20.100000000000001"/>
    <n v="0.19999999999999996"/>
  </r>
  <r>
    <s v="COUNTY"/>
    <x v="2"/>
    <s v="875930"/>
    <n v="-20.100000000000001"/>
    <n v="20.100000000000001"/>
    <x v="0"/>
    <d v="2016-10-31T00:00:00"/>
    <x v="6"/>
    <n v="5768130"/>
    <n v="20.100000000000001"/>
    <n v="-1"/>
  </r>
  <r>
    <s v="COUNTY"/>
    <x v="2"/>
    <s v="862591"/>
    <n v="-20.100000000000001"/>
    <n v="20.100000000000001"/>
    <x v="0"/>
    <d v="2016-11-01T00:00:00"/>
    <x v="7"/>
    <n v="5786400"/>
    <n v="20.100000000000001"/>
    <n v="-1"/>
  </r>
  <r>
    <s v="COUNTY"/>
    <x v="2"/>
    <s v="863013"/>
    <n v="20.100000000000001"/>
    <n v="20.100000000000001"/>
    <x v="0"/>
    <d v="2016-11-01T00:00:00"/>
    <x v="7"/>
    <n v="5005420"/>
    <n v="20.100000000000001"/>
    <n v="1"/>
  </r>
  <r>
    <s v="COUNTY"/>
    <x v="2"/>
    <s v="863031"/>
    <n v="-20.100000000000001"/>
    <n v="20.100000000000001"/>
    <x v="0"/>
    <d v="2016-11-01T00:00:00"/>
    <x v="7"/>
    <n v="5006234"/>
    <n v="20.100000000000001"/>
    <n v="-1"/>
  </r>
  <r>
    <s v="COUNTY"/>
    <x v="2"/>
    <s v="863488"/>
    <n v="-20.100000000000001"/>
    <n v="20.100000000000001"/>
    <x v="0"/>
    <d v="2016-11-01T00:00:00"/>
    <x v="7"/>
    <n v="5748250"/>
    <n v="20.100000000000001"/>
    <n v="-1"/>
  </r>
  <r>
    <s v="COUNTY"/>
    <x v="2"/>
    <s v="865007"/>
    <n v="-20.100000000000001"/>
    <n v="20.100000000000001"/>
    <x v="0"/>
    <d v="2016-11-01T00:00:00"/>
    <x v="7"/>
    <n v="5004051"/>
    <n v="20.100000000000001"/>
    <n v="-1"/>
  </r>
  <r>
    <s v="COUNTY"/>
    <x v="2"/>
    <s v="865084"/>
    <n v="-20.100000000000001"/>
    <n v="20.100000000000001"/>
    <x v="0"/>
    <d v="2016-11-01T00:00:00"/>
    <x v="7"/>
    <n v="5780190"/>
    <n v="20.100000000000001"/>
    <n v="-1"/>
  </r>
  <r>
    <s v="COUNTY"/>
    <x v="2"/>
    <s v="865086"/>
    <n v="-20.100000000000001"/>
    <n v="20.100000000000001"/>
    <x v="0"/>
    <d v="2016-11-01T00:00:00"/>
    <x v="7"/>
    <n v="5759360"/>
    <n v="20.100000000000001"/>
    <n v="-1"/>
  </r>
  <r>
    <s v="COUNTY"/>
    <x v="2"/>
    <s v="865093"/>
    <n v="-20.100000000000001"/>
    <n v="20.100000000000001"/>
    <x v="0"/>
    <d v="2016-11-01T00:00:00"/>
    <x v="7"/>
    <n v="5723930"/>
    <n v="20.100000000000001"/>
    <n v="-1"/>
  </r>
  <r>
    <s v="COUNTY"/>
    <x v="2"/>
    <s v="865147"/>
    <n v="-20.100000000000001"/>
    <n v="20.100000000000001"/>
    <x v="0"/>
    <d v="2016-11-01T00:00:00"/>
    <x v="7"/>
    <n v="5014846"/>
    <n v="20.100000000000001"/>
    <n v="-1"/>
  </r>
  <r>
    <s v="COUNTY"/>
    <x v="2"/>
    <s v="865334"/>
    <n v="-20.100000000000001"/>
    <n v="20.100000000000001"/>
    <x v="0"/>
    <d v="2016-11-01T00:00:00"/>
    <x v="7"/>
    <n v="5011691"/>
    <n v="20.100000000000001"/>
    <n v="-1"/>
  </r>
  <r>
    <s v="COUNTY"/>
    <x v="2"/>
    <s v="865349"/>
    <n v="-20.100000000000001"/>
    <n v="20.100000000000001"/>
    <x v="0"/>
    <d v="2016-11-01T00:00:00"/>
    <x v="7"/>
    <n v="5769810"/>
    <n v="20.100000000000001"/>
    <n v="-1"/>
  </r>
  <r>
    <s v="COUNTY"/>
    <x v="2"/>
    <s v="867911"/>
    <n v="20.100000000000001"/>
    <n v="20.100000000000001"/>
    <x v="0"/>
    <d v="2016-11-01T00:00:00"/>
    <x v="7"/>
    <n v="5786150"/>
    <n v="20.100000000000001"/>
    <n v="1"/>
  </r>
  <r>
    <s v="AWH"/>
    <x v="2"/>
    <s v="867920"/>
    <n v="-20.100000000000001"/>
    <n v="20.100000000000001"/>
    <x v="0"/>
    <d v="2016-11-01T00:00:00"/>
    <x v="7"/>
    <n v="5012366"/>
    <n v="20.100000000000001"/>
    <n v="-1"/>
  </r>
  <r>
    <s v="COUNTY"/>
    <x v="2"/>
    <s v="867938"/>
    <n v="-20.100000000000001"/>
    <n v="20.100000000000001"/>
    <x v="0"/>
    <d v="2016-11-01T00:00:00"/>
    <x v="7"/>
    <n v="5006115"/>
    <n v="20.100000000000001"/>
    <n v="-1"/>
  </r>
  <r>
    <s v="COUNTY"/>
    <x v="2"/>
    <s v="869111"/>
    <n v="20.100000000000001"/>
    <n v="20.100000000000001"/>
    <x v="0"/>
    <d v="2016-11-01T00:00:00"/>
    <x v="7"/>
    <n v="5776890"/>
    <n v="20.100000000000001"/>
    <n v="1"/>
  </r>
  <r>
    <s v="COUNTY"/>
    <x v="2"/>
    <s v="869113"/>
    <n v="-20.100000000000001"/>
    <n v="20.100000000000001"/>
    <x v="0"/>
    <d v="2016-11-01T00:00:00"/>
    <x v="7"/>
    <n v="5780210"/>
    <n v="20.100000000000001"/>
    <n v="-1"/>
  </r>
  <r>
    <s v="COUNTY"/>
    <x v="2"/>
    <s v="869131"/>
    <n v="-20.100000000000001"/>
    <n v="20.100000000000001"/>
    <x v="0"/>
    <d v="2016-11-01T00:00:00"/>
    <x v="7"/>
    <n v="5006953"/>
    <n v="20.100000000000001"/>
    <n v="-1"/>
  </r>
  <r>
    <s v="COUNTY"/>
    <x v="2"/>
    <s v="869137"/>
    <n v="-20.100000000000001"/>
    <n v="20.100000000000001"/>
    <x v="0"/>
    <d v="2016-11-01T00:00:00"/>
    <x v="7"/>
    <n v="5007658"/>
    <n v="20.100000000000001"/>
    <n v="-1"/>
  </r>
  <r>
    <s v="COUNTY"/>
    <x v="2"/>
    <s v="869307"/>
    <n v="-20.100000000000001"/>
    <n v="20.100000000000001"/>
    <x v="0"/>
    <d v="2016-11-01T00:00:00"/>
    <x v="7"/>
    <n v="5774740"/>
    <n v="20.100000000000001"/>
    <n v="-1"/>
  </r>
  <r>
    <s v="COUNTY"/>
    <x v="2"/>
    <s v="869378"/>
    <n v="20.100000000000001"/>
    <n v="20.100000000000001"/>
    <x v="0"/>
    <d v="2016-11-01T00:00:00"/>
    <x v="7"/>
    <n v="5001285"/>
    <n v="20.100000000000001"/>
    <n v="1"/>
  </r>
  <r>
    <s v="COUNTY"/>
    <x v="2"/>
    <s v="869738"/>
    <n v="-20.100000000000001"/>
    <n v="20.100000000000001"/>
    <x v="0"/>
    <d v="2016-11-01T00:00:00"/>
    <x v="7"/>
    <n v="5786450"/>
    <n v="20.100000000000001"/>
    <n v="-1"/>
  </r>
  <r>
    <s v="COUNTY"/>
    <x v="2"/>
    <s v="869798"/>
    <n v="-20.100000000000001"/>
    <n v="20.100000000000001"/>
    <x v="0"/>
    <d v="2016-11-01T00:00:00"/>
    <x v="7"/>
    <n v="5015823"/>
    <n v="20.100000000000001"/>
    <n v="-1"/>
  </r>
  <r>
    <s v="COUNTY"/>
    <x v="2"/>
    <s v="869842"/>
    <n v="20.100000000000001"/>
    <n v="20.100000000000001"/>
    <x v="0"/>
    <d v="2016-11-01T00:00:00"/>
    <x v="7"/>
    <n v="5787740"/>
    <n v="20.100000000000001"/>
    <n v="1"/>
  </r>
  <r>
    <s v="COUNTY"/>
    <x v="2"/>
    <s v="869889"/>
    <n v="20.100000000000001"/>
    <n v="20.100000000000001"/>
    <x v="0"/>
    <d v="2016-11-01T00:00:00"/>
    <x v="7"/>
    <n v="5787750"/>
    <n v="20.100000000000001"/>
    <n v="1"/>
  </r>
  <r>
    <s v="COUNTY"/>
    <x v="2"/>
    <s v="869979"/>
    <n v="-20.100000000000001"/>
    <n v="20.100000000000001"/>
    <x v="0"/>
    <d v="2016-11-01T00:00:00"/>
    <x v="7"/>
    <n v="5016088"/>
    <n v="20.100000000000001"/>
    <n v="-1"/>
  </r>
  <r>
    <s v="COUNTY"/>
    <x v="2"/>
    <s v="870054"/>
    <n v="-20.100000000000001"/>
    <n v="20.100000000000001"/>
    <x v="0"/>
    <d v="2016-11-01T00:00:00"/>
    <x v="7"/>
    <n v="5782900"/>
    <n v="20.100000000000001"/>
    <n v="-1"/>
  </r>
  <r>
    <s v="COUNTY"/>
    <x v="2"/>
    <s v="870945"/>
    <n v="20.100000000000001"/>
    <n v="20.100000000000001"/>
    <x v="0"/>
    <d v="2016-11-01T00:00:00"/>
    <x v="7"/>
    <n v="5742500"/>
    <n v="20.100000000000001"/>
    <n v="1"/>
  </r>
  <r>
    <s v="COUNTY"/>
    <x v="2"/>
    <s v="871131"/>
    <n v="-20.100000000000001"/>
    <n v="20.100000000000001"/>
    <x v="0"/>
    <d v="2016-11-01T00:00:00"/>
    <x v="7"/>
    <n v="5015738"/>
    <n v="20.100000000000001"/>
    <n v="-1"/>
  </r>
  <r>
    <s v="COUNTY"/>
    <x v="2"/>
    <s v="871419"/>
    <n v="20.100000000000001"/>
    <n v="20.100000000000001"/>
    <x v="0"/>
    <d v="2016-11-01T00:00:00"/>
    <x v="7"/>
    <n v="5747240"/>
    <n v="20.100000000000001"/>
    <n v="1"/>
  </r>
  <r>
    <s v="COUNTY"/>
    <x v="2"/>
    <s v="871433"/>
    <n v="-20.100000000000001"/>
    <n v="20.100000000000001"/>
    <x v="0"/>
    <d v="2016-11-01T00:00:00"/>
    <x v="7"/>
    <n v="5778410"/>
    <n v="20.100000000000001"/>
    <n v="-1"/>
  </r>
  <r>
    <s v="COUNTY"/>
    <x v="2"/>
    <s v="872104"/>
    <n v="20.100000000000001"/>
    <n v="20.100000000000001"/>
    <x v="0"/>
    <d v="2016-11-01T00:00:00"/>
    <x v="7"/>
    <n v="5787930"/>
    <n v="20.100000000000001"/>
    <n v="1"/>
  </r>
  <r>
    <s v="COUNTY"/>
    <x v="2"/>
    <s v="872459"/>
    <n v="-20.100000000000001"/>
    <n v="20.100000000000001"/>
    <x v="0"/>
    <d v="2016-11-01T00:00:00"/>
    <x v="7"/>
    <n v="5006255"/>
    <n v="20.100000000000001"/>
    <n v="-1"/>
  </r>
  <r>
    <s v="COUNTY"/>
    <x v="2"/>
    <s v="872617"/>
    <n v="20.100000000000001"/>
    <n v="20.100000000000001"/>
    <x v="0"/>
    <d v="2016-11-01T00:00:00"/>
    <x v="7"/>
    <n v="5787960"/>
    <n v="20.100000000000001"/>
    <n v="1"/>
  </r>
  <r>
    <s v="COUNTY"/>
    <x v="2"/>
    <s v="872718"/>
    <n v="20.100000000000001"/>
    <n v="20.100000000000001"/>
    <x v="0"/>
    <d v="2016-11-01T00:00:00"/>
    <x v="7"/>
    <n v="5012850"/>
    <n v="20.100000000000001"/>
    <n v="1"/>
  </r>
  <r>
    <s v="COUNTY"/>
    <x v="2"/>
    <s v="872955"/>
    <n v="-20.100000000000001"/>
    <n v="20.100000000000001"/>
    <x v="0"/>
    <d v="2016-11-01T00:00:00"/>
    <x v="7"/>
    <n v="5729440"/>
    <n v="20.100000000000001"/>
    <n v="-1"/>
  </r>
  <r>
    <s v="COUNTY"/>
    <x v="2"/>
    <s v="873931"/>
    <n v="-20.100000000000001"/>
    <n v="20.100000000000001"/>
    <x v="0"/>
    <d v="2016-11-01T00:00:00"/>
    <x v="7"/>
    <n v="5708830"/>
    <n v="20.100000000000001"/>
    <n v="-1"/>
  </r>
  <r>
    <s v="COUNTY"/>
    <x v="2"/>
    <s v="874005"/>
    <n v="20.100000000000001"/>
    <n v="20.100000000000001"/>
    <x v="0"/>
    <d v="2016-11-01T00:00:00"/>
    <x v="7"/>
    <n v="5784680"/>
    <n v="20.100000000000001"/>
    <n v="1"/>
  </r>
  <r>
    <s v="COUNTY"/>
    <x v="2"/>
    <s v="874010"/>
    <n v="-20.100000000000001"/>
    <n v="20.100000000000001"/>
    <x v="0"/>
    <d v="2016-11-01T00:00:00"/>
    <x v="7"/>
    <n v="5775450"/>
    <n v="20.100000000000001"/>
    <n v="-1"/>
  </r>
  <r>
    <s v="COUNTY"/>
    <x v="2"/>
    <s v="874014"/>
    <n v="-20.100000000000001"/>
    <n v="20.100000000000001"/>
    <x v="0"/>
    <d v="2016-11-01T00:00:00"/>
    <x v="7"/>
    <n v="5004058"/>
    <n v="20.100000000000001"/>
    <n v="-1"/>
  </r>
  <r>
    <s v="COUNTY"/>
    <x v="2"/>
    <s v="874026"/>
    <n v="4.0199999999999996"/>
    <n v="4.0199999999999996"/>
    <x v="0"/>
    <d v="2016-11-01T00:00:00"/>
    <x v="7"/>
    <n v="5004182"/>
    <n v="20.100000000000001"/>
    <n v="0.19999999999999996"/>
  </r>
  <r>
    <s v="COUNTY"/>
    <x v="2"/>
    <s v="874027"/>
    <n v="4.0199999999999996"/>
    <n v="4.0199999999999996"/>
    <x v="0"/>
    <d v="2016-11-01T00:00:00"/>
    <x v="7"/>
    <n v="5005843"/>
    <n v="20.100000000000001"/>
    <n v="0.19999999999999996"/>
  </r>
  <r>
    <s v="COUNTY"/>
    <x v="2"/>
    <s v="874638"/>
    <n v="4.0199999999999996"/>
    <n v="4.0199999999999996"/>
    <x v="0"/>
    <d v="2016-11-01T00:00:00"/>
    <x v="7"/>
    <n v="5013735"/>
    <n v="20.100000000000001"/>
    <n v="0.19999999999999996"/>
  </r>
  <r>
    <s v="COUNTY"/>
    <x v="2"/>
    <s v="874639"/>
    <n v="4.0199999999999996"/>
    <n v="4.0199999999999996"/>
    <x v="0"/>
    <d v="2016-11-01T00:00:00"/>
    <x v="7"/>
    <n v="5000884"/>
    <n v="20.100000000000001"/>
    <n v="0.19999999999999996"/>
  </r>
  <r>
    <s v="AWH"/>
    <x v="2"/>
    <s v="13360488"/>
    <n v="402"/>
    <n v="402"/>
    <x v="0"/>
    <d v="2016-11-01T00:00:00"/>
    <x v="7"/>
    <n v="5014038"/>
    <n v="20.100000000000001"/>
    <n v="20"/>
  </r>
  <r>
    <s v="SpokCity"/>
    <x v="2"/>
    <s v="13360488"/>
    <n v="20.100000000000001"/>
    <n v="20.100000000000001"/>
    <x v="0"/>
    <d v="2016-11-01T00:00:00"/>
    <x v="7"/>
    <n v="5772010"/>
    <n v="20.100000000000001"/>
    <n v="1"/>
  </r>
  <r>
    <s v="COUNTY"/>
    <x v="2"/>
    <s v="13360488"/>
    <n v="2974.8"/>
    <n v="2974.8"/>
    <x v="0"/>
    <d v="2016-11-01T00:00:00"/>
    <x v="7"/>
    <n v="5777260"/>
    <n v="20.100000000000001"/>
    <n v="148"/>
  </r>
  <r>
    <s v="COUNTY"/>
    <x v="2"/>
    <s v="13360488"/>
    <n v="60.3"/>
    <n v="60.3"/>
    <x v="0"/>
    <d v="2016-11-01T00:00:00"/>
    <x v="7"/>
    <n v="5767910"/>
    <n v="20.100000000000001"/>
    <n v="2.9999999999999996"/>
  </r>
  <r>
    <s v="COUNTY"/>
    <x v="2"/>
    <s v="13360488"/>
    <n v="20.100000000000001"/>
    <n v="20.100000000000001"/>
    <x v="0"/>
    <d v="2016-11-01T00:00:00"/>
    <x v="7"/>
    <n v="5777360"/>
    <n v="20.100000000000001"/>
    <n v="1"/>
  </r>
  <r>
    <s v="COUNTY"/>
    <x v="2"/>
    <s v="13360488"/>
    <n v="20.100000000000001"/>
    <n v="20.100000000000001"/>
    <x v="0"/>
    <d v="2016-11-01T00:00:00"/>
    <x v="7"/>
    <n v="5786210"/>
    <n v="20.100000000000001"/>
    <n v="1"/>
  </r>
  <r>
    <s v="COUNTY"/>
    <x v="2"/>
    <s v="13360488"/>
    <n v="20.100000000000001"/>
    <n v="20.100000000000001"/>
    <x v="0"/>
    <d v="2016-11-01T00:00:00"/>
    <x v="7"/>
    <n v="5786450"/>
    <n v="20.100000000000001"/>
    <n v="1"/>
  </r>
  <r>
    <s v="COUNTY"/>
    <x v="2"/>
    <s v="13360488"/>
    <n v="13848.9"/>
    <n v="13848.9"/>
    <x v="0"/>
    <d v="2016-11-01T00:00:00"/>
    <x v="7"/>
    <n v="5776900"/>
    <n v="20.100000000000001"/>
    <n v="688.99999999999989"/>
  </r>
  <r>
    <s v="AWH"/>
    <x v="2"/>
    <s v="13629802"/>
    <n v="40.200000000000003"/>
    <n v="40.200000000000003"/>
    <x v="0"/>
    <d v="2016-11-01T00:00:00"/>
    <x v="7"/>
    <n v="5769510"/>
    <n v="20.100000000000001"/>
    <n v="2"/>
  </r>
  <r>
    <s v="COUNTY"/>
    <x v="2"/>
    <s v="13629802"/>
    <n v="422.1"/>
    <n v="422.1"/>
    <x v="0"/>
    <d v="2016-11-01T00:00:00"/>
    <x v="7"/>
    <n v="5776030"/>
    <n v="20.100000000000001"/>
    <n v="21"/>
  </r>
  <r>
    <s v="COUNTY"/>
    <x v="2"/>
    <s v="13629802"/>
    <n v="1125.5999999999999"/>
    <n v="1125.5999999999999"/>
    <x v="0"/>
    <d v="2016-11-01T00:00:00"/>
    <x v="7"/>
    <n v="5770250"/>
    <n v="20.100000000000001"/>
    <n v="55.999999999999993"/>
  </r>
  <r>
    <s v="AWH"/>
    <x v="2"/>
    <s v="13860659"/>
    <n v="321.60000000000002"/>
    <n v="321.60000000000002"/>
    <x v="0"/>
    <d v="2016-11-01T00:00:00"/>
    <x v="7"/>
    <n v="5774140"/>
    <n v="20.100000000000001"/>
    <n v="16"/>
  </r>
  <r>
    <s v="SpokCity"/>
    <x v="2"/>
    <s v="13860659"/>
    <n v="160.80000000000001"/>
    <n v="160.80000000000001"/>
    <x v="0"/>
    <d v="2016-11-01T00:00:00"/>
    <x v="7"/>
    <n v="5763770"/>
    <n v="20.100000000000001"/>
    <n v="8"/>
  </r>
  <r>
    <s v="COUNTY"/>
    <x v="2"/>
    <s v="13860659"/>
    <n v="3055.2"/>
    <n v="3055.2"/>
    <x v="0"/>
    <d v="2016-11-01T00:00:00"/>
    <x v="7"/>
    <n v="5773470"/>
    <n v="20.100000000000001"/>
    <n v="151.99999999999997"/>
  </r>
  <r>
    <s v="COUNTY"/>
    <x v="2"/>
    <s v="13860659"/>
    <n v="20.100000000000001"/>
    <n v="20.100000000000001"/>
    <x v="0"/>
    <d v="2016-11-01T00:00:00"/>
    <x v="7"/>
    <n v="5780930"/>
    <n v="20.100000000000001"/>
    <n v="1"/>
  </r>
  <r>
    <s v="COUNTY"/>
    <x v="2"/>
    <s v="13860659"/>
    <n v="80.400000000000006"/>
    <n v="80.400000000000006"/>
    <x v="0"/>
    <d v="2016-11-01T00:00:00"/>
    <x v="7"/>
    <n v="5758770"/>
    <n v="20.100000000000001"/>
    <n v="4"/>
  </r>
  <r>
    <s v="COUNTY"/>
    <x v="2"/>
    <s v="13860659"/>
    <n v="19738.2"/>
    <n v="19738.2"/>
    <x v="0"/>
    <d v="2016-11-01T00:00:00"/>
    <x v="7"/>
    <n v="5773300"/>
    <n v="20.100000000000001"/>
    <n v="982"/>
  </r>
  <r>
    <s v="COUNTY"/>
    <x v="2"/>
    <s v="874783"/>
    <n v="20.100000000000001"/>
    <n v="20.100000000000001"/>
    <x v="0"/>
    <d v="2016-11-02T00:00:00"/>
    <x v="7"/>
    <n v="5774740"/>
    <n v="20.100000000000001"/>
    <n v="1"/>
  </r>
  <r>
    <s v="COUNTY"/>
    <x v="2"/>
    <s v="885589"/>
    <n v="20.100000000000001"/>
    <n v="20.100000000000001"/>
    <x v="0"/>
    <d v="2016-11-03T00:00:00"/>
    <x v="7"/>
    <n v="5000852"/>
    <n v="20.100000000000001"/>
    <n v="1"/>
  </r>
  <r>
    <s v="COUNTY"/>
    <x v="2"/>
    <s v="885650"/>
    <n v="20.100000000000001"/>
    <n v="20.100000000000001"/>
    <x v="0"/>
    <d v="2016-11-03T00:00:00"/>
    <x v="7"/>
    <n v="5001364"/>
    <n v="20.100000000000001"/>
    <n v="1"/>
  </r>
  <r>
    <s v="COUNTY"/>
    <x v="2"/>
    <s v="885653"/>
    <n v="20.100000000000001"/>
    <n v="20.100000000000001"/>
    <x v="0"/>
    <d v="2016-11-03T00:00:00"/>
    <x v="7"/>
    <n v="5000874"/>
    <n v="20.100000000000001"/>
    <n v="1"/>
  </r>
  <r>
    <s v="COUNTY"/>
    <x v="2"/>
    <s v="885659"/>
    <n v="20.100000000000001"/>
    <n v="20.100000000000001"/>
    <x v="0"/>
    <d v="2016-11-03T00:00:00"/>
    <x v="7"/>
    <n v="5001252"/>
    <n v="20.100000000000001"/>
    <n v="1"/>
  </r>
  <r>
    <s v="COUNTY"/>
    <x v="2"/>
    <s v="885660"/>
    <n v="20.100000000000001"/>
    <n v="20.100000000000001"/>
    <x v="0"/>
    <d v="2016-11-03T00:00:00"/>
    <x v="7"/>
    <n v="5001075"/>
    <n v="20.100000000000001"/>
    <n v="1"/>
  </r>
  <r>
    <s v="COUNTY"/>
    <x v="2"/>
    <s v="885662"/>
    <n v="20.100000000000001"/>
    <n v="20.100000000000001"/>
    <x v="0"/>
    <d v="2016-11-03T00:00:00"/>
    <x v="7"/>
    <n v="5000922"/>
    <n v="20.100000000000001"/>
    <n v="1"/>
  </r>
  <r>
    <s v="COUNTY"/>
    <x v="2"/>
    <s v="885664"/>
    <n v="20.100000000000001"/>
    <n v="20.100000000000001"/>
    <x v="0"/>
    <d v="2016-11-03T00:00:00"/>
    <x v="7"/>
    <n v="5000886"/>
    <n v="20.100000000000001"/>
    <n v="1"/>
  </r>
  <r>
    <s v="COUNTY"/>
    <x v="2"/>
    <s v="885666"/>
    <n v="20.100000000000001"/>
    <n v="20.100000000000001"/>
    <x v="0"/>
    <d v="2016-11-03T00:00:00"/>
    <x v="7"/>
    <n v="5001148"/>
    <n v="20.100000000000001"/>
    <n v="1"/>
  </r>
  <r>
    <s v="COUNTY"/>
    <x v="2"/>
    <s v="886451"/>
    <n v="20.100000000000001"/>
    <n v="20.100000000000001"/>
    <x v="0"/>
    <d v="2016-11-03T00:00:00"/>
    <x v="7"/>
    <n v="5000817"/>
    <n v="20.100000000000001"/>
    <n v="1"/>
  </r>
  <r>
    <s v="COUNTY"/>
    <x v="2"/>
    <s v="886453"/>
    <n v="20.100000000000001"/>
    <n v="20.100000000000001"/>
    <x v="0"/>
    <d v="2016-11-03T00:00:00"/>
    <x v="7"/>
    <n v="5001325"/>
    <n v="20.100000000000001"/>
    <n v="1"/>
  </r>
  <r>
    <s v="COUNTY"/>
    <x v="2"/>
    <s v="886454"/>
    <n v="20.100000000000001"/>
    <n v="20.100000000000001"/>
    <x v="0"/>
    <d v="2016-11-03T00:00:00"/>
    <x v="7"/>
    <n v="5001370"/>
    <n v="20.100000000000001"/>
    <n v="1"/>
  </r>
  <r>
    <s v="COUNTY"/>
    <x v="2"/>
    <s v="886456"/>
    <n v="20.100000000000001"/>
    <n v="20.100000000000001"/>
    <x v="0"/>
    <d v="2016-11-03T00:00:00"/>
    <x v="7"/>
    <n v="5000895"/>
    <n v="20.100000000000001"/>
    <n v="1"/>
  </r>
  <r>
    <s v="COUNTY"/>
    <x v="2"/>
    <s v="886457"/>
    <n v="20.100000000000001"/>
    <n v="20.100000000000001"/>
    <x v="0"/>
    <d v="2016-11-03T00:00:00"/>
    <x v="7"/>
    <n v="5000957"/>
    <n v="20.100000000000001"/>
    <n v="1"/>
  </r>
  <r>
    <s v="COUNTY"/>
    <x v="2"/>
    <s v="886458"/>
    <n v="20.100000000000001"/>
    <n v="20.100000000000001"/>
    <x v="0"/>
    <d v="2016-11-03T00:00:00"/>
    <x v="7"/>
    <n v="5000986"/>
    <n v="20.100000000000001"/>
    <n v="1"/>
  </r>
  <r>
    <s v="COUNTY"/>
    <x v="2"/>
    <s v="886461"/>
    <n v="20.100000000000001"/>
    <n v="20.100000000000001"/>
    <x v="0"/>
    <d v="2016-11-03T00:00:00"/>
    <x v="7"/>
    <n v="5012170"/>
    <n v="20.100000000000001"/>
    <n v="1"/>
  </r>
  <r>
    <s v="COUNTY"/>
    <x v="2"/>
    <s v="886463"/>
    <n v="20.100000000000001"/>
    <n v="20.100000000000001"/>
    <x v="0"/>
    <d v="2016-11-03T00:00:00"/>
    <x v="7"/>
    <n v="5012859"/>
    <n v="20.100000000000001"/>
    <n v="1"/>
  </r>
  <r>
    <s v="COUNTY"/>
    <x v="2"/>
    <s v="886464"/>
    <n v="20.100000000000001"/>
    <n v="20.100000000000001"/>
    <x v="0"/>
    <d v="2016-11-03T00:00:00"/>
    <x v="7"/>
    <n v="5001024"/>
    <n v="20.100000000000001"/>
    <n v="1"/>
  </r>
  <r>
    <s v="COUNTY"/>
    <x v="2"/>
    <s v="886467"/>
    <n v="20.100000000000001"/>
    <n v="20.100000000000001"/>
    <x v="0"/>
    <d v="2016-11-03T00:00:00"/>
    <x v="7"/>
    <n v="5011657"/>
    <n v="20.100000000000001"/>
    <n v="1"/>
  </r>
  <r>
    <s v="COUNTY"/>
    <x v="2"/>
    <s v="886468"/>
    <n v="20.100000000000001"/>
    <n v="20.100000000000001"/>
    <x v="0"/>
    <d v="2016-11-03T00:00:00"/>
    <x v="7"/>
    <n v="5001319"/>
    <n v="20.100000000000001"/>
    <n v="1"/>
  </r>
  <r>
    <s v="COUNTY"/>
    <x v="2"/>
    <s v="886469"/>
    <n v="20.100000000000001"/>
    <n v="20.100000000000001"/>
    <x v="0"/>
    <d v="2016-11-03T00:00:00"/>
    <x v="7"/>
    <n v="5001105"/>
    <n v="20.100000000000001"/>
    <n v="1"/>
  </r>
  <r>
    <s v="COUNTY"/>
    <x v="2"/>
    <s v="886472"/>
    <n v="20.100000000000001"/>
    <n v="20.100000000000001"/>
    <x v="0"/>
    <d v="2016-11-03T00:00:00"/>
    <x v="7"/>
    <n v="5016545"/>
    <n v="20.100000000000001"/>
    <n v="1"/>
  </r>
  <r>
    <s v="COUNTY"/>
    <x v="2"/>
    <s v="886473"/>
    <n v="20.100000000000001"/>
    <n v="20.100000000000001"/>
    <x v="0"/>
    <d v="2016-11-03T00:00:00"/>
    <x v="7"/>
    <n v="5000830"/>
    <n v="20.100000000000001"/>
    <n v="1"/>
  </r>
  <r>
    <s v="COUNTY"/>
    <x v="2"/>
    <s v="886475"/>
    <n v="20.100000000000001"/>
    <n v="20.100000000000001"/>
    <x v="0"/>
    <d v="2016-11-03T00:00:00"/>
    <x v="7"/>
    <n v="5001104"/>
    <n v="20.100000000000001"/>
    <n v="1"/>
  </r>
  <r>
    <s v="COUNTY"/>
    <x v="2"/>
    <s v="886476"/>
    <n v="20.100000000000001"/>
    <n v="20.100000000000001"/>
    <x v="0"/>
    <d v="2016-11-03T00:00:00"/>
    <x v="7"/>
    <n v="5000828"/>
    <n v="20.100000000000001"/>
    <n v="1"/>
  </r>
  <r>
    <s v="COUNTY"/>
    <x v="2"/>
    <s v="886477"/>
    <n v="20.100000000000001"/>
    <n v="20.100000000000001"/>
    <x v="0"/>
    <d v="2016-11-03T00:00:00"/>
    <x v="7"/>
    <n v="5001333"/>
    <n v="20.100000000000001"/>
    <n v="1"/>
  </r>
  <r>
    <s v="COUNTY"/>
    <x v="2"/>
    <s v="886479"/>
    <n v="20.100000000000001"/>
    <n v="20.100000000000001"/>
    <x v="0"/>
    <d v="2016-11-03T00:00:00"/>
    <x v="7"/>
    <n v="5001493"/>
    <n v="20.100000000000001"/>
    <n v="1"/>
  </r>
  <r>
    <s v="COUNTY"/>
    <x v="2"/>
    <s v="886480"/>
    <n v="20.100000000000001"/>
    <n v="20.100000000000001"/>
    <x v="0"/>
    <d v="2016-11-03T00:00:00"/>
    <x v="7"/>
    <n v="5726240"/>
    <n v="20.100000000000001"/>
    <n v="1"/>
  </r>
  <r>
    <s v="COUNTY"/>
    <x v="2"/>
    <s v="886482"/>
    <n v="20.100000000000001"/>
    <n v="20.100000000000001"/>
    <x v="0"/>
    <d v="2016-11-03T00:00:00"/>
    <x v="7"/>
    <n v="5001240"/>
    <n v="20.100000000000001"/>
    <n v="1"/>
  </r>
  <r>
    <s v="COUNTY"/>
    <x v="2"/>
    <s v="886485"/>
    <n v="20.100000000000001"/>
    <n v="20.100000000000001"/>
    <x v="0"/>
    <d v="2016-11-03T00:00:00"/>
    <x v="7"/>
    <n v="5000968"/>
    <n v="20.100000000000001"/>
    <n v="1"/>
  </r>
  <r>
    <s v="COUNTY"/>
    <x v="2"/>
    <s v="886487"/>
    <n v="20.100000000000001"/>
    <n v="20.100000000000001"/>
    <x v="0"/>
    <d v="2016-11-03T00:00:00"/>
    <x v="7"/>
    <n v="5016410"/>
    <n v="20.100000000000001"/>
    <n v="1"/>
  </r>
  <r>
    <s v="COUNTY"/>
    <x v="2"/>
    <s v="886488"/>
    <n v="20.100000000000001"/>
    <n v="20.100000000000001"/>
    <x v="0"/>
    <d v="2016-11-03T00:00:00"/>
    <x v="7"/>
    <n v="5001116"/>
    <n v="20.100000000000001"/>
    <n v="1"/>
  </r>
  <r>
    <s v="COUNTY"/>
    <x v="2"/>
    <s v="886490"/>
    <n v="20.100000000000001"/>
    <n v="20.100000000000001"/>
    <x v="0"/>
    <d v="2016-11-03T00:00:00"/>
    <x v="7"/>
    <n v="5001076"/>
    <n v="20.100000000000001"/>
    <n v="1"/>
  </r>
  <r>
    <s v="COUNTY"/>
    <x v="2"/>
    <s v="886493"/>
    <n v="20.100000000000001"/>
    <n v="20.100000000000001"/>
    <x v="0"/>
    <d v="2016-11-03T00:00:00"/>
    <x v="7"/>
    <n v="5743420"/>
    <n v="20.100000000000001"/>
    <n v="1"/>
  </r>
  <r>
    <s v="COUNTY"/>
    <x v="2"/>
    <s v="886494"/>
    <n v="20.100000000000001"/>
    <n v="20.100000000000001"/>
    <x v="0"/>
    <d v="2016-11-03T00:00:00"/>
    <x v="7"/>
    <n v="5001420"/>
    <n v="20.100000000000001"/>
    <n v="1"/>
  </r>
  <r>
    <s v="COUNTY"/>
    <x v="2"/>
    <s v="886495"/>
    <n v="20.100000000000001"/>
    <n v="20.100000000000001"/>
    <x v="0"/>
    <d v="2016-11-03T00:00:00"/>
    <x v="7"/>
    <n v="5001485"/>
    <n v="20.100000000000001"/>
    <n v="1"/>
  </r>
  <r>
    <s v="COUNTY"/>
    <x v="2"/>
    <s v="886496"/>
    <n v="20.100000000000001"/>
    <n v="20.100000000000001"/>
    <x v="0"/>
    <d v="2016-11-03T00:00:00"/>
    <x v="7"/>
    <n v="5001174"/>
    <n v="20.100000000000001"/>
    <n v="1"/>
  </r>
  <r>
    <s v="COUNTY"/>
    <x v="2"/>
    <s v="886497"/>
    <n v="20.100000000000001"/>
    <n v="20.100000000000001"/>
    <x v="0"/>
    <d v="2016-11-03T00:00:00"/>
    <x v="7"/>
    <n v="5000826"/>
    <n v="20.100000000000001"/>
    <n v="1"/>
  </r>
  <r>
    <s v="COUNTY"/>
    <x v="2"/>
    <s v="886498"/>
    <n v="20.100000000000001"/>
    <n v="20.100000000000001"/>
    <x v="0"/>
    <d v="2016-11-03T00:00:00"/>
    <x v="7"/>
    <n v="5001336"/>
    <n v="20.100000000000001"/>
    <n v="1"/>
  </r>
  <r>
    <s v="COUNTY"/>
    <x v="2"/>
    <s v="886503"/>
    <n v="20.100000000000001"/>
    <n v="20.100000000000001"/>
    <x v="0"/>
    <d v="2016-11-03T00:00:00"/>
    <x v="7"/>
    <n v="5015665"/>
    <n v="20.100000000000001"/>
    <n v="1"/>
  </r>
  <r>
    <s v="COUNTY"/>
    <x v="2"/>
    <s v="886507"/>
    <n v="20.100000000000001"/>
    <n v="20.100000000000001"/>
    <x v="0"/>
    <d v="2016-11-03T00:00:00"/>
    <x v="7"/>
    <n v="5001443"/>
    <n v="20.100000000000001"/>
    <n v="1"/>
  </r>
  <r>
    <s v="COUNTY"/>
    <x v="2"/>
    <s v="886516"/>
    <n v="20.100000000000001"/>
    <n v="20.100000000000001"/>
    <x v="0"/>
    <d v="2016-11-03T00:00:00"/>
    <x v="7"/>
    <n v="5016792"/>
    <n v="20.100000000000001"/>
    <n v="1"/>
  </r>
  <r>
    <s v="COUNTY"/>
    <x v="2"/>
    <s v="886518"/>
    <n v="20.100000000000001"/>
    <n v="20.100000000000001"/>
    <x v="0"/>
    <d v="2016-11-03T00:00:00"/>
    <x v="7"/>
    <n v="5011651"/>
    <n v="20.100000000000001"/>
    <n v="1"/>
  </r>
  <r>
    <s v="COUNTY"/>
    <x v="2"/>
    <s v="886521"/>
    <n v="20.100000000000001"/>
    <n v="20.100000000000001"/>
    <x v="0"/>
    <d v="2016-11-03T00:00:00"/>
    <x v="7"/>
    <n v="5001181"/>
    <n v="20.100000000000001"/>
    <n v="1"/>
  </r>
  <r>
    <s v="COUNTY"/>
    <x v="2"/>
    <s v="886522"/>
    <n v="20.100000000000001"/>
    <n v="20.100000000000001"/>
    <x v="0"/>
    <d v="2016-11-03T00:00:00"/>
    <x v="7"/>
    <n v="5000854"/>
    <n v="20.100000000000001"/>
    <n v="1"/>
  </r>
  <r>
    <s v="COUNTY"/>
    <x v="2"/>
    <s v="886524"/>
    <n v="20.100000000000001"/>
    <n v="20.100000000000001"/>
    <x v="0"/>
    <d v="2016-11-03T00:00:00"/>
    <x v="7"/>
    <n v="5000871"/>
    <n v="20.100000000000001"/>
    <n v="1"/>
  </r>
  <r>
    <s v="COUNTY"/>
    <x v="2"/>
    <s v="886537"/>
    <n v="20.100000000000001"/>
    <n v="20.100000000000001"/>
    <x v="0"/>
    <d v="2016-11-03T00:00:00"/>
    <x v="7"/>
    <n v="5005110"/>
    <n v="20.100000000000001"/>
    <n v="1"/>
  </r>
  <r>
    <s v="COUNTY"/>
    <x v="2"/>
    <s v="886564"/>
    <n v="20.100000000000001"/>
    <n v="20.100000000000001"/>
    <x v="0"/>
    <d v="2016-11-03T00:00:00"/>
    <x v="7"/>
    <n v="5004217"/>
    <n v="20.100000000000001"/>
    <n v="1"/>
  </r>
  <r>
    <s v="COUNTY"/>
    <x v="2"/>
    <s v="886576"/>
    <n v="20.100000000000001"/>
    <n v="20.100000000000001"/>
    <x v="0"/>
    <d v="2016-11-03T00:00:00"/>
    <x v="7"/>
    <n v="5013445"/>
    <n v="20.100000000000001"/>
    <n v="1"/>
  </r>
  <r>
    <s v="COUNTY"/>
    <x v="2"/>
    <s v="876247"/>
    <n v="20.100000000000001"/>
    <n v="20.100000000000001"/>
    <x v="0"/>
    <d v="2016-11-04T00:00:00"/>
    <x v="7"/>
    <n v="5788040"/>
    <n v="20.100000000000001"/>
    <n v="1"/>
  </r>
  <r>
    <s v="COUNTY"/>
    <x v="2"/>
    <s v="877166"/>
    <n v="20.100000000000001"/>
    <n v="20.100000000000001"/>
    <x v="0"/>
    <d v="2016-11-07T00:00:00"/>
    <x v="7"/>
    <n v="5770060"/>
    <n v="20.100000000000001"/>
    <n v="1"/>
  </r>
  <r>
    <s v="COUNTY"/>
    <x v="2"/>
    <s v="877226"/>
    <n v="5.03"/>
    <n v="5.03"/>
    <x v="0"/>
    <d v="2016-11-07T00:00:00"/>
    <x v="7"/>
    <n v="5763190"/>
    <n v="20.100000000000001"/>
    <n v="0.25024875621890547"/>
  </r>
  <r>
    <s v="COUNTY"/>
    <x v="2"/>
    <s v="878231"/>
    <n v="-12.06"/>
    <n v="12.06"/>
    <x v="0"/>
    <d v="2016-11-08T00:00:00"/>
    <x v="7"/>
    <n v="5743360"/>
    <n v="20.100000000000001"/>
    <n v="-0.6"/>
  </r>
  <r>
    <s v="COUNTY"/>
    <x v="2"/>
    <s v="878243"/>
    <n v="8.0399999999999991"/>
    <n v="8.0399999999999991"/>
    <x v="0"/>
    <d v="2016-11-08T00:00:00"/>
    <x v="7"/>
    <n v="5001453"/>
    <n v="20.100000000000001"/>
    <n v="0.39999999999999991"/>
  </r>
  <r>
    <s v="COUNTY"/>
    <x v="2"/>
    <s v="878249"/>
    <n v="8.0399999999999991"/>
    <n v="8.0399999999999991"/>
    <x v="0"/>
    <d v="2016-11-08T00:00:00"/>
    <x v="7"/>
    <n v="5756310"/>
    <n v="20.100000000000001"/>
    <n v="0.39999999999999991"/>
  </r>
  <r>
    <s v="COUNTY"/>
    <x v="2"/>
    <s v="879381"/>
    <n v="10.050000000000001"/>
    <n v="10.050000000000001"/>
    <x v="0"/>
    <d v="2016-11-10T00:00:00"/>
    <x v="7"/>
    <n v="5007507"/>
    <n v="20.100000000000001"/>
    <n v="0.5"/>
  </r>
  <r>
    <s v="COUNTY"/>
    <x v="2"/>
    <s v="875248"/>
    <n v="15.08"/>
    <n v="15.08"/>
    <x v="0"/>
    <d v="2016-11-11T00:00:00"/>
    <x v="7"/>
    <n v="5001141"/>
    <n v="20.100000000000001"/>
    <n v="0.75024875621890541"/>
  </r>
  <r>
    <s v="COUNTY"/>
    <x v="2"/>
    <s v="881521"/>
    <n v="10.050000000000001"/>
    <n v="10.050000000000001"/>
    <x v="0"/>
    <d v="2016-11-11T00:00:00"/>
    <x v="7"/>
    <n v="5738370"/>
    <n v="20.100000000000001"/>
    <n v="0.5"/>
  </r>
  <r>
    <s v="COUNTY"/>
    <x v="2"/>
    <s v="877571"/>
    <n v="15.08"/>
    <n v="15.08"/>
    <x v="0"/>
    <d v="2016-11-14T00:00:00"/>
    <x v="7"/>
    <n v="5788120"/>
    <n v="20.100000000000001"/>
    <n v="0.75024875621890541"/>
  </r>
  <r>
    <s v="COUNTY"/>
    <x v="2"/>
    <s v="877614"/>
    <n v="15.08"/>
    <n v="15.08"/>
    <x v="0"/>
    <d v="2016-11-14T00:00:00"/>
    <x v="7"/>
    <n v="5775340"/>
    <n v="20.100000000000001"/>
    <n v="0.75024875621890541"/>
  </r>
  <r>
    <s v="COUNTY"/>
    <x v="2"/>
    <s v="877627"/>
    <n v="15.08"/>
    <n v="15.08"/>
    <x v="0"/>
    <d v="2016-11-14T00:00:00"/>
    <x v="7"/>
    <n v="5784860"/>
    <n v="20.100000000000001"/>
    <n v="0.75024875621890541"/>
  </r>
  <r>
    <s v="COUNTY"/>
    <x v="2"/>
    <s v="879686"/>
    <n v="15.08"/>
    <n v="15.08"/>
    <x v="0"/>
    <d v="2016-11-14T00:00:00"/>
    <x v="7"/>
    <n v="5770460"/>
    <n v="20.100000000000001"/>
    <n v="0.75024875621890541"/>
  </r>
  <r>
    <s v="COUNTY"/>
    <x v="2"/>
    <s v="880246"/>
    <n v="10.050000000000001"/>
    <n v="10.050000000000001"/>
    <x v="0"/>
    <d v="2016-11-14T00:00:00"/>
    <x v="7"/>
    <n v="5005731"/>
    <n v="20.100000000000001"/>
    <n v="0.5"/>
  </r>
  <r>
    <s v="COUNTY"/>
    <x v="2"/>
    <s v="880249"/>
    <n v="10.050000000000001"/>
    <n v="10.050000000000001"/>
    <x v="0"/>
    <d v="2016-11-14T00:00:00"/>
    <x v="7"/>
    <n v="5736360"/>
    <n v="20.100000000000001"/>
    <n v="0.5"/>
  </r>
  <r>
    <s v="COUNTY"/>
    <x v="2"/>
    <s v="880279"/>
    <n v="-10.050000000000001"/>
    <n v="10.050000000000001"/>
    <x v="0"/>
    <d v="2016-11-14T00:00:00"/>
    <x v="7"/>
    <n v="5787840"/>
    <n v="20.100000000000001"/>
    <n v="-0.5"/>
  </r>
  <r>
    <s v="COUNTY"/>
    <x v="2"/>
    <s v="880292"/>
    <n v="-10.050000000000001"/>
    <n v="10.050000000000001"/>
    <x v="0"/>
    <d v="2016-11-14T00:00:00"/>
    <x v="7"/>
    <n v="5787960"/>
    <n v="20.100000000000001"/>
    <n v="-0.5"/>
  </r>
  <r>
    <s v="COUNTY"/>
    <x v="2"/>
    <s v="880334"/>
    <n v="-10.050000000000001"/>
    <n v="10.050000000000001"/>
    <x v="0"/>
    <d v="2016-11-14T00:00:00"/>
    <x v="7"/>
    <n v="5013920"/>
    <n v="20.100000000000001"/>
    <n v="-0.5"/>
  </r>
  <r>
    <s v="COUNTY"/>
    <x v="2"/>
    <s v="880580"/>
    <n v="-10.050000000000001"/>
    <n v="10.050000000000001"/>
    <x v="0"/>
    <d v="2016-11-14T00:00:00"/>
    <x v="7"/>
    <n v="5007235"/>
    <n v="20.100000000000001"/>
    <n v="-0.5"/>
  </r>
  <r>
    <s v="COUNTY"/>
    <x v="2"/>
    <s v="880714"/>
    <n v="-10.050000000000001"/>
    <n v="10.050000000000001"/>
    <x v="0"/>
    <d v="2016-11-14T00:00:00"/>
    <x v="7"/>
    <n v="5758090"/>
    <n v="20.100000000000001"/>
    <n v="-0.5"/>
  </r>
  <r>
    <s v="COUNTY"/>
    <x v="2"/>
    <s v="883211"/>
    <n v="10.050000000000001"/>
    <n v="10.050000000000001"/>
    <x v="0"/>
    <d v="2016-11-14T00:00:00"/>
    <x v="7"/>
    <n v="5778270"/>
    <n v="20.100000000000001"/>
    <n v="0.5"/>
  </r>
  <r>
    <s v="AWH"/>
    <x v="2"/>
    <s v="883245"/>
    <n v="10.050000000000001"/>
    <n v="10.050000000000001"/>
    <x v="0"/>
    <d v="2016-11-14T00:00:00"/>
    <x v="7"/>
    <n v="5763740"/>
    <n v="20.100000000000001"/>
    <n v="0.5"/>
  </r>
  <r>
    <s v="COUNTY"/>
    <x v="2"/>
    <s v="883249"/>
    <n v="10.050000000000001"/>
    <n v="10.050000000000001"/>
    <x v="0"/>
    <d v="2016-11-14T00:00:00"/>
    <x v="7"/>
    <n v="5711110"/>
    <n v="20.100000000000001"/>
    <n v="0.5"/>
  </r>
  <r>
    <s v="COUNTY"/>
    <x v="2"/>
    <s v="883280"/>
    <n v="-10.050000000000001"/>
    <n v="10.050000000000001"/>
    <x v="0"/>
    <d v="2016-11-14T00:00:00"/>
    <x v="7"/>
    <n v="5004319"/>
    <n v="20.100000000000001"/>
    <n v="-0.5"/>
  </r>
  <r>
    <s v="COUNTY"/>
    <x v="2"/>
    <s v="883447"/>
    <n v="10.050000000000001"/>
    <n v="10.050000000000001"/>
    <x v="0"/>
    <d v="2016-11-14T00:00:00"/>
    <x v="7"/>
    <n v="5005228"/>
    <n v="20.100000000000001"/>
    <n v="0.5"/>
  </r>
  <r>
    <s v="COUNTY"/>
    <x v="2"/>
    <s v="883465"/>
    <n v="10.050000000000001"/>
    <n v="10.050000000000001"/>
    <x v="0"/>
    <d v="2016-11-14T00:00:00"/>
    <x v="7"/>
    <n v="5016108"/>
    <n v="20.100000000000001"/>
    <n v="0.5"/>
  </r>
  <r>
    <s v="COUNTY"/>
    <x v="2"/>
    <s v="883467"/>
    <n v="10.050000000000001"/>
    <n v="10.050000000000001"/>
    <x v="0"/>
    <d v="2016-11-14T00:00:00"/>
    <x v="7"/>
    <n v="5761420"/>
    <n v="20.100000000000001"/>
    <n v="0.5"/>
  </r>
  <r>
    <s v="COUNTY"/>
    <x v="2"/>
    <s v="883475"/>
    <n v="10.050000000000001"/>
    <n v="10.050000000000001"/>
    <x v="0"/>
    <d v="2016-11-14T00:00:00"/>
    <x v="7"/>
    <n v="5780940"/>
    <n v="20.100000000000001"/>
    <n v="0.5"/>
  </r>
  <r>
    <s v="COUNTY"/>
    <x v="2"/>
    <s v="878261"/>
    <n v="12.06"/>
    <n v="12.06"/>
    <x v="0"/>
    <d v="2016-11-15T00:00:00"/>
    <x v="7"/>
    <n v="5788160"/>
    <n v="20.100000000000001"/>
    <n v="0.6"/>
  </r>
  <r>
    <s v="COUNTY"/>
    <x v="2"/>
    <s v="883261"/>
    <n v="12.06"/>
    <n v="12.06"/>
    <x v="0"/>
    <d v="2016-11-15T00:00:00"/>
    <x v="7"/>
    <n v="5771710"/>
    <n v="20.100000000000001"/>
    <n v="0.6"/>
  </r>
  <r>
    <s v="COUNTY"/>
    <x v="2"/>
    <s v="880287"/>
    <n v="12.06"/>
    <n v="12.06"/>
    <x v="0"/>
    <d v="2016-11-16T00:00:00"/>
    <x v="7"/>
    <n v="5004568"/>
    <n v="20.100000000000001"/>
    <n v="0.6"/>
  </r>
  <r>
    <s v="COUNTY"/>
    <x v="2"/>
    <s v="880650"/>
    <n v="-8.0399999999999991"/>
    <n v="8.0399999999999991"/>
    <x v="0"/>
    <d v="2016-11-16T00:00:00"/>
    <x v="7"/>
    <n v="5004920"/>
    <n v="20.100000000000001"/>
    <n v="-0.39999999999999991"/>
  </r>
  <r>
    <s v="COUNTY"/>
    <x v="2"/>
    <s v="880652"/>
    <n v="-8.0399999999999991"/>
    <n v="8.0399999999999991"/>
    <x v="0"/>
    <d v="2016-11-16T00:00:00"/>
    <x v="7"/>
    <n v="5005564"/>
    <n v="20.100000000000001"/>
    <n v="-0.39999999999999991"/>
  </r>
  <r>
    <s v="COUNTY"/>
    <x v="2"/>
    <s v="883258"/>
    <n v="12.06"/>
    <n v="12.06"/>
    <x v="0"/>
    <d v="2016-11-16T00:00:00"/>
    <x v="7"/>
    <n v="5742520"/>
    <n v="20.100000000000001"/>
    <n v="0.6"/>
  </r>
  <r>
    <s v="COUNTY"/>
    <x v="2"/>
    <s v="880365"/>
    <n v="10.050000000000001"/>
    <n v="10.050000000000001"/>
    <x v="0"/>
    <d v="2016-11-17T00:00:00"/>
    <x v="7"/>
    <n v="5788300"/>
    <n v="20.100000000000001"/>
    <n v="0.5"/>
  </r>
  <r>
    <s v="COUNTY"/>
    <x v="2"/>
    <s v="881084"/>
    <n v="15.08"/>
    <n v="15.08"/>
    <x v="0"/>
    <d v="2016-11-17T00:00:00"/>
    <x v="7"/>
    <n v="5003967"/>
    <n v="20.100000000000001"/>
    <n v="0.75024875621890541"/>
  </r>
  <r>
    <s v="COUNTY"/>
    <x v="2"/>
    <s v="881087"/>
    <n v="15.08"/>
    <n v="15.08"/>
    <x v="0"/>
    <d v="2016-11-17T00:00:00"/>
    <x v="7"/>
    <n v="5714200"/>
    <n v="20.100000000000001"/>
    <n v="0.75024875621890541"/>
  </r>
  <r>
    <s v="COUNTY"/>
    <x v="2"/>
    <s v="883327"/>
    <n v="-5.03"/>
    <n v="5.03"/>
    <x v="0"/>
    <d v="2016-11-17T00:00:00"/>
    <x v="7"/>
    <n v="5783930"/>
    <n v="20.100000000000001"/>
    <n v="-0.25024875621890547"/>
  </r>
  <r>
    <s v="COUNTY"/>
    <x v="2"/>
    <s v="880232"/>
    <n v="10.050000000000001"/>
    <n v="10.050000000000001"/>
    <x v="0"/>
    <d v="2016-11-18T00:00:00"/>
    <x v="7"/>
    <n v="5788280"/>
    <n v="20.100000000000001"/>
    <n v="0.5"/>
  </r>
  <r>
    <s v="COUNTY"/>
    <x v="2"/>
    <s v="880366"/>
    <n v="10.050000000000001"/>
    <n v="10.050000000000001"/>
    <x v="0"/>
    <d v="2016-11-18T00:00:00"/>
    <x v="7"/>
    <n v="5788310"/>
    <n v="20.100000000000001"/>
    <n v="0.5"/>
  </r>
  <r>
    <s v="COUNTY"/>
    <x v="2"/>
    <s v="883494"/>
    <n v="15.08"/>
    <n v="15.08"/>
    <x v="0"/>
    <d v="2016-11-18T00:00:00"/>
    <x v="7"/>
    <n v="5001354"/>
    <n v="20.100000000000001"/>
    <n v="0.75024875621890541"/>
  </r>
  <r>
    <s v="COUNTY"/>
    <x v="2"/>
    <s v="883683"/>
    <n v="15.08"/>
    <n v="15.08"/>
    <x v="0"/>
    <d v="2016-11-18T00:00:00"/>
    <x v="7"/>
    <n v="5771590"/>
    <n v="20.100000000000001"/>
    <n v="0.75024875621890541"/>
  </r>
  <r>
    <s v="COUNTY"/>
    <x v="2"/>
    <s v="880617"/>
    <n v="10.050000000000001"/>
    <n v="10.050000000000001"/>
    <x v="0"/>
    <d v="2016-11-21T00:00:00"/>
    <x v="7"/>
    <n v="5004199"/>
    <n v="20.100000000000001"/>
    <n v="0.5"/>
  </r>
  <r>
    <s v="COUNTY"/>
    <x v="2"/>
    <s v="880619"/>
    <n v="10.050000000000001"/>
    <n v="10.050000000000001"/>
    <x v="0"/>
    <d v="2016-11-21T00:00:00"/>
    <x v="7"/>
    <n v="5788350"/>
    <n v="20.100000000000001"/>
    <n v="0.5"/>
  </r>
  <r>
    <s v="COUNTY"/>
    <x v="2"/>
    <s v="881106"/>
    <n v="10.050000000000001"/>
    <n v="10.050000000000001"/>
    <x v="0"/>
    <d v="2016-11-21T00:00:00"/>
    <x v="7"/>
    <n v="5788390"/>
    <n v="20.100000000000001"/>
    <n v="0.5"/>
  </r>
  <r>
    <s v="COUNTY"/>
    <x v="2"/>
    <s v="881272"/>
    <n v="10.050000000000001"/>
    <n v="10.050000000000001"/>
    <x v="0"/>
    <d v="2016-11-21T00:00:00"/>
    <x v="7"/>
    <n v="5708830"/>
    <n v="20.100000000000001"/>
    <n v="0.5"/>
  </r>
  <r>
    <s v="COUNTY"/>
    <x v="2"/>
    <s v="883557"/>
    <n v="15.08"/>
    <n v="15.08"/>
    <x v="0"/>
    <d v="2016-11-21T00:00:00"/>
    <x v="7"/>
    <n v="5004376"/>
    <n v="20.100000000000001"/>
    <n v="0.75024875621890541"/>
  </r>
  <r>
    <s v="COUNTY"/>
    <x v="2"/>
    <s v="883562"/>
    <n v="15.08"/>
    <n v="15.08"/>
    <x v="0"/>
    <d v="2016-11-21T00:00:00"/>
    <x v="7"/>
    <n v="5782050"/>
    <n v="20.100000000000001"/>
    <n v="0.75024875621890541"/>
  </r>
  <r>
    <s v="COUNTY"/>
    <x v="2"/>
    <s v="883610"/>
    <n v="-5.03"/>
    <n v="5.03"/>
    <x v="0"/>
    <d v="2016-11-21T00:00:00"/>
    <x v="7"/>
    <n v="5788350"/>
    <n v="20.100000000000001"/>
    <n v="-0.25024875621890547"/>
  </r>
  <r>
    <s v="COUNTY"/>
    <x v="2"/>
    <s v="883687"/>
    <n v="16.079999999999998"/>
    <n v="16.079999999999998"/>
    <x v="0"/>
    <d v="2016-11-22T00:00:00"/>
    <x v="7"/>
    <n v="5001129"/>
    <n v="20.100000000000001"/>
    <n v="0.79999999999999982"/>
  </r>
  <r>
    <s v="COUNTY"/>
    <x v="2"/>
    <s v="883701"/>
    <n v="16.079999999999998"/>
    <n v="16.079999999999998"/>
    <x v="0"/>
    <d v="2016-11-22T00:00:00"/>
    <x v="7"/>
    <n v="5001143"/>
    <n v="20.100000000000001"/>
    <n v="0.79999999999999982"/>
  </r>
  <r>
    <s v="COUNTY"/>
    <x v="2"/>
    <s v="883702"/>
    <n v="16.079999999999998"/>
    <n v="16.079999999999998"/>
    <x v="0"/>
    <d v="2016-11-22T00:00:00"/>
    <x v="7"/>
    <n v="5005086"/>
    <n v="20.100000000000001"/>
    <n v="0.79999999999999982"/>
  </r>
  <r>
    <s v="COUNTY"/>
    <x v="2"/>
    <s v="880606"/>
    <n v="8.0399999999999991"/>
    <n v="8.0399999999999991"/>
    <x v="0"/>
    <d v="2016-11-23T00:00:00"/>
    <x v="7"/>
    <n v="5784080"/>
    <n v="20.100000000000001"/>
    <n v="0.39999999999999991"/>
  </r>
  <r>
    <s v="COUNTY"/>
    <x v="2"/>
    <s v="880653"/>
    <n v="8.0399999999999991"/>
    <n v="8.0399999999999991"/>
    <x v="0"/>
    <d v="2016-11-23T00:00:00"/>
    <x v="7"/>
    <n v="5788380"/>
    <n v="20.100000000000001"/>
    <n v="0.39999999999999991"/>
  </r>
  <r>
    <s v="COUNTY"/>
    <x v="2"/>
    <s v="885579"/>
    <n v="20.100000000000001"/>
    <n v="20.100000000000001"/>
    <x v="0"/>
    <d v="2016-11-24T00:00:00"/>
    <x v="7"/>
    <n v="5004585"/>
    <n v="20.100000000000001"/>
    <n v="1"/>
  </r>
  <r>
    <s v="COUNTY"/>
    <x v="2"/>
    <s v="885674"/>
    <n v="20.100000000000001"/>
    <n v="20.100000000000001"/>
    <x v="0"/>
    <d v="2016-11-24T00:00:00"/>
    <x v="7"/>
    <n v="5006528"/>
    <n v="20.100000000000001"/>
    <n v="1"/>
  </r>
  <r>
    <s v="COUNTY"/>
    <x v="2"/>
    <s v="883650"/>
    <n v="5.03"/>
    <n v="5.03"/>
    <x v="0"/>
    <d v="2016-11-28T00:00:00"/>
    <x v="7"/>
    <n v="5711110"/>
    <n v="20.100000000000001"/>
    <n v="0.25024875621890547"/>
  </r>
  <r>
    <s v="COUNTY"/>
    <x v="2"/>
    <s v="884673"/>
    <n v="5.03"/>
    <n v="5.03"/>
    <x v="0"/>
    <d v="2016-11-28T00:00:00"/>
    <x v="7"/>
    <n v="5788660"/>
    <n v="20.100000000000001"/>
    <n v="0.25024875621890547"/>
  </r>
  <r>
    <s v="COUNTY"/>
    <x v="2"/>
    <s v="884832"/>
    <n v="5.03"/>
    <n v="5.03"/>
    <x v="0"/>
    <d v="2016-11-28T00:00:00"/>
    <x v="7"/>
    <n v="5788730"/>
    <n v="20.100000000000001"/>
    <n v="0.25024875621890547"/>
  </r>
  <r>
    <s v="COUNTY"/>
    <x v="2"/>
    <s v="885048"/>
    <n v="20.100000000000001"/>
    <n v="20.100000000000001"/>
    <x v="0"/>
    <d v="2016-11-28T00:00:00"/>
    <x v="7"/>
    <n v="5777860"/>
    <n v="20.100000000000001"/>
    <n v="1"/>
  </r>
  <r>
    <s v="COUNTY"/>
    <x v="2"/>
    <s v="885590"/>
    <n v="20.100000000000001"/>
    <n v="20.100000000000001"/>
    <x v="0"/>
    <d v="2016-11-28T00:00:00"/>
    <x v="7"/>
    <n v="5747770"/>
    <n v="20.100000000000001"/>
    <n v="1"/>
  </r>
  <r>
    <s v="COUNTY"/>
    <x v="2"/>
    <s v="887905"/>
    <n v="20.100000000000001"/>
    <n v="20.100000000000001"/>
    <x v="0"/>
    <d v="2016-11-28T00:00:00"/>
    <x v="7"/>
    <n v="5005021"/>
    <n v="20.100000000000001"/>
    <n v="1"/>
  </r>
  <r>
    <s v="COUNTY"/>
    <x v="2"/>
    <s v="888541"/>
    <n v="20.100000000000001"/>
    <n v="20.100000000000001"/>
    <x v="0"/>
    <d v="2016-11-28T00:00:00"/>
    <x v="7"/>
    <n v="5778980"/>
    <n v="20.100000000000001"/>
    <n v="1"/>
  </r>
  <r>
    <s v="COUNTY"/>
    <x v="2"/>
    <s v="883444"/>
    <n v="4.0199999999999996"/>
    <n v="4.0199999999999996"/>
    <x v="0"/>
    <d v="2016-11-29T00:00:00"/>
    <x v="7"/>
    <n v="5788520"/>
    <n v="20.100000000000001"/>
    <n v="0.19999999999999996"/>
  </r>
  <r>
    <s v="COUNTY"/>
    <x v="2"/>
    <s v="883593"/>
    <n v="4.0199999999999996"/>
    <n v="4.0199999999999996"/>
    <x v="0"/>
    <d v="2016-11-29T00:00:00"/>
    <x v="7"/>
    <n v="5788570"/>
    <n v="20.100000000000001"/>
    <n v="0.19999999999999996"/>
  </r>
  <r>
    <s v="COUNTY"/>
    <x v="2"/>
    <s v="884649"/>
    <n v="4.0199999999999996"/>
    <n v="4.0199999999999996"/>
    <x v="0"/>
    <d v="2016-11-29T00:00:00"/>
    <x v="7"/>
    <n v="5788620"/>
    <n v="20.100000000000001"/>
    <n v="0.19999999999999996"/>
  </r>
  <r>
    <s v="COUNTY"/>
    <x v="2"/>
    <s v="886510"/>
    <n v="20.100000000000001"/>
    <n v="20.100000000000001"/>
    <x v="0"/>
    <d v="2016-11-29T00:00:00"/>
    <x v="7"/>
    <n v="5005637"/>
    <n v="20.100000000000001"/>
    <n v="1"/>
  </r>
  <r>
    <s v="COUNTY"/>
    <x v="2"/>
    <s v="889048"/>
    <n v="20.100000000000001"/>
    <n v="20.100000000000001"/>
    <x v="0"/>
    <d v="2016-11-29T00:00:00"/>
    <x v="7"/>
    <n v="5785460"/>
    <n v="20.100000000000001"/>
    <n v="1"/>
  </r>
  <r>
    <s v="COUNTY"/>
    <x v="2"/>
    <s v="889122"/>
    <n v="4.0199999999999996"/>
    <n v="4.0199999999999996"/>
    <x v="0"/>
    <d v="2016-11-29T00:00:00"/>
    <x v="7"/>
    <n v="5001078"/>
    <n v="20.100000000000001"/>
    <n v="0.19999999999999996"/>
  </r>
  <r>
    <s v="COUNTY"/>
    <x v="2"/>
    <s v="883256"/>
    <n v="20.100000000000001"/>
    <n v="20.100000000000001"/>
    <x v="0"/>
    <d v="2016-11-30T00:00:00"/>
    <x v="7"/>
    <n v="5723730"/>
    <n v="20.100000000000001"/>
    <n v="1"/>
  </r>
  <r>
    <s v="COUNTY"/>
    <x v="2"/>
    <s v="878232"/>
    <n v="-20.100000000000001"/>
    <n v="20.100000000000001"/>
    <x v="0"/>
    <d v="2016-12-01T00:00:00"/>
    <x v="8"/>
    <n v="5743360"/>
    <n v="20.100000000000001"/>
    <n v="-1"/>
  </r>
  <r>
    <s v="COUNTY"/>
    <x v="2"/>
    <s v="879385"/>
    <n v="-20.100000000000001"/>
    <n v="20.100000000000001"/>
    <x v="0"/>
    <d v="2016-12-01T00:00:00"/>
    <x v="8"/>
    <n v="5787840"/>
    <n v="20.100000000000001"/>
    <n v="-1"/>
  </r>
  <r>
    <s v="COUNTY"/>
    <x v="2"/>
    <s v="880294"/>
    <n v="-20.100000000000001"/>
    <n v="20.100000000000001"/>
    <x v="0"/>
    <d v="2016-12-01T00:00:00"/>
    <x v="8"/>
    <n v="5787960"/>
    <n v="20.100000000000001"/>
    <n v="-1"/>
  </r>
  <r>
    <s v="COUNTY"/>
    <x v="2"/>
    <s v="880335"/>
    <n v="-20.100000000000001"/>
    <n v="20.100000000000001"/>
    <x v="0"/>
    <d v="2016-12-01T00:00:00"/>
    <x v="8"/>
    <n v="5013920"/>
    <n v="20.100000000000001"/>
    <n v="-1"/>
  </r>
  <r>
    <s v="COUNTY"/>
    <x v="2"/>
    <s v="880607"/>
    <n v="20.100000000000001"/>
    <n v="20.100000000000001"/>
    <x v="0"/>
    <d v="2016-12-01T00:00:00"/>
    <x v="8"/>
    <n v="5784080"/>
    <n v="20.100000000000001"/>
    <n v="1"/>
  </r>
  <r>
    <s v="COUNTY"/>
    <x v="2"/>
    <s v="880651"/>
    <n v="-20.100000000000001"/>
    <n v="20.100000000000001"/>
    <x v="0"/>
    <d v="2016-12-01T00:00:00"/>
    <x v="8"/>
    <n v="5004920"/>
    <n v="20.100000000000001"/>
    <n v="-1"/>
  </r>
  <r>
    <s v="COUNTY"/>
    <x v="2"/>
    <s v="883328"/>
    <n v="-20.100000000000001"/>
    <n v="20.100000000000001"/>
    <x v="0"/>
    <d v="2016-12-01T00:00:00"/>
    <x v="8"/>
    <n v="5783930"/>
    <n v="20.100000000000001"/>
    <n v="-1"/>
  </r>
  <r>
    <s v="COUNTY"/>
    <x v="2"/>
    <s v="884665"/>
    <n v="20.100000000000001"/>
    <n v="20.100000000000001"/>
    <x v="0"/>
    <d v="2016-12-01T00:00:00"/>
    <x v="8"/>
    <n v="5788630"/>
    <n v="20.100000000000001"/>
    <n v="1"/>
  </r>
  <r>
    <s v="COUNTY"/>
    <x v="2"/>
    <s v="884785"/>
    <n v="20.100000000000001"/>
    <n v="20.100000000000001"/>
    <x v="0"/>
    <d v="2016-12-01T00:00:00"/>
    <x v="8"/>
    <n v="5788700"/>
    <n v="20.100000000000001"/>
    <n v="1"/>
  </r>
  <r>
    <s v="COUNTY"/>
    <x v="2"/>
    <s v="884896"/>
    <n v="-20.100000000000001"/>
    <n v="20.100000000000001"/>
    <x v="0"/>
    <d v="2016-12-01T00:00:00"/>
    <x v="8"/>
    <n v="5005121"/>
    <n v="20.100000000000001"/>
    <n v="-1"/>
  </r>
  <r>
    <s v="COUNTY"/>
    <x v="2"/>
    <s v="885656"/>
    <n v="20.100000000000001"/>
    <n v="20.100000000000001"/>
    <x v="0"/>
    <d v="2016-12-01T00:00:00"/>
    <x v="8"/>
    <n v="5788770"/>
    <n v="20.100000000000001"/>
    <n v="1"/>
  </r>
  <r>
    <s v="COUNTY"/>
    <x v="2"/>
    <s v="885722"/>
    <n v="20.100000000000001"/>
    <n v="20.100000000000001"/>
    <x v="0"/>
    <d v="2016-12-01T00:00:00"/>
    <x v="8"/>
    <n v="5004665"/>
    <n v="20.100000000000001"/>
    <n v="1"/>
  </r>
  <r>
    <s v="COUNTY"/>
    <x v="2"/>
    <s v="887129"/>
    <n v="20.100000000000001"/>
    <n v="20.100000000000001"/>
    <x v="0"/>
    <d v="2016-12-01T00:00:00"/>
    <x v="8"/>
    <n v="5006906"/>
    <n v="20.100000000000001"/>
    <n v="1"/>
  </r>
  <r>
    <s v="COUNTY"/>
    <x v="2"/>
    <s v="887846"/>
    <n v="20.100000000000001"/>
    <n v="20.100000000000001"/>
    <x v="0"/>
    <d v="2016-12-01T00:00:00"/>
    <x v="8"/>
    <n v="5006533"/>
    <n v="20.100000000000001"/>
    <n v="1"/>
  </r>
  <r>
    <s v="COUNTY"/>
    <x v="2"/>
    <s v="887894"/>
    <n v="20.100000000000001"/>
    <n v="20.100000000000001"/>
    <x v="0"/>
    <d v="2016-12-01T00:00:00"/>
    <x v="8"/>
    <n v="5788850"/>
    <n v="20.100000000000001"/>
    <n v="1"/>
  </r>
  <r>
    <s v="COUNTY"/>
    <x v="2"/>
    <s v="887943"/>
    <n v="20.100000000000001"/>
    <n v="20.100000000000001"/>
    <x v="0"/>
    <d v="2016-12-01T00:00:00"/>
    <x v="8"/>
    <n v="5004664"/>
    <n v="20.100000000000001"/>
    <n v="1"/>
  </r>
  <r>
    <s v="COUNTY"/>
    <x v="2"/>
    <s v="888532"/>
    <n v="20.100000000000001"/>
    <n v="20.100000000000001"/>
    <x v="0"/>
    <d v="2016-12-01T00:00:00"/>
    <x v="8"/>
    <n v="5001354"/>
    <n v="20.100000000000001"/>
    <n v="1"/>
  </r>
  <r>
    <s v="COUNTY"/>
    <x v="2"/>
    <s v="888668"/>
    <n v="4.0199999999999996"/>
    <n v="4.0199999999999996"/>
    <x v="0"/>
    <d v="2016-12-01T00:00:00"/>
    <x v="8"/>
    <n v="5000852"/>
    <n v="20.100000000000001"/>
    <n v="0.19999999999999996"/>
  </r>
  <r>
    <s v="COUNTY"/>
    <x v="2"/>
    <s v="889764"/>
    <n v="-16.079999999999998"/>
    <n v="16.079999999999998"/>
    <x v="0"/>
    <d v="2016-12-01T00:00:00"/>
    <x v="8"/>
    <n v="5769410"/>
    <n v="20.100000000000001"/>
    <n v="-0.79999999999999982"/>
  </r>
  <r>
    <s v="COUNTY"/>
    <x v="2"/>
    <s v="890949"/>
    <n v="-20.100000000000001"/>
    <n v="20.100000000000001"/>
    <x v="0"/>
    <d v="2016-12-01T00:00:00"/>
    <x v="8"/>
    <n v="5004911"/>
    <n v="20.100000000000001"/>
    <n v="-1"/>
  </r>
  <r>
    <s v="COUNTY"/>
    <x v="2"/>
    <s v="895977"/>
    <n v="20.100000000000001"/>
    <n v="20.100000000000001"/>
    <x v="0"/>
    <d v="2016-12-01T00:00:00"/>
    <x v="8"/>
    <n v="5787000"/>
    <n v="20.100000000000001"/>
    <n v="1"/>
  </r>
  <r>
    <s v="COUNTY"/>
    <x v="2"/>
    <s v="907345"/>
    <n v="-20.100000000000001"/>
    <n v="20.100000000000001"/>
    <x v="0"/>
    <d v="2016-12-01T00:00:00"/>
    <x v="8"/>
    <n v="5001129"/>
    <n v="20.100000000000001"/>
    <n v="-1"/>
  </r>
  <r>
    <s v="COUNTY"/>
    <x v="2"/>
    <s v="907346"/>
    <n v="-20.100000000000001"/>
    <n v="20.100000000000001"/>
    <x v="0"/>
    <d v="2016-12-01T00:00:00"/>
    <x v="8"/>
    <n v="5004483"/>
    <n v="20.100000000000001"/>
    <n v="-1"/>
  </r>
  <r>
    <s v="SpokCity"/>
    <x v="2"/>
    <s v="907347"/>
    <n v="-20.100000000000001"/>
    <n v="20.100000000000001"/>
    <x v="0"/>
    <d v="2016-12-01T00:00:00"/>
    <x v="8"/>
    <n v="5004549"/>
    <n v="20.100000000000001"/>
    <n v="-1"/>
  </r>
  <r>
    <s v="COUNTY"/>
    <x v="2"/>
    <s v="907348"/>
    <n v="-20.100000000000001"/>
    <n v="20.100000000000001"/>
    <x v="0"/>
    <d v="2016-12-01T00:00:00"/>
    <x v="8"/>
    <n v="5004920"/>
    <n v="20.100000000000001"/>
    <n v="-1"/>
  </r>
  <r>
    <s v="COUNTY"/>
    <x v="2"/>
    <s v="907349"/>
    <n v="-20.100000000000001"/>
    <n v="20.100000000000001"/>
    <x v="0"/>
    <d v="2016-12-01T00:00:00"/>
    <x v="8"/>
    <n v="5005228"/>
    <n v="20.100000000000001"/>
    <n v="-1"/>
  </r>
  <r>
    <s v="COUNTY"/>
    <x v="2"/>
    <s v="907350"/>
    <n v="-20.100000000000001"/>
    <n v="20.100000000000001"/>
    <x v="0"/>
    <d v="2016-12-01T00:00:00"/>
    <x v="8"/>
    <n v="5005717"/>
    <n v="20.100000000000001"/>
    <n v="-1"/>
  </r>
  <r>
    <s v="COUNTY"/>
    <x v="2"/>
    <s v="907351"/>
    <n v="-20.100000000000001"/>
    <n v="20.100000000000001"/>
    <x v="0"/>
    <d v="2016-12-01T00:00:00"/>
    <x v="8"/>
    <n v="5005959"/>
    <n v="20.100000000000001"/>
    <n v="-1"/>
  </r>
  <r>
    <s v="COUNTY"/>
    <x v="2"/>
    <s v="907352"/>
    <n v="-20.100000000000001"/>
    <n v="20.100000000000001"/>
    <x v="0"/>
    <d v="2016-12-01T00:00:00"/>
    <x v="8"/>
    <n v="5006533"/>
    <n v="20.100000000000001"/>
    <n v="-1"/>
  </r>
  <r>
    <s v="COUNTY"/>
    <x v="2"/>
    <s v="907353"/>
    <n v="-20.100000000000001"/>
    <n v="20.100000000000001"/>
    <x v="0"/>
    <d v="2016-12-01T00:00:00"/>
    <x v="8"/>
    <n v="5006676"/>
    <n v="20.100000000000001"/>
    <n v="-1"/>
  </r>
  <r>
    <s v="COUNTY"/>
    <x v="2"/>
    <s v="907354"/>
    <n v="-20.100000000000001"/>
    <n v="20.100000000000001"/>
    <x v="0"/>
    <d v="2016-12-01T00:00:00"/>
    <x v="8"/>
    <n v="5016108"/>
    <n v="20.100000000000001"/>
    <n v="-1"/>
  </r>
  <r>
    <s v="COUNTY"/>
    <x v="2"/>
    <s v="907355"/>
    <n v="-20.100000000000001"/>
    <n v="20.100000000000001"/>
    <x v="0"/>
    <d v="2016-12-01T00:00:00"/>
    <x v="8"/>
    <n v="5016775"/>
    <n v="20.100000000000001"/>
    <n v="-1"/>
  </r>
  <r>
    <s v="COUNTY"/>
    <x v="2"/>
    <s v="907356"/>
    <n v="-20.100000000000001"/>
    <n v="20.100000000000001"/>
    <x v="0"/>
    <d v="2016-12-01T00:00:00"/>
    <x v="8"/>
    <n v="5737340"/>
    <n v="20.100000000000001"/>
    <n v="-1"/>
  </r>
  <r>
    <s v="COUNTY"/>
    <x v="2"/>
    <s v="907357"/>
    <n v="-20.100000000000001"/>
    <n v="20.100000000000001"/>
    <x v="0"/>
    <d v="2016-12-01T00:00:00"/>
    <x v="8"/>
    <n v="5742520"/>
    <n v="20.100000000000001"/>
    <n v="-1"/>
  </r>
  <r>
    <s v="AWH"/>
    <x v="2"/>
    <s v="907358"/>
    <n v="-20.100000000000001"/>
    <n v="20.100000000000001"/>
    <x v="0"/>
    <d v="2016-12-01T00:00:00"/>
    <x v="8"/>
    <n v="5763740"/>
    <n v="20.100000000000001"/>
    <n v="-1"/>
  </r>
  <r>
    <s v="COUNTY"/>
    <x v="2"/>
    <s v="907359"/>
    <n v="-20.100000000000001"/>
    <n v="20.100000000000001"/>
    <x v="0"/>
    <d v="2016-12-01T00:00:00"/>
    <x v="8"/>
    <n v="5766860"/>
    <n v="20.100000000000001"/>
    <n v="-1"/>
  </r>
  <r>
    <s v="COUNTY"/>
    <x v="2"/>
    <s v="907360"/>
    <n v="-20.100000000000001"/>
    <n v="20.100000000000001"/>
    <x v="0"/>
    <d v="2016-12-01T00:00:00"/>
    <x v="8"/>
    <n v="5769410"/>
    <n v="20.100000000000001"/>
    <n v="-1"/>
  </r>
  <r>
    <s v="COUNTY"/>
    <x v="2"/>
    <s v="907361"/>
    <n v="-20.100000000000001"/>
    <n v="20.100000000000001"/>
    <x v="0"/>
    <d v="2016-12-01T00:00:00"/>
    <x v="8"/>
    <n v="5778980"/>
    <n v="20.100000000000001"/>
    <n v="-1"/>
  </r>
  <r>
    <s v="COUNTY"/>
    <x v="2"/>
    <s v="907362"/>
    <n v="-20.100000000000001"/>
    <n v="20.100000000000001"/>
    <x v="0"/>
    <d v="2016-12-01T00:00:00"/>
    <x v="8"/>
    <n v="5780940"/>
    <n v="20.100000000000001"/>
    <n v="-1"/>
  </r>
  <r>
    <s v="COUNTY"/>
    <x v="2"/>
    <s v="907363"/>
    <n v="-20.100000000000001"/>
    <n v="20.100000000000001"/>
    <x v="0"/>
    <d v="2016-12-01T00:00:00"/>
    <x v="8"/>
    <n v="5789070"/>
    <n v="20.100000000000001"/>
    <n v="-1"/>
  </r>
  <r>
    <s v="COUNTY"/>
    <x v="2"/>
    <s v="907364"/>
    <n v="-20.100000000000001"/>
    <n v="20.100000000000001"/>
    <x v="0"/>
    <d v="2016-12-01T00:00:00"/>
    <x v="8"/>
    <n v="5789100"/>
    <n v="20.100000000000001"/>
    <n v="-1"/>
  </r>
  <r>
    <s v="COUNTY"/>
    <x v="2"/>
    <s v="907365"/>
    <n v="-20.100000000000001"/>
    <n v="20.100000000000001"/>
    <x v="0"/>
    <d v="2016-12-01T00:00:00"/>
    <x v="8"/>
    <n v="5789140"/>
    <n v="20.100000000000001"/>
    <n v="-1"/>
  </r>
  <r>
    <s v="COUNTY"/>
    <x v="2"/>
    <s v="907366"/>
    <n v="-20.100000000000001"/>
    <n v="20.100000000000001"/>
    <x v="0"/>
    <d v="2016-12-01T00:00:00"/>
    <x v="8"/>
    <n v="5789220"/>
    <n v="20.100000000000001"/>
    <n v="-1"/>
  </r>
  <r>
    <s v="COUNTY"/>
    <x v="2"/>
    <s v="907367"/>
    <n v="-20.100000000000001"/>
    <n v="20.100000000000001"/>
    <x v="0"/>
    <d v="2016-12-01T00:00:00"/>
    <x v="8"/>
    <n v="5789300"/>
    <n v="20.100000000000001"/>
    <n v="-1"/>
  </r>
  <r>
    <s v="AWH"/>
    <x v="2"/>
    <s v="13629815"/>
    <n v="40.200000000000003"/>
    <n v="40.200000000000003"/>
    <x v="0"/>
    <d v="2016-12-01T00:00:00"/>
    <x v="8"/>
    <n v="5769510"/>
    <n v="20.100000000000001"/>
    <n v="2"/>
  </r>
  <r>
    <s v="COUNTY"/>
    <x v="2"/>
    <s v="13629815"/>
    <n v="482.4"/>
    <n v="482.4"/>
    <x v="0"/>
    <d v="2016-12-01T00:00:00"/>
    <x v="8"/>
    <n v="5763220"/>
    <n v="20.100000000000001"/>
    <n v="23.999999999999996"/>
  </r>
  <r>
    <s v="COUNTY"/>
    <x v="2"/>
    <s v="13629815"/>
    <n v="1246.2"/>
    <n v="1246.2"/>
    <x v="0"/>
    <d v="2016-12-01T00:00:00"/>
    <x v="8"/>
    <n v="5767880"/>
    <n v="20.100000000000001"/>
    <n v="62"/>
  </r>
  <r>
    <s v="AWH"/>
    <x v="2"/>
    <s v="13860671"/>
    <n v="321.60000000000002"/>
    <n v="321.60000000000002"/>
    <x v="0"/>
    <d v="2016-12-01T00:00:00"/>
    <x v="8"/>
    <n v="5763680"/>
    <n v="20.100000000000001"/>
    <n v="16"/>
  </r>
  <r>
    <s v="SpokCity"/>
    <x v="2"/>
    <s v="13860671"/>
    <n v="160.80000000000001"/>
    <n v="160.80000000000001"/>
    <x v="0"/>
    <d v="2016-12-01T00:00:00"/>
    <x v="8"/>
    <n v="5763770"/>
    <n v="20.100000000000001"/>
    <n v="8"/>
  </r>
  <r>
    <s v="COUNTY"/>
    <x v="2"/>
    <s v="13860671"/>
    <n v="40.200000000000003"/>
    <n v="40.200000000000003"/>
    <x v="0"/>
    <d v="2016-12-01T00:00:00"/>
    <x v="8"/>
    <n v="5788310"/>
    <n v="20.100000000000001"/>
    <n v="2"/>
  </r>
  <r>
    <s v="COUNTY"/>
    <x v="2"/>
    <s v="13860671"/>
    <n v="3195.9"/>
    <n v="3195.9"/>
    <x v="0"/>
    <d v="2016-12-01T00:00:00"/>
    <x v="8"/>
    <n v="5763430"/>
    <n v="20.100000000000001"/>
    <n v="159"/>
  </r>
  <r>
    <s v="COUNTY"/>
    <x v="2"/>
    <s v="13860671"/>
    <n v="20.100000000000001"/>
    <n v="20.100000000000001"/>
    <x v="0"/>
    <d v="2016-12-01T00:00:00"/>
    <x v="8"/>
    <n v="5780930"/>
    <n v="20.100000000000001"/>
    <n v="1"/>
  </r>
  <r>
    <s v="COUNTY"/>
    <x v="2"/>
    <s v="13860671"/>
    <n v="80.400000000000006"/>
    <n v="80.400000000000006"/>
    <x v="0"/>
    <d v="2016-12-01T00:00:00"/>
    <x v="8"/>
    <n v="5763140"/>
    <n v="20.100000000000001"/>
    <n v="4"/>
  </r>
  <r>
    <s v="COUNTY"/>
    <x v="2"/>
    <s v="13860671"/>
    <n v="20.100000000000001"/>
    <n v="20.100000000000001"/>
    <x v="0"/>
    <d v="2016-12-01T00:00:00"/>
    <x v="8"/>
    <n v="5770460"/>
    <n v="20.100000000000001"/>
    <n v="1"/>
  </r>
  <r>
    <s v="COUNTY"/>
    <x v="2"/>
    <s v="13860671"/>
    <n v="20763.3"/>
    <n v="20763.3"/>
    <x v="0"/>
    <d v="2016-12-01T00:00:00"/>
    <x v="8"/>
    <n v="5013670"/>
    <n v="20.100000000000001"/>
    <n v="1033"/>
  </r>
  <r>
    <s v="COUNTY"/>
    <x v="2"/>
    <s v="13860671"/>
    <n v="20.100000000000001"/>
    <n v="20.100000000000001"/>
    <x v="0"/>
    <d v="2016-12-01T00:00:00"/>
    <x v="8"/>
    <n v="5001141"/>
    <n v="20.100000000000001"/>
    <n v="1"/>
  </r>
  <r>
    <s v="AWH"/>
    <x v="2"/>
    <s v="14071048"/>
    <n v="402"/>
    <n v="402"/>
    <x v="0"/>
    <d v="2016-12-01T00:00:00"/>
    <x v="8"/>
    <n v="5014038"/>
    <n v="20.100000000000001"/>
    <n v="20"/>
  </r>
  <r>
    <s v="SpokCity"/>
    <x v="2"/>
    <s v="14071048"/>
    <n v="40.200000000000003"/>
    <n v="40.200000000000003"/>
    <x v="0"/>
    <d v="2016-12-01T00:00:00"/>
    <x v="8"/>
    <n v="5772010"/>
    <n v="20.100000000000001"/>
    <n v="2"/>
  </r>
  <r>
    <s v="COUNTY"/>
    <x v="2"/>
    <s v="14071048"/>
    <n v="2793.9"/>
    <n v="2793.9"/>
    <x v="0"/>
    <d v="2016-12-01T00:00:00"/>
    <x v="8"/>
    <n v="5762900"/>
    <n v="20.100000000000001"/>
    <n v="139"/>
  </r>
  <r>
    <s v="COUNTY"/>
    <x v="2"/>
    <s v="14071048"/>
    <n v="60.3"/>
    <n v="60.3"/>
    <x v="0"/>
    <d v="2016-12-01T00:00:00"/>
    <x v="8"/>
    <n v="5767910"/>
    <n v="20.100000000000001"/>
    <n v="2.9999999999999996"/>
  </r>
  <r>
    <s v="COUNTY"/>
    <x v="2"/>
    <s v="14071048"/>
    <n v="20.100000000000001"/>
    <n v="20.100000000000001"/>
    <x v="0"/>
    <d v="2016-12-01T00:00:00"/>
    <x v="8"/>
    <n v="5777360"/>
    <n v="20.100000000000001"/>
    <n v="1"/>
  </r>
  <r>
    <s v="COUNTY"/>
    <x v="2"/>
    <s v="14071048"/>
    <n v="20.100000000000001"/>
    <n v="20.100000000000001"/>
    <x v="0"/>
    <d v="2016-12-01T00:00:00"/>
    <x v="8"/>
    <n v="5786210"/>
    <n v="20.100000000000001"/>
    <n v="1"/>
  </r>
  <r>
    <s v="COUNTY"/>
    <x v="2"/>
    <s v="14071048"/>
    <n v="13507.2"/>
    <n v="13507.2"/>
    <x v="0"/>
    <d v="2016-12-01T00:00:00"/>
    <x v="8"/>
    <n v="5013620"/>
    <n v="20.100000000000001"/>
    <n v="672"/>
  </r>
  <r>
    <s v="COUNTY"/>
    <x v="2"/>
    <s v="889739"/>
    <n v="-16.079999999999998"/>
    <n v="16.079999999999998"/>
    <x v="0"/>
    <d v="2016-12-02T00:00:00"/>
    <x v="8"/>
    <n v="5015292"/>
    <n v="20.100000000000001"/>
    <n v="-0.79999999999999982"/>
  </r>
  <r>
    <s v="COUNTY"/>
    <x v="2"/>
    <s v="890650"/>
    <n v="-16.079999999999998"/>
    <n v="16.079999999999998"/>
    <x v="0"/>
    <d v="2016-12-02T00:00:00"/>
    <x v="8"/>
    <n v="5013133"/>
    <n v="20.100000000000001"/>
    <n v="-0.79999999999999982"/>
  </r>
  <r>
    <s v="COUNTY"/>
    <x v="2"/>
    <s v="891465"/>
    <n v="-16.079999999999998"/>
    <n v="16.079999999999998"/>
    <x v="0"/>
    <d v="2016-12-02T00:00:00"/>
    <x v="8"/>
    <n v="5709250"/>
    <n v="20.100000000000001"/>
    <n v="-0.79999999999999982"/>
  </r>
  <r>
    <s v="COUNTY"/>
    <x v="2"/>
    <s v="889743"/>
    <n v="20.100000000000001"/>
    <n v="20.100000000000001"/>
    <x v="0"/>
    <d v="2016-12-05T00:00:00"/>
    <x v="8"/>
    <n v="5004633"/>
    <n v="20.100000000000001"/>
    <n v="1"/>
  </r>
  <r>
    <s v="COUNTY"/>
    <x v="2"/>
    <s v="890118"/>
    <n v="-60.3"/>
    <n v="60.3"/>
    <x v="0"/>
    <d v="2016-12-05T00:00:00"/>
    <x v="8"/>
    <n v="5001333"/>
    <n v="20.100000000000001"/>
    <n v="-2.9999999999999996"/>
  </r>
  <r>
    <s v="COUNTY"/>
    <x v="2"/>
    <s v="889049"/>
    <n v="20.100000000000001"/>
    <n v="20.100000000000001"/>
    <x v="0"/>
    <d v="2016-12-06T00:00:00"/>
    <x v="8"/>
    <n v="5785460"/>
    <n v="20.100000000000001"/>
    <n v="1"/>
  </r>
  <r>
    <s v="COUNTY"/>
    <x v="2"/>
    <s v="890096"/>
    <n v="20.100000000000001"/>
    <n v="20.100000000000001"/>
    <x v="0"/>
    <d v="2016-12-06T00:00:00"/>
    <x v="8"/>
    <n v="5005959"/>
    <n v="20.100000000000001"/>
    <n v="1"/>
  </r>
  <r>
    <s v="COUNTY"/>
    <x v="2"/>
    <s v="890679"/>
    <n v="-15.08"/>
    <n v="15.08"/>
    <x v="0"/>
    <d v="2016-12-06T00:00:00"/>
    <x v="8"/>
    <n v="5788160"/>
    <n v="20.100000000000001"/>
    <n v="-0.75024875621890541"/>
  </r>
  <r>
    <s v="COUNTY"/>
    <x v="2"/>
    <s v="892073"/>
    <n v="-15.08"/>
    <n v="15.08"/>
    <x v="0"/>
    <d v="2016-12-06T00:00:00"/>
    <x v="8"/>
    <n v="5001121"/>
    <n v="20.100000000000001"/>
    <n v="-0.75024875621890541"/>
  </r>
  <r>
    <s v="COUNTY"/>
    <x v="2"/>
    <s v="889045"/>
    <n v="16.079999999999998"/>
    <n v="16.079999999999998"/>
    <x v="0"/>
    <d v="2016-12-08T00:00:00"/>
    <x v="8"/>
    <n v="5005717"/>
    <n v="20.100000000000001"/>
    <n v="0.79999999999999982"/>
  </r>
  <r>
    <s v="COUNTY"/>
    <x v="2"/>
    <s v="890125"/>
    <n v="16.079999999999998"/>
    <n v="16.079999999999998"/>
    <x v="0"/>
    <d v="2016-12-08T00:00:00"/>
    <x v="8"/>
    <n v="5769410"/>
    <n v="20.100000000000001"/>
    <n v="0.79999999999999982"/>
  </r>
  <r>
    <s v="COUNTY"/>
    <x v="2"/>
    <s v="890615"/>
    <n v="16.079999999999998"/>
    <n v="16.079999999999998"/>
    <x v="0"/>
    <d v="2016-12-08T00:00:00"/>
    <x v="8"/>
    <n v="5001035"/>
    <n v="20.100000000000001"/>
    <n v="0.79999999999999982"/>
  </r>
  <r>
    <s v="COUNTY"/>
    <x v="2"/>
    <s v="890709"/>
    <n v="16.079999999999998"/>
    <n v="16.079999999999998"/>
    <x v="0"/>
    <d v="2016-12-08T00:00:00"/>
    <x v="8"/>
    <n v="5006676"/>
    <n v="20.100000000000001"/>
    <n v="0.79999999999999982"/>
  </r>
  <r>
    <s v="COUNTY"/>
    <x v="2"/>
    <s v="890604"/>
    <n v="16.079999999999998"/>
    <n v="16.079999999999998"/>
    <x v="0"/>
    <d v="2016-12-09T00:00:00"/>
    <x v="8"/>
    <n v="5775780"/>
    <n v="20.100000000000001"/>
    <n v="0.79999999999999982"/>
  </r>
  <r>
    <s v="COUNTY"/>
    <x v="2"/>
    <s v="891601"/>
    <n v="-12.06"/>
    <n v="12.06"/>
    <x v="0"/>
    <d v="2016-12-09T00:00:00"/>
    <x v="8"/>
    <n v="5782250"/>
    <n v="20.100000000000001"/>
    <n v="-0.6"/>
  </r>
  <r>
    <s v="COUNTY"/>
    <x v="2"/>
    <s v="890028"/>
    <n v="15.08"/>
    <n v="15.08"/>
    <x v="0"/>
    <d v="2016-12-12T00:00:00"/>
    <x v="8"/>
    <n v="5782340"/>
    <n v="20.100000000000001"/>
    <n v="0.75024875621890541"/>
  </r>
  <r>
    <s v="COUNTY"/>
    <x v="2"/>
    <s v="891103"/>
    <n v="15.08"/>
    <n v="15.08"/>
    <x v="0"/>
    <d v="2016-12-12T00:00:00"/>
    <x v="8"/>
    <n v="5005228"/>
    <n v="20.100000000000001"/>
    <n v="0.75024875621890541"/>
  </r>
  <r>
    <s v="COUNTY"/>
    <x v="2"/>
    <s v="891486"/>
    <n v="15.08"/>
    <n v="15.08"/>
    <x v="0"/>
    <d v="2016-12-12T00:00:00"/>
    <x v="8"/>
    <n v="5785080"/>
    <n v="20.100000000000001"/>
    <n v="0.75024875621890541"/>
  </r>
  <r>
    <s v="SpokCity"/>
    <x v="2"/>
    <s v="891630"/>
    <n v="15.08"/>
    <n v="15.08"/>
    <x v="0"/>
    <d v="2016-12-12T00:00:00"/>
    <x v="8"/>
    <n v="5004549"/>
    <n v="20.100000000000001"/>
    <n v="0.75024875621890541"/>
  </r>
  <r>
    <s v="COUNTY"/>
    <x v="2"/>
    <s v="891980"/>
    <n v="10.050000000000001"/>
    <n v="10.050000000000001"/>
    <x v="0"/>
    <d v="2016-12-12T00:00:00"/>
    <x v="8"/>
    <n v="5739860"/>
    <n v="20.100000000000001"/>
    <n v="0.5"/>
  </r>
  <r>
    <s v="COUNTY"/>
    <x v="2"/>
    <s v="892187"/>
    <n v="10.050000000000001"/>
    <n v="10.050000000000001"/>
    <x v="0"/>
    <d v="2016-12-12T00:00:00"/>
    <x v="8"/>
    <n v="5724140"/>
    <n v="20.100000000000001"/>
    <n v="0.5"/>
  </r>
  <r>
    <s v="COUNTY"/>
    <x v="2"/>
    <s v="892968"/>
    <n v="10.050000000000001"/>
    <n v="10.050000000000001"/>
    <x v="0"/>
    <d v="2016-12-12T00:00:00"/>
    <x v="8"/>
    <n v="5740140"/>
    <n v="20.100000000000001"/>
    <n v="0.5"/>
  </r>
  <r>
    <s v="COUNTY"/>
    <x v="2"/>
    <s v="893140"/>
    <n v="10.050000000000001"/>
    <n v="10.050000000000001"/>
    <x v="0"/>
    <d v="2016-12-12T00:00:00"/>
    <x v="8"/>
    <n v="5766140"/>
    <n v="20.100000000000001"/>
    <n v="0.5"/>
  </r>
  <r>
    <s v="COUNTY"/>
    <x v="2"/>
    <s v="890677"/>
    <n v="15.08"/>
    <n v="15.08"/>
    <x v="0"/>
    <d v="2016-12-13T00:00:00"/>
    <x v="8"/>
    <n v="5788820"/>
    <n v="20.100000000000001"/>
    <n v="0.75024875621890541"/>
  </r>
  <r>
    <s v="COUNTY"/>
    <x v="2"/>
    <s v="892122"/>
    <n v="15.08"/>
    <n v="15.08"/>
    <x v="0"/>
    <d v="2016-12-13T00:00:00"/>
    <x v="8"/>
    <n v="5004483"/>
    <n v="20.100000000000001"/>
    <n v="0.75024875621890541"/>
  </r>
  <r>
    <s v="COUNTY"/>
    <x v="2"/>
    <s v="894116"/>
    <n v="-10.050000000000001"/>
    <n v="10.050000000000001"/>
    <x v="0"/>
    <d v="2016-12-13T00:00:00"/>
    <x v="8"/>
    <n v="5747240"/>
    <n v="20.100000000000001"/>
    <n v="-0.5"/>
  </r>
  <r>
    <s v="COUNTY"/>
    <x v="2"/>
    <s v="891070"/>
    <n v="15.08"/>
    <n v="15.08"/>
    <x v="0"/>
    <d v="2016-12-14T00:00:00"/>
    <x v="8"/>
    <n v="5787380"/>
    <n v="20.100000000000001"/>
    <n v="0.75024875621890541"/>
  </r>
  <r>
    <s v="COUNTY"/>
    <x v="2"/>
    <s v="892077"/>
    <n v="15.08"/>
    <n v="15.08"/>
    <x v="0"/>
    <d v="2016-12-14T00:00:00"/>
    <x v="8"/>
    <n v="5742520"/>
    <n v="20.100000000000001"/>
    <n v="0.75024875621890541"/>
  </r>
  <r>
    <s v="COUNTY"/>
    <x v="2"/>
    <s v="893162"/>
    <n v="10.050000000000001"/>
    <n v="10.050000000000001"/>
    <x v="0"/>
    <d v="2016-12-14T00:00:00"/>
    <x v="8"/>
    <n v="5737830"/>
    <n v="20.100000000000001"/>
    <n v="0.5"/>
  </r>
  <r>
    <s v="COUNTY"/>
    <x v="2"/>
    <s v="891481"/>
    <n v="12.06"/>
    <n v="12.06"/>
    <x v="0"/>
    <d v="2016-12-15T00:00:00"/>
    <x v="8"/>
    <n v="5788860"/>
    <n v="20.100000000000001"/>
    <n v="0.6"/>
  </r>
  <r>
    <s v="COUNTY"/>
    <x v="2"/>
    <s v="893368"/>
    <n v="12.06"/>
    <n v="12.06"/>
    <x v="0"/>
    <d v="2016-12-15T00:00:00"/>
    <x v="8"/>
    <n v="5779520"/>
    <n v="20.100000000000001"/>
    <n v="0.6"/>
  </r>
  <r>
    <s v="COUNTY"/>
    <x v="2"/>
    <s v="894050"/>
    <n v="-8.0399999999999991"/>
    <n v="8.0399999999999991"/>
    <x v="0"/>
    <d v="2016-12-15T00:00:00"/>
    <x v="8"/>
    <n v="5781810"/>
    <n v="20.100000000000001"/>
    <n v="-0.39999999999999991"/>
  </r>
  <r>
    <s v="COUNTY"/>
    <x v="2"/>
    <s v="894146"/>
    <n v="-8.0399999999999991"/>
    <n v="8.0399999999999991"/>
    <x v="0"/>
    <d v="2016-12-15T00:00:00"/>
    <x v="8"/>
    <n v="5006676"/>
    <n v="20.100000000000001"/>
    <n v="-0.39999999999999991"/>
  </r>
  <r>
    <s v="COUNTY"/>
    <x v="2"/>
    <s v="895301"/>
    <n v="-8.0399999999999991"/>
    <n v="8.0399999999999991"/>
    <x v="0"/>
    <d v="2016-12-15T00:00:00"/>
    <x v="8"/>
    <n v="5011819"/>
    <n v="20.100000000000001"/>
    <n v="-0.39999999999999991"/>
  </r>
  <r>
    <s v="COUNTY"/>
    <x v="2"/>
    <s v="895329"/>
    <n v="12.06"/>
    <n v="12.06"/>
    <x v="0"/>
    <d v="2016-12-15T00:00:00"/>
    <x v="8"/>
    <n v="5724910"/>
    <n v="20.100000000000001"/>
    <n v="0.6"/>
  </r>
  <r>
    <s v="COUNTY"/>
    <x v="2"/>
    <s v="895866"/>
    <n v="12.06"/>
    <n v="12.06"/>
    <x v="0"/>
    <d v="2016-12-15T00:00:00"/>
    <x v="8"/>
    <n v="5782730"/>
    <n v="20.100000000000001"/>
    <n v="0.6"/>
  </r>
  <r>
    <s v="COUNTY"/>
    <x v="2"/>
    <s v="895965"/>
    <n v="12.06"/>
    <n v="12.06"/>
    <x v="0"/>
    <d v="2016-12-15T00:00:00"/>
    <x v="8"/>
    <n v="5745290"/>
    <n v="20.100000000000001"/>
    <n v="0.6"/>
  </r>
  <r>
    <s v="COUNTY"/>
    <x v="2"/>
    <s v="891555"/>
    <n v="12.06"/>
    <n v="12.06"/>
    <x v="0"/>
    <d v="2016-12-16T00:00:00"/>
    <x v="8"/>
    <n v="5789100"/>
    <n v="20.100000000000001"/>
    <n v="0.6"/>
  </r>
  <r>
    <s v="COUNTY"/>
    <x v="2"/>
    <s v="894063"/>
    <n v="-8.0399999999999991"/>
    <n v="8.0399999999999991"/>
    <x v="0"/>
    <d v="2016-12-16T00:00:00"/>
    <x v="8"/>
    <n v="5776620"/>
    <n v="20.100000000000001"/>
    <n v="-0.39999999999999991"/>
  </r>
  <r>
    <s v="COUNTY"/>
    <x v="2"/>
    <s v="895916"/>
    <n v="12.06"/>
    <n v="12.06"/>
    <x v="0"/>
    <d v="2016-12-16T00:00:00"/>
    <x v="8"/>
    <n v="5016775"/>
    <n v="20.100000000000001"/>
    <n v="0.6"/>
  </r>
  <r>
    <s v="COUNTY"/>
    <x v="2"/>
    <s v="891053"/>
    <n v="10.050000000000001"/>
    <n v="10.050000000000001"/>
    <x v="0"/>
    <d v="2016-12-19T00:00:00"/>
    <x v="8"/>
    <n v="5789070"/>
    <n v="20.100000000000001"/>
    <n v="0.5"/>
  </r>
  <r>
    <s v="COUNTY"/>
    <x v="2"/>
    <s v="892005"/>
    <n v="10.050000000000001"/>
    <n v="10.050000000000001"/>
    <x v="0"/>
    <d v="2016-12-19T00:00:00"/>
    <x v="8"/>
    <n v="5778980"/>
    <n v="20.100000000000001"/>
    <n v="0.5"/>
  </r>
  <r>
    <s v="COUNTY"/>
    <x v="2"/>
    <s v="892170"/>
    <n v="10.050000000000001"/>
    <n v="10.050000000000001"/>
    <x v="0"/>
    <d v="2016-12-19T00:00:00"/>
    <x v="8"/>
    <n v="5780940"/>
    <n v="20.100000000000001"/>
    <n v="0.5"/>
  </r>
  <r>
    <s v="COUNTY"/>
    <x v="2"/>
    <s v="894295"/>
    <n v="-5.03"/>
    <n v="5.03"/>
    <x v="0"/>
    <d v="2016-12-19T00:00:00"/>
    <x v="8"/>
    <n v="5012719"/>
    <n v="20.100000000000001"/>
    <n v="-0.25024875621890547"/>
  </r>
  <r>
    <s v="COUNTY"/>
    <x v="2"/>
    <s v="894635"/>
    <n v="-5.03"/>
    <n v="5.03"/>
    <x v="0"/>
    <d v="2016-12-19T00:00:00"/>
    <x v="8"/>
    <n v="5005341"/>
    <n v="20.100000000000001"/>
    <n v="-0.25024875621890547"/>
  </r>
  <r>
    <s v="COUNTY"/>
    <x v="2"/>
    <s v="894711"/>
    <n v="10.050000000000001"/>
    <n v="10.050000000000001"/>
    <x v="0"/>
    <d v="2016-12-19T00:00:00"/>
    <x v="8"/>
    <n v="5016108"/>
    <n v="20.100000000000001"/>
    <n v="0.5"/>
  </r>
  <r>
    <s v="COUNTY"/>
    <x v="2"/>
    <s v="894736"/>
    <n v="15.08"/>
    <n v="15.08"/>
    <x v="0"/>
    <d v="2016-12-19T00:00:00"/>
    <x v="8"/>
    <n v="5764710"/>
    <n v="20.100000000000001"/>
    <n v="0.75024875621890541"/>
  </r>
  <r>
    <s v="COUNTY"/>
    <x v="2"/>
    <s v="895596"/>
    <n v="15.08"/>
    <n v="15.08"/>
    <x v="0"/>
    <d v="2016-12-19T00:00:00"/>
    <x v="8"/>
    <n v="5766860"/>
    <n v="20.100000000000001"/>
    <n v="0.75024875621890541"/>
  </r>
  <r>
    <s v="COUNTY"/>
    <x v="2"/>
    <s v="895867"/>
    <n v="15.08"/>
    <n v="15.08"/>
    <x v="0"/>
    <d v="2016-12-19T00:00:00"/>
    <x v="8"/>
    <n v="5006501"/>
    <n v="20.100000000000001"/>
    <n v="0.75024875621890541"/>
  </r>
  <r>
    <s v="COUNTY"/>
    <x v="2"/>
    <s v="895874"/>
    <n v="15.08"/>
    <n v="15.08"/>
    <x v="0"/>
    <d v="2016-12-19T00:00:00"/>
    <x v="8"/>
    <n v="5731120"/>
    <n v="20.100000000000001"/>
    <n v="0.75024875621890541"/>
  </r>
  <r>
    <s v="COUNTY"/>
    <x v="2"/>
    <s v="895878"/>
    <n v="15.08"/>
    <n v="15.08"/>
    <x v="0"/>
    <d v="2016-12-19T00:00:00"/>
    <x v="8"/>
    <n v="5772730"/>
    <n v="20.100000000000001"/>
    <n v="0.75024875621890541"/>
  </r>
  <r>
    <s v="COUNTY"/>
    <x v="2"/>
    <s v="895881"/>
    <n v="15.08"/>
    <n v="15.08"/>
    <x v="0"/>
    <d v="2016-12-19T00:00:00"/>
    <x v="8"/>
    <n v="5778380"/>
    <n v="20.100000000000001"/>
    <n v="0.75024875621890541"/>
  </r>
  <r>
    <s v="COUNTY"/>
    <x v="2"/>
    <s v="895883"/>
    <n v="15.08"/>
    <n v="15.08"/>
    <x v="0"/>
    <d v="2016-12-19T00:00:00"/>
    <x v="8"/>
    <n v="5775250"/>
    <n v="20.100000000000001"/>
    <n v="0.75024875621890541"/>
  </r>
  <r>
    <s v="COUNTY"/>
    <x v="2"/>
    <s v="895899"/>
    <n v="15.08"/>
    <n v="15.08"/>
    <x v="0"/>
    <d v="2016-12-19T00:00:00"/>
    <x v="8"/>
    <n v="5015861"/>
    <n v="20.100000000000001"/>
    <n v="0.75024875621890541"/>
  </r>
  <r>
    <s v="COUNTY"/>
    <x v="2"/>
    <s v="895922"/>
    <n v="15.08"/>
    <n v="15.08"/>
    <x v="0"/>
    <d v="2016-12-19T00:00:00"/>
    <x v="8"/>
    <n v="5007058"/>
    <n v="20.100000000000001"/>
    <n v="0.75024875621890541"/>
  </r>
  <r>
    <s v="COUNTY"/>
    <x v="2"/>
    <s v="895975"/>
    <n v="15.08"/>
    <n v="15.08"/>
    <x v="0"/>
    <d v="2016-12-19T00:00:00"/>
    <x v="8"/>
    <n v="5759710"/>
    <n v="20.100000000000001"/>
    <n v="0.75024875621890541"/>
  </r>
  <r>
    <s v="COUNTY"/>
    <x v="2"/>
    <s v="895992"/>
    <n v="15.08"/>
    <n v="15.08"/>
    <x v="0"/>
    <d v="2016-12-19T00:00:00"/>
    <x v="8"/>
    <n v="5006937"/>
    <n v="20.100000000000001"/>
    <n v="0.75024875621890541"/>
  </r>
  <r>
    <s v="COUNTY"/>
    <x v="2"/>
    <s v="896426"/>
    <n v="-5.03"/>
    <n v="5.03"/>
    <x v="0"/>
    <d v="2016-12-19T00:00:00"/>
    <x v="8"/>
    <n v="5743640"/>
    <n v="20.100000000000001"/>
    <n v="-0.25024875621890547"/>
  </r>
  <r>
    <s v="COUNTY"/>
    <x v="2"/>
    <s v="891099"/>
    <n v="10.050000000000001"/>
    <n v="10.050000000000001"/>
    <x v="0"/>
    <d v="2016-12-20T00:00:00"/>
    <x v="8"/>
    <n v="5001129"/>
    <n v="20.100000000000001"/>
    <n v="0.5"/>
  </r>
  <r>
    <s v="COUNTY"/>
    <x v="2"/>
    <s v="893166"/>
    <n v="10.050000000000001"/>
    <n v="10.050000000000001"/>
    <x v="0"/>
    <d v="2016-12-20T00:00:00"/>
    <x v="8"/>
    <n v="5000844"/>
    <n v="20.100000000000001"/>
    <n v="0.5"/>
  </r>
  <r>
    <s v="COUNTY"/>
    <x v="2"/>
    <s v="893374"/>
    <n v="10.050000000000001"/>
    <n v="10.050000000000001"/>
    <x v="0"/>
    <d v="2016-12-20T00:00:00"/>
    <x v="8"/>
    <n v="5005453"/>
    <n v="20.100000000000001"/>
    <n v="0.5"/>
  </r>
  <r>
    <s v="COUNTY"/>
    <x v="2"/>
    <s v="895078"/>
    <n v="-5.03"/>
    <n v="5.03"/>
    <x v="0"/>
    <d v="2016-12-20T00:00:00"/>
    <x v="8"/>
    <n v="5004697"/>
    <n v="20.100000000000001"/>
    <n v="-0.25024875621890547"/>
  </r>
  <r>
    <s v="COUNTY"/>
    <x v="2"/>
    <s v="895483"/>
    <n v="15.08"/>
    <n v="15.08"/>
    <x v="0"/>
    <d v="2016-12-20T00:00:00"/>
    <x v="8"/>
    <n v="5756000"/>
    <n v="20.100000000000001"/>
    <n v="0.75024875621890541"/>
  </r>
  <r>
    <s v="COUNTY"/>
    <x v="2"/>
    <s v="895547"/>
    <n v="15.08"/>
    <n v="15.08"/>
    <x v="0"/>
    <d v="2016-12-20T00:00:00"/>
    <x v="8"/>
    <n v="5000853"/>
    <n v="20.100000000000001"/>
    <n v="0.75024875621890541"/>
  </r>
  <r>
    <s v="COUNTY"/>
    <x v="2"/>
    <s v="896388"/>
    <n v="-5.03"/>
    <n v="5.03"/>
    <x v="0"/>
    <d v="2016-12-20T00:00:00"/>
    <x v="8"/>
    <n v="5004943"/>
    <n v="20.100000000000001"/>
    <n v="-0.25024875621890547"/>
  </r>
  <r>
    <s v="COUNTY"/>
    <x v="2"/>
    <s v="891745"/>
    <n v="10.050000000000001"/>
    <n v="10.050000000000001"/>
    <x v="0"/>
    <d v="2016-12-21T00:00:00"/>
    <x v="8"/>
    <n v="5789140"/>
    <n v="20.100000000000001"/>
    <n v="0.5"/>
  </r>
  <r>
    <s v="COUNTY"/>
    <x v="2"/>
    <s v="895913"/>
    <n v="15.08"/>
    <n v="15.08"/>
    <x v="0"/>
    <d v="2016-12-21T00:00:00"/>
    <x v="8"/>
    <n v="5006373"/>
    <n v="20.100000000000001"/>
    <n v="0.75024875621890541"/>
  </r>
  <r>
    <s v="COUNTY"/>
    <x v="2"/>
    <s v="895920"/>
    <n v="15.08"/>
    <n v="15.08"/>
    <x v="0"/>
    <d v="2016-12-21T00:00:00"/>
    <x v="8"/>
    <n v="5737340"/>
    <n v="20.100000000000001"/>
    <n v="0.75024875621890541"/>
  </r>
  <r>
    <s v="COUNTY"/>
    <x v="2"/>
    <s v="894921"/>
    <n v="8.0399999999999991"/>
    <n v="8.0399999999999991"/>
    <x v="0"/>
    <d v="2016-12-22T00:00:00"/>
    <x v="8"/>
    <n v="5789300"/>
    <n v="20.100000000000001"/>
    <n v="0.39999999999999991"/>
  </r>
  <r>
    <s v="COUNTY"/>
    <x v="2"/>
    <s v="897123"/>
    <n v="-4.0199999999999996"/>
    <n v="4.0199999999999996"/>
    <x v="0"/>
    <d v="2016-12-22T00:00:00"/>
    <x v="8"/>
    <n v="5015434"/>
    <n v="20.100000000000001"/>
    <n v="-0.19999999999999996"/>
  </r>
  <r>
    <s v="COUNTY"/>
    <x v="2"/>
    <s v="897313"/>
    <n v="-4.0199999999999996"/>
    <n v="4.0199999999999996"/>
    <x v="0"/>
    <d v="2016-12-22T00:00:00"/>
    <x v="8"/>
    <n v="5004747"/>
    <n v="20.100000000000001"/>
    <n v="-0.19999999999999996"/>
  </r>
  <r>
    <s v="COUNTY"/>
    <x v="2"/>
    <s v="896361"/>
    <n v="8.0399999999999991"/>
    <n v="8.0399999999999991"/>
    <x v="0"/>
    <d v="2016-12-23T00:00:00"/>
    <x v="8"/>
    <n v="5016775"/>
    <n v="20.100000000000001"/>
    <n v="0.39999999999999991"/>
  </r>
  <r>
    <s v="COUNTY"/>
    <x v="2"/>
    <s v="896395"/>
    <n v="16.079999999999998"/>
    <n v="16.079999999999998"/>
    <x v="0"/>
    <d v="2016-12-23T00:00:00"/>
    <x v="8"/>
    <n v="5717840"/>
    <n v="20.100000000000001"/>
    <n v="0.79999999999999982"/>
  </r>
  <r>
    <s v="COUNTY"/>
    <x v="2"/>
    <s v="897575"/>
    <n v="-4.0199999999999996"/>
    <n v="4.0199999999999996"/>
    <x v="0"/>
    <d v="2016-12-23T00:00:00"/>
    <x v="8"/>
    <n v="5016617"/>
    <n v="20.100000000000001"/>
    <n v="-0.19999999999999996"/>
  </r>
  <r>
    <s v="AWH"/>
    <x v="2"/>
    <s v="894054"/>
    <n v="5.03"/>
    <n v="5.03"/>
    <x v="0"/>
    <d v="2016-12-26T00:00:00"/>
    <x v="8"/>
    <n v="5763740"/>
    <n v="20.100000000000001"/>
    <n v="0.25024875621890547"/>
  </r>
  <r>
    <s v="COUNTY"/>
    <x v="2"/>
    <s v="894149"/>
    <n v="5.03"/>
    <n v="5.03"/>
    <x v="0"/>
    <d v="2016-12-26T00:00:00"/>
    <x v="8"/>
    <n v="5789220"/>
    <n v="20.100000000000001"/>
    <n v="0.25024875621890547"/>
  </r>
  <r>
    <s v="COUNTY"/>
    <x v="2"/>
    <s v="896448"/>
    <n v="5.03"/>
    <n v="5.03"/>
    <x v="0"/>
    <d v="2016-12-26T00:00:00"/>
    <x v="8"/>
    <n v="5766860"/>
    <n v="20.100000000000001"/>
    <n v="0.25024875621890547"/>
  </r>
  <r>
    <s v="COUNTY"/>
    <x v="2"/>
    <s v="897013"/>
    <n v="20.100000000000001"/>
    <n v="20.100000000000001"/>
    <x v="0"/>
    <d v="2016-12-26T00:00:00"/>
    <x v="8"/>
    <n v="5015630"/>
    <n v="20.100000000000001"/>
    <n v="1"/>
  </r>
  <r>
    <s v="COUNTY"/>
    <x v="2"/>
    <s v="897994"/>
    <n v="20.100000000000001"/>
    <n v="20.100000000000001"/>
    <x v="0"/>
    <d v="2016-12-27T00:00:00"/>
    <x v="8"/>
    <n v="5007659"/>
    <n v="20.100000000000001"/>
    <n v="1"/>
  </r>
  <r>
    <s v="COUNTY"/>
    <x v="2"/>
    <s v="898002"/>
    <n v="20.100000000000001"/>
    <n v="20.100000000000001"/>
    <x v="0"/>
    <d v="2016-12-27T00:00:00"/>
    <x v="8"/>
    <n v="5016765"/>
    <n v="20.100000000000001"/>
    <n v="1"/>
  </r>
  <r>
    <s v="COUNTY"/>
    <x v="2"/>
    <s v="905285"/>
    <n v="-20.260000000000002"/>
    <n v="20.260000000000002"/>
    <x v="0"/>
    <d v="2016-12-27T00:00:00"/>
    <x v="8"/>
    <n v="5001291"/>
    <n v="20.100000000000001"/>
    <n v="-1.0079601990049751"/>
  </r>
  <r>
    <s v="COUNTY"/>
    <x v="2"/>
    <s v="896442"/>
    <n v="5.03"/>
    <n v="5.03"/>
    <x v="0"/>
    <d v="2016-12-28T00:00:00"/>
    <x v="8"/>
    <n v="5737340"/>
    <n v="20.100000000000001"/>
    <n v="0.25024875621890547"/>
  </r>
  <r>
    <s v="COUNTY"/>
    <x v="2"/>
    <s v="897034"/>
    <n v="5.03"/>
    <n v="5.03"/>
    <x v="0"/>
    <d v="2016-12-28T00:00:00"/>
    <x v="8"/>
    <n v="5004920"/>
    <n v="20.100000000000001"/>
    <n v="0.25024875621890547"/>
  </r>
  <r>
    <s v="COUNTY"/>
    <x v="2"/>
    <s v="905610"/>
    <n v="-20.260000000000002"/>
    <n v="20.260000000000002"/>
    <x v="0"/>
    <d v="2016-12-30T00:00:00"/>
    <x v="8"/>
    <n v="5011823"/>
    <n v="20.100000000000001"/>
    <n v="-1.0079601990049751"/>
  </r>
  <r>
    <s v="COUNTY"/>
    <x v="2"/>
    <s v="905611"/>
    <n v="20.260000000000002"/>
    <n v="20.260000000000002"/>
    <x v="0"/>
    <d v="2016-12-30T00:00:00"/>
    <x v="8"/>
    <n v="5011823"/>
    <n v="20.100000000000001"/>
    <n v="1.0079601990049751"/>
  </r>
  <r>
    <s v="COUNTY"/>
    <x v="2"/>
    <s v="895553"/>
    <n v="20.100000000000001"/>
    <n v="20.100000000000001"/>
    <x v="0"/>
    <d v="2016-12-31T00:00:00"/>
    <x v="8"/>
    <n v="5766360"/>
    <n v="20.100000000000001"/>
    <n v="1"/>
  </r>
  <r>
    <s v="COUNTY"/>
    <x v="2"/>
    <s v="889744"/>
    <n v="20.100000000000001"/>
    <n v="20.100000000000001"/>
    <x v="0"/>
    <d v="2017-01-01T00:00:00"/>
    <x v="9"/>
    <n v="5004633"/>
    <n v="20.100000000000001"/>
    <n v="1"/>
  </r>
  <r>
    <s v="COUNTY"/>
    <x v="2"/>
    <s v="889765"/>
    <n v="-20.100000000000001"/>
    <n v="20.100000000000001"/>
    <x v="0"/>
    <d v="2017-01-01T00:00:00"/>
    <x v="9"/>
    <n v="5769410"/>
    <n v="20.100000000000001"/>
    <n v="-1"/>
  </r>
  <r>
    <s v="COUNTY"/>
    <x v="2"/>
    <s v="890029"/>
    <n v="20.100000000000001"/>
    <n v="20.100000000000001"/>
    <x v="0"/>
    <d v="2017-01-01T00:00:00"/>
    <x v="9"/>
    <n v="5782340"/>
    <n v="20.100000000000001"/>
    <n v="1"/>
  </r>
  <r>
    <s v="COUNTY"/>
    <x v="2"/>
    <s v="890605"/>
    <n v="20.100000000000001"/>
    <n v="20.100000000000001"/>
    <x v="0"/>
    <d v="2017-01-01T00:00:00"/>
    <x v="9"/>
    <n v="5775780"/>
    <n v="20.100000000000001"/>
    <n v="1"/>
  </r>
  <r>
    <s v="COUNTY"/>
    <x v="2"/>
    <s v="890616"/>
    <n v="20.100000000000001"/>
    <n v="20.100000000000001"/>
    <x v="0"/>
    <d v="2017-01-01T00:00:00"/>
    <x v="9"/>
    <n v="5001035"/>
    <n v="20.100000000000001"/>
    <n v="1"/>
  </r>
  <r>
    <s v="COUNTY"/>
    <x v="2"/>
    <s v="890651"/>
    <n v="-20.100000000000001"/>
    <n v="20.100000000000001"/>
    <x v="0"/>
    <d v="2017-01-01T00:00:00"/>
    <x v="9"/>
    <n v="5013133"/>
    <n v="20.100000000000001"/>
    <n v="-1"/>
  </r>
  <r>
    <s v="COUNTY"/>
    <x v="2"/>
    <s v="890678"/>
    <n v="20.100000000000001"/>
    <n v="20.100000000000001"/>
    <x v="0"/>
    <d v="2017-01-01T00:00:00"/>
    <x v="9"/>
    <n v="5788820"/>
    <n v="20.100000000000001"/>
    <n v="1"/>
  </r>
  <r>
    <s v="COUNTY"/>
    <x v="2"/>
    <s v="890680"/>
    <n v="-20.100000000000001"/>
    <n v="20.100000000000001"/>
    <x v="0"/>
    <d v="2017-01-01T00:00:00"/>
    <x v="9"/>
    <n v="5788160"/>
    <n v="20.100000000000001"/>
    <n v="-1"/>
  </r>
  <r>
    <s v="COUNTY"/>
    <x v="2"/>
    <s v="890950"/>
    <n v="-20.100000000000001"/>
    <n v="20.100000000000001"/>
    <x v="0"/>
    <d v="2017-01-01T00:00:00"/>
    <x v="9"/>
    <n v="5004911"/>
    <n v="20.100000000000001"/>
    <n v="-1"/>
  </r>
  <r>
    <s v="COUNTY"/>
    <x v="2"/>
    <s v="891466"/>
    <n v="-20.100000000000001"/>
    <n v="20.100000000000001"/>
    <x v="0"/>
    <d v="2017-01-01T00:00:00"/>
    <x v="9"/>
    <n v="5709250"/>
    <n v="20.100000000000001"/>
    <n v="-1"/>
  </r>
  <r>
    <s v="COUNTY"/>
    <x v="2"/>
    <s v="891482"/>
    <n v="20.100000000000001"/>
    <n v="20.100000000000001"/>
    <x v="0"/>
    <d v="2017-01-01T00:00:00"/>
    <x v="9"/>
    <n v="5788860"/>
    <n v="20.100000000000001"/>
    <n v="1"/>
  </r>
  <r>
    <s v="COUNTY"/>
    <x v="2"/>
    <s v="891487"/>
    <n v="20.100000000000001"/>
    <n v="20.100000000000001"/>
    <x v="0"/>
    <d v="2017-01-01T00:00:00"/>
    <x v="9"/>
    <n v="5785080"/>
    <n v="20.100000000000001"/>
    <n v="1"/>
  </r>
  <r>
    <s v="COUNTY"/>
    <x v="2"/>
    <s v="891602"/>
    <n v="-20.100000000000001"/>
    <n v="20.100000000000001"/>
    <x v="0"/>
    <d v="2017-01-01T00:00:00"/>
    <x v="9"/>
    <n v="5782250"/>
    <n v="20.100000000000001"/>
    <n v="-1"/>
  </r>
  <r>
    <s v="COUNTY"/>
    <x v="2"/>
    <s v="892074"/>
    <n v="-20.100000000000001"/>
    <n v="20.100000000000001"/>
    <x v="0"/>
    <d v="2017-01-01T00:00:00"/>
    <x v="9"/>
    <n v="5001121"/>
    <n v="20.100000000000001"/>
    <n v="-1"/>
  </r>
  <r>
    <s v="COUNTY"/>
    <x v="2"/>
    <s v="893167"/>
    <n v="20.100000000000001"/>
    <n v="20.100000000000001"/>
    <x v="0"/>
    <d v="2017-01-01T00:00:00"/>
    <x v="9"/>
    <n v="5000844"/>
    <n v="20.100000000000001"/>
    <n v="1"/>
  </r>
  <r>
    <s v="COUNTY"/>
    <x v="2"/>
    <s v="893375"/>
    <n v="20.100000000000001"/>
    <n v="20.100000000000001"/>
    <x v="0"/>
    <d v="2017-01-01T00:00:00"/>
    <x v="9"/>
    <n v="5005453"/>
    <n v="20.100000000000001"/>
    <n v="1"/>
  </r>
  <r>
    <s v="COUNTY"/>
    <x v="2"/>
    <s v="894051"/>
    <n v="-20.100000000000001"/>
    <n v="20.100000000000001"/>
    <x v="0"/>
    <d v="2017-01-01T00:00:00"/>
    <x v="9"/>
    <n v="5781810"/>
    <n v="20.100000000000001"/>
    <n v="-1"/>
  </r>
  <r>
    <s v="COUNTY"/>
    <x v="2"/>
    <s v="894064"/>
    <n v="-20.100000000000001"/>
    <n v="20.100000000000001"/>
    <x v="0"/>
    <d v="2017-01-01T00:00:00"/>
    <x v="9"/>
    <n v="5776620"/>
    <n v="20.100000000000001"/>
    <n v="-1"/>
  </r>
  <r>
    <s v="COUNTY"/>
    <x v="2"/>
    <s v="894296"/>
    <n v="-20.100000000000001"/>
    <n v="20.100000000000001"/>
    <x v="0"/>
    <d v="2017-01-01T00:00:00"/>
    <x v="9"/>
    <n v="5012719"/>
    <n v="20.100000000000001"/>
    <n v="-1"/>
  </r>
  <r>
    <s v="COUNTY"/>
    <x v="2"/>
    <s v="895079"/>
    <n v="-20.100000000000001"/>
    <n v="20.100000000000001"/>
    <x v="0"/>
    <d v="2017-01-01T00:00:00"/>
    <x v="9"/>
    <n v="5004697"/>
    <n v="20.100000000000001"/>
    <n v="-1"/>
  </r>
  <r>
    <s v="COUNTY"/>
    <x v="2"/>
    <s v="895302"/>
    <n v="-20.100000000000001"/>
    <n v="20.100000000000001"/>
    <x v="0"/>
    <d v="2017-01-01T00:00:00"/>
    <x v="9"/>
    <n v="5011819"/>
    <n v="20.100000000000001"/>
    <n v="-1"/>
  </r>
  <r>
    <s v="COUNTY"/>
    <x v="2"/>
    <s v="896389"/>
    <n v="-20.100000000000001"/>
    <n v="20.100000000000001"/>
    <x v="0"/>
    <d v="2017-01-01T00:00:00"/>
    <x v="9"/>
    <n v="5004943"/>
    <n v="20.100000000000001"/>
    <n v="-1"/>
  </r>
  <r>
    <s v="COUNTY"/>
    <x v="2"/>
    <s v="897019"/>
    <n v="-20.100000000000001"/>
    <n v="20.100000000000001"/>
    <x v="0"/>
    <d v="2017-01-01T00:00:00"/>
    <x v="9"/>
    <n v="5776060"/>
    <n v="20.100000000000001"/>
    <n v="-1"/>
  </r>
  <r>
    <s v="COUNTY"/>
    <x v="2"/>
    <s v="897065"/>
    <n v="20.100000000000001"/>
    <n v="20.100000000000001"/>
    <x v="0"/>
    <d v="2017-01-01T00:00:00"/>
    <x v="9"/>
    <n v="5789420"/>
    <n v="20.100000000000001"/>
    <n v="1"/>
  </r>
  <r>
    <s v="COUNTY"/>
    <x v="2"/>
    <s v="897134"/>
    <n v="-20.100000000000001"/>
    <n v="20.100000000000001"/>
    <x v="0"/>
    <d v="2017-01-01T00:00:00"/>
    <x v="9"/>
    <n v="5719770"/>
    <n v="20.100000000000001"/>
    <n v="-1"/>
  </r>
  <r>
    <s v="COUNTY"/>
    <x v="2"/>
    <s v="897314"/>
    <n v="-20.100000000000001"/>
    <n v="20.100000000000001"/>
    <x v="0"/>
    <d v="2017-01-01T00:00:00"/>
    <x v="9"/>
    <n v="5004747"/>
    <n v="20.100000000000001"/>
    <n v="-1"/>
  </r>
  <r>
    <s v="COUNTY"/>
    <x v="2"/>
    <s v="897499"/>
    <n v="20.100000000000001"/>
    <n v="20.100000000000001"/>
    <x v="0"/>
    <d v="2017-01-01T00:00:00"/>
    <x v="9"/>
    <n v="5789470"/>
    <n v="20.100000000000001"/>
    <n v="1"/>
  </r>
  <r>
    <s v="COUNTY"/>
    <x v="2"/>
    <s v="897503"/>
    <n v="20.100000000000001"/>
    <n v="20.100000000000001"/>
    <x v="0"/>
    <d v="2017-01-01T00:00:00"/>
    <x v="9"/>
    <n v="5789450"/>
    <n v="20.100000000000001"/>
    <n v="1"/>
  </r>
  <r>
    <s v="COUNTY"/>
    <x v="2"/>
    <s v="897576"/>
    <n v="-20.100000000000001"/>
    <n v="20.100000000000001"/>
    <x v="0"/>
    <d v="2017-01-01T00:00:00"/>
    <x v="9"/>
    <n v="5016617"/>
    <n v="20.100000000000001"/>
    <n v="-1"/>
  </r>
  <r>
    <s v="COUNTY"/>
    <x v="2"/>
    <s v="897991"/>
    <n v="20.100000000000001"/>
    <n v="20.100000000000001"/>
    <x v="0"/>
    <d v="2017-01-01T00:00:00"/>
    <x v="9"/>
    <n v="5787960"/>
    <n v="20.100000000000001"/>
    <n v="1"/>
  </r>
  <r>
    <s v="COUNTY"/>
    <x v="2"/>
    <s v="898070"/>
    <n v="15.08"/>
    <n v="15.08"/>
    <x v="0"/>
    <d v="2017-01-01T00:00:00"/>
    <x v="9"/>
    <n v="5783650"/>
    <n v="20.100000000000001"/>
    <n v="0.75024875621890541"/>
  </r>
  <r>
    <s v="COUNTY"/>
    <x v="2"/>
    <s v="898764"/>
    <n v="20.100000000000001"/>
    <n v="20.100000000000001"/>
    <x v="0"/>
    <d v="2017-01-01T00:00:00"/>
    <x v="9"/>
    <n v="5007058"/>
    <n v="20.100000000000001"/>
    <n v="1"/>
  </r>
  <r>
    <s v="COUNTY"/>
    <x v="2"/>
    <s v="915791"/>
    <n v="5.07"/>
    <n v="5.07"/>
    <x v="0"/>
    <d v="2017-01-01T00:00:00"/>
    <x v="9"/>
    <n v="5756000"/>
    <n v="20.100000000000001"/>
    <n v="0.25223880597014925"/>
  </r>
  <r>
    <s v="COUNTY"/>
    <x v="2"/>
    <s v="915792"/>
    <n v="20.260000000000002"/>
    <n v="20.260000000000002"/>
    <x v="0"/>
    <d v="2017-01-01T00:00:00"/>
    <x v="9"/>
    <n v="5756000"/>
    <n v="20.100000000000001"/>
    <n v="1.0079601990049751"/>
  </r>
  <r>
    <s v="AWH"/>
    <x v="2"/>
    <s v="13860681"/>
    <n v="321.60000000000002"/>
    <n v="321.60000000000002"/>
    <x v="0"/>
    <d v="2017-01-01T00:00:00"/>
    <x v="9"/>
    <n v="5774140"/>
    <n v="20.100000000000001"/>
    <n v="16"/>
  </r>
  <r>
    <s v="SpokCity"/>
    <x v="2"/>
    <s v="13860681"/>
    <n v="160.80000000000001"/>
    <n v="160.80000000000001"/>
    <x v="0"/>
    <d v="2017-01-01T00:00:00"/>
    <x v="9"/>
    <n v="5763770"/>
    <n v="20.100000000000001"/>
    <n v="8"/>
  </r>
  <r>
    <s v="COUNTY"/>
    <x v="2"/>
    <s v="13860681"/>
    <n v="40.200000000000003"/>
    <n v="40.200000000000003"/>
    <x v="0"/>
    <d v="2017-01-01T00:00:00"/>
    <x v="9"/>
    <n v="5788300"/>
    <n v="20.100000000000001"/>
    <n v="2"/>
  </r>
  <r>
    <s v="COUNTY"/>
    <x v="2"/>
    <s v="13860681"/>
    <n v="3236.1"/>
    <n v="3236.1"/>
    <x v="0"/>
    <d v="2017-01-01T00:00:00"/>
    <x v="9"/>
    <n v="5773470"/>
    <n v="20.100000000000001"/>
    <n v="160.99999999999997"/>
  </r>
  <r>
    <s v="COUNTY"/>
    <x v="2"/>
    <s v="13860681"/>
    <n v="20.100000000000001"/>
    <n v="20.100000000000001"/>
    <x v="0"/>
    <d v="2017-01-01T00:00:00"/>
    <x v="9"/>
    <n v="5780930"/>
    <n v="20.100000000000001"/>
    <n v="1"/>
  </r>
  <r>
    <s v="COUNTY"/>
    <x v="2"/>
    <s v="13860681"/>
    <n v="80.400000000000006"/>
    <n v="80.400000000000006"/>
    <x v="0"/>
    <d v="2017-01-01T00:00:00"/>
    <x v="9"/>
    <n v="5758770"/>
    <n v="20.100000000000001"/>
    <n v="4"/>
  </r>
  <r>
    <s v="COUNTY"/>
    <x v="2"/>
    <s v="13860681"/>
    <n v="20.100000000000001"/>
    <n v="20.100000000000001"/>
    <x v="0"/>
    <d v="2017-01-01T00:00:00"/>
    <x v="9"/>
    <n v="5770460"/>
    <n v="20.100000000000001"/>
    <n v="1"/>
  </r>
  <r>
    <s v="COUNTY"/>
    <x v="2"/>
    <s v="13860681"/>
    <n v="20904"/>
    <n v="20904"/>
    <x v="0"/>
    <d v="2017-01-01T00:00:00"/>
    <x v="9"/>
    <n v="5773300"/>
    <n v="20.100000000000001"/>
    <n v="1040"/>
  </r>
  <r>
    <s v="COUNTY"/>
    <x v="2"/>
    <s v="13860681"/>
    <n v="20.100000000000001"/>
    <n v="20.100000000000001"/>
    <x v="0"/>
    <d v="2017-01-01T00:00:00"/>
    <x v="9"/>
    <n v="5001141"/>
    <n v="20.100000000000001"/>
    <n v="1"/>
  </r>
  <r>
    <s v="AWH"/>
    <x v="2"/>
    <s v="14118647"/>
    <n v="405.2"/>
    <n v="405.2"/>
    <x v="0"/>
    <d v="2017-01-01T00:00:00"/>
    <x v="9"/>
    <n v="5770530"/>
    <n v="20.100000000000001"/>
    <n v="20.159203980099502"/>
  </r>
  <r>
    <s v="SpokCity"/>
    <x v="2"/>
    <s v="14118647"/>
    <n v="40.520000000000003"/>
    <n v="40.520000000000003"/>
    <x v="0"/>
    <d v="2017-01-01T00:00:00"/>
    <x v="9"/>
    <n v="5772010"/>
    <n v="20.100000000000001"/>
    <n v="2.0159203980099503"/>
  </r>
  <r>
    <s v="COUNTY"/>
    <x v="2"/>
    <s v="14118647"/>
    <n v="2816.14"/>
    <n v="2816.14"/>
    <x v="0"/>
    <d v="2017-01-01T00:00:00"/>
    <x v="9"/>
    <n v="5772710"/>
    <n v="20.260000000000002"/>
    <n v="138.99999999999997"/>
  </r>
  <r>
    <s v="COUNTY"/>
    <x v="2"/>
    <s v="14118647"/>
    <n v="60.78"/>
    <n v="60.78"/>
    <x v="0"/>
    <d v="2017-01-01T00:00:00"/>
    <x v="9"/>
    <n v="5782760"/>
    <n v="20.260000000000002"/>
    <n v="3"/>
  </r>
  <r>
    <s v="COUNTY"/>
    <x v="2"/>
    <s v="14118647"/>
    <n v="20.260000000000002"/>
    <n v="20.260000000000002"/>
    <x v="0"/>
    <d v="2017-01-01T00:00:00"/>
    <x v="9"/>
    <n v="5777360"/>
    <n v="20.260000000000002"/>
    <n v="1"/>
  </r>
  <r>
    <s v="COUNTY"/>
    <x v="2"/>
    <s v="14118647"/>
    <n v="20.260000000000002"/>
    <n v="20.260000000000002"/>
    <x v="0"/>
    <d v="2017-01-01T00:00:00"/>
    <x v="9"/>
    <n v="5786210"/>
    <n v="20.260000000000002"/>
    <n v="1"/>
  </r>
  <r>
    <s v="COUNTY"/>
    <x v="2"/>
    <s v="14118647"/>
    <n v="13533.68"/>
    <n v="13533.68"/>
    <x v="0"/>
    <d v="2017-01-01T00:00:00"/>
    <x v="9"/>
    <n v="5773070"/>
    <n v="20.260000000000002"/>
    <n v="668"/>
  </r>
  <r>
    <s v="AWH"/>
    <x v="2"/>
    <s v="14318964"/>
    <n v="40.520000000000003"/>
    <n v="40.520000000000003"/>
    <x v="0"/>
    <d v="2017-01-01T00:00:00"/>
    <x v="9"/>
    <n v="5769510"/>
    <n v="20.260000000000002"/>
    <n v="2"/>
  </r>
  <r>
    <s v="COUNTY"/>
    <x v="2"/>
    <s v="14318964"/>
    <n v="405.2"/>
    <n v="405.2"/>
    <x v="0"/>
    <d v="2017-01-01T00:00:00"/>
    <x v="9"/>
    <n v="5776030"/>
    <n v="20.260000000000002"/>
    <n v="19.999999999999996"/>
  </r>
  <r>
    <s v="COUNTY"/>
    <x v="2"/>
    <s v="14318964"/>
    <n v="911.7"/>
    <n v="911.7"/>
    <x v="0"/>
    <d v="2017-01-01T00:00:00"/>
    <x v="9"/>
    <n v="5775640"/>
    <n v="20.260000000000002"/>
    <n v="45"/>
  </r>
  <r>
    <s v="COUNTY"/>
    <x v="2"/>
    <s v="899231"/>
    <n v="4.0199999999999996"/>
    <n v="4.0199999999999996"/>
    <x v="0"/>
    <d v="2017-01-02T00:00:00"/>
    <x v="9"/>
    <n v="5770250"/>
    <n v="20.260000000000002"/>
    <n v="0.19842053307008881"/>
  </r>
  <r>
    <s v="COUNTY"/>
    <x v="2"/>
    <s v="899833"/>
    <n v="-16.079999999999998"/>
    <n v="16.079999999999998"/>
    <x v="0"/>
    <d v="2017-01-02T00:00:00"/>
    <x v="9"/>
    <n v="5773110"/>
    <n v="20.260000000000002"/>
    <n v="-0.79368213228035522"/>
  </r>
  <r>
    <s v="COUNTY"/>
    <x v="2"/>
    <s v="905643"/>
    <n v="-16.21"/>
    <n v="16.21"/>
    <x v="0"/>
    <d v="2017-01-02T00:00:00"/>
    <x v="9"/>
    <n v="5006861"/>
    <n v="20.260000000000002"/>
    <n v="-0.80009871668311938"/>
  </r>
  <r>
    <s v="COUNTY"/>
    <x v="2"/>
    <s v="905657"/>
    <n v="-16.21"/>
    <n v="16.21"/>
    <x v="0"/>
    <d v="2017-01-02T00:00:00"/>
    <x v="9"/>
    <n v="5775070"/>
    <n v="20.260000000000002"/>
    <n v="-0.80009871668311938"/>
  </r>
  <r>
    <s v="COUNTY"/>
    <x v="2"/>
    <s v="906711"/>
    <n v="-16.21"/>
    <n v="16.21"/>
    <x v="0"/>
    <d v="2017-01-02T00:00:00"/>
    <x v="9"/>
    <n v="5789420"/>
    <n v="20.260000000000002"/>
    <n v="-0.80009871668311938"/>
  </r>
  <r>
    <s v="COUNTY"/>
    <x v="2"/>
    <s v="905655"/>
    <n v="-16.21"/>
    <n v="16.21"/>
    <x v="0"/>
    <d v="2017-01-03T00:00:00"/>
    <x v="9"/>
    <n v="5007350"/>
    <n v="20.260000000000002"/>
    <n v="-0.80009871668311938"/>
  </r>
  <r>
    <s v="COUNTY"/>
    <x v="2"/>
    <s v="905667"/>
    <n v="-16.21"/>
    <n v="16.21"/>
    <x v="0"/>
    <d v="2017-01-03T00:00:00"/>
    <x v="9"/>
    <n v="5748730"/>
    <n v="20.260000000000002"/>
    <n v="-0.80009871668311938"/>
  </r>
  <r>
    <s v="COUNTY"/>
    <x v="2"/>
    <s v="907472"/>
    <n v="4.05"/>
    <n v="4.05"/>
    <x v="0"/>
    <d v="2017-01-03T00:00:00"/>
    <x v="9"/>
    <n v="5001567"/>
    <n v="20.260000000000002"/>
    <n v="0.19990128331688053"/>
  </r>
  <r>
    <s v="COUNTY"/>
    <x v="2"/>
    <s v="907056"/>
    <n v="-15.2"/>
    <n v="15.2"/>
    <x v="0"/>
    <d v="2017-01-05T00:00:00"/>
    <x v="9"/>
    <n v="5005941"/>
    <n v="20.260000000000002"/>
    <n v="-0.75024679170779851"/>
  </r>
  <r>
    <s v="COUNTY"/>
    <x v="2"/>
    <s v="907075"/>
    <n v="-15.2"/>
    <n v="15.2"/>
    <x v="0"/>
    <d v="2017-01-05T00:00:00"/>
    <x v="9"/>
    <n v="5016410"/>
    <n v="20.260000000000002"/>
    <n v="-0.75024679170779851"/>
  </r>
  <r>
    <s v="COUNTY"/>
    <x v="2"/>
    <s v="907475"/>
    <n v="-15.2"/>
    <n v="15.2"/>
    <x v="0"/>
    <d v="2017-01-05T00:00:00"/>
    <x v="9"/>
    <n v="5716070"/>
    <n v="20.260000000000002"/>
    <n v="-0.75024679170779851"/>
  </r>
  <r>
    <s v="COUNTY"/>
    <x v="2"/>
    <s v="908052"/>
    <n v="-15.2"/>
    <n v="15.2"/>
    <x v="0"/>
    <d v="2017-01-05T00:00:00"/>
    <x v="9"/>
    <n v="5789300"/>
    <n v="20.260000000000002"/>
    <n v="-0.75024679170779851"/>
  </r>
  <r>
    <s v="COUNTY"/>
    <x v="2"/>
    <s v="908403"/>
    <n v="-15.2"/>
    <n v="15.2"/>
    <x v="0"/>
    <d v="2017-01-05T00:00:00"/>
    <x v="9"/>
    <n v="5005717"/>
    <n v="20.260000000000002"/>
    <n v="-0.75024679170779851"/>
  </r>
  <r>
    <s v="COUNTY"/>
    <x v="2"/>
    <s v="908456"/>
    <n v="-15.2"/>
    <n v="15.2"/>
    <x v="0"/>
    <d v="2017-01-05T00:00:00"/>
    <x v="9"/>
    <n v="5779370"/>
    <n v="20.260000000000002"/>
    <n v="-0.75024679170779851"/>
  </r>
  <r>
    <s v="COUNTY"/>
    <x v="2"/>
    <s v="905651"/>
    <n v="16.21"/>
    <n v="16.21"/>
    <x v="0"/>
    <d v="2017-01-09T00:00:00"/>
    <x v="9"/>
    <n v="5772730"/>
    <n v="20.260000000000002"/>
    <n v="0.80009871668311938"/>
  </r>
  <r>
    <s v="COUNTY"/>
    <x v="2"/>
    <s v="905694"/>
    <n v="16.21"/>
    <n v="16.21"/>
    <x v="0"/>
    <d v="2017-01-09T00:00:00"/>
    <x v="9"/>
    <n v="5006937"/>
    <n v="20.260000000000002"/>
    <n v="0.80009871668311938"/>
  </r>
  <r>
    <s v="COUNTY"/>
    <x v="2"/>
    <s v="905700"/>
    <n v="16.21"/>
    <n v="16.21"/>
    <x v="0"/>
    <d v="2017-01-09T00:00:00"/>
    <x v="9"/>
    <n v="5789550"/>
    <n v="20.260000000000002"/>
    <n v="0.80009871668311938"/>
  </r>
  <r>
    <s v="COUNTY"/>
    <x v="2"/>
    <s v="907460"/>
    <n v="16.21"/>
    <n v="16.21"/>
    <x v="0"/>
    <d v="2017-01-09T00:00:00"/>
    <x v="9"/>
    <n v="5015861"/>
    <n v="20.260000000000002"/>
    <n v="0.80009871668311938"/>
  </r>
  <r>
    <s v="COUNTY"/>
    <x v="2"/>
    <s v="907540"/>
    <n v="8.1"/>
    <n v="8.1"/>
    <x v="0"/>
    <d v="2017-01-09T00:00:00"/>
    <x v="9"/>
    <n v="5007239"/>
    <n v="20.260000000000002"/>
    <n v="0.39980256663376107"/>
  </r>
  <r>
    <s v="COUNTY"/>
    <x v="2"/>
    <s v="907546"/>
    <n v="-12.16"/>
    <n v="12.16"/>
    <x v="0"/>
    <d v="2017-01-09T00:00:00"/>
    <x v="9"/>
    <n v="5005396"/>
    <n v="20.260000000000002"/>
    <n v="-0.60019743336623887"/>
  </r>
  <r>
    <s v="COUNTY"/>
    <x v="2"/>
    <s v="908041"/>
    <n v="-12.16"/>
    <n v="12.16"/>
    <x v="0"/>
    <d v="2017-01-09T00:00:00"/>
    <x v="9"/>
    <n v="5730650"/>
    <n v="20.260000000000002"/>
    <n v="-0.60019743336623887"/>
  </r>
  <r>
    <s v="COUNTY"/>
    <x v="2"/>
    <s v="908065"/>
    <n v="-12.16"/>
    <n v="12.16"/>
    <x v="0"/>
    <d v="2017-01-09T00:00:00"/>
    <x v="9"/>
    <n v="5005627"/>
    <n v="20.260000000000002"/>
    <n v="-0.60019743336623887"/>
  </r>
  <r>
    <s v="AWH"/>
    <x v="2"/>
    <s v="913785"/>
    <n v="-12.16"/>
    <n v="12.16"/>
    <x v="0"/>
    <d v="2017-01-09T00:00:00"/>
    <x v="9"/>
    <n v="5015219"/>
    <n v="20.260000000000002"/>
    <n v="-0.60019743336623887"/>
  </r>
  <r>
    <s v="COUNTY"/>
    <x v="2"/>
    <s v="908396"/>
    <n v="-12.16"/>
    <n v="12.16"/>
    <x v="0"/>
    <d v="2017-01-10T00:00:00"/>
    <x v="9"/>
    <n v="5762320"/>
    <n v="20.260000000000002"/>
    <n v="-0.60019743336623887"/>
  </r>
  <r>
    <s v="COUNTY"/>
    <x v="2"/>
    <s v="910238"/>
    <n v="-12.16"/>
    <n v="12.16"/>
    <x v="0"/>
    <d v="2017-01-10T00:00:00"/>
    <x v="9"/>
    <n v="5722660"/>
    <n v="20.260000000000002"/>
    <n v="-0.60019743336623887"/>
  </r>
  <r>
    <s v="COUNTY"/>
    <x v="2"/>
    <s v="908442"/>
    <n v="-10.130000000000001"/>
    <n v="10.130000000000001"/>
    <x v="0"/>
    <d v="2017-01-11T00:00:00"/>
    <x v="9"/>
    <n v="5004920"/>
    <n v="20.260000000000002"/>
    <n v="-0.5"/>
  </r>
  <r>
    <s v="COUNTY"/>
    <x v="2"/>
    <s v="907039"/>
    <n v="15.2"/>
    <n v="15.2"/>
    <x v="0"/>
    <d v="2017-01-12T00:00:00"/>
    <x v="9"/>
    <n v="5745290"/>
    <n v="20.260000000000002"/>
    <n v="0.75024679170779851"/>
  </r>
  <r>
    <s v="COUNTY"/>
    <x v="2"/>
    <s v="908385"/>
    <n v="15.2"/>
    <n v="15.2"/>
    <x v="0"/>
    <d v="2017-01-12T00:00:00"/>
    <x v="9"/>
    <n v="5006676"/>
    <n v="20.260000000000002"/>
    <n v="0.75024679170779851"/>
  </r>
  <r>
    <s v="COUNTY"/>
    <x v="2"/>
    <s v="908956"/>
    <n v="-10.130000000000001"/>
    <n v="10.130000000000001"/>
    <x v="0"/>
    <d v="2017-01-12T00:00:00"/>
    <x v="9"/>
    <n v="5005357"/>
    <n v="20.260000000000002"/>
    <n v="-0.5"/>
  </r>
  <r>
    <s v="COUNTY"/>
    <x v="2"/>
    <s v="908783"/>
    <n v="12.16"/>
    <n v="12.16"/>
    <x v="0"/>
    <d v="2017-01-16T00:00:00"/>
    <x v="9"/>
    <n v="5789750"/>
    <n v="20.260000000000002"/>
    <n v="0.60019743336623887"/>
  </r>
  <r>
    <s v="COUNTY"/>
    <x v="2"/>
    <s v="910394"/>
    <n v="-8.1"/>
    <n v="8.1"/>
    <x v="0"/>
    <d v="2017-01-16T00:00:00"/>
    <x v="9"/>
    <n v="5767890"/>
    <n v="20.260000000000002"/>
    <n v="-0.39980256663376107"/>
  </r>
  <r>
    <s v="COUNTY"/>
    <x v="2"/>
    <s v="911112"/>
    <n v="-8.1"/>
    <n v="8.1"/>
    <x v="0"/>
    <d v="2017-01-16T00:00:00"/>
    <x v="9"/>
    <n v="5787130"/>
    <n v="20.260000000000002"/>
    <n v="-0.39980256663376107"/>
  </r>
  <r>
    <s v="COUNTY"/>
    <x v="2"/>
    <s v="908062"/>
    <n v="12.16"/>
    <n v="12.16"/>
    <x v="0"/>
    <d v="2017-01-17T00:00:00"/>
    <x v="9"/>
    <n v="5747240"/>
    <n v="20.260000000000002"/>
    <n v="0.60019743336623887"/>
  </r>
  <r>
    <s v="COUNTY"/>
    <x v="2"/>
    <s v="908309"/>
    <n v="12.16"/>
    <n v="12.16"/>
    <x v="0"/>
    <d v="2017-01-17T00:00:00"/>
    <x v="9"/>
    <n v="5007659"/>
    <n v="20.260000000000002"/>
    <n v="0.60019743336623887"/>
  </r>
  <r>
    <s v="COUNTY"/>
    <x v="2"/>
    <s v="908734"/>
    <n v="12.16"/>
    <n v="12.16"/>
    <x v="0"/>
    <d v="2017-01-17T00:00:00"/>
    <x v="9"/>
    <n v="5789730"/>
    <n v="20.260000000000002"/>
    <n v="0.60019743336623887"/>
  </r>
  <r>
    <s v="COUNTY"/>
    <x v="2"/>
    <s v="908742"/>
    <n v="12.16"/>
    <n v="12.16"/>
    <x v="0"/>
    <d v="2017-01-17T00:00:00"/>
    <x v="9"/>
    <n v="5789740"/>
    <n v="20.260000000000002"/>
    <n v="0.60019743336623887"/>
  </r>
  <r>
    <s v="COUNTY"/>
    <x v="2"/>
    <s v="908752"/>
    <n v="12.16"/>
    <n v="12.16"/>
    <x v="0"/>
    <d v="2017-01-17T00:00:00"/>
    <x v="9"/>
    <n v="5789740"/>
    <n v="20.260000000000002"/>
    <n v="0.60019743336623887"/>
  </r>
  <r>
    <s v="COUNTY"/>
    <x v="2"/>
    <s v="912292"/>
    <n v="-8.1"/>
    <n v="8.1"/>
    <x v="0"/>
    <d v="2017-01-17T00:00:00"/>
    <x v="9"/>
    <n v="5782530"/>
    <n v="20.260000000000002"/>
    <n v="-0.39980256663376107"/>
  </r>
  <r>
    <s v="COUNTY"/>
    <x v="2"/>
    <s v="908459"/>
    <n v="10.130000000000001"/>
    <n v="10.130000000000001"/>
    <x v="0"/>
    <d v="2017-01-18T00:00:00"/>
    <x v="9"/>
    <n v="5015985"/>
    <n v="20.260000000000002"/>
    <n v="0.5"/>
  </r>
  <r>
    <s v="COUNTY"/>
    <x v="2"/>
    <s v="911062"/>
    <n v="-5.07"/>
    <n v="5.07"/>
    <x v="0"/>
    <d v="2017-01-18T00:00:00"/>
    <x v="9"/>
    <n v="5004485"/>
    <n v="20.260000000000002"/>
    <n v="-0.25024679170779862"/>
  </r>
  <r>
    <s v="COUNTY"/>
    <x v="2"/>
    <s v="911161"/>
    <n v="-5.07"/>
    <n v="5.07"/>
    <x v="0"/>
    <d v="2017-01-19T00:00:00"/>
    <x v="9"/>
    <n v="5788630"/>
    <n v="20.260000000000002"/>
    <n v="-0.25024679170779862"/>
  </r>
  <r>
    <s v="COUNTY"/>
    <x v="2"/>
    <s v="911357"/>
    <n v="-5.07"/>
    <n v="5.07"/>
    <x v="0"/>
    <d v="2017-01-19T00:00:00"/>
    <x v="9"/>
    <n v="5005599"/>
    <n v="20.260000000000002"/>
    <n v="-0.25024679170779862"/>
  </r>
  <r>
    <s v="COUNTY"/>
    <x v="2"/>
    <s v="911550"/>
    <n v="-5.07"/>
    <n v="5.07"/>
    <x v="0"/>
    <d v="2017-01-19T00:00:00"/>
    <x v="9"/>
    <n v="5007431"/>
    <n v="20.260000000000002"/>
    <n v="-0.25024679170779862"/>
  </r>
  <r>
    <s v="COUNTY"/>
    <x v="2"/>
    <s v="911554"/>
    <n v="-5.07"/>
    <n v="5.07"/>
    <x v="0"/>
    <d v="2017-01-20T00:00:00"/>
    <x v="9"/>
    <n v="5004598"/>
    <n v="20.260000000000002"/>
    <n v="-0.25024679170779862"/>
  </r>
  <r>
    <s v="COUNTY"/>
    <x v="2"/>
    <s v="912119"/>
    <n v="-5.07"/>
    <n v="5.07"/>
    <x v="0"/>
    <d v="2017-01-20T00:00:00"/>
    <x v="9"/>
    <n v="5004591"/>
    <n v="20.260000000000002"/>
    <n v="-0.25024679170779862"/>
  </r>
  <r>
    <s v="COUNTY"/>
    <x v="2"/>
    <s v="909535"/>
    <n v="8.1"/>
    <n v="8.1"/>
    <x v="0"/>
    <d v="2017-01-23T00:00:00"/>
    <x v="9"/>
    <n v="5789900"/>
    <n v="20.260000000000002"/>
    <n v="0.39980256663376107"/>
  </r>
  <r>
    <s v="COUNTY"/>
    <x v="2"/>
    <s v="909537"/>
    <n v="8.1"/>
    <n v="8.1"/>
    <x v="0"/>
    <d v="2017-01-23T00:00:00"/>
    <x v="9"/>
    <n v="5789910"/>
    <n v="20.260000000000002"/>
    <n v="0.39980256663376107"/>
  </r>
  <r>
    <s v="COUNTY"/>
    <x v="2"/>
    <s v="909991"/>
    <n v="8.1"/>
    <n v="8.1"/>
    <x v="0"/>
    <d v="2017-01-23T00:00:00"/>
    <x v="9"/>
    <n v="5006501"/>
    <n v="20.260000000000002"/>
    <n v="0.39980256663376107"/>
  </r>
  <r>
    <s v="COUNTY"/>
    <x v="2"/>
    <s v="910759"/>
    <n v="9.36"/>
    <n v="9.36"/>
    <x v="0"/>
    <d v="2017-01-23T00:00:00"/>
    <x v="9"/>
    <n v="5786960"/>
    <n v="20.260000000000002"/>
    <n v="0.46199407699901279"/>
  </r>
  <r>
    <s v="COUNTY"/>
    <x v="2"/>
    <s v="911120"/>
    <n v="8.1"/>
    <n v="8.1"/>
    <x v="0"/>
    <d v="2017-01-23T00:00:00"/>
    <x v="9"/>
    <n v="5013920"/>
    <n v="20.260000000000002"/>
    <n v="0.39980256663376107"/>
  </r>
  <r>
    <s v="COUNTY"/>
    <x v="2"/>
    <s v="911167"/>
    <n v="8.1"/>
    <n v="8.1"/>
    <x v="0"/>
    <d v="2017-01-23T00:00:00"/>
    <x v="9"/>
    <n v="5780360"/>
    <n v="20.260000000000002"/>
    <n v="0.39980256663376107"/>
  </r>
  <r>
    <s v="COUNTY"/>
    <x v="2"/>
    <s v="912784"/>
    <n v="-4.05"/>
    <n v="4.05"/>
    <x v="0"/>
    <d v="2017-01-23T00:00:00"/>
    <x v="9"/>
    <n v="5786770"/>
    <n v="20.260000000000002"/>
    <n v="-0.19990128331688053"/>
  </r>
  <r>
    <s v="COUNTY"/>
    <x v="2"/>
    <s v="912875"/>
    <n v="16.21"/>
    <n v="16.21"/>
    <x v="0"/>
    <d v="2017-01-23T00:00:00"/>
    <x v="9"/>
    <n v="5712690"/>
    <n v="20.260000000000002"/>
    <n v="0.80009871668311938"/>
  </r>
  <r>
    <s v="COUNTY"/>
    <x v="2"/>
    <s v="913093"/>
    <n v="16.21"/>
    <n v="16.21"/>
    <x v="0"/>
    <d v="2017-01-23T00:00:00"/>
    <x v="9"/>
    <n v="5743290"/>
    <n v="20.260000000000002"/>
    <n v="0.80009871668311938"/>
  </r>
  <r>
    <s v="COUNTY"/>
    <x v="2"/>
    <s v="913100"/>
    <n v="16.21"/>
    <n v="16.21"/>
    <x v="0"/>
    <d v="2017-01-23T00:00:00"/>
    <x v="9"/>
    <n v="5764700"/>
    <n v="20.260000000000002"/>
    <n v="0.80009871668311938"/>
  </r>
  <r>
    <s v="COUNTY"/>
    <x v="2"/>
    <s v="913193"/>
    <n v="16.21"/>
    <n v="16.21"/>
    <x v="0"/>
    <d v="2017-01-23T00:00:00"/>
    <x v="9"/>
    <n v="5784680"/>
    <n v="20.260000000000002"/>
    <n v="0.80009871668311938"/>
  </r>
  <r>
    <s v="COUNTY"/>
    <x v="2"/>
    <s v="913479"/>
    <n v="-4.05"/>
    <n v="4.05"/>
    <x v="0"/>
    <d v="2017-01-23T00:00:00"/>
    <x v="9"/>
    <n v="5785080"/>
    <n v="20.260000000000002"/>
    <n v="-0.19990128331688053"/>
  </r>
  <r>
    <s v="COUNTY"/>
    <x v="2"/>
    <s v="913962"/>
    <n v="16.21"/>
    <n v="16.21"/>
    <x v="0"/>
    <d v="2017-01-23T00:00:00"/>
    <x v="9"/>
    <n v="5742710"/>
    <n v="20.260000000000002"/>
    <n v="0.80009871668311938"/>
  </r>
  <r>
    <s v="COUNTY"/>
    <x v="2"/>
    <s v="909089"/>
    <n v="8.1"/>
    <n v="8.1"/>
    <x v="0"/>
    <d v="2017-01-24T00:00:00"/>
    <x v="9"/>
    <n v="5789810"/>
    <n v="20.260000000000002"/>
    <n v="0.39980256663376107"/>
  </r>
  <r>
    <s v="COUNTY"/>
    <x v="2"/>
    <s v="910430"/>
    <n v="8.1"/>
    <n v="8.1"/>
    <x v="0"/>
    <d v="2017-01-24T00:00:00"/>
    <x v="9"/>
    <n v="5776780"/>
    <n v="20.260000000000002"/>
    <n v="0.39980256663376107"/>
  </r>
  <r>
    <s v="COUNTY"/>
    <x v="2"/>
    <s v="912323"/>
    <n v="-4.05"/>
    <n v="4.05"/>
    <x v="0"/>
    <d v="2017-01-24T00:00:00"/>
    <x v="9"/>
    <n v="5004761"/>
    <n v="20.260000000000002"/>
    <n v="-0.19990128331688053"/>
  </r>
  <r>
    <s v="COUNTY"/>
    <x v="2"/>
    <s v="912325"/>
    <n v="16.21"/>
    <n v="16.21"/>
    <x v="0"/>
    <d v="2017-01-24T00:00:00"/>
    <x v="9"/>
    <n v="5787740"/>
    <n v="20.260000000000002"/>
    <n v="0.80009871668311938"/>
  </r>
  <r>
    <s v="COUNTY"/>
    <x v="2"/>
    <s v="912896"/>
    <n v="-4.05"/>
    <n v="4.05"/>
    <x v="0"/>
    <d v="2017-01-24T00:00:00"/>
    <x v="9"/>
    <n v="5004755"/>
    <n v="20.260000000000002"/>
    <n v="-0.19990128331688053"/>
  </r>
  <r>
    <s v="COUNTY"/>
    <x v="2"/>
    <s v="913157"/>
    <n v="16.21"/>
    <n v="16.21"/>
    <x v="0"/>
    <d v="2017-01-24T00:00:00"/>
    <x v="9"/>
    <n v="5759330"/>
    <n v="20.260000000000002"/>
    <n v="0.80009871668311938"/>
  </r>
  <r>
    <s v="COUNTY"/>
    <x v="2"/>
    <s v="911636"/>
    <n v="4.05"/>
    <n v="4.05"/>
    <x v="0"/>
    <d v="2017-01-30T00:00:00"/>
    <x v="9"/>
    <n v="5790010"/>
    <n v="20.260000000000002"/>
    <n v="0.19990128331688053"/>
  </r>
  <r>
    <s v="COUNTY"/>
    <x v="2"/>
    <s v="912680"/>
    <n v="4.05"/>
    <n v="4.05"/>
    <x v="0"/>
    <d v="2017-01-30T00:00:00"/>
    <x v="9"/>
    <n v="5790070"/>
    <n v="20.260000000000002"/>
    <n v="0.19990128331688053"/>
  </r>
  <r>
    <s v="COUNTY"/>
    <x v="2"/>
    <s v="912692"/>
    <n v="4.05"/>
    <n v="4.05"/>
    <x v="0"/>
    <d v="2017-01-30T00:00:00"/>
    <x v="9"/>
    <n v="5006433"/>
    <n v="20.260000000000002"/>
    <n v="0.19990128331688053"/>
  </r>
  <r>
    <s v="COUNTY"/>
    <x v="2"/>
    <s v="912789"/>
    <n v="4.05"/>
    <n v="4.05"/>
    <x v="0"/>
    <d v="2017-01-30T00:00:00"/>
    <x v="9"/>
    <n v="5790080"/>
    <n v="20.260000000000002"/>
    <n v="0.19990128331688053"/>
  </r>
  <r>
    <s v="COUNTY"/>
    <x v="2"/>
    <s v="913225"/>
    <n v="4.05"/>
    <n v="4.05"/>
    <x v="0"/>
    <d v="2017-01-30T00:00:00"/>
    <x v="9"/>
    <n v="5712690"/>
    <n v="20.260000000000002"/>
    <n v="0.19990128331688053"/>
  </r>
  <r>
    <s v="COUNTY"/>
    <x v="2"/>
    <s v="913419"/>
    <n v="4.05"/>
    <n v="4.05"/>
    <x v="0"/>
    <d v="2017-01-30T00:00:00"/>
    <x v="9"/>
    <n v="5779580"/>
    <n v="20.260000000000002"/>
    <n v="0.19990128331688053"/>
  </r>
  <r>
    <s v="COUNTY"/>
    <x v="2"/>
    <s v="913467"/>
    <n v="4.05"/>
    <n v="4.05"/>
    <x v="0"/>
    <d v="2017-01-30T00:00:00"/>
    <x v="9"/>
    <n v="5764700"/>
    <n v="20.260000000000002"/>
    <n v="0.19990128331688053"/>
  </r>
  <r>
    <s v="COUNTY"/>
    <x v="2"/>
    <s v="913694"/>
    <n v="4.05"/>
    <n v="4.05"/>
    <x v="0"/>
    <d v="2017-01-30T00:00:00"/>
    <x v="9"/>
    <n v="5782650"/>
    <n v="20.260000000000002"/>
    <n v="0.19990128331688053"/>
  </r>
  <r>
    <s v="COUNTY"/>
    <x v="2"/>
    <s v="917335"/>
    <n v="-20.260000000000002"/>
    <n v="20.260000000000002"/>
    <x v="0"/>
    <d v="2017-01-30T00:00:00"/>
    <x v="9"/>
    <n v="5731240"/>
    <n v="20.260000000000002"/>
    <n v="-1"/>
  </r>
  <r>
    <s v="COUNTY"/>
    <x v="2"/>
    <s v="915118"/>
    <n v="4.05"/>
    <n v="4.05"/>
    <x v="0"/>
    <d v="2017-01-31T00:00:00"/>
    <x v="9"/>
    <n v="5001291"/>
    <n v="20.260000000000002"/>
    <n v="0.19990128331688053"/>
  </r>
  <r>
    <s v="COUNTY"/>
    <x v="2"/>
    <s v="906712"/>
    <n v="-20.260000000000002"/>
    <n v="20.260000000000002"/>
    <x v="0"/>
    <d v="2017-02-01T00:00:00"/>
    <x v="10"/>
    <n v="5789420"/>
    <n v="20.260000000000002"/>
    <n v="-1"/>
  </r>
  <r>
    <s v="COUNTY"/>
    <x v="2"/>
    <s v="907076"/>
    <n v="-20.260000000000002"/>
    <n v="20.260000000000002"/>
    <x v="0"/>
    <d v="2017-02-01T00:00:00"/>
    <x v="10"/>
    <n v="5016410"/>
    <n v="20.260000000000002"/>
    <n v="-1"/>
  </r>
  <r>
    <s v="COUNTY"/>
    <x v="2"/>
    <s v="907462"/>
    <n v="20.260000000000002"/>
    <n v="20.260000000000002"/>
    <x v="0"/>
    <d v="2017-02-01T00:00:00"/>
    <x v="10"/>
    <n v="5015861"/>
    <n v="20.260000000000002"/>
    <n v="1"/>
  </r>
  <r>
    <s v="COUNTY"/>
    <x v="2"/>
    <s v="907476"/>
    <n v="-20.260000000000002"/>
    <n v="20.260000000000002"/>
    <x v="0"/>
    <d v="2017-02-01T00:00:00"/>
    <x v="10"/>
    <n v="5716070"/>
    <n v="20.260000000000002"/>
    <n v="-1"/>
  </r>
  <r>
    <s v="COUNTY"/>
    <x v="2"/>
    <s v="908042"/>
    <n v="-20.260000000000002"/>
    <n v="20.260000000000002"/>
    <x v="0"/>
    <d v="2017-02-01T00:00:00"/>
    <x v="10"/>
    <n v="5730650"/>
    <n v="20.260000000000002"/>
    <n v="-1"/>
  </r>
  <r>
    <s v="COUNTY"/>
    <x v="2"/>
    <s v="908053"/>
    <n v="-20.260000000000002"/>
    <n v="20.260000000000002"/>
    <x v="0"/>
    <d v="2017-02-01T00:00:00"/>
    <x v="10"/>
    <n v="5789300"/>
    <n v="20.260000000000002"/>
    <n v="-1"/>
  </r>
  <r>
    <s v="COUNTY"/>
    <x v="2"/>
    <s v="908397"/>
    <n v="-20.260000000000002"/>
    <n v="20.260000000000002"/>
    <x v="0"/>
    <d v="2017-02-01T00:00:00"/>
    <x v="10"/>
    <n v="5762320"/>
    <n v="20.260000000000002"/>
    <n v="-1"/>
  </r>
  <r>
    <s v="COUNTY"/>
    <x v="2"/>
    <s v="908404"/>
    <n v="-20.260000000000002"/>
    <n v="20.260000000000002"/>
    <x v="0"/>
    <d v="2017-02-01T00:00:00"/>
    <x v="10"/>
    <n v="5005717"/>
    <n v="20.260000000000002"/>
    <n v="-1"/>
  </r>
  <r>
    <s v="COUNTY"/>
    <x v="2"/>
    <s v="908443"/>
    <n v="-20.260000000000002"/>
    <n v="20.260000000000002"/>
    <x v="0"/>
    <d v="2017-02-01T00:00:00"/>
    <x v="10"/>
    <n v="5004920"/>
    <n v="20.260000000000002"/>
    <n v="-1"/>
  </r>
  <r>
    <s v="COUNTY"/>
    <x v="2"/>
    <s v="910239"/>
    <n v="-20.260000000000002"/>
    <n v="20.260000000000002"/>
    <x v="0"/>
    <d v="2017-02-01T00:00:00"/>
    <x v="10"/>
    <n v="5722660"/>
    <n v="20.260000000000002"/>
    <n v="-1"/>
  </r>
  <r>
    <s v="COUNTY"/>
    <x v="2"/>
    <s v="910396"/>
    <n v="-20.260000000000002"/>
    <n v="20.260000000000002"/>
    <x v="0"/>
    <d v="2017-02-01T00:00:00"/>
    <x v="10"/>
    <n v="5767890"/>
    <n v="20.260000000000002"/>
    <n v="-1"/>
  </r>
  <r>
    <s v="COUNTY"/>
    <x v="2"/>
    <s v="910431"/>
    <n v="20.260000000000002"/>
    <n v="20.260000000000002"/>
    <x v="0"/>
    <d v="2017-02-01T00:00:00"/>
    <x v="10"/>
    <n v="5776780"/>
    <n v="20.260000000000002"/>
    <n v="1"/>
  </r>
  <r>
    <s v="COUNTY"/>
    <x v="2"/>
    <s v="911063"/>
    <n v="-20.260000000000002"/>
    <n v="20.260000000000002"/>
    <x v="0"/>
    <d v="2017-02-01T00:00:00"/>
    <x v="10"/>
    <n v="5004485"/>
    <n v="20.260000000000002"/>
    <n v="-1"/>
  </r>
  <r>
    <s v="COUNTY"/>
    <x v="2"/>
    <s v="911115"/>
    <n v="-20.260000000000002"/>
    <n v="20.260000000000002"/>
    <x v="0"/>
    <d v="2017-02-01T00:00:00"/>
    <x v="10"/>
    <n v="5787130"/>
    <n v="20.260000000000002"/>
    <n v="-1"/>
  </r>
  <r>
    <s v="COUNTY"/>
    <x v="2"/>
    <s v="911168"/>
    <n v="20.260000000000002"/>
    <n v="20.260000000000002"/>
    <x v="0"/>
    <d v="2017-02-01T00:00:00"/>
    <x v="10"/>
    <n v="5780360"/>
    <n v="20.260000000000002"/>
    <n v="1"/>
  </r>
  <r>
    <s v="COUNTY"/>
    <x v="2"/>
    <s v="911358"/>
    <n v="-20.260000000000002"/>
    <n v="20.260000000000002"/>
    <x v="0"/>
    <d v="2017-02-01T00:00:00"/>
    <x v="10"/>
    <n v="5005599"/>
    <n v="20.260000000000002"/>
    <n v="-1"/>
  </r>
  <r>
    <s v="COUNTY"/>
    <x v="2"/>
    <s v="911551"/>
    <n v="-20.260000000000002"/>
    <n v="20.260000000000002"/>
    <x v="0"/>
    <d v="2017-02-01T00:00:00"/>
    <x v="10"/>
    <n v="5007431"/>
    <n v="20.260000000000002"/>
    <n v="-1"/>
  </r>
  <r>
    <s v="COUNTY"/>
    <x v="2"/>
    <s v="911555"/>
    <n v="-20.260000000000002"/>
    <n v="20.260000000000002"/>
    <x v="0"/>
    <d v="2017-02-01T00:00:00"/>
    <x v="10"/>
    <n v="5004598"/>
    <n v="20.260000000000002"/>
    <n v="-1"/>
  </r>
  <r>
    <s v="COUNTY"/>
    <x v="2"/>
    <s v="912693"/>
    <n v="20.260000000000002"/>
    <n v="20.260000000000002"/>
    <x v="0"/>
    <d v="2017-02-01T00:00:00"/>
    <x v="10"/>
    <n v="5006433"/>
    <n v="20.260000000000002"/>
    <n v="1"/>
  </r>
  <r>
    <s v="COUNTY"/>
    <x v="2"/>
    <s v="912785"/>
    <n v="-20.260000000000002"/>
    <n v="20.260000000000002"/>
    <x v="0"/>
    <d v="2017-02-01T00:00:00"/>
    <x v="10"/>
    <n v="5786770"/>
    <n v="20.260000000000002"/>
    <n v="-1"/>
  </r>
  <r>
    <s v="COUNTY"/>
    <x v="2"/>
    <s v="913420"/>
    <n v="20.260000000000002"/>
    <n v="20.260000000000002"/>
    <x v="0"/>
    <d v="2017-02-01T00:00:00"/>
    <x v="10"/>
    <n v="5779580"/>
    <n v="20.260000000000002"/>
    <n v="1"/>
  </r>
  <r>
    <s v="COUNTY"/>
    <x v="2"/>
    <s v="913695"/>
    <n v="20.260000000000002"/>
    <n v="20.260000000000002"/>
    <x v="0"/>
    <d v="2017-02-01T00:00:00"/>
    <x v="10"/>
    <n v="5782650"/>
    <n v="20.260000000000002"/>
    <n v="1"/>
  </r>
  <r>
    <s v="COUNTY"/>
    <x v="2"/>
    <s v="913715"/>
    <n v="15.2"/>
    <n v="15.2"/>
    <x v="0"/>
    <d v="2017-02-01T00:00:00"/>
    <x v="10"/>
    <n v="5790170"/>
    <n v="20.260000000000002"/>
    <n v="0.75024679170779851"/>
  </r>
  <r>
    <s v="AWH"/>
    <x v="2"/>
    <s v="913786"/>
    <n v="-20.260000000000002"/>
    <n v="20.260000000000002"/>
    <x v="0"/>
    <d v="2017-02-01T00:00:00"/>
    <x v="10"/>
    <n v="5015219"/>
    <n v="20.260000000000002"/>
    <n v="-1"/>
  </r>
  <r>
    <s v="COUNTY"/>
    <x v="2"/>
    <s v="913960"/>
    <n v="20.260000000000002"/>
    <n v="20.260000000000002"/>
    <x v="0"/>
    <d v="2017-02-01T00:00:00"/>
    <x v="10"/>
    <n v="5790200"/>
    <n v="20.260000000000002"/>
    <n v="1"/>
  </r>
  <r>
    <s v="COUNTY"/>
    <x v="2"/>
    <s v="914842"/>
    <n v="-20.260000000000002"/>
    <n v="20.260000000000002"/>
    <x v="0"/>
    <d v="2017-02-01T00:00:00"/>
    <x v="10"/>
    <n v="5004491"/>
    <n v="20.260000000000002"/>
    <n v="-1"/>
  </r>
  <r>
    <s v="COUNTY"/>
    <x v="2"/>
    <s v="914850"/>
    <n v="-20.260000000000002"/>
    <n v="20.260000000000002"/>
    <x v="0"/>
    <d v="2017-02-01T00:00:00"/>
    <x v="10"/>
    <n v="5778980"/>
    <n v="20.260000000000002"/>
    <n v="-1"/>
  </r>
  <r>
    <s v="COUNTY"/>
    <x v="2"/>
    <s v="915044"/>
    <n v="-20.260000000000002"/>
    <n v="20.260000000000002"/>
    <x v="0"/>
    <d v="2017-02-01T00:00:00"/>
    <x v="10"/>
    <n v="5006818"/>
    <n v="20.260000000000002"/>
    <n v="-1"/>
  </r>
  <r>
    <s v="SpokCity"/>
    <x v="2"/>
    <s v="915150"/>
    <n v="20.260000000000002"/>
    <n v="20.260000000000002"/>
    <x v="0"/>
    <d v="2017-02-01T00:00:00"/>
    <x v="10"/>
    <n v="5004617"/>
    <n v="20.260000000000002"/>
    <n v="1"/>
  </r>
  <r>
    <s v="COUNTY"/>
    <x v="2"/>
    <s v="915793"/>
    <n v="20.260000000000002"/>
    <n v="20.260000000000002"/>
    <x v="0"/>
    <d v="2017-02-01T00:00:00"/>
    <x v="10"/>
    <n v="5756000"/>
    <n v="20.260000000000002"/>
    <n v="1"/>
  </r>
  <r>
    <s v="COUNTY"/>
    <x v="2"/>
    <s v="915822"/>
    <n v="20.260000000000002"/>
    <n v="20.260000000000002"/>
    <x v="0"/>
    <d v="2017-02-01T00:00:00"/>
    <x v="10"/>
    <n v="5777410"/>
    <n v="20.260000000000002"/>
    <n v="1"/>
  </r>
  <r>
    <s v="COUNTY"/>
    <x v="2"/>
    <s v="915969"/>
    <n v="-20.260000000000002"/>
    <n v="20.260000000000002"/>
    <x v="0"/>
    <d v="2017-02-01T00:00:00"/>
    <x v="10"/>
    <n v="5016205"/>
    <n v="20.260000000000002"/>
    <n v="-1"/>
  </r>
  <r>
    <s v="COUNTY"/>
    <x v="2"/>
    <s v="922890"/>
    <n v="20.260000000000002"/>
    <n v="20.260000000000002"/>
    <x v="0"/>
    <d v="2017-02-01T00:00:00"/>
    <x v="10"/>
    <n v="5016211"/>
    <n v="20.260000000000002"/>
    <n v="1"/>
  </r>
  <r>
    <s v="COUNTY"/>
    <x v="2"/>
    <s v="923246"/>
    <n v="-10.050000000000001"/>
    <n v="10.050000000000001"/>
    <x v="0"/>
    <d v="2017-02-01T00:00:00"/>
    <x v="10"/>
    <n v="5004633"/>
    <n v="20.260000000000002"/>
    <n v="-0.49605133267522211"/>
  </r>
  <r>
    <s v="AWH"/>
    <x v="2"/>
    <s v="14118662"/>
    <n v="405.2"/>
    <n v="405.2"/>
    <x v="0"/>
    <d v="2017-02-01T00:00:00"/>
    <x v="10"/>
    <n v="5014038"/>
    <n v="20.260000000000002"/>
    <n v="19.999999999999996"/>
  </r>
  <r>
    <s v="SpokCity"/>
    <x v="2"/>
    <s v="14118662"/>
    <n v="40.520000000000003"/>
    <n v="40.520000000000003"/>
    <x v="0"/>
    <d v="2017-02-01T00:00:00"/>
    <x v="10"/>
    <n v="5772010"/>
    <n v="20.260000000000002"/>
    <n v="2"/>
  </r>
  <r>
    <s v="COUNTY"/>
    <x v="2"/>
    <s v="14118662"/>
    <n v="2856.66"/>
    <n v="2856.66"/>
    <x v="0"/>
    <d v="2017-02-01T00:00:00"/>
    <x v="10"/>
    <n v="5762900"/>
    <n v="20.260000000000002"/>
    <n v="140.99999999999997"/>
  </r>
  <r>
    <s v="COUNTY"/>
    <x v="2"/>
    <s v="14118662"/>
    <n v="60.78"/>
    <n v="60.78"/>
    <x v="0"/>
    <d v="2017-02-01T00:00:00"/>
    <x v="10"/>
    <n v="5767910"/>
    <n v="20.260000000000002"/>
    <n v="3"/>
  </r>
  <r>
    <s v="COUNTY"/>
    <x v="2"/>
    <s v="14118662"/>
    <n v="20.260000000000002"/>
    <n v="20.260000000000002"/>
    <x v="0"/>
    <d v="2017-02-01T00:00:00"/>
    <x v="10"/>
    <n v="5777360"/>
    <n v="20.260000000000002"/>
    <n v="1"/>
  </r>
  <r>
    <s v="COUNTY"/>
    <x v="2"/>
    <s v="14118662"/>
    <n v="20.260000000000002"/>
    <n v="20.260000000000002"/>
    <x v="0"/>
    <d v="2017-02-01T00:00:00"/>
    <x v="10"/>
    <n v="5786210"/>
    <n v="20.260000000000002"/>
    <n v="1"/>
  </r>
  <r>
    <s v="COUNTY"/>
    <x v="2"/>
    <s v="14118662"/>
    <n v="13614.72"/>
    <n v="13614.72"/>
    <x v="0"/>
    <d v="2017-02-01T00:00:00"/>
    <x v="10"/>
    <n v="5013620"/>
    <n v="20.260000000000002"/>
    <n v="671.99999999999989"/>
  </r>
  <r>
    <s v="AWH"/>
    <x v="2"/>
    <s v="14318985"/>
    <n v="40.520000000000003"/>
    <n v="40.520000000000003"/>
    <x v="0"/>
    <d v="2017-02-01T00:00:00"/>
    <x v="10"/>
    <n v="5769510"/>
    <n v="20.260000000000002"/>
    <n v="2"/>
  </r>
  <r>
    <s v="COUNTY"/>
    <x v="2"/>
    <s v="14318985"/>
    <n v="526.76"/>
    <n v="526.76"/>
    <x v="0"/>
    <d v="2017-02-01T00:00:00"/>
    <x v="10"/>
    <n v="5763220"/>
    <n v="20.260000000000002"/>
    <n v="25.999999999999996"/>
  </r>
  <r>
    <s v="COUNTY"/>
    <x v="2"/>
    <s v="14318985"/>
    <n v="20.260000000000002"/>
    <n v="20.260000000000002"/>
    <x v="0"/>
    <d v="2017-02-01T00:00:00"/>
    <x v="10"/>
    <n v="5790070"/>
    <n v="20.260000000000002"/>
    <n v="1"/>
  </r>
  <r>
    <s v="COUNTY"/>
    <x v="2"/>
    <s v="14318985"/>
    <n v="1215.5999999999999"/>
    <n v="1215.5999999999999"/>
    <x v="0"/>
    <d v="2017-02-01T00:00:00"/>
    <x v="10"/>
    <n v="5764700"/>
    <n v="20.260000000000002"/>
    <n v="59.999999999999993"/>
  </r>
  <r>
    <s v="AWH"/>
    <x v="2"/>
    <s v="14497656"/>
    <n v="324.16000000000003"/>
    <n v="324.16000000000003"/>
    <x v="0"/>
    <d v="2017-02-01T00:00:00"/>
    <x v="10"/>
    <n v="5774140"/>
    <n v="20.260000000000002"/>
    <n v="16"/>
  </r>
  <r>
    <s v="SpokCity"/>
    <x v="2"/>
    <s v="14497656"/>
    <n v="162.08000000000001"/>
    <n v="162.08000000000001"/>
    <x v="0"/>
    <d v="2017-02-01T00:00:00"/>
    <x v="10"/>
    <n v="5763770"/>
    <n v="20.260000000000002"/>
    <n v="8"/>
  </r>
  <r>
    <s v="COUNTY"/>
    <x v="2"/>
    <s v="14497656"/>
    <n v="40.520000000000003"/>
    <n v="40.520000000000003"/>
    <x v="0"/>
    <d v="2017-02-01T00:00:00"/>
    <x v="10"/>
    <n v="5788310"/>
    <n v="20.260000000000002"/>
    <n v="2"/>
  </r>
  <r>
    <s v="COUNTY"/>
    <x v="2"/>
    <s v="14497656"/>
    <n v="3079.52"/>
    <n v="3079.52"/>
    <x v="0"/>
    <d v="2017-02-01T00:00:00"/>
    <x v="10"/>
    <n v="5765720"/>
    <n v="20.260000000000002"/>
    <n v="152"/>
  </r>
  <r>
    <s v="COUNTY"/>
    <x v="2"/>
    <s v="14497656"/>
    <n v="20.260000000000002"/>
    <n v="20.260000000000002"/>
    <x v="0"/>
    <d v="2017-02-01T00:00:00"/>
    <x v="10"/>
    <n v="5780930"/>
    <n v="20.260000000000002"/>
    <n v="1"/>
  </r>
  <r>
    <s v="COUNTY"/>
    <x v="2"/>
    <s v="14497656"/>
    <n v="81.040000000000006"/>
    <n v="81.040000000000006"/>
    <x v="0"/>
    <d v="2017-02-01T00:00:00"/>
    <x v="10"/>
    <n v="5763140"/>
    <n v="20.260000000000002"/>
    <n v="4"/>
  </r>
  <r>
    <s v="COUNTY"/>
    <x v="2"/>
    <s v="14497656"/>
    <n v="20.260000000000002"/>
    <n v="20.260000000000002"/>
    <x v="0"/>
    <d v="2017-02-01T00:00:00"/>
    <x v="10"/>
    <n v="5770460"/>
    <n v="20.260000000000002"/>
    <n v="1"/>
  </r>
  <r>
    <s v="COUNTY"/>
    <x v="2"/>
    <s v="14497656"/>
    <n v="20016.88"/>
    <n v="20016.88"/>
    <x v="0"/>
    <d v="2017-02-01T00:00:00"/>
    <x v="10"/>
    <n v="5766620"/>
    <n v="20.260000000000002"/>
    <n v="988"/>
  </r>
  <r>
    <s v="COUNTY"/>
    <x v="2"/>
    <s v="14497656"/>
    <n v="20.260000000000002"/>
    <n v="20.260000000000002"/>
    <x v="0"/>
    <d v="2017-02-01T00:00:00"/>
    <x v="10"/>
    <n v="5001141"/>
    <n v="20.260000000000002"/>
    <n v="1"/>
  </r>
  <r>
    <s v="COUNTY"/>
    <x v="2"/>
    <s v="917626"/>
    <n v="-15.2"/>
    <n v="15.2"/>
    <x v="0"/>
    <d v="2017-02-03T00:00:00"/>
    <x v="10"/>
    <n v="5011734"/>
    <n v="20.260000000000002"/>
    <n v="-0.75024679170779851"/>
  </r>
  <r>
    <s v="COUNTY"/>
    <x v="2"/>
    <s v="917954"/>
    <n v="-15.2"/>
    <n v="15.2"/>
    <x v="0"/>
    <d v="2017-02-06T00:00:00"/>
    <x v="10"/>
    <n v="5756000"/>
    <n v="20.260000000000002"/>
    <n v="-0.75024679170779851"/>
  </r>
  <r>
    <s v="COUNTY"/>
    <x v="2"/>
    <s v="918964"/>
    <n v="-15.2"/>
    <n v="15.2"/>
    <x v="0"/>
    <d v="2017-02-06T00:00:00"/>
    <x v="10"/>
    <n v="5787960"/>
    <n v="20.260000000000002"/>
    <n v="-0.75024679170779851"/>
  </r>
  <r>
    <s v="COUNTY"/>
    <x v="2"/>
    <s v="918273"/>
    <n v="4.68"/>
    <n v="4.68"/>
    <x v="0"/>
    <d v="2017-02-07T00:00:00"/>
    <x v="10"/>
    <n v="5759330"/>
    <n v="20.260000000000002"/>
    <n v="0.2309970384995064"/>
  </r>
  <r>
    <s v="COUNTY"/>
    <x v="2"/>
    <s v="918882"/>
    <n v="-15.2"/>
    <n v="15.2"/>
    <x v="0"/>
    <d v="2017-02-07T00:00:00"/>
    <x v="10"/>
    <n v="5001235"/>
    <n v="20.260000000000002"/>
    <n v="-0.75024679170779851"/>
  </r>
  <r>
    <s v="COUNTY"/>
    <x v="2"/>
    <s v="916474"/>
    <n v="15.2"/>
    <n v="15.2"/>
    <x v="0"/>
    <d v="2017-02-10T00:00:00"/>
    <x v="10"/>
    <n v="5790320"/>
    <n v="20.260000000000002"/>
    <n v="0.75024679170779851"/>
  </r>
  <r>
    <s v="COUNTY"/>
    <x v="2"/>
    <s v="919284"/>
    <n v="14.27"/>
    <n v="14.27"/>
    <x v="0"/>
    <d v="2017-02-10T00:00:00"/>
    <x v="10"/>
    <n v="5759710"/>
    <n v="20.260000000000002"/>
    <n v="0.70434353405725558"/>
  </r>
  <r>
    <s v="COUNTY"/>
    <x v="2"/>
    <s v="918228"/>
    <n v="15.2"/>
    <n v="15.2"/>
    <x v="0"/>
    <d v="2017-02-13T00:00:00"/>
    <x v="10"/>
    <n v="5790430"/>
    <n v="20.260000000000002"/>
    <n v="0.75024679170779851"/>
  </r>
  <r>
    <s v="COUNTY"/>
    <x v="2"/>
    <s v="918260"/>
    <n v="15.2"/>
    <n v="15.2"/>
    <x v="0"/>
    <d v="2017-02-13T00:00:00"/>
    <x v="10"/>
    <n v="5789620"/>
    <n v="20.260000000000002"/>
    <n v="0.75024679170779851"/>
  </r>
  <r>
    <s v="COUNTY"/>
    <x v="2"/>
    <s v="918869"/>
    <n v="15.2"/>
    <n v="15.2"/>
    <x v="0"/>
    <d v="2017-02-13T00:00:00"/>
    <x v="10"/>
    <n v="5790350"/>
    <n v="20.260000000000002"/>
    <n v="0.75024679170779851"/>
  </r>
  <r>
    <s v="COUNTY"/>
    <x v="2"/>
    <s v="920822"/>
    <n v="10.130000000000001"/>
    <n v="10.130000000000001"/>
    <x v="0"/>
    <d v="2017-02-13T00:00:00"/>
    <x v="10"/>
    <n v="5779390"/>
    <n v="20.260000000000002"/>
    <n v="0.5"/>
  </r>
  <r>
    <s v="COUNTY"/>
    <x v="2"/>
    <s v="922619"/>
    <n v="10.130000000000001"/>
    <n v="10.130000000000001"/>
    <x v="0"/>
    <d v="2017-02-13T00:00:00"/>
    <x v="10"/>
    <n v="5005551"/>
    <n v="20.260000000000002"/>
    <n v="0.5"/>
  </r>
  <r>
    <s v="COUNTY"/>
    <x v="2"/>
    <s v="920109"/>
    <n v="15.2"/>
    <n v="15.2"/>
    <x v="0"/>
    <d v="2017-02-14T00:00:00"/>
    <x v="10"/>
    <n v="5004755"/>
    <n v="20.260000000000002"/>
    <n v="0.75024679170779851"/>
  </r>
  <r>
    <s v="COUNTY"/>
    <x v="2"/>
    <s v="920179"/>
    <n v="-10.130000000000001"/>
    <n v="10.130000000000001"/>
    <x v="0"/>
    <d v="2017-02-14T00:00:00"/>
    <x v="10"/>
    <n v="5006290"/>
    <n v="20.260000000000002"/>
    <n v="-0.5"/>
  </r>
  <r>
    <s v="COUNTY"/>
    <x v="2"/>
    <s v="920673"/>
    <n v="10.130000000000001"/>
    <n v="10.130000000000001"/>
    <x v="0"/>
    <d v="2017-02-14T00:00:00"/>
    <x v="10"/>
    <n v="5005403"/>
    <n v="20.260000000000002"/>
    <n v="0.5"/>
  </r>
  <r>
    <s v="COUNTY"/>
    <x v="2"/>
    <s v="921206"/>
    <n v="15.2"/>
    <n v="15.2"/>
    <x v="0"/>
    <d v="2017-02-15T00:00:00"/>
    <x v="10"/>
    <n v="5004313"/>
    <n v="20.260000000000002"/>
    <n v="0.75024679170779851"/>
  </r>
  <r>
    <s v="COUNTY"/>
    <x v="2"/>
    <s v="920801"/>
    <n v="-5.07"/>
    <n v="5.07"/>
    <x v="0"/>
    <d v="2017-02-16T00:00:00"/>
    <x v="10"/>
    <n v="5739500"/>
    <n v="20.260000000000002"/>
    <n v="-0.25024679170779862"/>
  </r>
  <r>
    <s v="COUNTY"/>
    <x v="2"/>
    <s v="922167"/>
    <n v="15.2"/>
    <n v="15.2"/>
    <x v="0"/>
    <d v="2017-02-16T00:00:00"/>
    <x v="10"/>
    <n v="5749470"/>
    <n v="20.260000000000002"/>
    <n v="0.75024679170779851"/>
  </r>
  <r>
    <s v="COUNTY"/>
    <x v="2"/>
    <s v="922986"/>
    <n v="15.2"/>
    <n v="15.2"/>
    <x v="0"/>
    <d v="2017-02-16T00:00:00"/>
    <x v="10"/>
    <n v="5004714"/>
    <n v="20.260000000000002"/>
    <n v="0.75024679170779851"/>
  </r>
  <r>
    <s v="COUNTY"/>
    <x v="2"/>
    <s v="922987"/>
    <n v="15.2"/>
    <n v="15.2"/>
    <x v="0"/>
    <d v="2017-02-16T00:00:00"/>
    <x v="10"/>
    <n v="5013670"/>
    <n v="20.260000000000002"/>
    <n v="0.75024679170779851"/>
  </r>
  <r>
    <s v="COUNTY"/>
    <x v="2"/>
    <s v="923018"/>
    <n v="15.2"/>
    <n v="15.2"/>
    <x v="0"/>
    <d v="2017-02-16T00:00:00"/>
    <x v="10"/>
    <n v="5005649"/>
    <n v="20.260000000000002"/>
    <n v="0.75024679170779851"/>
  </r>
  <r>
    <s v="COUNTY"/>
    <x v="2"/>
    <s v="923020"/>
    <n v="15.2"/>
    <n v="15.2"/>
    <x v="0"/>
    <d v="2017-02-16T00:00:00"/>
    <x v="10"/>
    <n v="5004664"/>
    <n v="20.260000000000002"/>
    <n v="0.75024679170779851"/>
  </r>
  <r>
    <s v="COUNTY"/>
    <x v="2"/>
    <s v="923035"/>
    <n v="15.2"/>
    <n v="15.2"/>
    <x v="0"/>
    <d v="2017-02-16T00:00:00"/>
    <x v="10"/>
    <n v="5000871"/>
    <n v="20.260000000000002"/>
    <n v="0.75024679170779851"/>
  </r>
  <r>
    <s v="COUNTY"/>
    <x v="2"/>
    <s v="923083"/>
    <n v="15.2"/>
    <n v="15.2"/>
    <x v="0"/>
    <d v="2017-02-16T00:00:00"/>
    <x v="10"/>
    <n v="5004967"/>
    <n v="20.260000000000002"/>
    <n v="0.75024679170779851"/>
  </r>
  <r>
    <s v="COUNTY"/>
    <x v="2"/>
    <s v="919317"/>
    <n v="10.130000000000001"/>
    <n v="10.130000000000001"/>
    <x v="0"/>
    <d v="2017-02-17T00:00:00"/>
    <x v="10"/>
    <n v="5790700"/>
    <n v="20.260000000000002"/>
    <n v="0.5"/>
  </r>
  <r>
    <s v="COUNTY"/>
    <x v="2"/>
    <s v="920178"/>
    <n v="10.130000000000001"/>
    <n v="10.130000000000001"/>
    <x v="0"/>
    <d v="2017-02-17T00:00:00"/>
    <x v="10"/>
    <n v="5005838"/>
    <n v="20.260000000000002"/>
    <n v="0.5"/>
  </r>
  <r>
    <s v="COUNTY"/>
    <x v="2"/>
    <s v="920929"/>
    <n v="15.2"/>
    <n v="15.2"/>
    <x v="0"/>
    <d v="2017-02-17T00:00:00"/>
    <x v="10"/>
    <n v="5758590"/>
    <n v="20.260000000000002"/>
    <n v="0.75024679170779851"/>
  </r>
  <r>
    <s v="COUNTY"/>
    <x v="2"/>
    <s v="923108"/>
    <n v="15.2"/>
    <n v="15.2"/>
    <x v="0"/>
    <d v="2017-02-17T00:00:00"/>
    <x v="10"/>
    <n v="5005904"/>
    <n v="20.260000000000002"/>
    <n v="0.75024679170779851"/>
  </r>
  <r>
    <s v="COUNTY"/>
    <x v="2"/>
    <s v="923194"/>
    <n v="15.2"/>
    <n v="15.2"/>
    <x v="0"/>
    <d v="2017-02-17T00:00:00"/>
    <x v="10"/>
    <n v="5014222"/>
    <n v="20.260000000000002"/>
    <n v="0.75024679170779851"/>
  </r>
  <r>
    <s v="COUNTY"/>
    <x v="2"/>
    <s v="919294"/>
    <n v="10.130000000000001"/>
    <n v="10.130000000000001"/>
    <x v="0"/>
    <d v="2017-02-20T00:00:00"/>
    <x v="10"/>
    <n v="5790650"/>
    <n v="20.260000000000002"/>
    <n v="0.5"/>
  </r>
  <r>
    <s v="COUNTY"/>
    <x v="2"/>
    <s v="919647"/>
    <n v="10.130000000000001"/>
    <n v="10.130000000000001"/>
    <x v="0"/>
    <d v="2017-02-20T00:00:00"/>
    <x v="10"/>
    <n v="5787390"/>
    <n v="20.260000000000002"/>
    <n v="0.5"/>
  </r>
  <r>
    <s v="COUNTY"/>
    <x v="2"/>
    <s v="920460"/>
    <n v="10.130000000000001"/>
    <n v="10.130000000000001"/>
    <x v="0"/>
    <d v="2017-02-20T00:00:00"/>
    <x v="10"/>
    <n v="5742710"/>
    <n v="20.260000000000002"/>
    <n v="0.5"/>
  </r>
  <r>
    <s v="COUNTY"/>
    <x v="2"/>
    <s v="921219"/>
    <n v="-5.07"/>
    <n v="5.07"/>
    <x v="0"/>
    <d v="2017-02-20T00:00:00"/>
    <x v="10"/>
    <n v="5779600"/>
    <n v="20.260000000000002"/>
    <n v="-0.25024679170779862"/>
  </r>
  <r>
    <s v="COUNTY"/>
    <x v="2"/>
    <s v="922882"/>
    <n v="15.2"/>
    <n v="15.2"/>
    <x v="0"/>
    <d v="2017-02-20T00:00:00"/>
    <x v="10"/>
    <n v="5004780"/>
    <n v="20.260000000000002"/>
    <n v="0.75024679170779851"/>
  </r>
  <r>
    <s v="COUNTY"/>
    <x v="2"/>
    <s v="922892"/>
    <n v="15.2"/>
    <n v="15.2"/>
    <x v="0"/>
    <d v="2017-02-20T00:00:00"/>
    <x v="10"/>
    <n v="5728580"/>
    <n v="20.260000000000002"/>
    <n v="0.75024679170779851"/>
  </r>
  <r>
    <s v="COUNTY"/>
    <x v="2"/>
    <s v="922913"/>
    <n v="15.2"/>
    <n v="15.2"/>
    <x v="0"/>
    <d v="2017-02-20T00:00:00"/>
    <x v="10"/>
    <n v="5785810"/>
    <n v="20.260000000000002"/>
    <n v="0.75024679170779851"/>
  </r>
  <r>
    <s v="COUNTY"/>
    <x v="2"/>
    <s v="922918"/>
    <n v="15.2"/>
    <n v="15.2"/>
    <x v="0"/>
    <d v="2017-02-20T00:00:00"/>
    <x v="10"/>
    <n v="5004767"/>
    <n v="20.260000000000002"/>
    <n v="0.75024679170779851"/>
  </r>
  <r>
    <s v="COUNTY"/>
    <x v="2"/>
    <s v="923084"/>
    <n v="15.2"/>
    <n v="15.2"/>
    <x v="0"/>
    <d v="2017-02-20T00:00:00"/>
    <x v="10"/>
    <n v="5004421"/>
    <n v="20.260000000000002"/>
    <n v="0.75024679170779851"/>
  </r>
  <r>
    <s v="COUNTY"/>
    <x v="2"/>
    <s v="923231"/>
    <n v="15.2"/>
    <n v="15.2"/>
    <x v="0"/>
    <d v="2017-02-20T00:00:00"/>
    <x v="10"/>
    <n v="5004932"/>
    <n v="20.260000000000002"/>
    <n v="0.75024679170779851"/>
  </r>
  <r>
    <s v="COUNTY"/>
    <x v="2"/>
    <s v="923588"/>
    <n v="15.2"/>
    <n v="15.2"/>
    <x v="0"/>
    <d v="2017-02-20T00:00:00"/>
    <x v="10"/>
    <n v="5788730"/>
    <n v="20.260000000000002"/>
    <n v="0.75024679170779851"/>
  </r>
  <r>
    <s v="COUNTY"/>
    <x v="2"/>
    <s v="923691"/>
    <n v="15.2"/>
    <n v="15.2"/>
    <x v="0"/>
    <d v="2017-02-20T00:00:00"/>
    <x v="10"/>
    <n v="5778880"/>
    <n v="20.260000000000002"/>
    <n v="0.75024679170779851"/>
  </r>
  <r>
    <s v="COUNTY"/>
    <x v="2"/>
    <s v="923713"/>
    <n v="15.2"/>
    <n v="15.2"/>
    <x v="0"/>
    <d v="2017-02-20T00:00:00"/>
    <x v="10"/>
    <n v="5005243"/>
    <n v="20.260000000000002"/>
    <n v="0.75024679170779851"/>
  </r>
  <r>
    <s v="COUNTY"/>
    <x v="2"/>
    <s v="920936"/>
    <n v="10.130000000000001"/>
    <n v="10.130000000000001"/>
    <x v="0"/>
    <d v="2017-02-21T00:00:00"/>
    <x v="10"/>
    <n v="5787740"/>
    <n v="20.260000000000002"/>
    <n v="0.5"/>
  </r>
  <r>
    <s v="COUNTY"/>
    <x v="2"/>
    <s v="921385"/>
    <n v="15.2"/>
    <n v="15.2"/>
    <x v="0"/>
    <d v="2017-02-21T00:00:00"/>
    <x v="10"/>
    <n v="5005319"/>
    <n v="20.260000000000002"/>
    <n v="0.75024679170779851"/>
  </r>
  <r>
    <s v="COUNTY"/>
    <x v="2"/>
    <s v="923040"/>
    <n v="15.2"/>
    <n v="15.2"/>
    <x v="0"/>
    <d v="2017-02-21T00:00:00"/>
    <x v="10"/>
    <n v="5004115"/>
    <n v="20.260000000000002"/>
    <n v="0.75024679170779851"/>
  </r>
  <r>
    <s v="COUNTY"/>
    <x v="2"/>
    <s v="923041"/>
    <n v="15.2"/>
    <n v="15.2"/>
    <x v="0"/>
    <d v="2017-02-21T00:00:00"/>
    <x v="10"/>
    <n v="5004612"/>
    <n v="20.260000000000002"/>
    <n v="0.75024679170779851"/>
  </r>
  <r>
    <s v="COUNTY"/>
    <x v="2"/>
    <s v="923104"/>
    <n v="20.260000000000002"/>
    <n v="20.260000000000002"/>
    <x v="0"/>
    <d v="2017-02-22T00:00:00"/>
    <x v="10"/>
    <n v="5785120"/>
    <n v="20.260000000000002"/>
    <n v="1"/>
  </r>
  <r>
    <s v="COUNTY"/>
    <x v="2"/>
    <s v="923135"/>
    <n v="20.260000000000002"/>
    <n v="20.260000000000002"/>
    <x v="0"/>
    <d v="2017-02-22T00:00:00"/>
    <x v="10"/>
    <n v="5781770"/>
    <n v="20.260000000000002"/>
    <n v="1"/>
  </r>
  <r>
    <s v="COUNTY"/>
    <x v="2"/>
    <s v="923142"/>
    <n v="20.260000000000002"/>
    <n v="20.260000000000002"/>
    <x v="0"/>
    <d v="2017-02-22T00:00:00"/>
    <x v="10"/>
    <n v="5782580"/>
    <n v="20.260000000000002"/>
    <n v="1"/>
  </r>
  <r>
    <s v="COUNTY"/>
    <x v="2"/>
    <s v="922030"/>
    <n v="5.07"/>
    <n v="5.07"/>
    <x v="0"/>
    <d v="2017-02-23T00:00:00"/>
    <x v="10"/>
    <n v="5005357"/>
    <n v="20.260000000000002"/>
    <n v="0.25024679170779862"/>
  </r>
  <r>
    <s v="COUNTY"/>
    <x v="2"/>
    <s v="923152"/>
    <n v="5.07"/>
    <n v="5.07"/>
    <x v="0"/>
    <d v="2017-02-23T00:00:00"/>
    <x v="10"/>
    <n v="5000871"/>
    <n v="20.260000000000002"/>
    <n v="0.25024679170779862"/>
  </r>
  <r>
    <s v="COUNTY"/>
    <x v="2"/>
    <s v="923185"/>
    <n v="20.260000000000002"/>
    <n v="20.260000000000002"/>
    <x v="0"/>
    <d v="2017-02-23T00:00:00"/>
    <x v="10"/>
    <n v="5763760"/>
    <n v="20.260000000000002"/>
    <n v="1"/>
  </r>
  <r>
    <s v="COUNTY"/>
    <x v="2"/>
    <s v="923696"/>
    <n v="20.260000000000002"/>
    <n v="20.260000000000002"/>
    <x v="0"/>
    <d v="2017-02-24T00:00:00"/>
    <x v="10"/>
    <n v="5780550"/>
    <n v="20.260000000000002"/>
    <n v="1"/>
  </r>
  <r>
    <s v="COUNTY"/>
    <x v="2"/>
    <s v="918961"/>
    <n v="5.07"/>
    <n v="5.07"/>
    <x v="0"/>
    <d v="2017-02-27T00:00:00"/>
    <x v="10"/>
    <n v="5790630"/>
    <n v="20.260000000000002"/>
    <n v="0.25024679170779862"/>
  </r>
  <r>
    <s v="COUNTY"/>
    <x v="2"/>
    <s v="921257"/>
    <n v="5.07"/>
    <n v="5.07"/>
    <x v="0"/>
    <d v="2017-02-27T00:00:00"/>
    <x v="10"/>
    <n v="5775070"/>
    <n v="20.260000000000002"/>
    <n v="0.25024679170779862"/>
  </r>
  <r>
    <s v="COUNTY"/>
    <x v="2"/>
    <s v="922448"/>
    <n v="5.07"/>
    <n v="5.07"/>
    <x v="0"/>
    <d v="2017-02-27T00:00:00"/>
    <x v="10"/>
    <n v="5790880"/>
    <n v="20.260000000000002"/>
    <n v="0.25024679170779862"/>
  </r>
  <r>
    <s v="COUNTY"/>
    <x v="2"/>
    <s v="923608"/>
    <n v="5.07"/>
    <n v="5.07"/>
    <x v="0"/>
    <d v="2017-02-27T00:00:00"/>
    <x v="10"/>
    <n v="5004421"/>
    <n v="20.260000000000002"/>
    <n v="0.25024679170779862"/>
  </r>
  <r>
    <s v="COUNTY"/>
    <x v="2"/>
    <s v="921355"/>
    <n v="5.07"/>
    <n v="5.07"/>
    <x v="0"/>
    <d v="2017-02-28T00:00:00"/>
    <x v="10"/>
    <n v="5783300"/>
    <n v="20.260000000000002"/>
    <n v="0.25024679170779862"/>
  </r>
  <r>
    <s v="COUNTY"/>
    <x v="2"/>
    <s v="924675"/>
    <n v="20.260000000000002"/>
    <n v="20.260000000000002"/>
    <x v="0"/>
    <d v="2017-02-28T00:00:00"/>
    <x v="10"/>
    <n v="5001078"/>
    <n v="20.260000000000002"/>
    <n v="1"/>
  </r>
  <r>
    <s v="COUNTY"/>
    <x v="2"/>
    <s v="918261"/>
    <n v="20.260000000000002"/>
    <n v="20.260000000000002"/>
    <x v="0"/>
    <d v="2017-03-01T00:00:00"/>
    <x v="11"/>
    <n v="5789620"/>
    <n v="20.260000000000002"/>
    <n v="1"/>
  </r>
  <r>
    <s v="COUNTY"/>
    <x v="2"/>
    <s v="919648"/>
    <n v="20.260000000000002"/>
    <n v="20.260000000000002"/>
    <x v="0"/>
    <d v="2017-03-01T00:00:00"/>
    <x v="11"/>
    <n v="5787390"/>
    <n v="20.260000000000002"/>
    <n v="1"/>
  </r>
  <r>
    <s v="COUNTY"/>
    <x v="2"/>
    <s v="920180"/>
    <n v="-20.260000000000002"/>
    <n v="20.260000000000002"/>
    <x v="0"/>
    <d v="2017-03-01T00:00:00"/>
    <x v="11"/>
    <n v="5006290"/>
    <n v="20.260000000000002"/>
    <n v="-1"/>
  </r>
  <r>
    <s v="COUNTY"/>
    <x v="2"/>
    <s v="920463"/>
    <n v="20.260000000000002"/>
    <n v="20.260000000000002"/>
    <x v="0"/>
    <d v="2017-03-01T00:00:00"/>
    <x v="11"/>
    <n v="5742710"/>
    <n v="20.260000000000002"/>
    <n v="1"/>
  </r>
  <r>
    <s v="COUNTY"/>
    <x v="2"/>
    <s v="920904"/>
    <n v="20.260000000000002"/>
    <n v="20.260000000000002"/>
    <x v="0"/>
    <d v="2017-03-01T00:00:00"/>
    <x v="11"/>
    <n v="5790810"/>
    <n v="20.260000000000002"/>
    <n v="1"/>
  </r>
  <r>
    <s v="COUNTY"/>
    <x v="2"/>
    <s v="923470"/>
    <n v="20.260000000000002"/>
    <n v="20.260000000000002"/>
    <x v="0"/>
    <d v="2017-03-01T00:00:00"/>
    <x v="11"/>
    <n v="5759330"/>
    <n v="20.260000000000002"/>
    <n v="1"/>
  </r>
  <r>
    <s v="COUNTY"/>
    <x v="2"/>
    <s v="923538"/>
    <n v="20.260000000000002"/>
    <n v="20.260000000000002"/>
    <x v="0"/>
    <d v="2017-03-01T00:00:00"/>
    <x v="11"/>
    <n v="5005649"/>
    <n v="20.260000000000002"/>
    <n v="1"/>
  </r>
  <r>
    <s v="COUNTY"/>
    <x v="2"/>
    <s v="923714"/>
    <n v="20.260000000000002"/>
    <n v="20.260000000000002"/>
    <x v="0"/>
    <d v="2017-03-01T00:00:00"/>
    <x v="11"/>
    <n v="5014222"/>
    <n v="20.260000000000002"/>
    <n v="1"/>
  </r>
  <r>
    <s v="COUNTY"/>
    <x v="2"/>
    <s v="923767"/>
    <n v="20.260000000000002"/>
    <n v="20.260000000000002"/>
    <x v="0"/>
    <d v="2017-03-01T00:00:00"/>
    <x v="11"/>
    <n v="5004664"/>
    <n v="20.260000000000002"/>
    <n v="1"/>
  </r>
  <r>
    <s v="COUNTY"/>
    <x v="2"/>
    <s v="923875"/>
    <n v="20.260000000000002"/>
    <n v="20.260000000000002"/>
    <x v="0"/>
    <d v="2017-03-01T00:00:00"/>
    <x v="11"/>
    <n v="5005243"/>
    <n v="20.260000000000002"/>
    <n v="1"/>
  </r>
  <r>
    <s v="COUNTY"/>
    <x v="2"/>
    <s v="923923"/>
    <n v="20.260000000000002"/>
    <n v="20.260000000000002"/>
    <x v="0"/>
    <d v="2017-03-01T00:00:00"/>
    <x v="11"/>
    <n v="5005904"/>
    <n v="20.260000000000002"/>
    <n v="1"/>
  </r>
  <r>
    <s v="COUNTY"/>
    <x v="2"/>
    <s v="924719"/>
    <n v="20.260000000000002"/>
    <n v="20.260000000000002"/>
    <x v="0"/>
    <d v="2017-03-01T00:00:00"/>
    <x v="11"/>
    <n v="5005941"/>
    <n v="20.260000000000002"/>
    <n v="1"/>
  </r>
  <r>
    <s v="COUNTY"/>
    <x v="2"/>
    <s v="925107"/>
    <n v="20.260000000000002"/>
    <n v="20.260000000000002"/>
    <x v="0"/>
    <d v="2017-03-01T00:00:00"/>
    <x v="11"/>
    <n v="5004761"/>
    <n v="20.260000000000002"/>
    <n v="1"/>
  </r>
  <r>
    <s v="COUNTY"/>
    <x v="2"/>
    <s v="925124"/>
    <n v="20.260000000000002"/>
    <n v="20.260000000000002"/>
    <x v="0"/>
    <d v="2017-03-01T00:00:00"/>
    <x v="11"/>
    <n v="5788020"/>
    <n v="20.260000000000002"/>
    <n v="1"/>
  </r>
  <r>
    <s v="COUNTY"/>
    <x v="2"/>
    <s v="925822"/>
    <n v="20.260000000000002"/>
    <n v="20.260000000000002"/>
    <x v="0"/>
    <d v="2017-03-01T00:00:00"/>
    <x v="11"/>
    <n v="5755560"/>
    <n v="20.260000000000002"/>
    <n v="1"/>
  </r>
  <r>
    <s v="COUNTY"/>
    <x v="2"/>
    <s v="927065"/>
    <n v="20.260000000000002"/>
    <n v="20.260000000000002"/>
    <x v="0"/>
    <d v="2017-03-01T00:00:00"/>
    <x v="11"/>
    <n v="5006301"/>
    <n v="20.260000000000002"/>
    <n v="1"/>
  </r>
  <r>
    <s v="COUNTY"/>
    <x v="2"/>
    <s v="927068"/>
    <n v="20.260000000000002"/>
    <n v="20.260000000000002"/>
    <x v="0"/>
    <d v="2017-03-01T00:00:00"/>
    <x v="11"/>
    <n v="5012099"/>
    <n v="20.260000000000002"/>
    <n v="1"/>
  </r>
  <r>
    <s v="COUNTY"/>
    <x v="2"/>
    <s v="927070"/>
    <n v="20.260000000000002"/>
    <n v="20.260000000000002"/>
    <x v="0"/>
    <d v="2017-03-01T00:00:00"/>
    <x v="11"/>
    <n v="5006243"/>
    <n v="20.260000000000002"/>
    <n v="1"/>
  </r>
  <r>
    <s v="COUNTY"/>
    <x v="2"/>
    <s v="927073"/>
    <n v="20.260000000000002"/>
    <n v="20.260000000000002"/>
    <x v="0"/>
    <d v="2017-03-01T00:00:00"/>
    <x v="11"/>
    <n v="5005722"/>
    <n v="20.260000000000002"/>
    <n v="1"/>
  </r>
  <r>
    <s v="COUNTY"/>
    <x v="2"/>
    <s v="927075"/>
    <n v="20.260000000000002"/>
    <n v="20.260000000000002"/>
    <x v="0"/>
    <d v="2017-03-01T00:00:00"/>
    <x v="11"/>
    <n v="5006261"/>
    <n v="20.260000000000002"/>
    <n v="1"/>
  </r>
  <r>
    <s v="COUNTY"/>
    <x v="2"/>
    <s v="927078"/>
    <n v="20.260000000000002"/>
    <n v="20.260000000000002"/>
    <x v="0"/>
    <d v="2017-03-01T00:00:00"/>
    <x v="11"/>
    <n v="5005912"/>
    <n v="20.260000000000002"/>
    <n v="1"/>
  </r>
  <r>
    <s v="COUNTY"/>
    <x v="2"/>
    <s v="927082"/>
    <n v="20.260000000000002"/>
    <n v="20.260000000000002"/>
    <x v="0"/>
    <d v="2017-03-01T00:00:00"/>
    <x v="11"/>
    <n v="5004771"/>
    <n v="20.260000000000002"/>
    <n v="1"/>
  </r>
  <r>
    <s v="COUNTY"/>
    <x v="2"/>
    <s v="927086"/>
    <n v="20.260000000000002"/>
    <n v="20.260000000000002"/>
    <x v="0"/>
    <d v="2017-03-01T00:00:00"/>
    <x v="11"/>
    <n v="5004947"/>
    <n v="20.260000000000002"/>
    <n v="1"/>
  </r>
  <r>
    <s v="COUNTY"/>
    <x v="2"/>
    <s v="927088"/>
    <n v="20.260000000000002"/>
    <n v="20.260000000000002"/>
    <x v="0"/>
    <d v="2017-03-01T00:00:00"/>
    <x v="11"/>
    <n v="5006714"/>
    <n v="20.260000000000002"/>
    <n v="1"/>
  </r>
  <r>
    <s v="COUNTY"/>
    <x v="2"/>
    <s v="927091"/>
    <n v="20.260000000000002"/>
    <n v="20.260000000000002"/>
    <x v="0"/>
    <d v="2017-03-01T00:00:00"/>
    <x v="11"/>
    <n v="5004816"/>
    <n v="20.260000000000002"/>
    <n v="1"/>
  </r>
  <r>
    <s v="COUNTY"/>
    <x v="2"/>
    <s v="927095"/>
    <n v="20.260000000000002"/>
    <n v="20.260000000000002"/>
    <x v="0"/>
    <d v="2017-03-01T00:00:00"/>
    <x v="11"/>
    <n v="5005245"/>
    <n v="20.260000000000002"/>
    <n v="1"/>
  </r>
  <r>
    <s v="COUNTY"/>
    <x v="2"/>
    <s v="927411"/>
    <n v="20.260000000000002"/>
    <n v="20.260000000000002"/>
    <x v="0"/>
    <d v="2017-03-01T00:00:00"/>
    <x v="11"/>
    <n v="5005793"/>
    <n v="20.260000000000002"/>
    <n v="1"/>
  </r>
  <r>
    <s v="COUNTY"/>
    <x v="2"/>
    <s v="927415"/>
    <n v="20.260000000000002"/>
    <n v="20.260000000000002"/>
    <x v="0"/>
    <d v="2017-03-01T00:00:00"/>
    <x v="11"/>
    <n v="5005440"/>
    <n v="20.260000000000002"/>
    <n v="1"/>
  </r>
  <r>
    <s v="AWH"/>
    <x v="2"/>
    <s v="14318995"/>
    <n v="40.520000000000003"/>
    <n v="40.520000000000003"/>
    <x v="0"/>
    <d v="2017-03-01T00:00:00"/>
    <x v="11"/>
    <n v="5769510"/>
    <n v="20.260000000000002"/>
    <n v="2"/>
  </r>
  <r>
    <s v="COUNTY"/>
    <x v="2"/>
    <s v="14318995"/>
    <n v="547.02"/>
    <n v="547.02"/>
    <x v="0"/>
    <d v="2017-03-01T00:00:00"/>
    <x v="11"/>
    <n v="5776030"/>
    <n v="20.260000000000002"/>
    <n v="26.999999999999996"/>
  </r>
  <r>
    <s v="COUNTY"/>
    <x v="2"/>
    <s v="14318995"/>
    <n v="20.260000000000002"/>
    <n v="20.260000000000002"/>
    <x v="0"/>
    <d v="2017-03-01T00:00:00"/>
    <x v="11"/>
    <n v="5790070"/>
    <n v="20.260000000000002"/>
    <n v="1"/>
  </r>
  <r>
    <s v="COUNTY"/>
    <x v="2"/>
    <s v="14318995"/>
    <n v="1256.1199999999999"/>
    <n v="1256.1199999999999"/>
    <x v="0"/>
    <d v="2017-03-01T00:00:00"/>
    <x v="11"/>
    <n v="5775640"/>
    <n v="20.260000000000002"/>
    <n v="61.999999999999993"/>
  </r>
  <r>
    <s v="AWH"/>
    <x v="2"/>
    <s v="14497685"/>
    <n v="324.16000000000003"/>
    <n v="324.16000000000003"/>
    <x v="0"/>
    <d v="2017-03-01T00:00:00"/>
    <x v="11"/>
    <n v="5763680"/>
    <n v="20.260000000000002"/>
    <n v="16"/>
  </r>
  <r>
    <s v="SpokCity"/>
    <x v="2"/>
    <s v="14497685"/>
    <n v="182.34"/>
    <n v="182.34"/>
    <x v="0"/>
    <d v="2017-03-01T00:00:00"/>
    <x v="11"/>
    <n v="5763770"/>
    <n v="20.260000000000002"/>
    <n v="9"/>
  </r>
  <r>
    <s v="COUNTY"/>
    <x v="2"/>
    <s v="14497685"/>
    <n v="40.520000000000003"/>
    <n v="40.520000000000003"/>
    <x v="0"/>
    <d v="2017-03-01T00:00:00"/>
    <x v="11"/>
    <n v="5788300"/>
    <n v="20.260000000000002"/>
    <n v="2"/>
  </r>
  <r>
    <s v="COUNTY"/>
    <x v="2"/>
    <s v="14497685"/>
    <n v="3180.82"/>
    <n v="3180.82"/>
    <x v="0"/>
    <d v="2017-03-01T00:00:00"/>
    <x v="11"/>
    <n v="5776000"/>
    <n v="20.260000000000002"/>
    <n v="157"/>
  </r>
  <r>
    <s v="COUNTY"/>
    <x v="2"/>
    <s v="14497685"/>
    <n v="20.260000000000002"/>
    <n v="20.260000000000002"/>
    <x v="0"/>
    <d v="2017-03-01T00:00:00"/>
    <x v="11"/>
    <n v="5780930"/>
    <n v="20.260000000000002"/>
    <n v="1"/>
  </r>
  <r>
    <s v="COUNTY"/>
    <x v="2"/>
    <s v="14497685"/>
    <n v="81.040000000000006"/>
    <n v="81.040000000000006"/>
    <x v="0"/>
    <d v="2017-03-01T00:00:00"/>
    <x v="11"/>
    <n v="5758770"/>
    <n v="20.260000000000002"/>
    <n v="4"/>
  </r>
  <r>
    <s v="COUNTY"/>
    <x v="2"/>
    <s v="14497685"/>
    <n v="20.260000000000002"/>
    <n v="20.260000000000002"/>
    <x v="0"/>
    <d v="2017-03-01T00:00:00"/>
    <x v="11"/>
    <n v="5770460"/>
    <n v="20.260000000000002"/>
    <n v="1"/>
  </r>
  <r>
    <s v="COUNTY"/>
    <x v="2"/>
    <s v="14497685"/>
    <n v="20280.259999999998"/>
    <n v="20280.259999999998"/>
    <x v="0"/>
    <d v="2017-03-01T00:00:00"/>
    <x v="11"/>
    <n v="5775770"/>
    <n v="20.260000000000002"/>
    <n v="1000.9999999999999"/>
  </r>
  <r>
    <s v="COUNTY"/>
    <x v="2"/>
    <s v="14497685"/>
    <n v="20.260000000000002"/>
    <n v="20.260000000000002"/>
    <x v="0"/>
    <d v="2017-03-01T00:00:00"/>
    <x v="11"/>
    <n v="5001141"/>
    <n v="20.260000000000002"/>
    <n v="1"/>
  </r>
  <r>
    <s v="AWH"/>
    <x v="2"/>
    <s v="14767430"/>
    <n v="384.94"/>
    <n v="384.94"/>
    <x v="0"/>
    <d v="2017-03-01T00:00:00"/>
    <x v="11"/>
    <n v="5014038"/>
    <n v="20.260000000000002"/>
    <n v="19"/>
  </r>
  <r>
    <s v="SpokCity"/>
    <x v="2"/>
    <s v="14767430"/>
    <n v="20.260000000000002"/>
    <n v="20.260000000000002"/>
    <x v="0"/>
    <d v="2017-03-01T00:00:00"/>
    <x v="11"/>
    <n v="5772010"/>
    <n v="20.260000000000002"/>
    <n v="1"/>
  </r>
  <r>
    <s v="COUNTY"/>
    <x v="2"/>
    <s v="14767430"/>
    <n v="2816.14"/>
    <n v="2816.14"/>
    <x v="0"/>
    <d v="2017-03-01T00:00:00"/>
    <x v="11"/>
    <n v="5775320"/>
    <n v="20.260000000000002"/>
    <n v="138.99999999999997"/>
  </r>
  <r>
    <s v="COUNTY"/>
    <x v="2"/>
    <s v="14767430"/>
    <n v="60.78"/>
    <n v="60.78"/>
    <x v="0"/>
    <d v="2017-03-01T00:00:00"/>
    <x v="11"/>
    <n v="5767910"/>
    <n v="20.260000000000002"/>
    <n v="3"/>
  </r>
  <r>
    <s v="COUNTY"/>
    <x v="2"/>
    <s v="14767430"/>
    <n v="20.260000000000002"/>
    <n v="20.260000000000002"/>
    <x v="0"/>
    <d v="2017-03-01T00:00:00"/>
    <x v="11"/>
    <n v="5777360"/>
    <n v="20.260000000000002"/>
    <n v="1"/>
  </r>
  <r>
    <s v="COUNTY"/>
    <x v="2"/>
    <s v="14767430"/>
    <n v="20.260000000000002"/>
    <n v="20.260000000000002"/>
    <x v="0"/>
    <d v="2017-03-01T00:00:00"/>
    <x v="11"/>
    <n v="5786210"/>
    <n v="20.260000000000002"/>
    <n v="1"/>
  </r>
  <r>
    <s v="COUNTY"/>
    <x v="2"/>
    <s v="14767430"/>
    <n v="12905.62"/>
    <n v="12905.62"/>
    <x v="0"/>
    <d v="2017-03-01T00:00:00"/>
    <x v="11"/>
    <n v="5015137"/>
    <n v="20.260000000000002"/>
    <n v="637"/>
  </r>
  <r>
    <s v="COUNTY"/>
    <x v="2"/>
    <s v="926449"/>
    <n v="20.260000000000002"/>
    <n v="20.260000000000002"/>
    <x v="0"/>
    <d v="2017-03-06T00:00:00"/>
    <x v="11"/>
    <n v="5007387"/>
    <n v="20.260000000000002"/>
    <n v="1"/>
  </r>
  <r>
    <s v="COUNTY"/>
    <x v="2"/>
    <s v="927155"/>
    <n v="20.260000000000002"/>
    <n v="20.260000000000002"/>
    <x v="0"/>
    <d v="2017-03-06T00:00:00"/>
    <x v="11"/>
    <n v="5004767"/>
    <n v="20.260000000000002"/>
    <n v="1"/>
  </r>
  <r>
    <s v="COUNTY"/>
    <x v="2"/>
    <s v="927435"/>
    <n v="20.260000000000002"/>
    <n v="20.260000000000002"/>
    <x v="0"/>
    <d v="2017-03-06T00:00:00"/>
    <x v="11"/>
    <n v="5004780"/>
    <n v="20.260000000000002"/>
    <n v="1"/>
  </r>
  <r>
    <s v="COUNTY"/>
    <x v="2"/>
    <s v="927440"/>
    <n v="20.260000000000002"/>
    <n v="20.260000000000002"/>
    <x v="0"/>
    <d v="2017-03-06T00:00:00"/>
    <x v="11"/>
    <n v="5004932"/>
    <n v="20.260000000000002"/>
    <n v="1"/>
  </r>
  <r>
    <s v="COUNTY"/>
    <x v="2"/>
    <s v="928498"/>
    <n v="-15.2"/>
    <n v="15.2"/>
    <x v="0"/>
    <d v="2017-03-06T00:00:00"/>
    <x v="11"/>
    <n v="5005153"/>
    <n v="20.260000000000002"/>
    <n v="-0.75024679170779851"/>
  </r>
  <r>
    <s v="COUNTY"/>
    <x v="2"/>
    <s v="929414"/>
    <n v="5.07"/>
    <n v="5.07"/>
    <x v="0"/>
    <d v="2017-03-06T00:00:00"/>
    <x v="11"/>
    <n v="5006673"/>
    <n v="20.260000000000002"/>
    <n v="0.25024679170779862"/>
  </r>
  <r>
    <s v="COUNTY"/>
    <x v="2"/>
    <s v="927131"/>
    <n v="20.260000000000002"/>
    <n v="20.260000000000002"/>
    <x v="0"/>
    <d v="2017-03-07T00:00:00"/>
    <x v="11"/>
    <n v="5756310"/>
    <n v="20.260000000000002"/>
    <n v="1"/>
  </r>
  <r>
    <s v="COUNTY"/>
    <x v="2"/>
    <s v="927596"/>
    <n v="20.260000000000002"/>
    <n v="20.260000000000002"/>
    <x v="0"/>
    <d v="2017-03-07T00:00:00"/>
    <x v="11"/>
    <n v="5004612"/>
    <n v="20.260000000000002"/>
    <n v="1"/>
  </r>
  <r>
    <s v="COUNTY"/>
    <x v="2"/>
    <s v="928504"/>
    <n v="-15.2"/>
    <n v="15.2"/>
    <x v="0"/>
    <d v="2017-03-07T00:00:00"/>
    <x v="11"/>
    <n v="5001297"/>
    <n v="20.260000000000002"/>
    <n v="-0.75024679170779851"/>
  </r>
  <r>
    <s v="COUNTY"/>
    <x v="2"/>
    <s v="928506"/>
    <n v="-15.2"/>
    <n v="15.2"/>
    <x v="0"/>
    <d v="2017-03-07T00:00:00"/>
    <x v="11"/>
    <n v="5001224"/>
    <n v="20.260000000000002"/>
    <n v="-0.75024679170779851"/>
  </r>
  <r>
    <s v="COUNTY"/>
    <x v="2"/>
    <s v="929435"/>
    <n v="-15.2"/>
    <n v="15.2"/>
    <x v="0"/>
    <d v="2017-03-07T00:00:00"/>
    <x v="11"/>
    <n v="5788570"/>
    <n v="20.260000000000002"/>
    <n v="-0.75024679170779851"/>
  </r>
  <r>
    <s v="COUNTY"/>
    <x v="2"/>
    <s v="930680"/>
    <n v="-15.2"/>
    <n v="15.2"/>
    <x v="0"/>
    <d v="2017-03-07T00:00:00"/>
    <x v="11"/>
    <n v="5005667"/>
    <n v="20.260000000000002"/>
    <n v="-0.75024679170779851"/>
  </r>
  <r>
    <s v="COUNTY"/>
    <x v="2"/>
    <s v="926318"/>
    <n v="16.21"/>
    <n v="16.21"/>
    <x v="0"/>
    <d v="2017-03-08T00:00:00"/>
    <x v="11"/>
    <n v="5004313"/>
    <n v="20.260000000000002"/>
    <n v="0.80009871668311938"/>
  </r>
  <r>
    <s v="COUNTY"/>
    <x v="2"/>
    <s v="927133"/>
    <n v="16.21"/>
    <n v="16.21"/>
    <x v="0"/>
    <d v="2017-03-08T00:00:00"/>
    <x v="11"/>
    <n v="5781770"/>
    <n v="20.260000000000002"/>
    <n v="0.80009871668311938"/>
  </r>
  <r>
    <s v="COUNTY"/>
    <x v="2"/>
    <s v="928991"/>
    <n v="16.21"/>
    <n v="16.21"/>
    <x v="0"/>
    <d v="2017-03-09T00:00:00"/>
    <x v="11"/>
    <n v="5004714"/>
    <n v="20.260000000000002"/>
    <n v="0.80009871668311938"/>
  </r>
  <r>
    <s v="COUNTY"/>
    <x v="2"/>
    <s v="929412"/>
    <n v="-12.16"/>
    <n v="12.16"/>
    <x v="0"/>
    <d v="2017-03-09T00:00:00"/>
    <x v="11"/>
    <n v="5005547"/>
    <n v="20.260000000000002"/>
    <n v="-0.60019743336623887"/>
  </r>
  <r>
    <s v="COUNTY"/>
    <x v="2"/>
    <s v="928532"/>
    <n v="15.2"/>
    <n v="15.2"/>
    <x v="0"/>
    <d v="2017-03-13T00:00:00"/>
    <x v="11"/>
    <n v="5785810"/>
    <n v="20.260000000000002"/>
    <n v="0.75024679170779851"/>
  </r>
  <r>
    <s v="COUNTY"/>
    <x v="2"/>
    <s v="928993"/>
    <n v="15.2"/>
    <n v="15.2"/>
    <x v="0"/>
    <d v="2017-03-13T00:00:00"/>
    <x v="11"/>
    <n v="5728580"/>
    <n v="20.260000000000002"/>
    <n v="0.75024679170779851"/>
  </r>
  <r>
    <s v="COUNTY"/>
    <x v="2"/>
    <s v="929387"/>
    <n v="15.2"/>
    <n v="15.2"/>
    <x v="0"/>
    <d v="2017-03-13T00:00:00"/>
    <x v="11"/>
    <n v="5004491"/>
    <n v="20.260000000000002"/>
    <n v="0.75024679170779851"/>
  </r>
  <r>
    <s v="COUNTY"/>
    <x v="2"/>
    <s v="929441"/>
    <n v="15.2"/>
    <n v="15.2"/>
    <x v="0"/>
    <d v="2017-03-13T00:00:00"/>
    <x v="11"/>
    <n v="5005551"/>
    <n v="20.260000000000002"/>
    <n v="0.75024679170779851"/>
  </r>
  <r>
    <s v="COUNTY"/>
    <x v="2"/>
    <s v="929444"/>
    <n v="15.2"/>
    <n v="15.2"/>
    <x v="0"/>
    <d v="2017-03-13T00:00:00"/>
    <x v="11"/>
    <n v="5005731"/>
    <n v="20.260000000000002"/>
    <n v="0.75024679170779851"/>
  </r>
  <r>
    <s v="SpokCity"/>
    <x v="2"/>
    <s v="929922"/>
    <n v="10.130000000000001"/>
    <n v="10.130000000000001"/>
    <x v="0"/>
    <d v="2017-03-13T00:00:00"/>
    <x v="11"/>
    <n v="5004549"/>
    <n v="20.260000000000002"/>
    <n v="0.5"/>
  </r>
  <r>
    <s v="COUNTY"/>
    <x v="2"/>
    <s v="929924"/>
    <n v="-10.130000000000001"/>
    <n v="10.130000000000001"/>
    <x v="0"/>
    <d v="2017-03-13T00:00:00"/>
    <x v="11"/>
    <n v="5015217"/>
    <n v="20.260000000000002"/>
    <n v="-0.5"/>
  </r>
  <r>
    <s v="COUNTY"/>
    <x v="2"/>
    <s v="928954"/>
    <n v="15.2"/>
    <n v="15.2"/>
    <x v="0"/>
    <d v="2017-03-14T00:00:00"/>
    <x v="11"/>
    <n v="5768940"/>
    <n v="20.260000000000002"/>
    <n v="0.75024679170779851"/>
  </r>
  <r>
    <s v="COUNTY"/>
    <x v="2"/>
    <s v="929046"/>
    <n v="15.2"/>
    <n v="15.2"/>
    <x v="0"/>
    <d v="2017-03-14T00:00:00"/>
    <x v="11"/>
    <n v="5004115"/>
    <n v="20.260000000000002"/>
    <n v="0.75024679170779851"/>
  </r>
  <r>
    <s v="COUNTY"/>
    <x v="2"/>
    <s v="929071"/>
    <n v="15.2"/>
    <n v="15.2"/>
    <x v="0"/>
    <d v="2017-03-14T00:00:00"/>
    <x v="11"/>
    <n v="5791220"/>
    <n v="20.260000000000002"/>
    <n v="0.75024679170779851"/>
  </r>
  <r>
    <s v="COUNTY"/>
    <x v="2"/>
    <s v="929443"/>
    <n v="15.2"/>
    <n v="15.2"/>
    <x v="0"/>
    <d v="2017-03-14T00:00:00"/>
    <x v="11"/>
    <n v="5005403"/>
    <n v="20.260000000000002"/>
    <n v="0.75024679170779851"/>
  </r>
  <r>
    <s v="COUNTY"/>
    <x v="2"/>
    <s v="929754"/>
    <n v="15.2"/>
    <n v="15.2"/>
    <x v="0"/>
    <d v="2017-03-14T00:00:00"/>
    <x v="11"/>
    <n v="5712280"/>
    <n v="20.260000000000002"/>
    <n v="0.75024679170779851"/>
  </r>
  <r>
    <s v="COUNTY"/>
    <x v="2"/>
    <s v="929908"/>
    <n v="15.2"/>
    <n v="15.2"/>
    <x v="0"/>
    <d v="2017-03-14T00:00:00"/>
    <x v="11"/>
    <n v="5001567"/>
    <n v="20.260000000000002"/>
    <n v="0.75024679170779851"/>
  </r>
  <r>
    <s v="COUNTY"/>
    <x v="2"/>
    <s v="931484"/>
    <n v="-10.130000000000001"/>
    <n v="10.130000000000001"/>
    <x v="0"/>
    <d v="2017-03-14T00:00:00"/>
    <x v="11"/>
    <n v="5783860"/>
    <n v="20.260000000000002"/>
    <n v="-0.5"/>
  </r>
  <r>
    <s v="COUNTY"/>
    <x v="2"/>
    <s v="927525"/>
    <n v="12.16"/>
    <n v="12.16"/>
    <x v="0"/>
    <d v="2017-03-15T00:00:00"/>
    <x v="11"/>
    <n v="5791150"/>
    <n v="20.260000000000002"/>
    <n v="0.60019743336623887"/>
  </r>
  <r>
    <s v="COUNTY"/>
    <x v="2"/>
    <s v="933744"/>
    <n v="12.16"/>
    <n v="12.16"/>
    <x v="0"/>
    <d v="2017-03-15T00:00:00"/>
    <x v="11"/>
    <n v="5787000"/>
    <n v="20.260000000000002"/>
    <n v="0.60019743336623887"/>
  </r>
  <r>
    <s v="COUNTY"/>
    <x v="2"/>
    <s v="927664"/>
    <n v="12.16"/>
    <n v="12.16"/>
    <x v="0"/>
    <d v="2017-03-16T00:00:00"/>
    <x v="11"/>
    <n v="5004967"/>
    <n v="20.260000000000002"/>
    <n v="0.60019743336623887"/>
  </r>
  <r>
    <s v="COUNTY"/>
    <x v="2"/>
    <s v="929660"/>
    <n v="12.16"/>
    <n v="12.16"/>
    <x v="0"/>
    <d v="2017-03-16T00:00:00"/>
    <x v="11"/>
    <n v="5743460"/>
    <n v="20.260000000000002"/>
    <n v="0.60019743336623887"/>
  </r>
  <r>
    <s v="COUNTY"/>
    <x v="2"/>
    <s v="930682"/>
    <n v="12.16"/>
    <n v="12.16"/>
    <x v="0"/>
    <d v="2017-03-16T00:00:00"/>
    <x v="11"/>
    <n v="5007658"/>
    <n v="20.260000000000002"/>
    <n v="0.60019743336623887"/>
  </r>
  <r>
    <s v="COUNTY"/>
    <x v="2"/>
    <s v="932087"/>
    <n v="12.16"/>
    <n v="12.16"/>
    <x v="0"/>
    <d v="2017-03-16T00:00:00"/>
    <x v="11"/>
    <n v="5780550"/>
    <n v="20.260000000000002"/>
    <n v="0.60019743336623887"/>
  </r>
  <r>
    <s v="COUNTY"/>
    <x v="2"/>
    <s v="933761"/>
    <n v="12.16"/>
    <n v="12.16"/>
    <x v="0"/>
    <d v="2017-03-16T00:00:00"/>
    <x v="11"/>
    <n v="5016129"/>
    <n v="20.260000000000002"/>
    <n v="0.60019743336623887"/>
  </r>
  <r>
    <s v="COUNTY"/>
    <x v="2"/>
    <s v="929832"/>
    <n v="12.16"/>
    <n v="12.16"/>
    <x v="0"/>
    <d v="2017-03-17T00:00:00"/>
    <x v="11"/>
    <n v="5791260"/>
    <n v="20.260000000000002"/>
    <n v="0.60019743336623887"/>
  </r>
  <r>
    <s v="COUNTY"/>
    <x v="2"/>
    <s v="933712"/>
    <n v="12.16"/>
    <n v="12.16"/>
    <x v="0"/>
    <d v="2017-03-17T00:00:00"/>
    <x v="11"/>
    <n v="5006039"/>
    <n v="20.260000000000002"/>
    <n v="0.60019743336623887"/>
  </r>
  <r>
    <s v="COUNTY"/>
    <x v="2"/>
    <s v="933752"/>
    <n v="12.16"/>
    <n v="12.16"/>
    <x v="0"/>
    <d v="2017-03-17T00:00:00"/>
    <x v="11"/>
    <n v="5005728"/>
    <n v="20.260000000000002"/>
    <n v="0.60019743336623887"/>
  </r>
  <r>
    <s v="COUNTY"/>
    <x v="2"/>
    <s v="929901"/>
    <n v="10.130000000000001"/>
    <n v="10.130000000000001"/>
    <x v="0"/>
    <d v="2017-03-20T00:00:00"/>
    <x v="11"/>
    <n v="5791270"/>
    <n v="20.260000000000002"/>
    <n v="0.5"/>
  </r>
  <r>
    <s v="COUNTY"/>
    <x v="2"/>
    <s v="929906"/>
    <n v="10.130000000000001"/>
    <n v="10.130000000000001"/>
    <x v="0"/>
    <d v="2017-03-20T00:00:00"/>
    <x v="11"/>
    <n v="5791280"/>
    <n v="20.260000000000002"/>
    <n v="0.5"/>
  </r>
  <r>
    <s v="COUNTY"/>
    <x v="2"/>
    <s v="930656"/>
    <n v="10.130000000000001"/>
    <n v="10.130000000000001"/>
    <x v="0"/>
    <d v="2017-03-20T00:00:00"/>
    <x v="11"/>
    <n v="5004633"/>
    <n v="20.260000000000002"/>
    <n v="0.5"/>
  </r>
  <r>
    <s v="COUNTY"/>
    <x v="2"/>
    <s v="930792"/>
    <n v="10.130000000000001"/>
    <n v="10.130000000000001"/>
    <x v="0"/>
    <d v="2017-03-20T00:00:00"/>
    <x v="11"/>
    <n v="5784680"/>
    <n v="20.260000000000002"/>
    <n v="0.5"/>
  </r>
  <r>
    <s v="COUNTY"/>
    <x v="2"/>
    <s v="931203"/>
    <n v="10.130000000000001"/>
    <n v="10.130000000000001"/>
    <x v="0"/>
    <d v="2017-03-20T00:00:00"/>
    <x v="11"/>
    <n v="5791340"/>
    <n v="20.260000000000002"/>
    <n v="0.5"/>
  </r>
  <r>
    <s v="COUNTY"/>
    <x v="2"/>
    <s v="932096"/>
    <n v="10.130000000000001"/>
    <n v="10.130000000000001"/>
    <x v="0"/>
    <d v="2017-03-20T00:00:00"/>
    <x v="11"/>
    <n v="5006818"/>
    <n v="20.260000000000002"/>
    <n v="0.5"/>
  </r>
  <r>
    <s v="COUNTY"/>
    <x v="2"/>
    <s v="932641"/>
    <n v="-5.07"/>
    <n v="5.07"/>
    <x v="0"/>
    <d v="2017-03-20T00:00:00"/>
    <x v="11"/>
    <n v="5778020"/>
    <n v="20.260000000000002"/>
    <n v="-0.25024679170779862"/>
  </r>
  <r>
    <s v="COUNTY"/>
    <x v="2"/>
    <s v="933745"/>
    <n v="15.2"/>
    <n v="15.2"/>
    <x v="0"/>
    <d v="2017-03-20T00:00:00"/>
    <x v="11"/>
    <n v="5004120"/>
    <n v="20.260000000000002"/>
    <n v="0.75024679170779851"/>
  </r>
  <r>
    <s v="COUNTY"/>
    <x v="2"/>
    <s v="933748"/>
    <n v="15.2"/>
    <n v="15.2"/>
    <x v="0"/>
    <d v="2017-03-20T00:00:00"/>
    <x v="11"/>
    <n v="5736980"/>
    <n v="20.260000000000002"/>
    <n v="0.75024679170779851"/>
  </r>
  <r>
    <s v="COUNTY"/>
    <x v="2"/>
    <s v="934320"/>
    <n v="15.2"/>
    <n v="15.2"/>
    <x v="0"/>
    <d v="2017-03-20T00:00:00"/>
    <x v="11"/>
    <n v="5766860"/>
    <n v="20.260000000000002"/>
    <n v="0.75024679170779851"/>
  </r>
  <r>
    <s v="COUNTY"/>
    <x v="2"/>
    <s v="934423"/>
    <n v="-5.07"/>
    <n v="5.07"/>
    <x v="0"/>
    <d v="2017-03-20T00:00:00"/>
    <x v="11"/>
    <n v="5726650"/>
    <n v="20.260000000000002"/>
    <n v="-0.25024679170779862"/>
  </r>
  <r>
    <s v="COUNTY"/>
    <x v="2"/>
    <s v="934425"/>
    <n v="-5.07"/>
    <n v="5.07"/>
    <x v="0"/>
    <d v="2017-03-20T00:00:00"/>
    <x v="11"/>
    <n v="5775640"/>
    <n v="20.260000000000002"/>
    <n v="-0.25024679170779862"/>
  </r>
  <r>
    <s v="COUNTY"/>
    <x v="2"/>
    <s v="931492"/>
    <n v="10.130000000000001"/>
    <n v="10.130000000000001"/>
    <x v="0"/>
    <d v="2017-03-21T00:00:00"/>
    <x v="11"/>
    <n v="5785460"/>
    <n v="20.260000000000002"/>
    <n v="0.5"/>
  </r>
  <r>
    <s v="COUNTY"/>
    <x v="2"/>
    <s v="933319"/>
    <n v="-5.07"/>
    <n v="5.07"/>
    <x v="0"/>
    <d v="2017-03-21T00:00:00"/>
    <x v="11"/>
    <n v="5001232"/>
    <n v="20.260000000000002"/>
    <n v="-0.25024679170779862"/>
  </r>
  <r>
    <s v="COUNTY"/>
    <x v="2"/>
    <s v="933708"/>
    <n v="15.2"/>
    <n v="15.2"/>
    <x v="0"/>
    <d v="2017-03-21T00:00:00"/>
    <x v="11"/>
    <n v="5723010"/>
    <n v="20.260000000000002"/>
    <n v="0.75024679170779851"/>
  </r>
  <r>
    <s v="COUNTY"/>
    <x v="2"/>
    <s v="933762"/>
    <n v="15.2"/>
    <n v="15.2"/>
    <x v="0"/>
    <d v="2017-03-21T00:00:00"/>
    <x v="11"/>
    <n v="5016369"/>
    <n v="20.260000000000002"/>
    <n v="0.75024679170779851"/>
  </r>
  <r>
    <s v="COUNTY"/>
    <x v="2"/>
    <s v="933763"/>
    <n v="15.2"/>
    <n v="15.2"/>
    <x v="0"/>
    <d v="2017-03-21T00:00:00"/>
    <x v="11"/>
    <n v="5731790"/>
    <n v="20.260000000000002"/>
    <n v="0.75024679170779851"/>
  </r>
  <r>
    <s v="COUNTY"/>
    <x v="2"/>
    <s v="933764"/>
    <n v="15.2"/>
    <n v="15.2"/>
    <x v="0"/>
    <d v="2017-03-21T00:00:00"/>
    <x v="11"/>
    <n v="5775010"/>
    <n v="20.260000000000002"/>
    <n v="0.75024679170779851"/>
  </r>
  <r>
    <s v="COUNTY"/>
    <x v="2"/>
    <s v="933822"/>
    <n v="-5.07"/>
    <n v="5.07"/>
    <x v="0"/>
    <d v="2017-03-21T00:00:00"/>
    <x v="11"/>
    <n v="5001567"/>
    <n v="20.260000000000002"/>
    <n v="-0.25024679170779862"/>
  </r>
  <r>
    <s v="COUNTY"/>
    <x v="2"/>
    <s v="0"/>
    <n v="-4.05"/>
    <n v="4.05"/>
    <x v="0"/>
    <d v="2017-03-22T00:00:00"/>
    <x v="11"/>
    <n v="5774740"/>
    <n v="20.260000000000002"/>
    <n v="-0.19990128331688053"/>
  </r>
  <r>
    <s v="COUNTY"/>
    <x v="2"/>
    <s v="931620"/>
    <n v="8.1"/>
    <n v="8.1"/>
    <x v="0"/>
    <d v="2017-03-22T00:00:00"/>
    <x v="11"/>
    <n v="5782580"/>
    <n v="20.260000000000002"/>
    <n v="0.39980256663376107"/>
  </r>
  <r>
    <s v="COUNTY"/>
    <x v="2"/>
    <s v="933950"/>
    <n v="16.21"/>
    <n v="16.21"/>
    <x v="0"/>
    <d v="2017-03-22T00:00:00"/>
    <x v="11"/>
    <n v="5005471"/>
    <n v="20.260000000000002"/>
    <n v="0.80009871668311938"/>
  </r>
  <r>
    <s v="COUNTY"/>
    <x v="2"/>
    <s v="933959"/>
    <n v="8.1"/>
    <n v="8.1"/>
    <x v="0"/>
    <d v="2017-03-22T00:00:00"/>
    <x v="11"/>
    <n v="5786920"/>
    <n v="20.260000000000002"/>
    <n v="0.39980256663376107"/>
  </r>
  <r>
    <s v="COUNTY"/>
    <x v="2"/>
    <s v="934346"/>
    <n v="8.1"/>
    <n v="8.1"/>
    <x v="0"/>
    <d v="2017-03-22T00:00:00"/>
    <x v="11"/>
    <n v="5004485"/>
    <n v="20.260000000000002"/>
    <n v="0.39980256663376107"/>
  </r>
  <r>
    <s v="COUNTY"/>
    <x v="2"/>
    <s v="934798"/>
    <n v="-4.05"/>
    <n v="4.05"/>
    <x v="0"/>
    <d v="2017-03-22T00:00:00"/>
    <x v="11"/>
    <n v="5004568"/>
    <n v="20.260000000000002"/>
    <n v="-0.19990128331688053"/>
  </r>
  <r>
    <s v="COUNTY"/>
    <x v="2"/>
    <s v="931182"/>
    <n v="8.1"/>
    <n v="8.1"/>
    <x v="0"/>
    <d v="2017-03-23T00:00:00"/>
    <x v="11"/>
    <n v="5005688"/>
    <n v="20.260000000000002"/>
    <n v="0.39980256663376107"/>
  </r>
  <r>
    <s v="COUNTY"/>
    <x v="2"/>
    <s v="932013"/>
    <n v="8.1"/>
    <n v="8.1"/>
    <x v="0"/>
    <d v="2017-03-23T00:00:00"/>
    <x v="11"/>
    <n v="5001312"/>
    <n v="20.260000000000002"/>
    <n v="0.39980256663376107"/>
  </r>
  <r>
    <s v="COUNTY"/>
    <x v="2"/>
    <s v="933923"/>
    <n v="8.1"/>
    <n v="8.1"/>
    <x v="0"/>
    <d v="2017-03-23T00:00:00"/>
    <x v="11"/>
    <n v="5016129"/>
    <n v="20.260000000000002"/>
    <n v="0.39980256663376107"/>
  </r>
  <r>
    <s v="COUNTY"/>
    <x v="2"/>
    <s v="934971"/>
    <n v="-4.05"/>
    <n v="4.05"/>
    <x v="0"/>
    <d v="2017-03-23T00:00:00"/>
    <x v="11"/>
    <n v="5006676"/>
    <n v="20.260000000000002"/>
    <n v="-0.19990128331688053"/>
  </r>
  <r>
    <s v="COUNTY"/>
    <x v="2"/>
    <s v="936902"/>
    <n v="4.6399999999999997"/>
    <n v="4.6399999999999997"/>
    <x v="0"/>
    <d v="2017-03-23T00:00:00"/>
    <x v="11"/>
    <n v="5013670"/>
    <n v="20.260000000000002"/>
    <n v="0.22902270483711745"/>
  </r>
  <r>
    <s v="COUNTY"/>
    <x v="2"/>
    <s v="931720"/>
    <n v="8.1"/>
    <n v="8.1"/>
    <x v="0"/>
    <d v="2017-03-24T00:00:00"/>
    <x v="11"/>
    <n v="5791420"/>
    <n v="20.260000000000002"/>
    <n v="0.39980256663376107"/>
  </r>
  <r>
    <s v="COUNTY"/>
    <x v="2"/>
    <s v="932663"/>
    <n v="8.1"/>
    <n v="8.1"/>
    <x v="0"/>
    <d v="2017-03-24T00:00:00"/>
    <x v="11"/>
    <n v="5004598"/>
    <n v="20.260000000000002"/>
    <n v="0.39980256663376107"/>
  </r>
  <r>
    <s v="COUNTY"/>
    <x v="2"/>
    <s v="933844"/>
    <n v="8.1"/>
    <n v="8.1"/>
    <x v="0"/>
    <d v="2017-03-24T00:00:00"/>
    <x v="11"/>
    <n v="5016481"/>
    <n v="20.260000000000002"/>
    <n v="0.39980256663376107"/>
  </r>
  <r>
    <s v="COUNTY"/>
    <x v="2"/>
    <s v="934723"/>
    <n v="8.1"/>
    <n v="8.1"/>
    <x v="0"/>
    <d v="2017-03-24T00:00:00"/>
    <x v="11"/>
    <n v="5004591"/>
    <n v="20.260000000000002"/>
    <n v="0.39980256663376107"/>
  </r>
  <r>
    <s v="COUNTY"/>
    <x v="2"/>
    <s v="934765"/>
    <n v="8.1"/>
    <n v="8.1"/>
    <x v="0"/>
    <d v="2017-03-24T00:00:00"/>
    <x v="11"/>
    <n v="5006255"/>
    <n v="20.260000000000002"/>
    <n v="0.39980256663376107"/>
  </r>
  <r>
    <s v="COUNTY"/>
    <x v="2"/>
    <s v="937405"/>
    <n v="16.21"/>
    <n v="16.21"/>
    <x v="0"/>
    <d v="2017-03-24T00:00:00"/>
    <x v="11"/>
    <n v="5013374"/>
    <n v="20.260000000000002"/>
    <n v="0.80009871668311938"/>
  </r>
  <r>
    <s v="COUNTY"/>
    <x v="2"/>
    <s v="929040"/>
    <n v="5.07"/>
    <n v="5.07"/>
    <x v="0"/>
    <d v="2017-03-27T00:00:00"/>
    <x v="11"/>
    <n v="5791210"/>
    <n v="20.260000000000002"/>
    <n v="0.25024679170779862"/>
  </r>
  <r>
    <s v="COUNTY"/>
    <x v="2"/>
    <s v="933255"/>
    <n v="5.07"/>
    <n v="5.07"/>
    <x v="0"/>
    <d v="2017-03-27T00:00:00"/>
    <x v="11"/>
    <n v="5743480"/>
    <n v="20.260000000000002"/>
    <n v="0.25024679170779862"/>
  </r>
  <r>
    <s v="COUNTY"/>
    <x v="2"/>
    <s v="934347"/>
    <n v="5.07"/>
    <n v="5.07"/>
    <x v="0"/>
    <d v="2017-03-27T00:00:00"/>
    <x v="11"/>
    <n v="5791560"/>
    <n v="20.260000000000002"/>
    <n v="0.25024679170779862"/>
  </r>
  <r>
    <s v="COUNTY"/>
    <x v="2"/>
    <s v="934738"/>
    <n v="5.07"/>
    <n v="5.07"/>
    <x v="0"/>
    <d v="2017-03-27T00:00:00"/>
    <x v="11"/>
    <n v="5788810"/>
    <n v="20.260000000000002"/>
    <n v="0.25024679170779862"/>
  </r>
  <r>
    <s v="COUNTY"/>
    <x v="2"/>
    <s v="934842"/>
    <n v="5.07"/>
    <n v="5.07"/>
    <x v="0"/>
    <d v="2017-03-27T00:00:00"/>
    <x v="11"/>
    <n v="5736980"/>
    <n v="20.260000000000002"/>
    <n v="0.25024679170779862"/>
  </r>
  <r>
    <s v="COUNTY"/>
    <x v="2"/>
    <s v="934893"/>
    <n v="5.07"/>
    <n v="5.07"/>
    <x v="0"/>
    <d v="2017-03-27T00:00:00"/>
    <x v="11"/>
    <n v="5766860"/>
    <n v="20.260000000000002"/>
    <n v="0.25024679170779862"/>
  </r>
  <r>
    <s v="COUNTY"/>
    <x v="2"/>
    <s v="935183"/>
    <n v="20.260000000000002"/>
    <n v="20.260000000000002"/>
    <x v="0"/>
    <d v="2017-03-27T00:00:00"/>
    <x v="11"/>
    <n v="5773020"/>
    <n v="20.260000000000002"/>
    <n v="1"/>
  </r>
  <r>
    <s v="COUNTY"/>
    <x v="2"/>
    <s v="937967"/>
    <n v="20.260000000000002"/>
    <n v="20.260000000000002"/>
    <x v="0"/>
    <d v="2017-03-27T00:00:00"/>
    <x v="11"/>
    <n v="5725570"/>
    <n v="20.260000000000002"/>
    <n v="1"/>
  </r>
  <r>
    <s v="COUNTY"/>
    <x v="2"/>
    <s v="931194"/>
    <n v="5.07"/>
    <n v="5.07"/>
    <x v="0"/>
    <d v="2017-03-28T00:00:00"/>
    <x v="11"/>
    <n v="5791320"/>
    <n v="20.260000000000002"/>
    <n v="0.25024679170779862"/>
  </r>
  <r>
    <s v="COUNTY"/>
    <x v="2"/>
    <s v="934805"/>
    <n v="5.07"/>
    <n v="5.07"/>
    <x v="0"/>
    <d v="2017-03-28T00:00:00"/>
    <x v="11"/>
    <n v="5731790"/>
    <n v="20.260000000000002"/>
    <n v="0.25024679170779862"/>
  </r>
  <r>
    <s v="COUNTY"/>
    <x v="2"/>
    <s v="935292"/>
    <n v="5.07"/>
    <n v="5.07"/>
    <x v="0"/>
    <d v="2017-03-28T00:00:00"/>
    <x v="11"/>
    <n v="5016369"/>
    <n v="20.260000000000002"/>
    <n v="0.25024679170779862"/>
  </r>
  <r>
    <s v="COUNTY"/>
    <x v="2"/>
    <s v="936284"/>
    <n v="5.07"/>
    <n v="5.07"/>
    <x v="0"/>
    <d v="2017-03-28T00:00:00"/>
    <x v="11"/>
    <n v="5775010"/>
    <n v="20.260000000000002"/>
    <n v="0.25024679170779862"/>
  </r>
  <r>
    <s v="COUNTY"/>
    <x v="2"/>
    <s v="934889"/>
    <n v="4.05"/>
    <n v="4.05"/>
    <x v="0"/>
    <d v="2017-03-31T00:00:00"/>
    <x v="11"/>
    <n v="5005728"/>
    <n v="20.260000000000002"/>
    <n v="0.19990128331688053"/>
  </r>
  <r>
    <s v="COUNTY"/>
    <x v="2"/>
    <s v="934922"/>
    <n v="4.05"/>
    <n v="4.05"/>
    <x v="0"/>
    <d v="2017-03-31T00:00:00"/>
    <x v="11"/>
    <n v="5791680"/>
    <n v="20.260000000000002"/>
    <n v="0.19990128331688053"/>
  </r>
  <r>
    <s v="COUNTY"/>
    <x v="2"/>
    <s v="936901"/>
    <n v="4.05"/>
    <n v="4.05"/>
    <x v="0"/>
    <d v="2017-03-31T00:00:00"/>
    <x v="11"/>
    <n v="5717840"/>
    <n v="20.260000000000002"/>
    <n v="0.19990128331688053"/>
  </r>
  <r>
    <s v="COUNTY"/>
    <x v="2"/>
    <s v="941388"/>
    <n v="-20.260000000000002"/>
    <n v="20.260000000000002"/>
    <x v="0"/>
    <d v="2017-03-31T00:00:00"/>
    <x v="11"/>
    <n v="5001285"/>
    <n v="20.260000000000002"/>
    <n v="-1"/>
  </r>
  <r>
    <s v="COUNTY"/>
    <x v="3"/>
    <s v="11548096"/>
    <n v="52.58"/>
    <n v="52.58"/>
    <x v="0"/>
    <d v="2016-04-01T00:00:00"/>
    <x v="0"/>
    <n v="5768740"/>
    <n v="26.29"/>
    <n v="2"/>
  </r>
  <r>
    <s v="COUNTY"/>
    <x v="3"/>
    <s v="11548096"/>
    <n v="630.96"/>
    <n v="630.96"/>
    <x v="0"/>
    <d v="2016-04-01T00:00:00"/>
    <x v="0"/>
    <n v="5004194"/>
    <n v="26.29"/>
    <n v="24.000000000000004"/>
  </r>
  <r>
    <s v="COUNTY"/>
    <x v="3"/>
    <s v="11790529"/>
    <n v="184.03"/>
    <n v="184.03"/>
    <x v="0"/>
    <d v="2016-04-01T00:00:00"/>
    <x v="0"/>
    <n v="5012859"/>
    <n v="26.29"/>
    <n v="7"/>
  </r>
  <r>
    <s v="COUNTY"/>
    <x v="3"/>
    <s v="11790540"/>
    <n v="184.03"/>
    <n v="184.03"/>
    <x v="0"/>
    <d v="2016-05-01T00:00:00"/>
    <x v="1"/>
    <n v="5012859"/>
    <n v="26.29"/>
    <n v="7"/>
  </r>
  <r>
    <s v="COUNTY"/>
    <x v="3"/>
    <s v="12281663"/>
    <n v="52.58"/>
    <n v="52.58"/>
    <x v="0"/>
    <d v="2016-05-01T00:00:00"/>
    <x v="1"/>
    <n v="5768740"/>
    <n v="26.29"/>
    <n v="2"/>
  </r>
  <r>
    <s v="COUNTY"/>
    <x v="3"/>
    <s v="12281663"/>
    <n v="578.38"/>
    <n v="578.38"/>
    <x v="0"/>
    <d v="2016-05-01T00:00:00"/>
    <x v="1"/>
    <n v="5004301"/>
    <n v="26.29"/>
    <n v="22"/>
  </r>
  <r>
    <s v="COUNTY"/>
    <x v="3"/>
    <s v="803969"/>
    <n v="26.28"/>
    <n v="26.28"/>
    <x v="0"/>
    <d v="2016-05-26T00:00:00"/>
    <x v="1"/>
    <n v="5000826"/>
    <n v="26.29"/>
    <n v="0.99961962723469011"/>
  </r>
  <r>
    <s v="COUNTY"/>
    <x v="3"/>
    <s v="800064"/>
    <n v="26.29"/>
    <n v="26.29"/>
    <x v="0"/>
    <d v="2016-06-01T00:00:00"/>
    <x v="2"/>
    <n v="5001024"/>
    <n v="26.29"/>
    <n v="1"/>
  </r>
  <r>
    <s v="COUNTY"/>
    <x v="3"/>
    <s v="12281732"/>
    <n v="52.58"/>
    <n v="52.58"/>
    <x v="0"/>
    <d v="2016-06-01T00:00:00"/>
    <x v="2"/>
    <n v="5768740"/>
    <n v="26.29"/>
    <n v="2"/>
  </r>
  <r>
    <s v="COUNTY"/>
    <x v="3"/>
    <s v="12281732"/>
    <n v="578.38"/>
    <n v="578.38"/>
    <x v="0"/>
    <d v="2016-06-01T00:00:00"/>
    <x v="2"/>
    <n v="5004194"/>
    <n v="26.29"/>
    <n v="22"/>
  </r>
  <r>
    <s v="COUNTY"/>
    <x v="3"/>
    <s v="12565517"/>
    <n v="131.44999999999999"/>
    <n v="131.44999999999999"/>
    <x v="0"/>
    <d v="2016-06-01T00:00:00"/>
    <x v="2"/>
    <n v="5007395"/>
    <n v="26.29"/>
    <n v="5"/>
  </r>
  <r>
    <s v="COUNTY"/>
    <x v="3"/>
    <s v="809021"/>
    <n v="10.52"/>
    <n v="10.52"/>
    <x v="0"/>
    <d v="2016-06-09T00:00:00"/>
    <x v="2"/>
    <n v="5012859"/>
    <n v="26.29"/>
    <n v="0.40015214910612401"/>
  </r>
  <r>
    <s v="COUNTY"/>
    <x v="3"/>
    <s v="813690"/>
    <n v="21.04"/>
    <n v="21.04"/>
    <x v="0"/>
    <d v="2016-06-23T00:00:00"/>
    <x v="2"/>
    <n v="5000903"/>
    <n v="26.29"/>
    <n v="0.80030429821224802"/>
  </r>
  <r>
    <s v="COUNTY"/>
    <x v="3"/>
    <s v="815938"/>
    <n v="26.29"/>
    <n v="26.29"/>
    <x v="0"/>
    <d v="2016-07-01T00:00:00"/>
    <x v="3"/>
    <n v="5000903"/>
    <n v="26.29"/>
    <n v="1"/>
  </r>
  <r>
    <s v="COUNTY"/>
    <x v="3"/>
    <s v="12281752"/>
    <n v="52.58"/>
    <n v="52.58"/>
    <x v="0"/>
    <d v="2016-07-01T00:00:00"/>
    <x v="3"/>
    <n v="5768740"/>
    <n v="26.29"/>
    <n v="2"/>
  </r>
  <r>
    <s v="COUNTY"/>
    <x v="3"/>
    <s v="12281752"/>
    <n v="604.66999999999996"/>
    <n v="604.66999999999996"/>
    <x v="0"/>
    <d v="2016-07-01T00:00:00"/>
    <x v="3"/>
    <n v="5004301"/>
    <n v="26.29"/>
    <n v="23"/>
  </r>
  <r>
    <s v="COUNTY"/>
    <x v="3"/>
    <s v="12565570"/>
    <n v="131.44999999999999"/>
    <n v="131.44999999999999"/>
    <x v="0"/>
    <d v="2016-07-01T00:00:00"/>
    <x v="3"/>
    <n v="5007395"/>
    <n v="26.29"/>
    <n v="5"/>
  </r>
  <r>
    <s v="COUNTY"/>
    <x v="3"/>
    <s v="12565586"/>
    <n v="157.74"/>
    <n v="157.74"/>
    <x v="0"/>
    <d v="2016-08-01T00:00:00"/>
    <x v="4"/>
    <n v="5007395"/>
    <n v="26.29"/>
    <n v="6.0000000000000009"/>
  </r>
  <r>
    <s v="COUNTY"/>
    <x v="3"/>
    <s v="13084312"/>
    <n v="52.58"/>
    <n v="52.58"/>
    <x v="0"/>
    <d v="2016-08-01T00:00:00"/>
    <x v="4"/>
    <n v="5768740"/>
    <n v="26.29"/>
    <n v="2"/>
  </r>
  <r>
    <s v="COUNTY"/>
    <x v="3"/>
    <s v="13084312"/>
    <n v="578.38"/>
    <n v="578.38"/>
    <x v="0"/>
    <d v="2016-08-01T00:00:00"/>
    <x v="4"/>
    <n v="5005291"/>
    <n v="26.29"/>
    <n v="22"/>
  </r>
  <r>
    <s v="COUNTY"/>
    <x v="3"/>
    <s v="841683"/>
    <n v="19.72"/>
    <n v="19.72"/>
    <x v="0"/>
    <d v="2016-08-18T00:00:00"/>
    <x v="4"/>
    <n v="5000968"/>
    <n v="26.29"/>
    <n v="0.7500950931913275"/>
  </r>
  <r>
    <s v="COUNTY"/>
    <x v="3"/>
    <s v="842716"/>
    <n v="26.29"/>
    <n v="26.29"/>
    <x v="0"/>
    <d v="2016-09-01T00:00:00"/>
    <x v="5"/>
    <n v="5000968"/>
    <n v="26.29"/>
    <n v="1"/>
  </r>
  <r>
    <s v="COUNTY"/>
    <x v="3"/>
    <s v="849395"/>
    <n v="-21.03"/>
    <n v="21.03"/>
    <x v="0"/>
    <d v="2016-09-01T00:00:00"/>
    <x v="5"/>
    <n v="5000968"/>
    <n v="26.29"/>
    <n v="-0.79992392544693802"/>
  </r>
  <r>
    <s v="COUNTY"/>
    <x v="3"/>
    <s v="13084332"/>
    <n v="52.58"/>
    <n v="52.58"/>
    <x v="0"/>
    <d v="2016-09-01T00:00:00"/>
    <x v="5"/>
    <n v="5768740"/>
    <n v="26.29"/>
    <n v="2"/>
  </r>
  <r>
    <s v="COUNTY"/>
    <x v="3"/>
    <s v="13084332"/>
    <n v="578.38"/>
    <n v="578.38"/>
    <x v="0"/>
    <d v="2016-09-01T00:00:00"/>
    <x v="5"/>
    <n v="5004194"/>
    <n v="26.29"/>
    <n v="22"/>
  </r>
  <r>
    <s v="COUNTY"/>
    <x v="3"/>
    <s v="13360456"/>
    <n v="157.74"/>
    <n v="157.74"/>
    <x v="0"/>
    <d v="2016-09-01T00:00:00"/>
    <x v="5"/>
    <n v="5007395"/>
    <n v="26.29"/>
    <n v="6.0000000000000009"/>
  </r>
  <r>
    <s v="COUNTY"/>
    <x v="3"/>
    <s v="848620"/>
    <n v="21.03"/>
    <n v="21.03"/>
    <x v="0"/>
    <d v="2016-09-08T00:00:00"/>
    <x v="5"/>
    <n v="5001398"/>
    <n v="26.29"/>
    <n v="0.79992392544693802"/>
  </r>
  <r>
    <s v="COUNTY"/>
    <x v="3"/>
    <s v="855819"/>
    <n v="-5.26"/>
    <n v="5.26"/>
    <x v="0"/>
    <d v="2016-09-22T00:00:00"/>
    <x v="5"/>
    <n v="5001024"/>
    <n v="26.29"/>
    <n v="-0.20007607455306201"/>
  </r>
  <r>
    <s v="COUNTY"/>
    <x v="3"/>
    <s v="848621"/>
    <n v="26.29"/>
    <n v="26.29"/>
    <x v="0"/>
    <d v="2016-10-01T00:00:00"/>
    <x v="6"/>
    <n v="5001398"/>
    <n v="26.29"/>
    <n v="1"/>
  </r>
  <r>
    <s v="COUNTY"/>
    <x v="3"/>
    <s v="849396"/>
    <n v="-26.29"/>
    <n v="26.29"/>
    <x v="0"/>
    <d v="2016-10-01T00:00:00"/>
    <x v="6"/>
    <n v="5000968"/>
    <n v="26.29"/>
    <n v="-1"/>
  </r>
  <r>
    <s v="COUNTY"/>
    <x v="3"/>
    <s v="855820"/>
    <n v="-26.29"/>
    <n v="26.29"/>
    <x v="0"/>
    <d v="2016-10-01T00:00:00"/>
    <x v="6"/>
    <n v="5001024"/>
    <n v="26.29"/>
    <n v="-1"/>
  </r>
  <r>
    <s v="COUNTY"/>
    <x v="3"/>
    <s v="13084344"/>
    <n v="52.58"/>
    <n v="52.58"/>
    <x v="0"/>
    <d v="2016-10-01T00:00:00"/>
    <x v="6"/>
    <n v="5768740"/>
    <n v="26.29"/>
    <n v="2"/>
  </r>
  <r>
    <s v="COUNTY"/>
    <x v="3"/>
    <s v="13084344"/>
    <n v="604.66999999999996"/>
    <n v="604.66999999999996"/>
    <x v="0"/>
    <d v="2016-10-01T00:00:00"/>
    <x v="6"/>
    <n v="5005291"/>
    <n v="26.29"/>
    <n v="23"/>
  </r>
  <r>
    <s v="COUNTY"/>
    <x v="3"/>
    <s v="13360478"/>
    <n v="157.74"/>
    <n v="157.74"/>
    <x v="0"/>
    <d v="2016-10-01T00:00:00"/>
    <x v="6"/>
    <n v="5007395"/>
    <n v="26.29"/>
    <n v="6.0000000000000009"/>
  </r>
  <r>
    <s v="COUNTY"/>
    <x v="3"/>
    <s v="886448"/>
    <n v="-26.29"/>
    <n v="26.29"/>
    <x v="0"/>
    <d v="2016-11-01T00:00:00"/>
    <x v="7"/>
    <n v="5000903"/>
    <n v="26.29"/>
    <n v="-1"/>
  </r>
  <r>
    <s v="COUNTY"/>
    <x v="3"/>
    <s v="886505"/>
    <n v="-26.29"/>
    <n v="26.29"/>
    <x v="0"/>
    <d v="2016-11-01T00:00:00"/>
    <x v="7"/>
    <n v="5001312"/>
    <n v="26.29"/>
    <n v="-1"/>
  </r>
  <r>
    <s v="COUNTY"/>
    <x v="3"/>
    <s v="886560"/>
    <n v="-26.29"/>
    <n v="26.29"/>
    <x v="0"/>
    <d v="2016-11-01T00:00:00"/>
    <x v="7"/>
    <n v="5007395"/>
    <n v="26.29"/>
    <n v="-1"/>
  </r>
  <r>
    <s v="COUNTY"/>
    <x v="3"/>
    <s v="886573"/>
    <n v="-26.29"/>
    <n v="26.29"/>
    <x v="0"/>
    <d v="2016-11-01T00:00:00"/>
    <x v="7"/>
    <n v="5006022"/>
    <n v="26.29"/>
    <n v="-1"/>
  </r>
  <r>
    <s v="COUNTY"/>
    <x v="3"/>
    <s v="13360488"/>
    <n v="157.74"/>
    <n v="157.74"/>
    <x v="0"/>
    <d v="2016-11-01T00:00:00"/>
    <x v="7"/>
    <n v="5007395"/>
    <n v="26.29"/>
    <n v="6.0000000000000009"/>
  </r>
  <r>
    <s v="COUNTY"/>
    <x v="3"/>
    <s v="13860659"/>
    <n v="52.58"/>
    <n v="52.58"/>
    <x v="0"/>
    <d v="2016-11-01T00:00:00"/>
    <x v="7"/>
    <n v="5000967"/>
    <n v="26.29"/>
    <n v="2"/>
  </r>
  <r>
    <s v="COUNTY"/>
    <x v="3"/>
    <s v="878236"/>
    <n v="-19.72"/>
    <n v="19.72"/>
    <x v="0"/>
    <d v="2016-11-03T00:00:00"/>
    <x v="7"/>
    <n v="5005059"/>
    <n v="26.29"/>
    <n v="-0.7500950931913275"/>
  </r>
  <r>
    <s v="COUNTY"/>
    <x v="3"/>
    <s v="13860671"/>
    <n v="52.58"/>
    <n v="52.58"/>
    <x v="0"/>
    <d v="2016-12-01T00:00:00"/>
    <x v="8"/>
    <n v="5004194"/>
    <n v="26.29"/>
    <n v="2"/>
  </r>
  <r>
    <s v="COUNTY"/>
    <x v="3"/>
    <s v="14071048"/>
    <n v="26.29"/>
    <n v="26.29"/>
    <x v="0"/>
    <d v="2016-12-01T00:00:00"/>
    <x v="8"/>
    <n v="5006080"/>
    <n v="26.29"/>
    <n v="1"/>
  </r>
  <r>
    <s v="COUNTY"/>
    <x v="3"/>
    <s v="13860681"/>
    <n v="52.58"/>
    <n v="52.58"/>
    <x v="0"/>
    <d v="2017-01-01T00:00:00"/>
    <x v="9"/>
    <n v="5000967"/>
    <n v="26.29"/>
    <n v="2"/>
  </r>
  <r>
    <s v="COUNTY"/>
    <x v="3"/>
    <s v="14118647"/>
    <n v="26.54"/>
    <n v="26.54"/>
    <x v="0"/>
    <d v="2017-01-01T00:00:00"/>
    <x v="9"/>
    <n v="5006080"/>
    <n v="26.54"/>
    <n v="1"/>
  </r>
  <r>
    <s v="COUNTY"/>
    <x v="3"/>
    <s v="14118662"/>
    <n v="26.54"/>
    <n v="26.54"/>
    <x v="0"/>
    <d v="2017-02-01T00:00:00"/>
    <x v="10"/>
    <n v="5006080"/>
    <n v="26.54"/>
    <n v="1"/>
  </r>
  <r>
    <s v="COUNTY"/>
    <x v="3"/>
    <s v="14497656"/>
    <n v="26.54"/>
    <n v="26.54"/>
    <x v="0"/>
    <d v="2017-02-01T00:00:00"/>
    <x v="10"/>
    <n v="5000967"/>
    <n v="26.54"/>
    <n v="1"/>
  </r>
  <r>
    <s v="COUNTY"/>
    <x v="3"/>
    <s v="14497685"/>
    <n v="26.54"/>
    <n v="26.54"/>
    <x v="0"/>
    <d v="2017-03-01T00:00:00"/>
    <x v="11"/>
    <n v="5000967"/>
    <n v="26.54"/>
    <n v="1"/>
  </r>
  <r>
    <s v="COUNTY"/>
    <x v="4"/>
    <s v="11548096"/>
    <n v="33.69"/>
    <n v="33.69"/>
    <x v="0"/>
    <d v="2016-04-01T00:00:00"/>
    <x v="0"/>
    <n v="5001398"/>
    <n v="33.69"/>
    <n v="1"/>
  </r>
  <r>
    <s v="COUNTY"/>
    <x v="4"/>
    <s v="12281663"/>
    <n v="33.69"/>
    <n v="33.69"/>
    <x v="0"/>
    <d v="2016-05-01T00:00:00"/>
    <x v="1"/>
    <n v="5001398"/>
    <n v="33.69"/>
    <n v="1"/>
  </r>
  <r>
    <s v="COUNTY"/>
    <x v="4"/>
    <s v="12281732"/>
    <n v="33.69"/>
    <n v="33.69"/>
    <x v="0"/>
    <d v="2016-06-01T00:00:00"/>
    <x v="2"/>
    <n v="5001398"/>
    <n v="33.69"/>
    <n v="1"/>
  </r>
  <r>
    <s v="COUNTY"/>
    <x v="4"/>
    <s v="12281752"/>
    <n v="33.69"/>
    <n v="33.69"/>
    <x v="0"/>
    <d v="2016-07-01T00:00:00"/>
    <x v="3"/>
    <n v="5001398"/>
    <n v="33.69"/>
    <n v="1"/>
  </r>
  <r>
    <s v="COUNTY"/>
    <x v="4"/>
    <s v="13084312"/>
    <n v="33.69"/>
    <n v="33.69"/>
    <x v="0"/>
    <d v="2016-08-01T00:00:00"/>
    <x v="4"/>
    <n v="5001398"/>
    <n v="33.69"/>
    <n v="1"/>
  </r>
  <r>
    <s v="COUNTY"/>
    <x v="4"/>
    <s v="848618"/>
    <n v="-26.95"/>
    <n v="26.95"/>
    <x v="0"/>
    <d v="2016-09-01T00:00:00"/>
    <x v="5"/>
    <n v="5001398"/>
    <n v="33.69"/>
    <n v="-0.79994063520332448"/>
  </r>
  <r>
    <s v="COUNTY"/>
    <x v="4"/>
    <s v="13084332"/>
    <n v="33.69"/>
    <n v="33.69"/>
    <x v="0"/>
    <d v="2016-09-01T00:00:00"/>
    <x v="5"/>
    <n v="5001398"/>
    <n v="33.69"/>
    <n v="1"/>
  </r>
  <r>
    <s v="COUNTY"/>
    <x v="4"/>
    <s v="848619"/>
    <n v="-33.69"/>
    <n v="33.69"/>
    <x v="0"/>
    <d v="2016-10-01T00:00:00"/>
    <x v="6"/>
    <n v="5001398"/>
    <n v="33.69"/>
    <n v="-1"/>
  </r>
  <r>
    <s v="COUNTY"/>
    <x v="4"/>
    <s v="13084344"/>
    <n v="33.69"/>
    <n v="33.69"/>
    <x v="0"/>
    <d v="2016-10-01T00:00:00"/>
    <x v="6"/>
    <n v="5001398"/>
    <n v="33.69"/>
    <n v="1"/>
  </r>
  <r>
    <s v="COUNTY"/>
    <x v="5"/>
    <s v="803115"/>
    <n v="41.03"/>
    <n v="41.03"/>
    <x v="0"/>
    <d v="2016-06-02T00:00:00"/>
    <x v="2"/>
    <n v="5006397"/>
    <n v="41.03"/>
    <n v="1"/>
  </r>
  <r>
    <s v="COUNTY"/>
    <x v="5"/>
    <s v="12281752"/>
    <n v="41.03"/>
    <n v="41.03"/>
    <x v="0"/>
    <d v="2016-07-01T00:00:00"/>
    <x v="3"/>
    <n v="5006397"/>
    <n v="41.03"/>
    <n v="1"/>
  </r>
  <r>
    <s v="COUNTY"/>
    <x v="5"/>
    <s v="13084312"/>
    <n v="41.03"/>
    <n v="41.03"/>
    <x v="0"/>
    <d v="2016-08-01T00:00:00"/>
    <x v="4"/>
    <n v="5006397"/>
    <n v="41.03"/>
    <n v="1"/>
  </r>
  <r>
    <s v="COUNTY"/>
    <x v="5"/>
    <s v="13084332"/>
    <n v="41.03"/>
    <n v="41.03"/>
    <x v="0"/>
    <d v="2016-09-01T00:00:00"/>
    <x v="5"/>
    <n v="5006397"/>
    <n v="41.03"/>
    <n v="1"/>
  </r>
  <r>
    <s v="COUNTY"/>
    <x v="5"/>
    <s v="13084344"/>
    <n v="41.03"/>
    <n v="41.03"/>
    <x v="0"/>
    <d v="2016-10-01T00:00:00"/>
    <x v="6"/>
    <n v="5006397"/>
    <n v="41.03"/>
    <n v="1"/>
  </r>
  <r>
    <s v="COUNTY"/>
    <x v="6"/>
    <s v="774007"/>
    <n v="-19.05"/>
    <n v="19.05"/>
    <x v="0"/>
    <d v="2016-04-01T00:00:00"/>
    <x v="0"/>
    <n v="5004238"/>
    <n v="19.05"/>
    <n v="-1"/>
  </r>
  <r>
    <s v="COUNTY"/>
    <x v="6"/>
    <s v="11548096"/>
    <n v="57.15"/>
    <n v="57.15"/>
    <x v="0"/>
    <d v="2016-04-01T00:00:00"/>
    <x v="0"/>
    <n v="5726240"/>
    <n v="19.05"/>
    <n v="3"/>
  </r>
  <r>
    <s v="COUNTY"/>
    <x v="6"/>
    <s v="11548096"/>
    <n v="1028.7"/>
    <n v="1028.7"/>
    <x v="0"/>
    <d v="2016-04-01T00:00:00"/>
    <x v="0"/>
    <n v="5776400"/>
    <n v="19.05"/>
    <n v="54"/>
  </r>
  <r>
    <s v="COUNTY"/>
    <x v="6"/>
    <s v="11790529"/>
    <n v="19.05"/>
    <n v="19.05"/>
    <x v="0"/>
    <d v="2016-04-01T00:00:00"/>
    <x v="0"/>
    <n v="5712920"/>
    <n v="19.05"/>
    <n v="1"/>
  </r>
  <r>
    <s v="COUNTY"/>
    <x v="6"/>
    <s v="11790529"/>
    <n v="323.85000000000002"/>
    <n v="323.85000000000002"/>
    <x v="0"/>
    <d v="2016-04-01T00:00:00"/>
    <x v="0"/>
    <n v="5766060"/>
    <n v="19.05"/>
    <n v="17"/>
  </r>
  <r>
    <s v="COUNTY"/>
    <x v="6"/>
    <s v="778290"/>
    <n v="-14.29"/>
    <n v="14.29"/>
    <x v="0"/>
    <d v="2016-04-06T00:00:00"/>
    <x v="0"/>
    <n v="5006411"/>
    <n v="19.05"/>
    <n v="-0.75013123359580047"/>
  </r>
  <r>
    <s v="COUNTY"/>
    <x v="6"/>
    <s v="785434"/>
    <n v="-4.76"/>
    <n v="4.76"/>
    <x v="0"/>
    <d v="2016-04-21T00:00:00"/>
    <x v="0"/>
    <n v="5011690"/>
    <n v="19.05"/>
    <n v="-0.24986876640419944"/>
  </r>
  <r>
    <s v="COUNTY"/>
    <x v="6"/>
    <s v="778291"/>
    <n v="-19.05"/>
    <n v="19.05"/>
    <x v="0"/>
    <d v="2016-05-01T00:00:00"/>
    <x v="1"/>
    <n v="5006411"/>
    <n v="19.05"/>
    <n v="-1"/>
  </r>
  <r>
    <s v="COUNTY"/>
    <x v="6"/>
    <s v="785435"/>
    <n v="-19.05"/>
    <n v="19.05"/>
    <x v="0"/>
    <d v="2016-05-01T00:00:00"/>
    <x v="1"/>
    <n v="5011690"/>
    <n v="19.05"/>
    <n v="-1"/>
  </r>
  <r>
    <s v="COUNTY"/>
    <x v="6"/>
    <s v="788160"/>
    <n v="15.24"/>
    <n v="15.24"/>
    <x v="0"/>
    <d v="2016-05-01T00:00:00"/>
    <x v="1"/>
    <n v="5781460"/>
    <n v="19.05"/>
    <n v="0.79999999999999993"/>
  </r>
  <r>
    <s v="COUNTY"/>
    <x v="6"/>
    <s v="11790540"/>
    <n v="19.05"/>
    <n v="19.05"/>
    <x v="0"/>
    <d v="2016-05-01T00:00:00"/>
    <x v="1"/>
    <n v="5712920"/>
    <n v="19.05"/>
    <n v="1"/>
  </r>
  <r>
    <s v="COUNTY"/>
    <x v="6"/>
    <s v="11790540"/>
    <n v="323.85000000000002"/>
    <n v="323.85000000000002"/>
    <x v="0"/>
    <d v="2016-05-01T00:00:00"/>
    <x v="1"/>
    <n v="5015665"/>
    <n v="19.05"/>
    <n v="17"/>
  </r>
  <r>
    <s v="COUNTY"/>
    <x v="6"/>
    <s v="12281663"/>
    <n v="57.15"/>
    <n v="57.15"/>
    <x v="0"/>
    <d v="2016-05-01T00:00:00"/>
    <x v="1"/>
    <n v="5743420"/>
    <n v="19.05"/>
    <n v="3"/>
  </r>
  <r>
    <s v="COUNTY"/>
    <x v="6"/>
    <s v="12281663"/>
    <n v="1009.65"/>
    <n v="1009.65"/>
    <x v="0"/>
    <d v="2016-05-01T00:00:00"/>
    <x v="1"/>
    <n v="5776400"/>
    <n v="19.05"/>
    <n v="53"/>
  </r>
  <r>
    <s v="COUNTY"/>
    <x v="6"/>
    <s v="794582"/>
    <n v="-15.24"/>
    <n v="15.24"/>
    <x v="0"/>
    <d v="2016-05-10T00:00:00"/>
    <x v="1"/>
    <n v="5781460"/>
    <n v="19.05"/>
    <n v="-0.79999999999999993"/>
  </r>
  <r>
    <s v="COUNTY"/>
    <x v="6"/>
    <s v="800063"/>
    <n v="19.04"/>
    <n v="19.04"/>
    <x v="0"/>
    <d v="2016-05-26T00:00:00"/>
    <x v="1"/>
    <n v="5001024"/>
    <n v="19.05"/>
    <n v="0.99947506561679778"/>
  </r>
  <r>
    <s v="COUNTY"/>
    <x v="6"/>
    <s v="794583"/>
    <n v="-19.05"/>
    <n v="19.05"/>
    <x v="0"/>
    <d v="2016-06-01T00:00:00"/>
    <x v="2"/>
    <n v="5781460"/>
    <n v="19.05"/>
    <n v="-1"/>
  </r>
  <r>
    <s v="COUNTY"/>
    <x v="6"/>
    <s v="12053628"/>
    <n v="19.05"/>
    <n v="19.05"/>
    <x v="0"/>
    <d v="2016-06-01T00:00:00"/>
    <x v="2"/>
    <n v="5781460"/>
    <n v="19.05"/>
    <n v="1"/>
  </r>
  <r>
    <s v="COUNTY"/>
    <x v="6"/>
    <s v="12281732"/>
    <n v="57.15"/>
    <n v="57.15"/>
    <x v="0"/>
    <d v="2016-06-01T00:00:00"/>
    <x v="2"/>
    <n v="5726240"/>
    <n v="19.05"/>
    <n v="3"/>
  </r>
  <r>
    <s v="COUNTY"/>
    <x v="6"/>
    <s v="12281732"/>
    <n v="1009.65"/>
    <n v="1009.65"/>
    <x v="0"/>
    <d v="2016-06-01T00:00:00"/>
    <x v="2"/>
    <n v="5776400"/>
    <n v="19.05"/>
    <n v="53"/>
  </r>
  <r>
    <s v="COUNTY"/>
    <x v="6"/>
    <s v="12565517"/>
    <n v="19.05"/>
    <n v="19.05"/>
    <x v="0"/>
    <d v="2016-06-01T00:00:00"/>
    <x v="2"/>
    <n v="5712920"/>
    <n v="19.05"/>
    <n v="1"/>
  </r>
  <r>
    <s v="COUNTY"/>
    <x v="6"/>
    <s v="12565517"/>
    <n v="285.75"/>
    <n v="285.75"/>
    <x v="0"/>
    <d v="2016-06-01T00:00:00"/>
    <x v="2"/>
    <n v="5766060"/>
    <n v="19.05"/>
    <n v="15"/>
  </r>
  <r>
    <s v="COUNTY"/>
    <x v="6"/>
    <s v="803970"/>
    <n v="19.05"/>
    <n v="19.05"/>
    <x v="0"/>
    <d v="2016-06-02T00:00:00"/>
    <x v="2"/>
    <n v="5000826"/>
    <n v="19.05"/>
    <n v="1"/>
  </r>
  <r>
    <s v="COUNTY"/>
    <x v="6"/>
    <s v="809022"/>
    <n v="11.43"/>
    <n v="11.43"/>
    <x v="0"/>
    <d v="2016-06-16T00:00:00"/>
    <x v="2"/>
    <n v="5012859"/>
    <n v="19.05"/>
    <n v="0.6"/>
  </r>
  <r>
    <s v="COUNTY"/>
    <x v="6"/>
    <s v="812189"/>
    <n v="-3.81"/>
    <n v="3.81"/>
    <x v="0"/>
    <d v="2016-06-22T00:00:00"/>
    <x v="2"/>
    <n v="5701550"/>
    <n v="19.05"/>
    <n v="-0.19999999999999998"/>
  </r>
  <r>
    <s v="COUNTY"/>
    <x v="6"/>
    <s v="813446"/>
    <n v="3.81"/>
    <n v="3.81"/>
    <x v="0"/>
    <d v="2016-06-30T00:00:00"/>
    <x v="2"/>
    <n v="5000957"/>
    <n v="19.05"/>
    <n v="0.19999999999999998"/>
  </r>
  <r>
    <s v="COUNTY"/>
    <x v="6"/>
    <s v="812190"/>
    <n v="-19.05"/>
    <n v="19.05"/>
    <x v="0"/>
    <d v="2016-07-01T00:00:00"/>
    <x v="3"/>
    <n v="5701550"/>
    <n v="19.05"/>
    <n v="-1"/>
  </r>
  <r>
    <s v="COUNTY"/>
    <x v="6"/>
    <s v="813447"/>
    <n v="19.05"/>
    <n v="19.05"/>
    <x v="0"/>
    <d v="2016-07-01T00:00:00"/>
    <x v="3"/>
    <n v="5000957"/>
    <n v="19.05"/>
    <n v="1"/>
  </r>
  <r>
    <s v="COUNTY"/>
    <x v="6"/>
    <s v="12281752"/>
    <n v="57.15"/>
    <n v="57.15"/>
    <x v="0"/>
    <d v="2016-07-01T00:00:00"/>
    <x v="3"/>
    <n v="5743420"/>
    <n v="19.05"/>
    <n v="3"/>
  </r>
  <r>
    <s v="COUNTY"/>
    <x v="6"/>
    <s v="12281752"/>
    <n v="1028.7"/>
    <n v="1028.7"/>
    <x v="0"/>
    <d v="2016-07-01T00:00:00"/>
    <x v="3"/>
    <n v="5776400"/>
    <n v="19.05"/>
    <n v="54"/>
  </r>
  <r>
    <s v="COUNTY"/>
    <x v="6"/>
    <s v="12565570"/>
    <n v="19.05"/>
    <n v="19.05"/>
    <x v="0"/>
    <d v="2016-07-01T00:00:00"/>
    <x v="3"/>
    <n v="5712920"/>
    <n v="19.05"/>
    <n v="1"/>
  </r>
  <r>
    <s v="COUNTY"/>
    <x v="6"/>
    <s v="12565570"/>
    <n v="304.8"/>
    <n v="304.8"/>
    <x v="0"/>
    <d v="2016-07-01T00:00:00"/>
    <x v="3"/>
    <n v="5015665"/>
    <n v="19.05"/>
    <n v="16"/>
  </r>
  <r>
    <s v="COUNTY"/>
    <x v="6"/>
    <s v="0"/>
    <n v="20.100000000000001"/>
    <n v="20.100000000000001"/>
    <x v="0"/>
    <d v="2016-08-01T00:00:00"/>
    <x v="4"/>
    <n v="5005438"/>
    <n v="19.05"/>
    <n v="1.0551181102362206"/>
  </r>
  <r>
    <s v="COUNTY"/>
    <x v="6"/>
    <s v="12565586"/>
    <n v="19.05"/>
    <n v="19.05"/>
    <x v="0"/>
    <d v="2016-08-01T00:00:00"/>
    <x v="4"/>
    <n v="5712920"/>
    <n v="19.05"/>
    <n v="1"/>
  </r>
  <r>
    <s v="COUNTY"/>
    <x v="6"/>
    <s v="12565586"/>
    <n v="304.8"/>
    <n v="304.8"/>
    <x v="0"/>
    <d v="2016-08-01T00:00:00"/>
    <x v="4"/>
    <n v="5766060"/>
    <n v="19.05"/>
    <n v="16"/>
  </r>
  <r>
    <s v="COUNTY"/>
    <x v="6"/>
    <s v="13084312"/>
    <n v="57.15"/>
    <n v="57.15"/>
    <x v="0"/>
    <d v="2016-08-01T00:00:00"/>
    <x v="4"/>
    <n v="5743420"/>
    <n v="19.05"/>
    <n v="3"/>
  </r>
  <r>
    <s v="COUNTY"/>
    <x v="6"/>
    <s v="13084312"/>
    <n v="990.6"/>
    <n v="990.6"/>
    <x v="0"/>
    <d v="2016-08-01T00:00:00"/>
    <x v="4"/>
    <n v="5776400"/>
    <n v="19.05"/>
    <n v="52"/>
  </r>
  <r>
    <s v="COUNTY"/>
    <x v="6"/>
    <s v="836936"/>
    <n v="9.5299999999999994"/>
    <n v="9.5299999999999994"/>
    <x v="0"/>
    <d v="2016-08-11T00:00:00"/>
    <x v="4"/>
    <n v="5004781"/>
    <n v="19.05"/>
    <n v="0.50026246719160095"/>
  </r>
  <r>
    <s v="COUNTY"/>
    <x v="6"/>
    <s v="841676"/>
    <n v="11.43"/>
    <n v="11.43"/>
    <x v="0"/>
    <d v="2016-08-17T00:00:00"/>
    <x v="4"/>
    <n v="5005793"/>
    <n v="19.05"/>
    <n v="0.6"/>
  </r>
  <r>
    <s v="COUNTY"/>
    <x v="6"/>
    <s v="845280"/>
    <n v="3.81"/>
    <n v="3.81"/>
    <x v="0"/>
    <d v="2016-08-31T00:00:00"/>
    <x v="4"/>
    <n v="5005793"/>
    <n v="19.05"/>
    <n v="0.19999999999999998"/>
  </r>
  <r>
    <s v="COUNTY"/>
    <x v="6"/>
    <s v="846382"/>
    <n v="3.81"/>
    <n v="3.81"/>
    <x v="0"/>
    <d v="2016-09-01T00:00:00"/>
    <x v="5"/>
    <n v="5000874"/>
    <n v="19.05"/>
    <n v="0.19999999999999998"/>
  </r>
  <r>
    <s v="COUNTY"/>
    <x v="6"/>
    <s v="13084332"/>
    <n v="57.15"/>
    <n v="57.15"/>
    <x v="0"/>
    <d v="2016-09-01T00:00:00"/>
    <x v="5"/>
    <n v="5726240"/>
    <n v="19.05"/>
    <n v="3"/>
  </r>
  <r>
    <s v="COUNTY"/>
    <x v="6"/>
    <s v="13084332"/>
    <n v="1009.65"/>
    <n v="1009.65"/>
    <x v="0"/>
    <d v="2016-09-01T00:00:00"/>
    <x v="5"/>
    <n v="5776400"/>
    <n v="19.05"/>
    <n v="53"/>
  </r>
  <r>
    <s v="COUNTY"/>
    <x v="6"/>
    <s v="13360456"/>
    <n v="19.05"/>
    <n v="19.05"/>
    <x v="0"/>
    <d v="2016-09-01T00:00:00"/>
    <x v="5"/>
    <n v="5712920"/>
    <n v="19.05"/>
    <n v="1"/>
  </r>
  <r>
    <s v="COUNTY"/>
    <x v="6"/>
    <s v="13360456"/>
    <n v="285.75"/>
    <n v="285.75"/>
    <x v="0"/>
    <d v="2016-09-01T00:00:00"/>
    <x v="5"/>
    <n v="5012859"/>
    <n v="19.05"/>
    <n v="15"/>
  </r>
  <r>
    <s v="COUNTY"/>
    <x v="6"/>
    <s v="849397"/>
    <n v="15.24"/>
    <n v="15.24"/>
    <x v="0"/>
    <d v="2016-09-08T00:00:00"/>
    <x v="5"/>
    <n v="5000968"/>
    <n v="19.05"/>
    <n v="0.79999999999999993"/>
  </r>
  <r>
    <s v="COUNTY"/>
    <x v="6"/>
    <s v="853423"/>
    <n v="7.62"/>
    <n v="7.62"/>
    <x v="0"/>
    <d v="2016-09-22T00:00:00"/>
    <x v="5"/>
    <n v="5000874"/>
    <n v="19.05"/>
    <n v="0.39999999999999997"/>
  </r>
  <r>
    <s v="COUNTY"/>
    <x v="6"/>
    <s v="855821"/>
    <n v="3.81"/>
    <n v="3.81"/>
    <x v="0"/>
    <d v="2016-09-29T00:00:00"/>
    <x v="5"/>
    <n v="5001024"/>
    <n v="19.05"/>
    <n v="0.19999999999999998"/>
  </r>
  <r>
    <s v="COUNTY"/>
    <x v="6"/>
    <s v="849398"/>
    <n v="19.05"/>
    <n v="19.05"/>
    <x v="0"/>
    <d v="2016-10-01T00:00:00"/>
    <x v="6"/>
    <n v="5000968"/>
    <n v="19.05"/>
    <n v="1"/>
  </r>
  <r>
    <s v="COUNTY"/>
    <x v="6"/>
    <s v="855822"/>
    <n v="19.05"/>
    <n v="19.05"/>
    <x v="0"/>
    <d v="2016-10-01T00:00:00"/>
    <x v="6"/>
    <n v="5001024"/>
    <n v="19.05"/>
    <n v="1"/>
  </r>
  <r>
    <s v="COUNTY"/>
    <x v="6"/>
    <s v="13084344"/>
    <n v="57.15"/>
    <n v="57.15"/>
    <x v="0"/>
    <d v="2016-10-01T00:00:00"/>
    <x v="6"/>
    <n v="5743420"/>
    <n v="19.05"/>
    <n v="3"/>
  </r>
  <r>
    <s v="COUNTY"/>
    <x v="6"/>
    <s v="13084344"/>
    <n v="1009.65"/>
    <n v="1009.65"/>
    <x v="0"/>
    <d v="2016-10-01T00:00:00"/>
    <x v="6"/>
    <n v="5776400"/>
    <n v="19.05"/>
    <n v="53"/>
  </r>
  <r>
    <s v="COUNTY"/>
    <x v="6"/>
    <s v="13360478"/>
    <n v="19.05"/>
    <n v="19.05"/>
    <x v="0"/>
    <d v="2016-10-01T00:00:00"/>
    <x v="6"/>
    <n v="5712920"/>
    <n v="19.05"/>
    <n v="1"/>
  </r>
  <r>
    <s v="COUNTY"/>
    <x v="6"/>
    <s v="13360478"/>
    <n v="304.8"/>
    <n v="304.8"/>
    <x v="0"/>
    <d v="2016-10-01T00:00:00"/>
    <x v="6"/>
    <n v="5015665"/>
    <n v="19.05"/>
    <n v="16"/>
  </r>
  <r>
    <s v="COUNTY"/>
    <x v="6"/>
    <s v="865457"/>
    <n v="-9.5299999999999994"/>
    <n v="9.5299999999999994"/>
    <x v="0"/>
    <d v="2016-10-13T00:00:00"/>
    <x v="6"/>
    <n v="5000862"/>
    <n v="19.05"/>
    <n v="-0.50026246719160095"/>
  </r>
  <r>
    <s v="COUNTY"/>
    <x v="6"/>
    <s v="867546"/>
    <n v="-9.5299999999999994"/>
    <n v="9.5299999999999994"/>
    <x v="0"/>
    <d v="2016-10-13T00:00:00"/>
    <x v="6"/>
    <n v="5005543"/>
    <n v="19.05"/>
    <n v="-0.50026246719160095"/>
  </r>
  <r>
    <s v="COUNTY"/>
    <x v="6"/>
    <s v="869138"/>
    <n v="-4.76"/>
    <n v="4.76"/>
    <x v="0"/>
    <d v="2016-10-20T00:00:00"/>
    <x v="6"/>
    <n v="5712920"/>
    <n v="19.05"/>
    <n v="-0.24986876640419944"/>
  </r>
  <r>
    <s v="COUNTY"/>
    <x v="6"/>
    <s v="865458"/>
    <n v="-19.05"/>
    <n v="19.05"/>
    <x v="0"/>
    <d v="2016-11-01T00:00:00"/>
    <x v="7"/>
    <n v="5000862"/>
    <n v="19.05"/>
    <n v="-1"/>
  </r>
  <r>
    <s v="COUNTY"/>
    <x v="6"/>
    <s v="869139"/>
    <n v="-19.05"/>
    <n v="19.05"/>
    <x v="0"/>
    <d v="2016-11-01T00:00:00"/>
    <x v="7"/>
    <n v="5712920"/>
    <n v="19.05"/>
    <n v="-1"/>
  </r>
  <r>
    <s v="COUNTY"/>
    <x v="6"/>
    <s v="885652"/>
    <n v="-19.05"/>
    <n v="19.05"/>
    <x v="0"/>
    <d v="2016-11-01T00:00:00"/>
    <x v="7"/>
    <n v="5000874"/>
    <n v="19.05"/>
    <n v="-1"/>
  </r>
  <r>
    <s v="COUNTY"/>
    <x v="6"/>
    <s v="886460"/>
    <n v="-19.05"/>
    <n v="19.05"/>
    <x v="0"/>
    <d v="2016-11-01T00:00:00"/>
    <x v="7"/>
    <n v="5012170"/>
    <n v="19.05"/>
    <n v="-1"/>
  </r>
  <r>
    <s v="COUNTY"/>
    <x v="6"/>
    <s v="886462"/>
    <n v="-19.05"/>
    <n v="19.05"/>
    <x v="0"/>
    <d v="2016-11-01T00:00:00"/>
    <x v="7"/>
    <n v="5012859"/>
    <n v="19.05"/>
    <n v="-1"/>
  </r>
  <r>
    <s v="COUNTY"/>
    <x v="6"/>
    <s v="886465"/>
    <n v="-19.05"/>
    <n v="19.05"/>
    <x v="0"/>
    <d v="2016-11-01T00:00:00"/>
    <x v="7"/>
    <n v="5011657"/>
    <n v="19.05"/>
    <n v="-1"/>
  </r>
  <r>
    <s v="COUNTY"/>
    <x v="6"/>
    <s v="886471"/>
    <n v="-19.05"/>
    <n v="19.05"/>
    <x v="0"/>
    <d v="2016-11-01T00:00:00"/>
    <x v="7"/>
    <n v="5016545"/>
    <n v="19.05"/>
    <n v="-1"/>
  </r>
  <r>
    <s v="COUNTY"/>
    <x v="6"/>
    <s v="886486"/>
    <n v="-19.05"/>
    <n v="19.05"/>
    <x v="0"/>
    <d v="2016-11-01T00:00:00"/>
    <x v="7"/>
    <n v="5016410"/>
    <n v="19.05"/>
    <n v="-1"/>
  </r>
  <r>
    <s v="COUNTY"/>
    <x v="6"/>
    <s v="886502"/>
    <n v="-19.05"/>
    <n v="19.05"/>
    <x v="0"/>
    <d v="2016-11-01T00:00:00"/>
    <x v="7"/>
    <n v="5015665"/>
    <n v="19.05"/>
    <n v="-1"/>
  </r>
  <r>
    <s v="COUNTY"/>
    <x v="6"/>
    <s v="886515"/>
    <n v="-19.05"/>
    <n v="19.05"/>
    <x v="0"/>
    <d v="2016-11-01T00:00:00"/>
    <x v="7"/>
    <n v="5016792"/>
    <n v="19.05"/>
    <n v="-1"/>
  </r>
  <r>
    <s v="COUNTY"/>
    <x v="6"/>
    <s v="886575"/>
    <n v="-19.05"/>
    <n v="19.05"/>
    <x v="0"/>
    <d v="2016-11-01T00:00:00"/>
    <x v="7"/>
    <n v="5013445"/>
    <n v="19.05"/>
    <n v="-1"/>
  </r>
  <r>
    <s v="COUNTY"/>
    <x v="6"/>
    <s v="13360488"/>
    <n v="19.05"/>
    <n v="19.05"/>
    <x v="0"/>
    <d v="2016-11-01T00:00:00"/>
    <x v="7"/>
    <n v="5712920"/>
    <n v="19.05"/>
    <n v="1"/>
  </r>
  <r>
    <s v="COUNTY"/>
    <x v="6"/>
    <s v="13360488"/>
    <n v="304.8"/>
    <n v="304.8"/>
    <x v="0"/>
    <d v="2016-11-01T00:00:00"/>
    <x v="7"/>
    <n v="5012859"/>
    <n v="19.05"/>
    <n v="16"/>
  </r>
  <r>
    <s v="COUNTY"/>
    <x v="6"/>
    <s v="13860659"/>
    <n v="209.55"/>
    <n v="209.55"/>
    <x v="0"/>
    <d v="2016-11-01T00:00:00"/>
    <x v="7"/>
    <n v="5776400"/>
    <n v="19.05"/>
    <n v="11"/>
  </r>
  <r>
    <s v="COUNTY"/>
    <x v="6"/>
    <s v="13860671"/>
    <n v="209.55"/>
    <n v="209.55"/>
    <x v="0"/>
    <d v="2016-12-01T00:00:00"/>
    <x v="8"/>
    <n v="5776400"/>
    <n v="19.05"/>
    <n v="11"/>
  </r>
  <r>
    <s v="COUNTY"/>
    <x v="6"/>
    <s v="14071048"/>
    <n v="95.25"/>
    <n v="95.25"/>
    <x v="0"/>
    <d v="2016-12-01T00:00:00"/>
    <x v="8"/>
    <n v="5766060"/>
    <n v="19.05"/>
    <n v="5"/>
  </r>
  <r>
    <s v="COUNTY"/>
    <x v="6"/>
    <s v="13860681"/>
    <n v="209.55"/>
    <n v="209.55"/>
    <x v="0"/>
    <d v="2017-01-01T00:00:00"/>
    <x v="9"/>
    <n v="5776400"/>
    <n v="19.05"/>
    <n v="11"/>
  </r>
  <r>
    <s v="COUNTY"/>
    <x v="6"/>
    <s v="14118647"/>
    <n v="96.05"/>
    <n v="96.05"/>
    <x v="0"/>
    <d v="2017-01-01T00:00:00"/>
    <x v="9"/>
    <n v="5766060"/>
    <n v="19.21"/>
    <n v="5"/>
  </r>
  <r>
    <s v="COUNTY"/>
    <x v="6"/>
    <s v="14118662"/>
    <n v="96.05"/>
    <n v="96.05"/>
    <x v="0"/>
    <d v="2017-02-01T00:00:00"/>
    <x v="10"/>
    <n v="5766060"/>
    <n v="19.21"/>
    <n v="5"/>
  </r>
  <r>
    <s v="COUNTY"/>
    <x v="6"/>
    <s v="14497656"/>
    <n v="211.31"/>
    <n v="211.31"/>
    <x v="0"/>
    <d v="2017-02-01T00:00:00"/>
    <x v="10"/>
    <n v="5776400"/>
    <n v="19.21"/>
    <n v="11"/>
  </r>
  <r>
    <s v="COUNTY"/>
    <x v="6"/>
    <s v="927066"/>
    <n v="-19.21"/>
    <n v="19.21"/>
    <x v="0"/>
    <d v="2017-02-22T00:00:00"/>
    <x v="10"/>
    <n v="5012099"/>
    <n v="19.21"/>
    <n v="-1"/>
  </r>
  <r>
    <s v="COUNTY"/>
    <x v="6"/>
    <s v="927071"/>
    <n v="-19.21"/>
    <n v="19.21"/>
    <x v="0"/>
    <d v="2017-02-22T00:00:00"/>
    <x v="10"/>
    <n v="5005722"/>
    <n v="19.21"/>
    <n v="-1"/>
  </r>
  <r>
    <s v="COUNTY"/>
    <x v="6"/>
    <s v="927076"/>
    <n v="-19.21"/>
    <n v="19.21"/>
    <x v="0"/>
    <d v="2017-02-22T00:00:00"/>
    <x v="10"/>
    <n v="5005912"/>
    <n v="19.21"/>
    <n v="-1"/>
  </r>
  <r>
    <s v="COUNTY"/>
    <x v="6"/>
    <s v="927080"/>
    <n v="-19.21"/>
    <n v="19.21"/>
    <x v="0"/>
    <d v="2017-02-22T00:00:00"/>
    <x v="10"/>
    <n v="5004771"/>
    <n v="19.21"/>
    <n v="-1"/>
  </r>
  <r>
    <s v="COUNTY"/>
    <x v="6"/>
    <s v="927084"/>
    <n v="-19.21"/>
    <n v="19.21"/>
    <x v="0"/>
    <d v="2017-02-22T00:00:00"/>
    <x v="10"/>
    <n v="5004947"/>
    <n v="19.21"/>
    <n v="-1"/>
  </r>
  <r>
    <s v="COUNTY"/>
    <x v="6"/>
    <s v="927089"/>
    <n v="-19.21"/>
    <n v="19.21"/>
    <x v="0"/>
    <d v="2017-02-22T00:00:00"/>
    <x v="10"/>
    <n v="5004816"/>
    <n v="19.21"/>
    <n v="-1"/>
  </r>
  <r>
    <s v="COUNTY"/>
    <x v="6"/>
    <s v="927093"/>
    <n v="-19.21"/>
    <n v="19.21"/>
    <x v="0"/>
    <d v="2017-02-22T00:00:00"/>
    <x v="10"/>
    <n v="5005245"/>
    <n v="19.21"/>
    <n v="-1"/>
  </r>
  <r>
    <s v="COUNTY"/>
    <x v="6"/>
    <s v="927409"/>
    <n v="-19.21"/>
    <n v="19.21"/>
    <x v="0"/>
    <d v="2017-02-22T00:00:00"/>
    <x v="10"/>
    <n v="5005793"/>
    <n v="19.21"/>
    <n v="-1"/>
  </r>
  <r>
    <s v="COUNTY"/>
    <x v="6"/>
    <s v="927413"/>
    <n v="-19.21"/>
    <n v="19.21"/>
    <x v="0"/>
    <d v="2017-02-22T00:00:00"/>
    <x v="10"/>
    <n v="5005440"/>
    <n v="19.21"/>
    <n v="-1"/>
  </r>
  <r>
    <s v="COUNTY"/>
    <x v="6"/>
    <s v="14497685"/>
    <n v="211.31"/>
    <n v="211.31"/>
    <x v="0"/>
    <d v="2017-03-01T00:00:00"/>
    <x v="11"/>
    <n v="5776400"/>
    <n v="19.21"/>
    <n v="11"/>
  </r>
  <r>
    <s v="COUNTY"/>
    <x v="7"/>
    <s v="874843"/>
    <n v="-6.82"/>
    <n v="6.82"/>
    <x v="0"/>
    <d v="2016-11-01T00:00:00"/>
    <x v="7"/>
    <n v="5746810"/>
    <n v="27.29"/>
    <n v="-0.24990839135214366"/>
  </r>
  <r>
    <s v="COUNTY"/>
    <x v="7"/>
    <s v="765023"/>
    <n v="-27.29"/>
    <n v="27.29"/>
    <x v="0"/>
    <d v="2016-04-01T00:00:00"/>
    <x v="0"/>
    <n v="5728460"/>
    <n v="27.29"/>
    <n v="-1"/>
  </r>
  <r>
    <s v="COUNTY"/>
    <x v="7"/>
    <s v="765416"/>
    <n v="-27.29"/>
    <n v="27.29"/>
    <x v="0"/>
    <d v="2016-04-01T00:00:00"/>
    <x v="0"/>
    <n v="5000807"/>
    <n v="27.29"/>
    <n v="-1"/>
  </r>
  <r>
    <s v="COUNTY"/>
    <x v="7"/>
    <s v="765477"/>
    <n v="-27.29"/>
    <n v="27.29"/>
    <x v="0"/>
    <d v="2016-04-01T00:00:00"/>
    <x v="0"/>
    <n v="5775770"/>
    <n v="27.29"/>
    <n v="-1"/>
  </r>
  <r>
    <s v="COUNTY"/>
    <x v="7"/>
    <s v="766063"/>
    <n v="27.29"/>
    <n v="27.29"/>
    <x v="0"/>
    <d v="2016-04-01T00:00:00"/>
    <x v="0"/>
    <n v="5004284"/>
    <n v="27.29"/>
    <n v="1"/>
  </r>
  <r>
    <s v="COUNTY"/>
    <x v="7"/>
    <s v="767664"/>
    <n v="27.29"/>
    <n v="27.29"/>
    <x v="0"/>
    <d v="2016-04-01T00:00:00"/>
    <x v="0"/>
    <n v="5775780"/>
    <n v="27.29"/>
    <n v="1"/>
  </r>
  <r>
    <s v="COUNTY"/>
    <x v="7"/>
    <s v="767729"/>
    <n v="-27.29"/>
    <n v="27.29"/>
    <x v="0"/>
    <d v="2016-04-01T00:00:00"/>
    <x v="0"/>
    <n v="5779250"/>
    <n v="27.29"/>
    <n v="-1"/>
  </r>
  <r>
    <s v="COUNTY"/>
    <x v="7"/>
    <s v="767758"/>
    <n v="-27.29"/>
    <n v="27.29"/>
    <x v="0"/>
    <d v="2016-04-01T00:00:00"/>
    <x v="0"/>
    <n v="5746070"/>
    <n v="27.29"/>
    <n v="-1"/>
  </r>
  <r>
    <s v="COUNTY"/>
    <x v="7"/>
    <s v="767761"/>
    <n v="-27.29"/>
    <n v="27.29"/>
    <x v="0"/>
    <d v="2016-04-01T00:00:00"/>
    <x v="0"/>
    <n v="5760750"/>
    <n v="27.29"/>
    <n v="-1"/>
  </r>
  <r>
    <s v="COUNTY"/>
    <x v="7"/>
    <s v="767766"/>
    <n v="27.29"/>
    <n v="27.29"/>
    <x v="0"/>
    <d v="2016-04-01T00:00:00"/>
    <x v="0"/>
    <n v="5779790"/>
    <n v="27.29"/>
    <n v="1"/>
  </r>
  <r>
    <s v="COUNTY"/>
    <x v="7"/>
    <s v="768048"/>
    <n v="-27.29"/>
    <n v="27.29"/>
    <x v="0"/>
    <d v="2016-04-01T00:00:00"/>
    <x v="0"/>
    <n v="5740470"/>
    <n v="27.29"/>
    <n v="-1"/>
  </r>
  <r>
    <s v="COUNTY"/>
    <x v="7"/>
    <s v="769080"/>
    <n v="-27.29"/>
    <n v="27.29"/>
    <x v="0"/>
    <d v="2016-04-01T00:00:00"/>
    <x v="0"/>
    <n v="5705730"/>
    <n v="27.29"/>
    <n v="-1"/>
  </r>
  <r>
    <s v="COUNTY"/>
    <x v="7"/>
    <s v="769101"/>
    <n v="-27.29"/>
    <n v="27.29"/>
    <x v="0"/>
    <d v="2016-04-01T00:00:00"/>
    <x v="0"/>
    <n v="5758520"/>
    <n v="27.29"/>
    <n v="-1"/>
  </r>
  <r>
    <s v="COUNTY"/>
    <x v="7"/>
    <s v="771115"/>
    <n v="27.29"/>
    <n v="27.29"/>
    <x v="0"/>
    <d v="2016-04-01T00:00:00"/>
    <x v="0"/>
    <n v="5780040"/>
    <n v="27.29"/>
    <n v="1"/>
  </r>
  <r>
    <s v="COUNTY"/>
    <x v="7"/>
    <s v="771289"/>
    <n v="27.29"/>
    <n v="27.29"/>
    <x v="0"/>
    <d v="2016-04-01T00:00:00"/>
    <x v="0"/>
    <n v="5736000"/>
    <n v="27.29"/>
    <n v="1"/>
  </r>
  <r>
    <s v="COUNTY"/>
    <x v="7"/>
    <s v="771692"/>
    <n v="27.29"/>
    <n v="27.29"/>
    <x v="0"/>
    <d v="2016-04-01T00:00:00"/>
    <x v="0"/>
    <n v="5780100"/>
    <n v="27.29"/>
    <n v="1"/>
  </r>
  <r>
    <s v="COUNTY"/>
    <x v="7"/>
    <s v="772057"/>
    <n v="27.29"/>
    <n v="27.29"/>
    <x v="0"/>
    <d v="2016-04-01T00:00:00"/>
    <x v="0"/>
    <n v="5780130"/>
    <n v="27.29"/>
    <n v="1"/>
  </r>
  <r>
    <s v="COUNTY"/>
    <x v="7"/>
    <s v="772671"/>
    <n v="-27.29"/>
    <n v="27.29"/>
    <x v="0"/>
    <d v="2016-04-01T00:00:00"/>
    <x v="0"/>
    <n v="5014526"/>
    <n v="27.29"/>
    <n v="-1"/>
  </r>
  <r>
    <s v="COUNTY"/>
    <x v="7"/>
    <s v="772675"/>
    <n v="-27.29"/>
    <n v="27.29"/>
    <x v="0"/>
    <d v="2016-04-01T00:00:00"/>
    <x v="0"/>
    <n v="5756670"/>
    <n v="27.29"/>
    <n v="-1"/>
  </r>
  <r>
    <s v="COUNTY"/>
    <x v="7"/>
    <s v="772710"/>
    <n v="-27.29"/>
    <n v="27.29"/>
    <x v="0"/>
    <d v="2016-04-01T00:00:00"/>
    <x v="0"/>
    <n v="5764270"/>
    <n v="27.29"/>
    <n v="-1"/>
  </r>
  <r>
    <s v="COUNTY"/>
    <x v="7"/>
    <s v="772735"/>
    <n v="27.29"/>
    <n v="27.29"/>
    <x v="0"/>
    <d v="2016-04-01T00:00:00"/>
    <x v="0"/>
    <n v="5780240"/>
    <n v="27.29"/>
    <n v="1"/>
  </r>
  <r>
    <s v="COUNTY"/>
    <x v="7"/>
    <s v="772869"/>
    <n v="27.29"/>
    <n v="27.29"/>
    <x v="0"/>
    <d v="2016-04-01T00:00:00"/>
    <x v="0"/>
    <n v="5780260"/>
    <n v="27.29"/>
    <n v="1"/>
  </r>
  <r>
    <s v="COUNTY"/>
    <x v="7"/>
    <s v="772882"/>
    <n v="27.29"/>
    <n v="27.29"/>
    <x v="0"/>
    <d v="2016-04-01T00:00:00"/>
    <x v="0"/>
    <n v="5780280"/>
    <n v="27.29"/>
    <n v="1"/>
  </r>
  <r>
    <s v="COUNTY"/>
    <x v="7"/>
    <s v="772966"/>
    <n v="21.83"/>
    <n v="21.83"/>
    <x v="0"/>
    <d v="2016-04-01T00:00:00"/>
    <x v="0"/>
    <n v="5780300"/>
    <n v="27.29"/>
    <n v="0.79992671308171492"/>
  </r>
  <r>
    <s v="COUNTY"/>
    <x v="7"/>
    <s v="773264"/>
    <n v="20.47"/>
    <n v="20.47"/>
    <x v="0"/>
    <d v="2016-04-01T00:00:00"/>
    <x v="0"/>
    <n v="5780340"/>
    <n v="27.29"/>
    <n v="0.75009160864785629"/>
  </r>
  <r>
    <s v="COUNTY"/>
    <x v="7"/>
    <s v="773293"/>
    <n v="27.29"/>
    <n v="27.29"/>
    <x v="0"/>
    <d v="2016-04-01T00:00:00"/>
    <x v="0"/>
    <n v="5780350"/>
    <n v="27.29"/>
    <n v="1"/>
  </r>
  <r>
    <s v="COUNTY"/>
    <x v="7"/>
    <s v="773299"/>
    <n v="27.29"/>
    <n v="27.29"/>
    <x v="0"/>
    <d v="2016-04-01T00:00:00"/>
    <x v="0"/>
    <n v="5780310"/>
    <n v="27.29"/>
    <n v="1"/>
  </r>
  <r>
    <s v="COUNTY"/>
    <x v="7"/>
    <s v="773302"/>
    <n v="27.29"/>
    <n v="27.29"/>
    <x v="0"/>
    <d v="2016-04-01T00:00:00"/>
    <x v="0"/>
    <n v="5763440"/>
    <n v="27.29"/>
    <n v="1"/>
  </r>
  <r>
    <s v="COUNTY"/>
    <x v="7"/>
    <s v="774321"/>
    <n v="-27.29"/>
    <n v="27.29"/>
    <x v="0"/>
    <d v="2016-04-01T00:00:00"/>
    <x v="0"/>
    <n v="5005617"/>
    <n v="27.29"/>
    <n v="-1"/>
  </r>
  <r>
    <s v="COUNTY"/>
    <x v="7"/>
    <s v="774797"/>
    <n v="-27.29"/>
    <n v="27.29"/>
    <x v="0"/>
    <d v="2016-04-01T00:00:00"/>
    <x v="0"/>
    <n v="5006631"/>
    <n v="27.29"/>
    <n v="-1"/>
  </r>
  <r>
    <s v="COUNTY"/>
    <x v="7"/>
    <s v="774798"/>
    <n v="-27.29"/>
    <n v="27.29"/>
    <x v="0"/>
    <d v="2016-04-01T00:00:00"/>
    <x v="0"/>
    <n v="5777420"/>
    <n v="27.29"/>
    <n v="-1"/>
  </r>
  <r>
    <s v="COUNTY"/>
    <x v="7"/>
    <s v="774849"/>
    <n v="-27.29"/>
    <n v="27.29"/>
    <x v="0"/>
    <d v="2016-04-01T00:00:00"/>
    <x v="0"/>
    <n v="5013056"/>
    <n v="27.29"/>
    <n v="-1"/>
  </r>
  <r>
    <s v="COUNTY"/>
    <x v="7"/>
    <s v="774883"/>
    <n v="-27.29"/>
    <n v="27.29"/>
    <x v="0"/>
    <d v="2016-04-01T00:00:00"/>
    <x v="0"/>
    <n v="5000944"/>
    <n v="27.29"/>
    <n v="-1"/>
  </r>
  <r>
    <s v="COUNTY"/>
    <x v="7"/>
    <s v="774886"/>
    <n v="54.58"/>
    <n v="54.58"/>
    <x v="0"/>
    <d v="2016-04-01T00:00:00"/>
    <x v="0"/>
    <n v="5000944"/>
    <n v="27.29"/>
    <n v="2"/>
  </r>
  <r>
    <s v="COUNTY"/>
    <x v="7"/>
    <s v="774887"/>
    <n v="-27.29"/>
    <n v="27.29"/>
    <x v="0"/>
    <d v="2016-04-01T00:00:00"/>
    <x v="0"/>
    <n v="5006579"/>
    <n v="27.29"/>
    <n v="-1"/>
  </r>
  <r>
    <s v="COUNTY"/>
    <x v="7"/>
    <s v="775451"/>
    <n v="5.46"/>
    <n v="5.46"/>
    <x v="0"/>
    <d v="2016-04-01T00:00:00"/>
    <x v="0"/>
    <n v="5005796"/>
    <n v="27.29"/>
    <n v="0.2000732869182851"/>
  </r>
  <r>
    <s v="COUNTY"/>
    <x v="7"/>
    <s v="775837"/>
    <n v="5.46"/>
    <n v="5.46"/>
    <x v="0"/>
    <d v="2016-04-01T00:00:00"/>
    <x v="0"/>
    <n v="5012717"/>
    <n v="27.29"/>
    <n v="0.2000732869182851"/>
  </r>
  <r>
    <s v="COUNTY"/>
    <x v="7"/>
    <s v="775907"/>
    <n v="-21.83"/>
    <n v="21.83"/>
    <x v="0"/>
    <d v="2016-04-01T00:00:00"/>
    <x v="0"/>
    <n v="5744560"/>
    <n v="27.29"/>
    <n v="-0.79992671308171492"/>
  </r>
  <r>
    <s v="COUNTY"/>
    <x v="7"/>
    <s v="792468"/>
    <n v="27.29"/>
    <n v="27.29"/>
    <x v="0"/>
    <d v="2016-04-01T00:00:00"/>
    <x v="0"/>
    <n v="5005640"/>
    <n v="27.29"/>
    <n v="1"/>
  </r>
  <r>
    <s v="COUNTY"/>
    <x v="7"/>
    <s v="792469"/>
    <n v="27.29"/>
    <n v="27.29"/>
    <x v="0"/>
    <d v="2016-04-01T00:00:00"/>
    <x v="0"/>
    <n v="5005640"/>
    <n v="27.29"/>
    <n v="1"/>
  </r>
  <r>
    <s v="COUNTY"/>
    <x v="7"/>
    <s v="792470"/>
    <n v="27.29"/>
    <n v="27.29"/>
    <x v="0"/>
    <d v="2016-04-01T00:00:00"/>
    <x v="0"/>
    <n v="5005640"/>
    <n v="27.29"/>
    <n v="1"/>
  </r>
  <r>
    <s v="COUNTY"/>
    <x v="7"/>
    <s v="792471"/>
    <n v="27.29"/>
    <n v="27.29"/>
    <x v="0"/>
    <d v="2016-04-01T00:00:00"/>
    <x v="0"/>
    <n v="5005640"/>
    <n v="27.29"/>
    <n v="1"/>
  </r>
  <r>
    <s v="COUNTY"/>
    <x v="7"/>
    <s v="792472"/>
    <n v="27.29"/>
    <n v="27.29"/>
    <x v="0"/>
    <d v="2016-04-01T00:00:00"/>
    <x v="0"/>
    <n v="5005640"/>
    <n v="27.29"/>
    <n v="1"/>
  </r>
  <r>
    <s v="COUNTY"/>
    <x v="7"/>
    <s v="792473"/>
    <n v="27.29"/>
    <n v="27.29"/>
    <x v="0"/>
    <d v="2016-04-01T00:00:00"/>
    <x v="0"/>
    <n v="5005640"/>
    <n v="27.29"/>
    <n v="1"/>
  </r>
  <r>
    <s v="COUNTY"/>
    <x v="7"/>
    <s v="792474"/>
    <n v="27.29"/>
    <n v="27.29"/>
    <x v="0"/>
    <d v="2016-04-01T00:00:00"/>
    <x v="0"/>
    <n v="5005640"/>
    <n v="27.29"/>
    <n v="1"/>
  </r>
  <r>
    <s v="AWH"/>
    <x v="7"/>
    <s v="11548096"/>
    <n v="409.35"/>
    <n v="409.35"/>
    <x v="0"/>
    <d v="2016-04-01T00:00:00"/>
    <x v="0"/>
    <n v="5771850"/>
    <n v="27.29"/>
    <n v="15.000000000000002"/>
  </r>
  <r>
    <s v="SpokCity"/>
    <x v="7"/>
    <s v="11548096"/>
    <n v="27.29"/>
    <n v="27.29"/>
    <x v="0"/>
    <d v="2016-04-01T00:00:00"/>
    <x v="0"/>
    <n v="5779220"/>
    <n v="27.29"/>
    <n v="1"/>
  </r>
  <r>
    <s v="SpokCity"/>
    <x v="7"/>
    <s v="11548096"/>
    <n v="27.29"/>
    <n v="27.29"/>
    <x v="0"/>
    <d v="2016-04-01T00:00:00"/>
    <x v="0"/>
    <n v="5736420"/>
    <n v="27.29"/>
    <n v="1"/>
  </r>
  <r>
    <s v="COUNTY"/>
    <x v="7"/>
    <s v="11548096"/>
    <n v="7532.04"/>
    <n v="7532.04"/>
    <x v="0"/>
    <d v="2016-04-01T00:00:00"/>
    <x v="0"/>
    <n v="5763130"/>
    <n v="27.29"/>
    <n v="276"/>
  </r>
  <r>
    <s v="COUNTY"/>
    <x v="7"/>
    <s v="11548096"/>
    <n v="27.29"/>
    <n v="27.29"/>
    <x v="0"/>
    <d v="2016-04-01T00:00:00"/>
    <x v="0"/>
    <n v="5728120"/>
    <n v="27.29"/>
    <n v="1"/>
  </r>
  <r>
    <s v="COUNTY"/>
    <x v="7"/>
    <s v="11548096"/>
    <n v="54.58"/>
    <n v="54.58"/>
    <x v="0"/>
    <d v="2016-04-01T00:00:00"/>
    <x v="0"/>
    <n v="5763780"/>
    <n v="27.29"/>
    <n v="2"/>
  </r>
  <r>
    <s v="COUNTY"/>
    <x v="7"/>
    <s v="11548096"/>
    <n v="25515.93"/>
    <n v="25515.93"/>
    <x v="0"/>
    <d v="2016-04-01T00:00:00"/>
    <x v="0"/>
    <n v="5774500"/>
    <n v="27.29"/>
    <n v="934.99193843898865"/>
  </r>
  <r>
    <s v="COUNTY"/>
    <x v="7"/>
    <s v="11548096"/>
    <n v="27.29"/>
    <n v="27.29"/>
    <x v="0"/>
    <d v="2016-04-01T00:00:00"/>
    <x v="0"/>
    <n v="5778950"/>
    <n v="27.29"/>
    <n v="1"/>
  </r>
  <r>
    <s v="AWH"/>
    <x v="7"/>
    <s v="11790529"/>
    <n v="764.12"/>
    <n v="764.12"/>
    <x v="0"/>
    <d v="2016-04-01T00:00:00"/>
    <x v="0"/>
    <n v="5759900"/>
    <n v="27.29"/>
    <n v="28"/>
  </r>
  <r>
    <s v="SpokCity"/>
    <x v="7"/>
    <s v="11790529"/>
    <n v="54.58"/>
    <n v="54.58"/>
    <x v="0"/>
    <d v="2016-04-01T00:00:00"/>
    <x v="0"/>
    <n v="5707530"/>
    <n v="27.29"/>
    <n v="2"/>
  </r>
  <r>
    <s v="COUNTY"/>
    <x v="7"/>
    <s v="11790529"/>
    <n v="7559.33"/>
    <n v="7559.33"/>
    <x v="0"/>
    <d v="2016-04-01T00:00:00"/>
    <x v="0"/>
    <n v="5778810"/>
    <n v="27.29"/>
    <n v="277"/>
  </r>
  <r>
    <s v="COUNTY"/>
    <x v="7"/>
    <s v="11790529"/>
    <n v="27.29"/>
    <n v="27.29"/>
    <x v="0"/>
    <d v="2016-04-01T00:00:00"/>
    <x v="0"/>
    <n v="5778520"/>
    <n v="27.29"/>
    <n v="1"/>
  </r>
  <r>
    <s v="COUNTY"/>
    <x v="7"/>
    <s v="11790529"/>
    <n v="54.58"/>
    <n v="54.58"/>
    <x v="0"/>
    <d v="2016-04-01T00:00:00"/>
    <x v="0"/>
    <n v="5748400"/>
    <n v="27.29"/>
    <n v="2"/>
  </r>
  <r>
    <s v="COUNTY"/>
    <x v="7"/>
    <s v="11790529"/>
    <n v="54.58"/>
    <n v="54.58"/>
    <x v="0"/>
    <d v="2016-04-01T00:00:00"/>
    <x v="0"/>
    <n v="5778180"/>
    <n v="27.29"/>
    <n v="2"/>
  </r>
  <r>
    <s v="COUNTY"/>
    <x v="7"/>
    <s v="11790529"/>
    <n v="54.58"/>
    <n v="54.58"/>
    <x v="0"/>
    <d v="2016-04-01T00:00:00"/>
    <x v="0"/>
    <n v="5770590"/>
    <n v="27.29"/>
    <n v="2"/>
  </r>
  <r>
    <s v="COUNTY"/>
    <x v="7"/>
    <s v="11790529"/>
    <n v="22705.279999999999"/>
    <n v="22705.279999999999"/>
    <x v="0"/>
    <d v="2016-04-01T00:00:00"/>
    <x v="0"/>
    <n v="5013075"/>
    <n v="27.29"/>
    <n v="832"/>
  </r>
  <r>
    <s v="COUNTY"/>
    <x v="7"/>
    <s v="773335"/>
    <n v="27.29"/>
    <n v="27.29"/>
    <x v="0"/>
    <d v="2016-04-04T00:00:00"/>
    <x v="0"/>
    <n v="5780360"/>
    <n v="27.29"/>
    <n v="1"/>
  </r>
  <r>
    <s v="COUNTY"/>
    <x v="7"/>
    <s v="776879"/>
    <n v="-20.47"/>
    <n v="20.47"/>
    <x v="0"/>
    <d v="2016-04-04T00:00:00"/>
    <x v="0"/>
    <n v="5738640"/>
    <n v="27.29"/>
    <n v="-0.75009160864785629"/>
  </r>
  <r>
    <s v="COUNTY"/>
    <x v="7"/>
    <s v="777500"/>
    <n v="27.29"/>
    <n v="27.29"/>
    <x v="0"/>
    <d v="2016-04-04T00:00:00"/>
    <x v="0"/>
    <n v="5004751"/>
    <n v="27.29"/>
    <n v="1"/>
  </r>
  <r>
    <s v="COUNTY"/>
    <x v="7"/>
    <s v="777527"/>
    <n v="-20.47"/>
    <n v="20.47"/>
    <x v="0"/>
    <d v="2016-04-04T00:00:00"/>
    <x v="0"/>
    <n v="5773080"/>
    <n v="27.29"/>
    <n v="-0.75009160864785629"/>
  </r>
  <r>
    <s v="COUNTY"/>
    <x v="7"/>
    <s v="777921"/>
    <n v="-20.47"/>
    <n v="20.47"/>
    <x v="0"/>
    <d v="2016-04-04T00:00:00"/>
    <x v="0"/>
    <n v="5778570"/>
    <n v="27.29"/>
    <n v="-0.75009160864785629"/>
  </r>
  <r>
    <s v="COUNTY"/>
    <x v="7"/>
    <s v="778977"/>
    <n v="-20.47"/>
    <n v="20.47"/>
    <x v="0"/>
    <d v="2016-04-04T00:00:00"/>
    <x v="0"/>
    <n v="5779480"/>
    <n v="27.29"/>
    <n v="-0.75009160864785629"/>
  </r>
  <r>
    <s v="COUNTY"/>
    <x v="7"/>
    <s v="775872"/>
    <n v="27.29"/>
    <n v="27.29"/>
    <x v="0"/>
    <d v="2016-04-05T00:00:00"/>
    <x v="0"/>
    <n v="5000803"/>
    <n v="27.29"/>
    <n v="1"/>
  </r>
  <r>
    <s v="COUNTY"/>
    <x v="7"/>
    <s v="776841"/>
    <n v="27.29"/>
    <n v="27.29"/>
    <x v="0"/>
    <d v="2016-04-05T00:00:00"/>
    <x v="0"/>
    <n v="5001515"/>
    <n v="27.29"/>
    <n v="1"/>
  </r>
  <r>
    <s v="COUNTY"/>
    <x v="7"/>
    <s v="777780"/>
    <n v="27.29"/>
    <n v="27.29"/>
    <x v="0"/>
    <d v="2016-04-05T00:00:00"/>
    <x v="0"/>
    <n v="5746810"/>
    <n v="27.29"/>
    <n v="1"/>
  </r>
  <r>
    <s v="COUNTY"/>
    <x v="7"/>
    <s v="777851"/>
    <n v="6.3"/>
    <n v="6.3"/>
    <x v="0"/>
    <d v="2016-04-05T00:00:00"/>
    <x v="0"/>
    <n v="5761540"/>
    <n v="27.29"/>
    <n v="0.23085379259802125"/>
  </r>
  <r>
    <s v="COUNTY"/>
    <x v="7"/>
    <s v="777868"/>
    <n v="-20.47"/>
    <n v="20.47"/>
    <x v="0"/>
    <d v="2016-04-05T00:00:00"/>
    <x v="0"/>
    <n v="5000931"/>
    <n v="27.29"/>
    <n v="-0.75009160864785629"/>
  </r>
  <r>
    <s v="COUNTY"/>
    <x v="7"/>
    <s v="778262"/>
    <n v="-20.47"/>
    <n v="20.47"/>
    <x v="0"/>
    <d v="2016-04-05T00:00:00"/>
    <x v="0"/>
    <n v="5766290"/>
    <n v="27.29"/>
    <n v="-0.75009160864785629"/>
  </r>
  <r>
    <s v="COUNTY"/>
    <x v="7"/>
    <s v="778278"/>
    <n v="-20.47"/>
    <n v="20.47"/>
    <x v="0"/>
    <d v="2016-04-05T00:00:00"/>
    <x v="0"/>
    <n v="5007461"/>
    <n v="27.29"/>
    <n v="-0.75009160864785629"/>
  </r>
  <r>
    <s v="COUNTY"/>
    <x v="7"/>
    <s v="777892"/>
    <n v="27.29"/>
    <n v="27.29"/>
    <x v="0"/>
    <d v="2016-04-06T00:00:00"/>
    <x v="0"/>
    <n v="5004927"/>
    <n v="27.29"/>
    <n v="1"/>
  </r>
  <r>
    <s v="COUNTY"/>
    <x v="7"/>
    <s v="778588"/>
    <n v="-20.47"/>
    <n v="20.47"/>
    <x v="0"/>
    <d v="2016-04-06T00:00:00"/>
    <x v="0"/>
    <n v="5006411"/>
    <n v="27.29"/>
    <n v="-0.75009160864785629"/>
  </r>
  <r>
    <s v="COUNTY"/>
    <x v="7"/>
    <s v="776848"/>
    <n v="27.29"/>
    <n v="27.29"/>
    <x v="0"/>
    <d v="2016-04-07T00:00:00"/>
    <x v="0"/>
    <n v="5007569"/>
    <n v="27.29"/>
    <n v="1"/>
  </r>
  <r>
    <s v="COUNTY"/>
    <x v="7"/>
    <s v="777547"/>
    <n v="21.83"/>
    <n v="21.83"/>
    <x v="0"/>
    <d v="2016-04-08T00:00:00"/>
    <x v="0"/>
    <n v="5005677"/>
    <n v="27.29"/>
    <n v="0.79992671308171492"/>
  </r>
  <r>
    <s v="COUNTY"/>
    <x v="7"/>
    <s v="777867"/>
    <n v="21.83"/>
    <n v="21.83"/>
    <x v="0"/>
    <d v="2016-04-08T00:00:00"/>
    <x v="0"/>
    <n v="5780550"/>
    <n v="27.29"/>
    <n v="0.79992671308171492"/>
  </r>
  <r>
    <s v="COUNTY"/>
    <x v="7"/>
    <s v="779430"/>
    <n v="-16.37"/>
    <n v="16.37"/>
    <x v="0"/>
    <d v="2016-04-08T00:00:00"/>
    <x v="0"/>
    <n v="5006428"/>
    <n v="27.29"/>
    <n v="-0.59985342616342985"/>
  </r>
  <r>
    <s v="COUNTY"/>
    <x v="7"/>
    <s v="779519"/>
    <n v="-16.37"/>
    <n v="16.37"/>
    <x v="0"/>
    <d v="2016-04-08T00:00:00"/>
    <x v="0"/>
    <n v="5006923"/>
    <n v="27.29"/>
    <n v="-0.59985342616342985"/>
  </r>
  <r>
    <s v="COUNTY"/>
    <x v="7"/>
    <s v="782223"/>
    <n v="6.3"/>
    <n v="6.3"/>
    <x v="0"/>
    <d v="2016-04-08T00:00:00"/>
    <x v="0"/>
    <n v="5015800"/>
    <n v="27.29"/>
    <n v="0.23085379259802125"/>
  </r>
  <r>
    <s v="COUNTY"/>
    <x v="7"/>
    <s v="776877"/>
    <n v="20.47"/>
    <n v="20.47"/>
    <x v="0"/>
    <d v="2016-04-11T00:00:00"/>
    <x v="0"/>
    <n v="5773540"/>
    <n v="27.29"/>
    <n v="0.75009160864785629"/>
  </r>
  <r>
    <s v="COUNTY"/>
    <x v="7"/>
    <s v="777782"/>
    <n v="20.47"/>
    <n v="20.47"/>
    <x v="0"/>
    <d v="2016-04-11T00:00:00"/>
    <x v="0"/>
    <n v="5748960"/>
    <n v="27.29"/>
    <n v="0.75009160864785629"/>
  </r>
  <r>
    <s v="COUNTY"/>
    <x v="7"/>
    <s v="778242"/>
    <n v="20.47"/>
    <n v="20.47"/>
    <x v="0"/>
    <d v="2016-04-11T00:00:00"/>
    <x v="0"/>
    <n v="5778050"/>
    <n v="27.29"/>
    <n v="0.75009160864785629"/>
  </r>
  <r>
    <s v="COUNTY"/>
    <x v="7"/>
    <s v="778253"/>
    <n v="20.47"/>
    <n v="20.47"/>
    <x v="0"/>
    <d v="2016-04-11T00:00:00"/>
    <x v="0"/>
    <n v="5013056"/>
    <n v="27.29"/>
    <n v="0.75009160864785629"/>
  </r>
  <r>
    <s v="COUNTY"/>
    <x v="7"/>
    <s v="778996"/>
    <n v="20.47"/>
    <n v="20.47"/>
    <x v="0"/>
    <d v="2016-04-11T00:00:00"/>
    <x v="0"/>
    <n v="5706380"/>
    <n v="27.29"/>
    <n v="0.75009160864785629"/>
  </r>
  <r>
    <s v="COUNTY"/>
    <x v="7"/>
    <s v="779125"/>
    <n v="20.47"/>
    <n v="20.47"/>
    <x v="0"/>
    <d v="2016-04-11T00:00:00"/>
    <x v="0"/>
    <n v="5006631"/>
    <n v="27.29"/>
    <n v="0.75009160864785629"/>
  </r>
  <r>
    <s v="COUNTY"/>
    <x v="7"/>
    <s v="779562"/>
    <n v="-13.65"/>
    <n v="13.65"/>
    <x v="0"/>
    <d v="2016-04-11T00:00:00"/>
    <x v="0"/>
    <n v="5731090"/>
    <n v="27.29"/>
    <n v="-0.50018321729571269"/>
  </r>
  <r>
    <s v="COUNTY"/>
    <x v="7"/>
    <s v="780211"/>
    <n v="-13.65"/>
    <n v="13.65"/>
    <x v="0"/>
    <d v="2016-04-11T00:00:00"/>
    <x v="0"/>
    <n v="5768520"/>
    <n v="27.29"/>
    <n v="-0.50018321729571269"/>
  </r>
  <r>
    <s v="COUNTY"/>
    <x v="7"/>
    <s v="780899"/>
    <n v="-13.65"/>
    <n v="13.65"/>
    <x v="0"/>
    <d v="2016-04-11T00:00:00"/>
    <x v="0"/>
    <n v="5779240"/>
    <n v="27.29"/>
    <n v="-0.50018321729571269"/>
  </r>
  <r>
    <s v="COUNTY"/>
    <x v="7"/>
    <s v="780972"/>
    <n v="-13.65"/>
    <n v="13.65"/>
    <x v="0"/>
    <d v="2016-04-11T00:00:00"/>
    <x v="0"/>
    <n v="5014012"/>
    <n v="27.29"/>
    <n v="-0.50018321729571269"/>
  </r>
  <r>
    <s v="COUNTY"/>
    <x v="7"/>
    <s v="781047"/>
    <n v="-13.65"/>
    <n v="13.65"/>
    <x v="0"/>
    <d v="2016-04-11T00:00:00"/>
    <x v="0"/>
    <n v="5756780"/>
    <n v="27.29"/>
    <n v="-0.50018321729571269"/>
  </r>
  <r>
    <s v="COUNTY"/>
    <x v="7"/>
    <s v="782342"/>
    <n v="6.3"/>
    <n v="6.3"/>
    <x v="0"/>
    <d v="2016-04-11T00:00:00"/>
    <x v="0"/>
    <n v="5764270"/>
    <n v="27.29"/>
    <n v="0.23085379259802125"/>
  </r>
  <r>
    <s v="COUNTY"/>
    <x v="7"/>
    <s v="777788"/>
    <n v="20.47"/>
    <n v="20.47"/>
    <x v="0"/>
    <d v="2016-04-12T00:00:00"/>
    <x v="0"/>
    <n v="5780520"/>
    <n v="27.29"/>
    <n v="0.75009160864785629"/>
  </r>
  <r>
    <s v="COUNTY"/>
    <x v="7"/>
    <s v="777791"/>
    <n v="20.47"/>
    <n v="20.47"/>
    <x v="0"/>
    <d v="2016-04-12T00:00:00"/>
    <x v="0"/>
    <n v="5780540"/>
    <n v="27.29"/>
    <n v="0.75009160864785629"/>
  </r>
  <r>
    <s v="COUNTY"/>
    <x v="7"/>
    <s v="777947"/>
    <n v="20.47"/>
    <n v="20.47"/>
    <x v="0"/>
    <d v="2016-04-12T00:00:00"/>
    <x v="0"/>
    <n v="5761540"/>
    <n v="27.29"/>
    <n v="0.75009160864785629"/>
  </r>
  <r>
    <s v="COUNTY"/>
    <x v="7"/>
    <s v="777952"/>
    <n v="20.47"/>
    <n v="20.47"/>
    <x v="0"/>
    <d v="2016-04-12T00:00:00"/>
    <x v="0"/>
    <n v="5001226"/>
    <n v="27.29"/>
    <n v="0.75009160864785629"/>
  </r>
  <r>
    <s v="COUNTY"/>
    <x v="7"/>
    <s v="778283"/>
    <n v="20.47"/>
    <n v="20.47"/>
    <x v="0"/>
    <d v="2016-04-12T00:00:00"/>
    <x v="0"/>
    <n v="5015436"/>
    <n v="27.29"/>
    <n v="0.75009160864785629"/>
  </r>
  <r>
    <s v="COUNTY"/>
    <x v="7"/>
    <s v="780910"/>
    <n v="-13.65"/>
    <n v="13.65"/>
    <x v="0"/>
    <d v="2016-04-12T00:00:00"/>
    <x v="0"/>
    <n v="5769720"/>
    <n v="27.29"/>
    <n v="-0.50018321729571269"/>
  </r>
  <r>
    <s v="COUNTY"/>
    <x v="7"/>
    <s v="781823"/>
    <n v="-13.65"/>
    <n v="13.65"/>
    <x v="0"/>
    <d v="2016-04-12T00:00:00"/>
    <x v="0"/>
    <n v="5001305"/>
    <n v="27.29"/>
    <n v="-0.50018321729571269"/>
  </r>
  <r>
    <s v="COUNTY"/>
    <x v="7"/>
    <s v="778292"/>
    <n v="20.47"/>
    <n v="20.47"/>
    <x v="0"/>
    <d v="2016-04-13T00:00:00"/>
    <x v="0"/>
    <n v="5006411"/>
    <n v="27.29"/>
    <n v="0.75009160864785629"/>
  </r>
  <r>
    <s v="COUNTY"/>
    <x v="7"/>
    <s v="780967"/>
    <n v="20.47"/>
    <n v="20.47"/>
    <x v="0"/>
    <d v="2016-04-13T00:00:00"/>
    <x v="0"/>
    <n v="5003983"/>
    <n v="27.29"/>
    <n v="0.75009160864785629"/>
  </r>
  <r>
    <s v="COUNTY"/>
    <x v="7"/>
    <s v="781713"/>
    <n v="-13.65"/>
    <n v="13.65"/>
    <x v="0"/>
    <d v="2016-04-14T00:00:00"/>
    <x v="0"/>
    <n v="5006274"/>
    <n v="27.29"/>
    <n v="-0.50018321729571269"/>
  </r>
  <r>
    <s v="COUNTY"/>
    <x v="7"/>
    <s v="783920"/>
    <n v="-13.65"/>
    <n v="13.65"/>
    <x v="0"/>
    <d v="2016-04-14T00:00:00"/>
    <x v="0"/>
    <n v="5006042"/>
    <n v="27.29"/>
    <n v="-0.50018321729571269"/>
  </r>
  <r>
    <s v="COUNTY"/>
    <x v="7"/>
    <s v="784064"/>
    <n v="-13.65"/>
    <n v="13.65"/>
    <x v="0"/>
    <d v="2016-04-14T00:00:00"/>
    <x v="0"/>
    <n v="5006092"/>
    <n v="27.29"/>
    <n v="-0.50018321729571269"/>
  </r>
  <r>
    <s v="COUNTY"/>
    <x v="7"/>
    <s v="784088"/>
    <n v="-13.65"/>
    <n v="13.65"/>
    <x v="0"/>
    <d v="2016-04-14T00:00:00"/>
    <x v="0"/>
    <n v="5768360"/>
    <n v="27.29"/>
    <n v="-0.50018321729571269"/>
  </r>
  <r>
    <s v="COUNTY"/>
    <x v="7"/>
    <s v="779564"/>
    <n v="16.37"/>
    <n v="16.37"/>
    <x v="0"/>
    <d v="2016-04-15T00:00:00"/>
    <x v="0"/>
    <n v="5731580"/>
    <n v="27.29"/>
    <n v="0.59985342616342985"/>
  </r>
  <r>
    <s v="COUNTY"/>
    <x v="7"/>
    <s v="781403"/>
    <n v="16.37"/>
    <n v="16.37"/>
    <x v="0"/>
    <d v="2016-04-15T00:00:00"/>
    <x v="0"/>
    <n v="5015800"/>
    <n v="27.29"/>
    <n v="0.59985342616342985"/>
  </r>
  <r>
    <s v="COUNTY"/>
    <x v="7"/>
    <s v="781798"/>
    <n v="16.37"/>
    <n v="16.37"/>
    <x v="0"/>
    <d v="2016-04-15T00:00:00"/>
    <x v="0"/>
    <n v="5744560"/>
    <n v="27.29"/>
    <n v="0.59985342616342985"/>
  </r>
  <r>
    <s v="COUNTY"/>
    <x v="7"/>
    <s v="782060"/>
    <n v="-10.92"/>
    <n v="10.92"/>
    <x v="0"/>
    <d v="2016-04-15T00:00:00"/>
    <x v="0"/>
    <n v="5004267"/>
    <n v="27.29"/>
    <n v="-0.40014657383657021"/>
  </r>
  <r>
    <s v="COUNTY"/>
    <x v="7"/>
    <s v="778989"/>
    <n v="13.65"/>
    <n v="13.65"/>
    <x v="0"/>
    <d v="2016-04-18T00:00:00"/>
    <x v="0"/>
    <n v="5780620"/>
    <n v="27.29"/>
    <n v="0.50018321729571269"/>
  </r>
  <r>
    <s v="COUNTY"/>
    <x v="7"/>
    <s v="780202"/>
    <n v="13.65"/>
    <n v="13.65"/>
    <x v="0"/>
    <d v="2016-04-18T00:00:00"/>
    <x v="0"/>
    <n v="5757870"/>
    <n v="27.29"/>
    <n v="0.50018321729571269"/>
  </r>
  <r>
    <s v="COUNTY"/>
    <x v="7"/>
    <s v="780224"/>
    <n v="13.65"/>
    <n v="13.65"/>
    <x v="0"/>
    <d v="2016-04-18T00:00:00"/>
    <x v="0"/>
    <n v="5780680"/>
    <n v="27.29"/>
    <n v="0.50018321729571269"/>
  </r>
  <r>
    <s v="COUNTY"/>
    <x v="7"/>
    <s v="780548"/>
    <n v="13.65"/>
    <n v="13.65"/>
    <x v="0"/>
    <d v="2016-04-18T00:00:00"/>
    <x v="0"/>
    <n v="5714160"/>
    <n v="27.29"/>
    <n v="0.50018321729571269"/>
  </r>
  <r>
    <s v="COUNTY"/>
    <x v="7"/>
    <s v="781043"/>
    <n v="13.65"/>
    <n v="13.65"/>
    <x v="0"/>
    <d v="2016-04-18T00:00:00"/>
    <x v="0"/>
    <n v="5780750"/>
    <n v="27.29"/>
    <n v="0.50018321729571269"/>
  </r>
  <r>
    <s v="COUNTY"/>
    <x v="7"/>
    <s v="781050"/>
    <n v="13.65"/>
    <n v="13.65"/>
    <x v="0"/>
    <d v="2016-04-18T00:00:00"/>
    <x v="0"/>
    <n v="5780760"/>
    <n v="27.29"/>
    <n v="0.50018321729571269"/>
  </r>
  <r>
    <s v="COUNTY"/>
    <x v="7"/>
    <s v="781328"/>
    <n v="13.65"/>
    <n v="13.65"/>
    <x v="0"/>
    <d v="2016-04-18T00:00:00"/>
    <x v="0"/>
    <n v="5007591"/>
    <n v="27.29"/>
    <n v="0.50018321729571269"/>
  </r>
  <r>
    <s v="COUNTY"/>
    <x v="7"/>
    <s v="781374"/>
    <n v="13.65"/>
    <n v="13.65"/>
    <x v="0"/>
    <d v="2016-04-18T00:00:00"/>
    <x v="0"/>
    <n v="5780780"/>
    <n v="27.29"/>
    <n v="0.50018321729571269"/>
  </r>
  <r>
    <s v="COUNTY"/>
    <x v="7"/>
    <s v="782665"/>
    <n v="-6.82"/>
    <n v="6.82"/>
    <x v="0"/>
    <d v="2016-04-18T00:00:00"/>
    <x v="0"/>
    <n v="5761270"/>
    <n v="27.29"/>
    <n v="-0.24990839135214366"/>
  </r>
  <r>
    <s v="COUNTY"/>
    <x v="7"/>
    <s v="782669"/>
    <n v="-6.82"/>
    <n v="6.82"/>
    <x v="0"/>
    <d v="2016-04-18T00:00:00"/>
    <x v="0"/>
    <n v="5774500"/>
    <n v="27.29"/>
    <n v="-0.24990839135214366"/>
  </r>
  <r>
    <s v="COUNTY"/>
    <x v="7"/>
    <s v="780977"/>
    <n v="13.65"/>
    <n v="13.65"/>
    <x v="0"/>
    <d v="2016-04-19T00:00:00"/>
    <x v="0"/>
    <n v="5005340"/>
    <n v="27.29"/>
    <n v="0.50018321729571269"/>
  </r>
  <r>
    <s v="COUNTY"/>
    <x v="7"/>
    <s v="781312"/>
    <n v="13.65"/>
    <n v="13.65"/>
    <x v="0"/>
    <d v="2016-04-19T00:00:00"/>
    <x v="0"/>
    <n v="5005221"/>
    <n v="27.29"/>
    <n v="0.50018321729571269"/>
  </r>
  <r>
    <s v="COUNTY"/>
    <x v="7"/>
    <s v="781404"/>
    <n v="13.65"/>
    <n v="13.65"/>
    <x v="0"/>
    <d v="2016-04-19T00:00:00"/>
    <x v="0"/>
    <n v="5780810"/>
    <n v="27.29"/>
    <n v="0.50018321729571269"/>
  </r>
  <r>
    <s v="COUNTY"/>
    <x v="7"/>
    <s v="781712"/>
    <n v="13.65"/>
    <n v="13.65"/>
    <x v="0"/>
    <d v="2016-04-19T00:00:00"/>
    <x v="0"/>
    <n v="5768940"/>
    <n v="27.29"/>
    <n v="0.50018321729571269"/>
  </r>
  <r>
    <s v="COUNTY"/>
    <x v="7"/>
    <s v="784503"/>
    <n v="-6.82"/>
    <n v="6.82"/>
    <x v="0"/>
    <d v="2016-04-19T00:00:00"/>
    <x v="0"/>
    <n v="5015695"/>
    <n v="27.29"/>
    <n v="-0.24990839135214366"/>
  </r>
  <r>
    <s v="COUNTY"/>
    <x v="7"/>
    <s v="781399"/>
    <n v="13.65"/>
    <n v="13.65"/>
    <x v="0"/>
    <d v="2016-04-20T00:00:00"/>
    <x v="0"/>
    <n v="5780790"/>
    <n v="27.29"/>
    <n v="0.50018321729571269"/>
  </r>
  <r>
    <s v="COUNTY"/>
    <x v="7"/>
    <s v="781741"/>
    <n v="13.65"/>
    <n v="13.65"/>
    <x v="0"/>
    <d v="2016-04-20T00:00:00"/>
    <x v="0"/>
    <n v="5011663"/>
    <n v="27.29"/>
    <n v="0.50018321729571269"/>
  </r>
  <r>
    <s v="COUNTY"/>
    <x v="7"/>
    <s v="786570"/>
    <n v="-6.82"/>
    <n v="6.82"/>
    <x v="0"/>
    <d v="2016-04-20T00:00:00"/>
    <x v="0"/>
    <n v="5016407"/>
    <n v="27.29"/>
    <n v="-0.24990839135214366"/>
  </r>
  <r>
    <s v="COUNTY"/>
    <x v="7"/>
    <s v="779512"/>
    <n v="13.65"/>
    <n v="13.65"/>
    <x v="0"/>
    <d v="2016-04-21T00:00:00"/>
    <x v="0"/>
    <n v="5780650"/>
    <n v="27.29"/>
    <n v="0.50018321729571269"/>
  </r>
  <r>
    <s v="COUNTY"/>
    <x v="7"/>
    <s v="781051"/>
    <n v="13.65"/>
    <n v="13.65"/>
    <x v="0"/>
    <d v="2016-04-21T00:00:00"/>
    <x v="0"/>
    <n v="5005896"/>
    <n v="27.29"/>
    <n v="0.50018321729571269"/>
  </r>
  <r>
    <s v="COUNTY"/>
    <x v="7"/>
    <s v="781400"/>
    <n v="13.65"/>
    <n v="13.65"/>
    <x v="0"/>
    <d v="2016-04-21T00:00:00"/>
    <x v="0"/>
    <n v="5780800"/>
    <n v="27.29"/>
    <n v="0.50018321729571269"/>
  </r>
  <r>
    <s v="COUNTY"/>
    <x v="7"/>
    <s v="781485"/>
    <n v="13.65"/>
    <n v="13.65"/>
    <x v="0"/>
    <d v="2016-04-21T00:00:00"/>
    <x v="0"/>
    <n v="5780850"/>
    <n v="27.29"/>
    <n v="0.50018321729571269"/>
  </r>
  <r>
    <s v="COUNTY"/>
    <x v="7"/>
    <s v="784089"/>
    <n v="27.3"/>
    <n v="27.3"/>
    <x v="0"/>
    <d v="2016-04-21T00:00:00"/>
    <x v="0"/>
    <n v="5768360"/>
    <n v="27.29"/>
    <n v="1.0003664345914254"/>
  </r>
  <r>
    <s v="COUNTY"/>
    <x v="7"/>
    <s v="784289"/>
    <n v="-6.82"/>
    <n v="6.82"/>
    <x v="0"/>
    <d v="2016-04-21T00:00:00"/>
    <x v="0"/>
    <n v="5769890"/>
    <n v="27.29"/>
    <n v="-0.24990839135214366"/>
  </r>
  <r>
    <s v="COUNTY"/>
    <x v="7"/>
    <s v="783926"/>
    <n v="10.92"/>
    <n v="10.92"/>
    <x v="0"/>
    <d v="2016-04-22T00:00:00"/>
    <x v="0"/>
    <n v="5013792"/>
    <n v="27.29"/>
    <n v="0.40014657383657021"/>
  </r>
  <r>
    <s v="COUNTY"/>
    <x v="7"/>
    <s v="784501"/>
    <n v="10.92"/>
    <n v="10.92"/>
    <x v="0"/>
    <d v="2016-04-22T00:00:00"/>
    <x v="0"/>
    <n v="5005796"/>
    <n v="27.29"/>
    <n v="0.40014657383657021"/>
  </r>
  <r>
    <s v="COUNTY"/>
    <x v="7"/>
    <s v="785366"/>
    <n v="6.82"/>
    <n v="6.82"/>
    <x v="0"/>
    <d v="2016-04-22T00:00:00"/>
    <x v="0"/>
    <n v="5781020"/>
    <n v="27.29"/>
    <n v="0.24990839135214366"/>
  </r>
  <r>
    <s v="COUNTY"/>
    <x v="7"/>
    <s v="782682"/>
    <n v="6.82"/>
    <n v="6.82"/>
    <x v="0"/>
    <d v="2016-04-25T00:00:00"/>
    <x v="0"/>
    <n v="5780920"/>
    <n v="27.29"/>
    <n v="0.24990839135214366"/>
  </r>
  <r>
    <s v="COUNTY"/>
    <x v="7"/>
    <s v="783317"/>
    <n v="6.82"/>
    <n v="6.82"/>
    <x v="0"/>
    <d v="2016-04-25T00:00:00"/>
    <x v="0"/>
    <n v="5780950"/>
    <n v="27.29"/>
    <n v="0.24990839135214366"/>
  </r>
  <r>
    <s v="COUNTY"/>
    <x v="7"/>
    <s v="783513"/>
    <n v="6.82"/>
    <n v="6.82"/>
    <x v="0"/>
    <d v="2016-04-25T00:00:00"/>
    <x v="0"/>
    <n v="5005604"/>
    <n v="27.29"/>
    <n v="0.24990839135214366"/>
  </r>
  <r>
    <s v="COUNTY"/>
    <x v="7"/>
    <s v="785487"/>
    <n v="6.82"/>
    <n v="6.82"/>
    <x v="0"/>
    <d v="2016-04-26T00:00:00"/>
    <x v="0"/>
    <n v="5766290"/>
    <n v="27.29"/>
    <n v="0.24990839135214366"/>
  </r>
  <r>
    <s v="COUNTY"/>
    <x v="7"/>
    <s v="785649"/>
    <n v="6.82"/>
    <n v="6.82"/>
    <x v="0"/>
    <d v="2016-04-26T00:00:00"/>
    <x v="0"/>
    <n v="5005971"/>
    <n v="27.29"/>
    <n v="0.24990839135214366"/>
  </r>
  <r>
    <s v="COUNTY"/>
    <x v="7"/>
    <s v="791104"/>
    <n v="-27.29"/>
    <n v="27.29"/>
    <x v="0"/>
    <d v="2016-04-27T00:00:00"/>
    <x v="0"/>
    <n v="5777240"/>
    <n v="27.29"/>
    <n v="-1"/>
  </r>
  <r>
    <s v="COUNTY"/>
    <x v="7"/>
    <s v="784282"/>
    <n v="6.82"/>
    <n v="6.82"/>
    <x v="0"/>
    <d v="2016-04-28T00:00:00"/>
    <x v="0"/>
    <n v="5007328"/>
    <n v="27.29"/>
    <n v="0.24990839135214366"/>
  </r>
  <r>
    <s v="COUNTY"/>
    <x v="7"/>
    <s v="785529"/>
    <n v="6.82"/>
    <n v="6.82"/>
    <x v="0"/>
    <d v="2016-04-28T00:00:00"/>
    <x v="0"/>
    <n v="5781190"/>
    <n v="27.29"/>
    <n v="0.24990839135214366"/>
  </r>
  <r>
    <s v="COUNTY"/>
    <x v="7"/>
    <s v="791092"/>
    <n v="-27.29"/>
    <n v="27.29"/>
    <x v="0"/>
    <d v="2016-04-28T00:00:00"/>
    <x v="0"/>
    <n v="5014810"/>
    <n v="27.29"/>
    <n v="-1"/>
  </r>
  <r>
    <s v="COUNTY"/>
    <x v="7"/>
    <s v="783216"/>
    <n v="5.46"/>
    <n v="5.46"/>
    <x v="0"/>
    <d v="2016-04-29T00:00:00"/>
    <x v="0"/>
    <n v="5717810"/>
    <n v="27.29"/>
    <n v="0.2000732869182851"/>
  </r>
  <r>
    <s v="COUNTY"/>
    <x v="7"/>
    <s v="785323"/>
    <n v="5.46"/>
    <n v="5.46"/>
    <x v="0"/>
    <d v="2016-04-29T00:00:00"/>
    <x v="0"/>
    <n v="5705150"/>
    <n v="27.29"/>
    <n v="0.2000732869182851"/>
  </r>
  <r>
    <s v="COUNTY"/>
    <x v="7"/>
    <s v="786662"/>
    <n v="5.46"/>
    <n v="5.46"/>
    <x v="0"/>
    <d v="2016-04-29T00:00:00"/>
    <x v="0"/>
    <n v="5729520"/>
    <n v="27.29"/>
    <n v="0.2000732869182851"/>
  </r>
  <r>
    <s v="COUNTY"/>
    <x v="7"/>
    <s v="791105"/>
    <n v="-27.29"/>
    <n v="27.29"/>
    <x v="0"/>
    <d v="2016-04-29T00:00:00"/>
    <x v="0"/>
    <n v="5015292"/>
    <n v="27.29"/>
    <n v="-1"/>
  </r>
  <r>
    <s v="COUNTY"/>
    <x v="7"/>
    <s v="792165"/>
    <n v="-27.29"/>
    <n v="27.29"/>
    <x v="0"/>
    <d v="2016-04-29T00:00:00"/>
    <x v="0"/>
    <n v="5015355"/>
    <n v="27.29"/>
    <n v="-1"/>
  </r>
  <r>
    <s v="COUNTY"/>
    <x v="7"/>
    <s v="12053654"/>
    <n v="81.87"/>
    <n v="81.87"/>
    <x v="0"/>
    <d v="2016-04-30T00:00:00"/>
    <x v="0"/>
    <n v="5014808"/>
    <n v="27.29"/>
    <n v="3.0000000000000004"/>
  </r>
  <r>
    <s v="COUNTY"/>
    <x v="7"/>
    <s v="777528"/>
    <n v="-27.29"/>
    <n v="27.29"/>
    <x v="0"/>
    <d v="2016-05-01T00:00:00"/>
    <x v="1"/>
    <n v="5773080"/>
    <n v="27.29"/>
    <n v="-1"/>
  </r>
  <r>
    <s v="AWH"/>
    <x v="7"/>
    <s v="777838"/>
    <n v="27.29"/>
    <n v="27.29"/>
    <x v="0"/>
    <d v="2016-05-01T00:00:00"/>
    <x v="1"/>
    <n v="5770270"/>
    <n v="27.29"/>
    <n v="1"/>
  </r>
  <r>
    <s v="COUNTY"/>
    <x v="7"/>
    <s v="777922"/>
    <n v="-27.29"/>
    <n v="27.29"/>
    <x v="0"/>
    <d v="2016-05-01T00:00:00"/>
    <x v="1"/>
    <n v="5778570"/>
    <n v="27.29"/>
    <n v="-1"/>
  </r>
  <r>
    <s v="COUNTY"/>
    <x v="7"/>
    <s v="778263"/>
    <n v="-27.29"/>
    <n v="27.29"/>
    <x v="0"/>
    <d v="2016-05-01T00:00:00"/>
    <x v="1"/>
    <n v="5766290"/>
    <n v="27.29"/>
    <n v="-1"/>
  </r>
  <r>
    <s v="COUNTY"/>
    <x v="7"/>
    <s v="778293"/>
    <n v="27.29"/>
    <n v="27.29"/>
    <x v="0"/>
    <d v="2016-05-01T00:00:00"/>
    <x v="1"/>
    <n v="5006411"/>
    <n v="27.29"/>
    <n v="1"/>
  </r>
  <r>
    <s v="COUNTY"/>
    <x v="7"/>
    <s v="778589"/>
    <n v="-27.29"/>
    <n v="27.29"/>
    <x v="0"/>
    <d v="2016-05-01T00:00:00"/>
    <x v="1"/>
    <n v="5006411"/>
    <n v="27.29"/>
    <n v="-1"/>
  </r>
  <r>
    <s v="COUNTY"/>
    <x v="7"/>
    <s v="778978"/>
    <n v="-27.29"/>
    <n v="27.29"/>
    <x v="0"/>
    <d v="2016-05-01T00:00:00"/>
    <x v="1"/>
    <n v="5779480"/>
    <n v="27.29"/>
    <n v="-1"/>
  </r>
  <r>
    <s v="COUNTY"/>
    <x v="7"/>
    <s v="779431"/>
    <n v="-27.29"/>
    <n v="27.29"/>
    <x v="0"/>
    <d v="2016-05-01T00:00:00"/>
    <x v="1"/>
    <n v="5006428"/>
    <n v="27.29"/>
    <n v="-1"/>
  </r>
  <r>
    <s v="COUNTY"/>
    <x v="7"/>
    <s v="779520"/>
    <n v="-27.29"/>
    <n v="27.29"/>
    <x v="0"/>
    <d v="2016-05-01T00:00:00"/>
    <x v="1"/>
    <n v="5006923"/>
    <n v="27.29"/>
    <n v="-1"/>
  </r>
  <r>
    <s v="COUNTY"/>
    <x v="7"/>
    <s v="779563"/>
    <n v="-27.29"/>
    <n v="27.29"/>
    <x v="0"/>
    <d v="2016-05-01T00:00:00"/>
    <x v="1"/>
    <n v="5731090"/>
    <n v="27.29"/>
    <n v="-1"/>
  </r>
  <r>
    <s v="COUNTY"/>
    <x v="7"/>
    <s v="780203"/>
    <n v="27.29"/>
    <n v="27.29"/>
    <x v="0"/>
    <d v="2016-05-01T00:00:00"/>
    <x v="1"/>
    <n v="5757870"/>
    <n v="27.29"/>
    <n v="1"/>
  </r>
  <r>
    <s v="COUNTY"/>
    <x v="7"/>
    <s v="780561"/>
    <n v="27.29"/>
    <n v="27.29"/>
    <x v="0"/>
    <d v="2016-05-01T00:00:00"/>
    <x v="1"/>
    <n v="5780720"/>
    <n v="27.29"/>
    <n v="1"/>
  </r>
  <r>
    <s v="COUNTY"/>
    <x v="7"/>
    <s v="780911"/>
    <n v="-27.29"/>
    <n v="27.29"/>
    <x v="0"/>
    <d v="2016-05-01T00:00:00"/>
    <x v="1"/>
    <n v="5769720"/>
    <n v="27.29"/>
    <n v="-1"/>
  </r>
  <r>
    <s v="COUNTY"/>
    <x v="7"/>
    <s v="780973"/>
    <n v="-27.29"/>
    <n v="27.29"/>
    <x v="0"/>
    <d v="2016-05-01T00:00:00"/>
    <x v="1"/>
    <n v="5014012"/>
    <n v="27.29"/>
    <n v="-1"/>
  </r>
  <r>
    <s v="COUNTY"/>
    <x v="7"/>
    <s v="781329"/>
    <n v="27.29"/>
    <n v="27.29"/>
    <x v="0"/>
    <d v="2016-05-01T00:00:00"/>
    <x v="1"/>
    <n v="5007591"/>
    <n v="27.29"/>
    <n v="1"/>
  </r>
  <r>
    <s v="COUNTY"/>
    <x v="7"/>
    <s v="781714"/>
    <n v="-27.29"/>
    <n v="27.29"/>
    <x v="0"/>
    <d v="2016-05-01T00:00:00"/>
    <x v="1"/>
    <n v="5006274"/>
    <n v="27.29"/>
    <n v="-1"/>
  </r>
  <r>
    <s v="COUNTY"/>
    <x v="7"/>
    <s v="782061"/>
    <n v="-27.29"/>
    <n v="27.29"/>
    <x v="0"/>
    <d v="2016-05-01T00:00:00"/>
    <x v="1"/>
    <n v="5004267"/>
    <n v="27.29"/>
    <n v="-1"/>
  </r>
  <r>
    <s v="COUNTY"/>
    <x v="7"/>
    <s v="783921"/>
    <n v="-27.29"/>
    <n v="27.29"/>
    <x v="0"/>
    <d v="2016-05-01T00:00:00"/>
    <x v="1"/>
    <n v="5006042"/>
    <n v="27.29"/>
    <n v="-1"/>
  </r>
  <r>
    <s v="COUNTY"/>
    <x v="7"/>
    <s v="784174"/>
    <n v="27.29"/>
    <n v="27.29"/>
    <x v="0"/>
    <d v="2016-05-01T00:00:00"/>
    <x v="1"/>
    <n v="5781010"/>
    <n v="27.29"/>
    <n v="1"/>
  </r>
  <r>
    <s v="COUNTY"/>
    <x v="7"/>
    <s v="784283"/>
    <n v="27.29"/>
    <n v="27.29"/>
    <x v="0"/>
    <d v="2016-05-01T00:00:00"/>
    <x v="1"/>
    <n v="5007328"/>
    <n v="27.29"/>
    <n v="1"/>
  </r>
  <r>
    <s v="COUNTY"/>
    <x v="7"/>
    <s v="784290"/>
    <n v="-27.29"/>
    <n v="27.29"/>
    <x v="0"/>
    <d v="2016-05-01T00:00:00"/>
    <x v="1"/>
    <n v="5769890"/>
    <n v="27.29"/>
    <n v="-1"/>
  </r>
  <r>
    <s v="COUNTY"/>
    <x v="7"/>
    <s v="784451"/>
    <n v="27.29"/>
    <n v="27.29"/>
    <x v="0"/>
    <d v="2016-05-01T00:00:00"/>
    <x v="1"/>
    <n v="5781110"/>
    <n v="27.29"/>
    <n v="1"/>
  </r>
  <r>
    <s v="COUNTY"/>
    <x v="7"/>
    <s v="784504"/>
    <n v="-27.29"/>
    <n v="27.29"/>
    <x v="0"/>
    <d v="2016-05-01T00:00:00"/>
    <x v="1"/>
    <n v="5015695"/>
    <n v="27.29"/>
    <n v="-1"/>
  </r>
  <r>
    <s v="COUNTY"/>
    <x v="7"/>
    <s v="785400"/>
    <n v="27.29"/>
    <n v="27.29"/>
    <x v="0"/>
    <d v="2016-05-01T00:00:00"/>
    <x v="1"/>
    <n v="5781140"/>
    <n v="27.29"/>
    <n v="1"/>
  </r>
  <r>
    <s v="COUNTY"/>
    <x v="7"/>
    <s v="785450"/>
    <n v="27.29"/>
    <n v="27.29"/>
    <x v="0"/>
    <d v="2016-05-01T00:00:00"/>
    <x v="1"/>
    <n v="5781150"/>
    <n v="27.29"/>
    <n v="1"/>
  </r>
  <r>
    <s v="COUNTY"/>
    <x v="7"/>
    <s v="785488"/>
    <n v="27.29"/>
    <n v="27.29"/>
    <x v="0"/>
    <d v="2016-05-01T00:00:00"/>
    <x v="1"/>
    <n v="5766290"/>
    <n v="27.29"/>
    <n v="1"/>
  </r>
  <r>
    <s v="COUNTY"/>
    <x v="7"/>
    <s v="785530"/>
    <n v="27.29"/>
    <n v="27.29"/>
    <x v="0"/>
    <d v="2016-05-01T00:00:00"/>
    <x v="1"/>
    <n v="5781190"/>
    <n v="27.29"/>
    <n v="1"/>
  </r>
  <r>
    <s v="COUNTY"/>
    <x v="7"/>
    <s v="785539"/>
    <n v="27.29"/>
    <n v="27.29"/>
    <x v="0"/>
    <d v="2016-05-01T00:00:00"/>
    <x v="1"/>
    <n v="5781200"/>
    <n v="27.29"/>
    <n v="1"/>
  </r>
  <r>
    <s v="COUNTY"/>
    <x v="7"/>
    <s v="785593"/>
    <n v="-27.29"/>
    <n v="27.29"/>
    <x v="0"/>
    <d v="2016-05-01T00:00:00"/>
    <x v="1"/>
    <n v="5741510"/>
    <n v="27.29"/>
    <n v="-1"/>
  </r>
  <r>
    <s v="COUNTY"/>
    <x v="7"/>
    <s v="785644"/>
    <n v="27.29"/>
    <n v="27.29"/>
    <x v="0"/>
    <d v="2016-05-01T00:00:00"/>
    <x v="1"/>
    <n v="5781250"/>
    <n v="27.29"/>
    <n v="1"/>
  </r>
  <r>
    <s v="COUNTY"/>
    <x v="7"/>
    <s v="785650"/>
    <n v="27.29"/>
    <n v="27.29"/>
    <x v="0"/>
    <d v="2016-05-01T00:00:00"/>
    <x v="1"/>
    <n v="5005971"/>
    <n v="27.29"/>
    <n v="1"/>
  </r>
  <r>
    <s v="COUNTY"/>
    <x v="7"/>
    <s v="785951"/>
    <n v="27.29"/>
    <n v="27.29"/>
    <x v="0"/>
    <d v="2016-05-01T00:00:00"/>
    <x v="1"/>
    <n v="5781270"/>
    <n v="27.29"/>
    <n v="1"/>
  </r>
  <r>
    <s v="COUNTY"/>
    <x v="7"/>
    <s v="785990"/>
    <n v="27.29"/>
    <n v="27.29"/>
    <x v="0"/>
    <d v="2016-05-01T00:00:00"/>
    <x v="1"/>
    <n v="5781290"/>
    <n v="27.29"/>
    <n v="1"/>
  </r>
  <r>
    <s v="COUNTY"/>
    <x v="7"/>
    <s v="785994"/>
    <n v="27.29"/>
    <n v="27.29"/>
    <x v="0"/>
    <d v="2016-05-01T00:00:00"/>
    <x v="1"/>
    <n v="5781300"/>
    <n v="27.29"/>
    <n v="1"/>
  </r>
  <r>
    <s v="COUNTY"/>
    <x v="7"/>
    <s v="786571"/>
    <n v="-27.29"/>
    <n v="27.29"/>
    <x v="0"/>
    <d v="2016-05-01T00:00:00"/>
    <x v="1"/>
    <n v="5016407"/>
    <n v="27.29"/>
    <n v="-1"/>
  </r>
  <r>
    <s v="COUNTY"/>
    <x v="7"/>
    <s v="786620"/>
    <n v="27.29"/>
    <n v="27.29"/>
    <x v="0"/>
    <d v="2016-05-01T00:00:00"/>
    <x v="1"/>
    <n v="5781330"/>
    <n v="27.29"/>
    <n v="1"/>
  </r>
  <r>
    <s v="COUNTY"/>
    <x v="7"/>
    <s v="786663"/>
    <n v="27.29"/>
    <n v="27.29"/>
    <x v="0"/>
    <d v="2016-05-01T00:00:00"/>
    <x v="1"/>
    <n v="5729520"/>
    <n v="27.29"/>
    <n v="1"/>
  </r>
  <r>
    <s v="COUNTY"/>
    <x v="7"/>
    <s v="786692"/>
    <n v="-27.29"/>
    <n v="27.29"/>
    <x v="0"/>
    <d v="2016-05-01T00:00:00"/>
    <x v="1"/>
    <n v="5762080"/>
    <n v="27.29"/>
    <n v="-1"/>
  </r>
  <r>
    <s v="COUNTY"/>
    <x v="7"/>
    <s v="786726"/>
    <n v="-54.58"/>
    <n v="54.58"/>
    <x v="0"/>
    <d v="2016-05-01T00:00:00"/>
    <x v="1"/>
    <n v="5006328"/>
    <n v="27.29"/>
    <n v="-2"/>
  </r>
  <r>
    <s v="COUNTY"/>
    <x v="7"/>
    <s v="786785"/>
    <n v="27.29"/>
    <n v="27.29"/>
    <x v="0"/>
    <d v="2016-05-01T00:00:00"/>
    <x v="1"/>
    <n v="5781340"/>
    <n v="27.29"/>
    <n v="1"/>
  </r>
  <r>
    <s v="COUNTY"/>
    <x v="7"/>
    <s v="786907"/>
    <n v="-27.29"/>
    <n v="27.29"/>
    <x v="0"/>
    <d v="2016-05-01T00:00:00"/>
    <x v="1"/>
    <n v="5005325"/>
    <n v="27.29"/>
    <n v="-1"/>
  </r>
  <r>
    <s v="COUNTY"/>
    <x v="7"/>
    <s v="786924"/>
    <n v="-27.29"/>
    <n v="27.29"/>
    <x v="0"/>
    <d v="2016-05-01T00:00:00"/>
    <x v="1"/>
    <n v="5757770"/>
    <n v="27.29"/>
    <n v="-1"/>
  </r>
  <r>
    <s v="COUNTY"/>
    <x v="7"/>
    <s v="786927"/>
    <n v="27.29"/>
    <n v="27.29"/>
    <x v="0"/>
    <d v="2016-05-01T00:00:00"/>
    <x v="1"/>
    <n v="5781360"/>
    <n v="27.29"/>
    <n v="1"/>
  </r>
  <r>
    <s v="COUNTY"/>
    <x v="7"/>
    <s v="786940"/>
    <n v="21.83"/>
    <n v="21.83"/>
    <x v="0"/>
    <d v="2016-05-01T00:00:00"/>
    <x v="1"/>
    <n v="5781380"/>
    <n v="27.29"/>
    <n v="0.79992671308171492"/>
  </r>
  <r>
    <s v="COUNTY"/>
    <x v="7"/>
    <s v="786946"/>
    <n v="27.29"/>
    <n v="27.29"/>
    <x v="0"/>
    <d v="2016-05-01T00:00:00"/>
    <x v="1"/>
    <n v="5781390"/>
    <n v="27.29"/>
    <n v="1"/>
  </r>
  <r>
    <s v="COUNTY"/>
    <x v="7"/>
    <s v="787323"/>
    <n v="27.29"/>
    <n v="27.29"/>
    <x v="0"/>
    <d v="2016-05-01T00:00:00"/>
    <x v="1"/>
    <n v="5772360"/>
    <n v="27.29"/>
    <n v="1"/>
  </r>
  <r>
    <s v="COUNTY"/>
    <x v="7"/>
    <s v="787725"/>
    <n v="-27.29"/>
    <n v="27.29"/>
    <x v="0"/>
    <d v="2016-05-01T00:00:00"/>
    <x v="1"/>
    <n v="5776930"/>
    <n v="27.29"/>
    <n v="-1"/>
  </r>
  <r>
    <s v="COUNTY"/>
    <x v="7"/>
    <s v="787813"/>
    <n v="27.29"/>
    <n v="27.29"/>
    <x v="0"/>
    <d v="2016-05-01T00:00:00"/>
    <x v="1"/>
    <n v="5723380"/>
    <n v="27.29"/>
    <n v="1"/>
  </r>
  <r>
    <s v="COUNTY"/>
    <x v="7"/>
    <s v="787876"/>
    <n v="27.29"/>
    <n v="27.29"/>
    <x v="0"/>
    <d v="2016-05-01T00:00:00"/>
    <x v="1"/>
    <n v="5781410"/>
    <n v="27.29"/>
    <n v="1"/>
  </r>
  <r>
    <s v="COUNTY"/>
    <x v="7"/>
    <s v="787884"/>
    <n v="27.29"/>
    <n v="27.29"/>
    <x v="0"/>
    <d v="2016-05-01T00:00:00"/>
    <x v="1"/>
    <n v="5716860"/>
    <n v="27.29"/>
    <n v="1"/>
  </r>
  <r>
    <s v="COUNTY"/>
    <x v="7"/>
    <s v="788218"/>
    <n v="21.83"/>
    <n v="21.83"/>
    <x v="0"/>
    <d v="2016-05-01T00:00:00"/>
    <x v="1"/>
    <n v="5781470"/>
    <n v="27.29"/>
    <n v="0.79992671308171492"/>
  </r>
  <r>
    <s v="COUNTY"/>
    <x v="7"/>
    <s v="800962"/>
    <n v="27.29"/>
    <n v="27.29"/>
    <x v="0"/>
    <d v="2016-05-01T00:00:00"/>
    <x v="1"/>
    <n v="5012212"/>
    <n v="27.29"/>
    <n v="1"/>
  </r>
  <r>
    <s v="AWH"/>
    <x v="7"/>
    <s v="11790540"/>
    <n v="764.12"/>
    <n v="764.12"/>
    <x v="0"/>
    <d v="2016-05-01T00:00:00"/>
    <x v="1"/>
    <n v="5014216"/>
    <n v="27.29"/>
    <n v="28"/>
  </r>
  <r>
    <s v="SpokCity"/>
    <x v="7"/>
    <s v="11790540"/>
    <n v="54.58"/>
    <n v="54.58"/>
    <x v="0"/>
    <d v="2016-05-01T00:00:00"/>
    <x v="1"/>
    <n v="5707530"/>
    <n v="27.29"/>
    <n v="2"/>
  </r>
  <r>
    <s v="COUNTY"/>
    <x v="7"/>
    <s v="11790540"/>
    <n v="7668.49"/>
    <n v="7668.49"/>
    <x v="0"/>
    <d v="2016-05-01T00:00:00"/>
    <x v="1"/>
    <n v="5763040"/>
    <n v="27.29"/>
    <n v="281"/>
  </r>
  <r>
    <s v="COUNTY"/>
    <x v="7"/>
    <s v="11790540"/>
    <n v="54.58"/>
    <n v="54.58"/>
    <x v="0"/>
    <d v="2016-05-01T00:00:00"/>
    <x v="1"/>
    <n v="5780100"/>
    <n v="27.29"/>
    <n v="2"/>
  </r>
  <r>
    <s v="COUNTY"/>
    <x v="7"/>
    <s v="11790540"/>
    <n v="54.58"/>
    <n v="54.58"/>
    <x v="0"/>
    <d v="2016-05-01T00:00:00"/>
    <x v="1"/>
    <n v="5731640"/>
    <n v="27.29"/>
    <n v="2"/>
  </r>
  <r>
    <s v="COUNTY"/>
    <x v="7"/>
    <s v="11790540"/>
    <n v="54.58"/>
    <n v="54.58"/>
    <x v="0"/>
    <d v="2016-05-01T00:00:00"/>
    <x v="1"/>
    <n v="5776930"/>
    <n v="27.29"/>
    <n v="2"/>
  </r>
  <r>
    <s v="COUNTY"/>
    <x v="7"/>
    <s v="11790540"/>
    <n v="54.58"/>
    <n v="54.58"/>
    <x v="0"/>
    <d v="2016-05-01T00:00:00"/>
    <x v="1"/>
    <n v="5770590"/>
    <n v="27.29"/>
    <n v="2"/>
  </r>
  <r>
    <s v="COUNTY"/>
    <x v="7"/>
    <s v="11790540"/>
    <n v="22923.599999999999"/>
    <n v="22923.599999999999"/>
    <x v="0"/>
    <d v="2016-05-01T00:00:00"/>
    <x v="1"/>
    <n v="5774670"/>
    <n v="27.29"/>
    <n v="840"/>
  </r>
  <r>
    <s v="COUNTY"/>
    <x v="7"/>
    <s v="12053618"/>
    <n v="27.29"/>
    <n v="27.29"/>
    <x v="0"/>
    <d v="2016-05-01T00:00:00"/>
    <x v="1"/>
    <n v="5781190"/>
    <n v="27.29"/>
    <n v="1"/>
  </r>
  <r>
    <s v="COUNTY"/>
    <x v="7"/>
    <s v="12053618"/>
    <n v="136.44999999999999"/>
    <n v="136.44999999999999"/>
    <x v="0"/>
    <d v="2016-05-01T00:00:00"/>
    <x v="1"/>
    <n v="5766290"/>
    <n v="27.29"/>
    <n v="5"/>
  </r>
  <r>
    <s v="AWH"/>
    <x v="7"/>
    <s v="12281663"/>
    <n v="409.35"/>
    <n v="409.35"/>
    <x v="0"/>
    <d v="2016-05-01T00:00:00"/>
    <x v="1"/>
    <n v="5759190"/>
    <n v="27.29"/>
    <n v="15.000000000000002"/>
  </r>
  <r>
    <s v="SpokCity"/>
    <x v="7"/>
    <s v="12281663"/>
    <n v="27.29"/>
    <n v="27.29"/>
    <x v="0"/>
    <d v="2016-05-01T00:00:00"/>
    <x v="1"/>
    <n v="5779220"/>
    <n v="27.29"/>
    <n v="1"/>
  </r>
  <r>
    <s v="SpokCity"/>
    <x v="7"/>
    <s v="12281663"/>
    <n v="27.29"/>
    <n v="27.29"/>
    <x v="0"/>
    <d v="2016-05-01T00:00:00"/>
    <x v="1"/>
    <n v="5736420"/>
    <n v="27.29"/>
    <n v="1"/>
  </r>
  <r>
    <s v="COUNTY"/>
    <x v="7"/>
    <s v="12281663"/>
    <n v="7477.46"/>
    <n v="7477.46"/>
    <x v="0"/>
    <d v="2016-05-01T00:00:00"/>
    <x v="1"/>
    <n v="5765610"/>
    <n v="27.29"/>
    <n v="274"/>
  </r>
  <r>
    <s v="COUNTY"/>
    <x v="7"/>
    <s v="12281663"/>
    <n v="27.29"/>
    <n v="27.29"/>
    <x v="0"/>
    <d v="2016-05-01T00:00:00"/>
    <x v="1"/>
    <n v="5728120"/>
    <n v="27.29"/>
    <n v="1"/>
  </r>
  <r>
    <s v="COUNTY"/>
    <x v="7"/>
    <s v="12281663"/>
    <n v="54.58"/>
    <n v="54.58"/>
    <x v="0"/>
    <d v="2016-05-01T00:00:00"/>
    <x v="1"/>
    <n v="5766580"/>
    <n v="27.29"/>
    <n v="2"/>
  </r>
  <r>
    <s v="COUNTY"/>
    <x v="7"/>
    <s v="12281663"/>
    <n v="24997.42"/>
    <n v="24997.42"/>
    <x v="0"/>
    <d v="2016-05-01T00:00:00"/>
    <x v="1"/>
    <n v="5013056"/>
    <n v="27.29"/>
    <n v="915.99193843898865"/>
  </r>
  <r>
    <s v="COUNTY"/>
    <x v="7"/>
    <s v="12281663"/>
    <n v="54.58"/>
    <n v="54.58"/>
    <x v="0"/>
    <d v="2016-05-01T00:00:00"/>
    <x v="1"/>
    <n v="5780650"/>
    <n v="27.29"/>
    <n v="2"/>
  </r>
  <r>
    <s v="COUNTY"/>
    <x v="7"/>
    <s v="789109"/>
    <n v="5.46"/>
    <n v="5.46"/>
    <x v="0"/>
    <d v="2016-05-02T00:00:00"/>
    <x v="1"/>
    <n v="5768300"/>
    <n v="27.29"/>
    <n v="0.2000732869182851"/>
  </r>
  <r>
    <s v="COUNTY"/>
    <x v="7"/>
    <s v="790113"/>
    <n v="27.29"/>
    <n v="27.29"/>
    <x v="0"/>
    <d v="2016-05-02T00:00:00"/>
    <x v="1"/>
    <n v="5781430"/>
    <n v="27.29"/>
    <n v="1"/>
  </r>
  <r>
    <s v="COUNTY"/>
    <x v="7"/>
    <s v="790114"/>
    <n v="27.29"/>
    <n v="27.29"/>
    <x v="0"/>
    <d v="2016-05-02T00:00:00"/>
    <x v="1"/>
    <n v="5011768"/>
    <n v="27.29"/>
    <n v="1"/>
  </r>
  <r>
    <s v="COUNTY"/>
    <x v="7"/>
    <s v="790117"/>
    <n v="-21.83"/>
    <n v="21.83"/>
    <x v="0"/>
    <d v="2016-05-02T00:00:00"/>
    <x v="1"/>
    <n v="5757180"/>
    <n v="27.29"/>
    <n v="-0.79992671308171492"/>
  </r>
  <r>
    <s v="COUNTY"/>
    <x v="7"/>
    <s v="790495"/>
    <n v="-21.83"/>
    <n v="21.83"/>
    <x v="0"/>
    <d v="2016-05-02T00:00:00"/>
    <x v="1"/>
    <n v="5730940"/>
    <n v="27.29"/>
    <n v="-0.79992671308171492"/>
  </r>
  <r>
    <s v="COUNTY"/>
    <x v="7"/>
    <s v="790510"/>
    <n v="-21.83"/>
    <n v="21.83"/>
    <x v="0"/>
    <d v="2016-05-02T00:00:00"/>
    <x v="1"/>
    <n v="5755500"/>
    <n v="27.29"/>
    <n v="-0.79992671308171492"/>
  </r>
  <r>
    <s v="COUNTY"/>
    <x v="7"/>
    <s v="791801"/>
    <n v="-21.83"/>
    <n v="21.83"/>
    <x v="0"/>
    <d v="2016-05-02T00:00:00"/>
    <x v="1"/>
    <n v="5759170"/>
    <n v="27.29"/>
    <n v="-0.79992671308171492"/>
  </r>
  <r>
    <s v="COUNTY"/>
    <x v="7"/>
    <s v="791824"/>
    <n v="-21.83"/>
    <n v="21.83"/>
    <x v="0"/>
    <d v="2016-05-02T00:00:00"/>
    <x v="1"/>
    <n v="5730590"/>
    <n v="27.29"/>
    <n v="-0.79992671308171492"/>
  </r>
  <r>
    <s v="COUNTY"/>
    <x v="7"/>
    <s v="791836"/>
    <n v="-21.83"/>
    <n v="21.83"/>
    <x v="0"/>
    <d v="2016-05-02T00:00:00"/>
    <x v="1"/>
    <n v="5730460"/>
    <n v="27.29"/>
    <n v="-0.79992671308171492"/>
  </r>
  <r>
    <s v="COUNTY"/>
    <x v="7"/>
    <s v="792475"/>
    <n v="-15.53"/>
    <n v="15.53"/>
    <x v="0"/>
    <d v="2016-05-02T00:00:00"/>
    <x v="1"/>
    <n v="5781470"/>
    <n v="27.29"/>
    <n v="-0.56907292048369362"/>
  </r>
  <r>
    <s v="COUNTY"/>
    <x v="7"/>
    <s v="794162"/>
    <n v="5.46"/>
    <n v="5.46"/>
    <x v="0"/>
    <d v="2016-05-02T00:00:00"/>
    <x v="1"/>
    <n v="5738500"/>
    <n v="27.29"/>
    <n v="0.2000732869182851"/>
  </r>
  <r>
    <s v="COUNTY"/>
    <x v="7"/>
    <s v="789082"/>
    <n v="27.29"/>
    <n v="27.29"/>
    <x v="0"/>
    <d v="2016-05-03T00:00:00"/>
    <x v="1"/>
    <n v="5001305"/>
    <n v="27.29"/>
    <n v="1"/>
  </r>
  <r>
    <s v="COUNTY"/>
    <x v="7"/>
    <s v="790115"/>
    <n v="27.29"/>
    <n v="27.29"/>
    <x v="0"/>
    <d v="2016-05-03T00:00:00"/>
    <x v="1"/>
    <n v="5007461"/>
    <n v="27.29"/>
    <n v="1"/>
  </r>
  <r>
    <s v="COUNTY"/>
    <x v="7"/>
    <s v="790501"/>
    <n v="5.46"/>
    <n v="5.46"/>
    <x v="0"/>
    <d v="2016-05-03T00:00:00"/>
    <x v="1"/>
    <n v="5001213"/>
    <n v="27.29"/>
    <n v="0.2000732869182851"/>
  </r>
  <r>
    <s v="COUNTY"/>
    <x v="7"/>
    <s v="790516"/>
    <n v="-21.83"/>
    <n v="21.83"/>
    <x v="0"/>
    <d v="2016-05-03T00:00:00"/>
    <x v="1"/>
    <n v="5780340"/>
    <n v="27.29"/>
    <n v="-0.79992671308171492"/>
  </r>
  <r>
    <s v="COUNTY"/>
    <x v="7"/>
    <s v="791773"/>
    <n v="5.46"/>
    <n v="5.46"/>
    <x v="0"/>
    <d v="2016-05-03T00:00:00"/>
    <x v="1"/>
    <n v="5777440"/>
    <n v="27.29"/>
    <n v="0.2000732869182851"/>
  </r>
  <r>
    <s v="COUNTY"/>
    <x v="7"/>
    <s v="791790"/>
    <n v="-21.83"/>
    <n v="21.83"/>
    <x v="0"/>
    <d v="2016-05-03T00:00:00"/>
    <x v="1"/>
    <n v="5775020"/>
    <n v="27.29"/>
    <n v="-0.79992671308171492"/>
  </r>
  <r>
    <s v="COUNTY"/>
    <x v="7"/>
    <s v="791838"/>
    <n v="-20.47"/>
    <n v="20.47"/>
    <x v="0"/>
    <d v="2016-05-04T00:00:00"/>
    <x v="1"/>
    <n v="5774670"/>
    <n v="27.29"/>
    <n v="-0.75009160864785629"/>
  </r>
  <r>
    <s v="COUNTY"/>
    <x v="7"/>
    <s v="792178"/>
    <n v="-20.47"/>
    <n v="20.47"/>
    <x v="0"/>
    <d v="2016-05-04T00:00:00"/>
    <x v="1"/>
    <n v="5781200"/>
    <n v="27.29"/>
    <n v="-0.75009160864785629"/>
  </r>
  <r>
    <s v="COUNTY"/>
    <x v="7"/>
    <s v="790123"/>
    <n v="27.29"/>
    <n v="27.29"/>
    <x v="0"/>
    <d v="2016-05-05T00:00:00"/>
    <x v="1"/>
    <n v="5781510"/>
    <n v="27.29"/>
    <n v="1"/>
  </r>
  <r>
    <s v="COUNTY"/>
    <x v="7"/>
    <s v="791143"/>
    <n v="27.29"/>
    <n v="27.29"/>
    <x v="0"/>
    <d v="2016-05-05T00:00:00"/>
    <x v="1"/>
    <n v="5014810"/>
    <n v="27.29"/>
    <n v="1"/>
  </r>
  <r>
    <s v="COUNTY"/>
    <x v="7"/>
    <s v="792182"/>
    <n v="-27.29"/>
    <n v="27.29"/>
    <x v="0"/>
    <d v="2016-05-05T00:00:00"/>
    <x v="1"/>
    <n v="5781200"/>
    <n v="27.29"/>
    <n v="-1"/>
  </r>
  <r>
    <s v="COUNTY"/>
    <x v="7"/>
    <s v="792183"/>
    <n v="-27.29"/>
    <n v="27.29"/>
    <x v="0"/>
    <d v="2016-05-05T00:00:00"/>
    <x v="1"/>
    <n v="5781200"/>
    <n v="27.29"/>
    <n v="-1"/>
  </r>
  <r>
    <s v="COUNTY"/>
    <x v="7"/>
    <s v="791759"/>
    <n v="27.29"/>
    <n v="27.29"/>
    <x v="0"/>
    <d v="2016-05-06T00:00:00"/>
    <x v="1"/>
    <n v="5781590"/>
    <n v="27.29"/>
    <n v="1"/>
  </r>
  <r>
    <s v="COUNTY"/>
    <x v="7"/>
    <s v="792096"/>
    <n v="27.29"/>
    <n v="27.29"/>
    <x v="0"/>
    <d v="2016-05-06T00:00:00"/>
    <x v="1"/>
    <n v="5777030"/>
    <n v="27.29"/>
    <n v="1"/>
  </r>
  <r>
    <s v="COUNTY"/>
    <x v="7"/>
    <s v="792420"/>
    <n v="-20.47"/>
    <n v="20.47"/>
    <x v="0"/>
    <d v="2016-05-06T00:00:00"/>
    <x v="1"/>
    <n v="5733670"/>
    <n v="27.29"/>
    <n v="-0.75009160864785629"/>
  </r>
  <r>
    <s v="COUNTY"/>
    <x v="7"/>
    <s v="793128"/>
    <n v="-20.47"/>
    <n v="20.47"/>
    <x v="0"/>
    <d v="2016-05-06T00:00:00"/>
    <x v="1"/>
    <n v="5013468"/>
    <n v="27.29"/>
    <n v="-0.75009160864785629"/>
  </r>
  <r>
    <s v="COUNTY"/>
    <x v="7"/>
    <s v="790322"/>
    <n v="21.83"/>
    <n v="21.83"/>
    <x v="0"/>
    <d v="2016-05-09T00:00:00"/>
    <x v="1"/>
    <n v="5781530"/>
    <n v="27.29"/>
    <n v="0.79992671308171492"/>
  </r>
  <r>
    <s v="AWH"/>
    <x v="7"/>
    <s v="790506"/>
    <n v="21.83"/>
    <n v="21.83"/>
    <x v="0"/>
    <d v="2016-05-09T00:00:00"/>
    <x v="1"/>
    <n v="5767930"/>
    <n v="27.29"/>
    <n v="0.79992671308171492"/>
  </r>
  <r>
    <s v="COUNTY"/>
    <x v="7"/>
    <s v="791774"/>
    <n v="21.83"/>
    <n v="21.83"/>
    <x v="0"/>
    <d v="2016-05-09T00:00:00"/>
    <x v="1"/>
    <n v="5781600"/>
    <n v="27.29"/>
    <n v="0.79992671308171492"/>
  </r>
  <r>
    <s v="COUNTY"/>
    <x v="7"/>
    <s v="792492"/>
    <n v="21.83"/>
    <n v="21.83"/>
    <x v="0"/>
    <d v="2016-05-09T00:00:00"/>
    <x v="1"/>
    <n v="5004514"/>
    <n v="27.29"/>
    <n v="0.79992671308171492"/>
  </r>
  <r>
    <s v="COUNTY"/>
    <x v="7"/>
    <s v="793117"/>
    <n v="10.92"/>
    <n v="10.92"/>
    <x v="0"/>
    <d v="2016-05-09T00:00:00"/>
    <x v="1"/>
    <n v="5776080"/>
    <n v="27.29"/>
    <n v="0.40014657383657021"/>
  </r>
  <r>
    <s v="COUNTY"/>
    <x v="7"/>
    <s v="793568"/>
    <n v="10.92"/>
    <n v="10.92"/>
    <x v="0"/>
    <d v="2016-05-09T00:00:00"/>
    <x v="1"/>
    <n v="5768330"/>
    <n v="27.29"/>
    <n v="0.40014657383657021"/>
  </r>
  <r>
    <s v="COUNTY"/>
    <x v="7"/>
    <s v="791783"/>
    <n v="21.83"/>
    <n v="21.83"/>
    <x v="0"/>
    <d v="2016-05-10T00:00:00"/>
    <x v="1"/>
    <n v="5781630"/>
    <n v="27.29"/>
    <n v="0.79992671308171492"/>
  </r>
  <r>
    <s v="COUNTY"/>
    <x v="7"/>
    <s v="791786"/>
    <n v="21.83"/>
    <n v="21.83"/>
    <x v="0"/>
    <d v="2016-05-10T00:00:00"/>
    <x v="1"/>
    <n v="5781620"/>
    <n v="27.29"/>
    <n v="0.79992671308171492"/>
  </r>
  <r>
    <s v="COUNTY"/>
    <x v="7"/>
    <s v="792112"/>
    <n v="21.83"/>
    <n v="21.83"/>
    <x v="0"/>
    <d v="2016-05-10T00:00:00"/>
    <x v="1"/>
    <n v="5001286"/>
    <n v="27.29"/>
    <n v="0.79992671308171492"/>
  </r>
  <r>
    <s v="COUNTY"/>
    <x v="7"/>
    <s v="792456"/>
    <n v="21.83"/>
    <n v="21.83"/>
    <x v="0"/>
    <d v="2016-05-10T00:00:00"/>
    <x v="1"/>
    <n v="5006941"/>
    <n v="27.29"/>
    <n v="0.79992671308171492"/>
  </r>
  <r>
    <s v="COUNTY"/>
    <x v="7"/>
    <s v="793638"/>
    <n v="-27.29"/>
    <n v="27.29"/>
    <x v="0"/>
    <d v="2016-05-10T00:00:00"/>
    <x v="1"/>
    <n v="5766290"/>
    <n v="27.29"/>
    <n v="-1"/>
  </r>
  <r>
    <s v="COUNTY"/>
    <x v="7"/>
    <s v="790512"/>
    <n v="20.47"/>
    <n v="20.47"/>
    <x v="0"/>
    <d v="2016-05-11T00:00:00"/>
    <x v="1"/>
    <n v="5006411"/>
    <n v="27.29"/>
    <n v="0.75009160864785629"/>
  </r>
  <r>
    <s v="COUNTY"/>
    <x v="7"/>
    <s v="792168"/>
    <n v="20.47"/>
    <n v="20.47"/>
    <x v="0"/>
    <d v="2016-05-11T00:00:00"/>
    <x v="1"/>
    <n v="5777240"/>
    <n v="27.29"/>
    <n v="0.75009160864785629"/>
  </r>
  <r>
    <s v="COUNTY"/>
    <x v="7"/>
    <s v="793822"/>
    <n v="13.64"/>
    <n v="13.64"/>
    <x v="0"/>
    <d v="2016-05-11T00:00:00"/>
    <x v="1"/>
    <n v="5775730"/>
    <n v="27.29"/>
    <n v="0.49981678270428731"/>
  </r>
  <r>
    <s v="COUNTY"/>
    <x v="7"/>
    <s v="793127"/>
    <n v="20.47"/>
    <n v="20.47"/>
    <x v="0"/>
    <d v="2016-05-12T00:00:00"/>
    <x v="1"/>
    <n v="5781760"/>
    <n v="27.29"/>
    <n v="0.75009160864785629"/>
  </r>
  <r>
    <s v="COUNTY"/>
    <x v="7"/>
    <s v="794108"/>
    <n v="20.47"/>
    <n v="20.47"/>
    <x v="0"/>
    <d v="2016-05-12T00:00:00"/>
    <x v="1"/>
    <n v="5005267"/>
    <n v="27.29"/>
    <n v="0.75009160864785629"/>
  </r>
  <r>
    <s v="COUNTY"/>
    <x v="7"/>
    <s v="796709"/>
    <n v="13.64"/>
    <n v="13.64"/>
    <x v="0"/>
    <d v="2016-05-12T00:00:00"/>
    <x v="1"/>
    <n v="5773330"/>
    <n v="27.29"/>
    <n v="0.49981678270428731"/>
  </r>
  <r>
    <s v="COUNTY"/>
    <x v="7"/>
    <s v="792167"/>
    <n v="18.899999999999999"/>
    <n v="18.899999999999999"/>
    <x v="0"/>
    <d v="2016-05-13T00:00:00"/>
    <x v="1"/>
    <n v="5004844"/>
    <n v="27.29"/>
    <n v="0.69256137779406368"/>
  </r>
  <r>
    <s v="COUNTY"/>
    <x v="7"/>
    <s v="792533"/>
    <n v="20.47"/>
    <n v="20.47"/>
    <x v="0"/>
    <d v="2016-05-13T00:00:00"/>
    <x v="1"/>
    <n v="5781700"/>
    <n v="27.29"/>
    <n v="0.75009160864785629"/>
  </r>
  <r>
    <s v="COUNTY"/>
    <x v="7"/>
    <s v="792548"/>
    <n v="20.47"/>
    <n v="20.47"/>
    <x v="0"/>
    <d v="2016-05-13T00:00:00"/>
    <x v="1"/>
    <n v="5006428"/>
    <n v="27.29"/>
    <n v="0.75009160864785629"/>
  </r>
  <r>
    <s v="COUNTY"/>
    <x v="7"/>
    <s v="794613"/>
    <n v="20.47"/>
    <n v="20.47"/>
    <x v="0"/>
    <d v="2016-05-13T00:00:00"/>
    <x v="1"/>
    <n v="5015292"/>
    <n v="27.29"/>
    <n v="0.75009160864785629"/>
  </r>
  <r>
    <s v="COUNTY"/>
    <x v="7"/>
    <s v="792539"/>
    <n v="16.37"/>
    <n v="16.37"/>
    <x v="0"/>
    <d v="2016-05-16T00:00:00"/>
    <x v="1"/>
    <n v="5781720"/>
    <n v="27.29"/>
    <n v="0.59985342616342985"/>
  </r>
  <r>
    <s v="COUNTY"/>
    <x v="7"/>
    <s v="793001"/>
    <n v="16.37"/>
    <n v="16.37"/>
    <x v="0"/>
    <d v="2016-05-16T00:00:00"/>
    <x v="1"/>
    <n v="5755850"/>
    <n v="27.29"/>
    <n v="0.59985342616342985"/>
  </r>
  <r>
    <s v="COUNTY"/>
    <x v="7"/>
    <s v="793115"/>
    <n v="16.37"/>
    <n v="16.37"/>
    <x v="0"/>
    <d v="2016-05-16T00:00:00"/>
    <x v="1"/>
    <n v="5781740"/>
    <n v="27.29"/>
    <n v="0.59985342616342985"/>
  </r>
  <r>
    <s v="COUNTY"/>
    <x v="7"/>
    <s v="794976"/>
    <n v="16.37"/>
    <n v="16.37"/>
    <x v="0"/>
    <d v="2016-05-16T00:00:00"/>
    <x v="1"/>
    <n v="5781980"/>
    <n v="27.29"/>
    <n v="0.59985342616342985"/>
  </r>
  <r>
    <s v="COUNTY"/>
    <x v="7"/>
    <s v="795000"/>
    <n v="16.37"/>
    <n v="16.37"/>
    <x v="0"/>
    <d v="2016-05-16T00:00:00"/>
    <x v="1"/>
    <n v="5781990"/>
    <n v="27.29"/>
    <n v="0.59985342616342985"/>
  </r>
  <r>
    <s v="COUNTY"/>
    <x v="7"/>
    <s v="797235"/>
    <n v="-10.92"/>
    <n v="10.92"/>
    <x v="0"/>
    <d v="2016-05-16T00:00:00"/>
    <x v="1"/>
    <n v="5781360"/>
    <n v="27.29"/>
    <n v="-0.40014657383657021"/>
  </r>
  <r>
    <s v="COUNTY"/>
    <x v="7"/>
    <s v="797240"/>
    <n v="16.38"/>
    <n v="16.38"/>
    <x v="0"/>
    <d v="2016-05-16T00:00:00"/>
    <x v="1"/>
    <n v="5777670"/>
    <n v="27.29"/>
    <n v="0.60021986075485523"/>
  </r>
  <r>
    <s v="COUNTY"/>
    <x v="7"/>
    <s v="797574"/>
    <n v="-10.92"/>
    <n v="10.92"/>
    <x v="0"/>
    <d v="2016-05-16T00:00:00"/>
    <x v="1"/>
    <n v="5005591"/>
    <n v="27.29"/>
    <n v="-0.40014657383657021"/>
  </r>
  <r>
    <s v="COUNTY"/>
    <x v="7"/>
    <s v="793208"/>
    <n v="16.37"/>
    <n v="16.37"/>
    <x v="0"/>
    <d v="2016-05-17T00:00:00"/>
    <x v="1"/>
    <n v="5015894"/>
    <n v="27.29"/>
    <n v="0.59985342616342985"/>
  </r>
  <r>
    <s v="COUNTY"/>
    <x v="7"/>
    <s v="793647"/>
    <n v="16.37"/>
    <n v="16.37"/>
    <x v="0"/>
    <d v="2016-05-17T00:00:00"/>
    <x v="1"/>
    <n v="5005949"/>
    <n v="27.29"/>
    <n v="0.59985342616342985"/>
  </r>
  <r>
    <s v="COUNTY"/>
    <x v="7"/>
    <s v="794672"/>
    <n v="16.37"/>
    <n v="16.37"/>
    <x v="0"/>
    <d v="2016-05-17T00:00:00"/>
    <x v="1"/>
    <n v="5704060"/>
    <n v="27.29"/>
    <n v="0.59985342616342985"/>
  </r>
  <r>
    <s v="COUNTY"/>
    <x v="7"/>
    <s v="796495"/>
    <n v="16.38"/>
    <n v="16.38"/>
    <x v="0"/>
    <d v="2016-05-17T00:00:00"/>
    <x v="1"/>
    <n v="5001204"/>
    <n v="27.29"/>
    <n v="0.60021986075485523"/>
  </r>
  <r>
    <s v="COUNTY"/>
    <x v="7"/>
    <s v="797231"/>
    <n v="-10.92"/>
    <n v="10.92"/>
    <x v="0"/>
    <d v="2016-05-17T00:00:00"/>
    <x v="1"/>
    <n v="5005608"/>
    <n v="27.29"/>
    <n v="-0.40014657383657021"/>
  </r>
  <r>
    <s v="COUNTY"/>
    <x v="7"/>
    <s v="794159"/>
    <n v="13.65"/>
    <n v="13.65"/>
    <x v="0"/>
    <d v="2016-05-18T00:00:00"/>
    <x v="1"/>
    <n v="5005325"/>
    <n v="27.29"/>
    <n v="0.50018321729571269"/>
  </r>
  <r>
    <s v="COUNTY"/>
    <x v="7"/>
    <s v="797038"/>
    <n v="20.46"/>
    <n v="20.46"/>
    <x v="0"/>
    <d v="2016-05-18T00:00:00"/>
    <x v="1"/>
    <n v="5721830"/>
    <n v="27.29"/>
    <n v="0.74972517405643102"/>
  </r>
  <r>
    <s v="COUNTY"/>
    <x v="7"/>
    <s v="798348"/>
    <n v="-6.82"/>
    <n v="6.82"/>
    <x v="0"/>
    <d v="2016-05-18T00:00:00"/>
    <x v="1"/>
    <n v="5747060"/>
    <n v="27.29"/>
    <n v="-0.24990839135214366"/>
  </r>
  <r>
    <s v="COUNTY"/>
    <x v="7"/>
    <s v="793126"/>
    <n v="13.65"/>
    <n v="13.65"/>
    <x v="0"/>
    <d v="2016-05-19T00:00:00"/>
    <x v="1"/>
    <n v="5781750"/>
    <n v="27.29"/>
    <n v="0.50018321729571269"/>
  </r>
  <r>
    <s v="COUNTY"/>
    <x v="7"/>
    <s v="797047"/>
    <n v="13.65"/>
    <n v="13.65"/>
    <x v="0"/>
    <d v="2016-05-19T00:00:00"/>
    <x v="1"/>
    <n v="5782230"/>
    <n v="27.29"/>
    <n v="0.50018321729571269"/>
  </r>
  <r>
    <s v="COUNTY"/>
    <x v="7"/>
    <s v="797061"/>
    <n v="13.65"/>
    <n v="13.65"/>
    <x v="0"/>
    <d v="2016-05-19T00:00:00"/>
    <x v="1"/>
    <n v="5015923"/>
    <n v="27.29"/>
    <n v="0.50018321729571269"/>
  </r>
  <r>
    <s v="COUNTY"/>
    <x v="7"/>
    <s v="796066"/>
    <n v="13.65"/>
    <n v="13.65"/>
    <x v="0"/>
    <d v="2016-05-20T00:00:00"/>
    <x v="1"/>
    <n v="5005754"/>
    <n v="27.29"/>
    <n v="0.50018321729571269"/>
  </r>
  <r>
    <s v="COUNTY"/>
    <x v="7"/>
    <s v="796496"/>
    <n v="13.65"/>
    <n v="13.65"/>
    <x v="0"/>
    <d v="2016-05-20T00:00:00"/>
    <x v="1"/>
    <n v="5004267"/>
    <n v="27.29"/>
    <n v="0.50018321729571269"/>
  </r>
  <r>
    <s v="COUNTY"/>
    <x v="7"/>
    <s v="799678"/>
    <n v="-6.82"/>
    <n v="6.82"/>
    <x v="0"/>
    <d v="2016-05-20T00:00:00"/>
    <x v="1"/>
    <n v="5013116"/>
    <n v="27.29"/>
    <n v="-0.24990839135214366"/>
  </r>
  <r>
    <s v="COUNTY"/>
    <x v="7"/>
    <s v="799760"/>
    <n v="-6.82"/>
    <n v="6.82"/>
    <x v="0"/>
    <d v="2016-05-20T00:00:00"/>
    <x v="1"/>
    <n v="5014697"/>
    <n v="27.29"/>
    <n v="-0.24990839135214366"/>
  </r>
  <r>
    <s v="COUNTY"/>
    <x v="7"/>
    <s v="795079"/>
    <n v="12.61"/>
    <n v="12.61"/>
    <x v="0"/>
    <d v="2016-05-23T00:00:00"/>
    <x v="1"/>
    <n v="5782040"/>
    <n v="27.29"/>
    <n v="0.46207401978746793"/>
  </r>
  <r>
    <s v="COUNTY"/>
    <x v="7"/>
    <s v="796558"/>
    <n v="10.92"/>
    <n v="10.92"/>
    <x v="0"/>
    <d v="2016-05-23T00:00:00"/>
    <x v="1"/>
    <n v="5782030"/>
    <n v="27.29"/>
    <n v="0.40014657383657021"/>
  </r>
  <r>
    <s v="COUNTY"/>
    <x v="7"/>
    <s v="796726"/>
    <n v="10.92"/>
    <n v="10.92"/>
    <x v="0"/>
    <d v="2016-05-23T00:00:00"/>
    <x v="1"/>
    <n v="5782210"/>
    <n v="27.29"/>
    <n v="0.40014657383657021"/>
  </r>
  <r>
    <s v="COUNTY"/>
    <x v="7"/>
    <s v="798485"/>
    <n v="-5.46"/>
    <n v="5.46"/>
    <x v="0"/>
    <d v="2016-05-23T00:00:00"/>
    <x v="1"/>
    <n v="5741850"/>
    <n v="27.29"/>
    <n v="-0.2000732869182851"/>
  </r>
  <r>
    <s v="COUNTY"/>
    <x v="7"/>
    <s v="798486"/>
    <n v="-5.46"/>
    <n v="5.46"/>
    <x v="0"/>
    <d v="2016-05-23T00:00:00"/>
    <x v="1"/>
    <n v="5767410"/>
    <n v="27.29"/>
    <n v="-0.2000732869182851"/>
  </r>
  <r>
    <s v="COUNTY"/>
    <x v="7"/>
    <s v="798498"/>
    <n v="6.3"/>
    <n v="6.3"/>
    <x v="0"/>
    <d v="2016-05-23T00:00:00"/>
    <x v="1"/>
    <n v="5730590"/>
    <n v="27.29"/>
    <n v="0.23085379259802125"/>
  </r>
  <r>
    <s v="AWH"/>
    <x v="7"/>
    <s v="798843"/>
    <n v="-5.46"/>
    <n v="5.46"/>
    <x v="0"/>
    <d v="2016-05-23T00:00:00"/>
    <x v="1"/>
    <n v="5007125"/>
    <n v="27.29"/>
    <n v="-0.2000732869182851"/>
  </r>
  <r>
    <s v="COUNTY"/>
    <x v="7"/>
    <s v="800803"/>
    <n v="-5.46"/>
    <n v="5.46"/>
    <x v="0"/>
    <d v="2016-05-23T00:00:00"/>
    <x v="1"/>
    <n v="5772320"/>
    <n v="27.29"/>
    <n v="-0.2000732869182851"/>
  </r>
  <r>
    <s v="COUNTY"/>
    <x v="7"/>
    <s v="796465"/>
    <n v="10.92"/>
    <n v="10.92"/>
    <x v="0"/>
    <d v="2016-05-24T00:00:00"/>
    <x v="1"/>
    <n v="5006616"/>
    <n v="27.29"/>
    <n v="0.40014657383657021"/>
  </r>
  <r>
    <s v="COUNTY"/>
    <x v="7"/>
    <s v="796587"/>
    <n v="10.92"/>
    <n v="10.92"/>
    <x v="0"/>
    <d v="2016-05-24T00:00:00"/>
    <x v="1"/>
    <n v="5727020"/>
    <n v="27.29"/>
    <n v="0.40014657383657021"/>
  </r>
  <r>
    <s v="COUNTY"/>
    <x v="7"/>
    <s v="796725"/>
    <n v="10.92"/>
    <n v="10.92"/>
    <x v="0"/>
    <d v="2016-05-24T00:00:00"/>
    <x v="1"/>
    <n v="5782200"/>
    <n v="27.29"/>
    <n v="0.40014657383657021"/>
  </r>
  <r>
    <s v="COUNTY"/>
    <x v="7"/>
    <s v="797233"/>
    <n v="21.84"/>
    <n v="21.84"/>
    <x v="0"/>
    <d v="2016-05-24T00:00:00"/>
    <x v="1"/>
    <n v="5005608"/>
    <n v="27.29"/>
    <n v="0.80029314767314041"/>
  </r>
  <r>
    <s v="COUNTY"/>
    <x v="7"/>
    <s v="795067"/>
    <n v="6.82"/>
    <n v="6.82"/>
    <x v="0"/>
    <d v="2016-05-25T00:00:00"/>
    <x v="1"/>
    <n v="5782010"/>
    <n v="27.29"/>
    <n v="0.24990839135214366"/>
  </r>
  <r>
    <s v="COUNTY"/>
    <x v="7"/>
    <s v="796040"/>
    <n v="6.82"/>
    <n v="6.82"/>
    <x v="0"/>
    <d v="2016-05-25T00:00:00"/>
    <x v="1"/>
    <n v="5782120"/>
    <n v="27.29"/>
    <n v="0.24990839135214366"/>
  </r>
  <r>
    <s v="COUNTY"/>
    <x v="7"/>
    <s v="796599"/>
    <n v="6.82"/>
    <n v="6.82"/>
    <x v="0"/>
    <d v="2016-05-25T00:00:00"/>
    <x v="1"/>
    <n v="5782160"/>
    <n v="27.29"/>
    <n v="0.24990839135214366"/>
  </r>
  <r>
    <s v="COUNTY"/>
    <x v="7"/>
    <s v="798349"/>
    <n v="6.82"/>
    <n v="6.82"/>
    <x v="0"/>
    <d v="2016-05-25T00:00:00"/>
    <x v="1"/>
    <n v="5782350"/>
    <n v="27.29"/>
    <n v="0.24990839135214366"/>
  </r>
  <r>
    <s v="COUNTY"/>
    <x v="7"/>
    <s v="795974"/>
    <n v="6.82"/>
    <n v="6.82"/>
    <x v="0"/>
    <d v="2016-05-26T00:00:00"/>
    <x v="1"/>
    <n v="5782070"/>
    <n v="27.29"/>
    <n v="0.24990839135214366"/>
  </r>
  <r>
    <s v="COUNTY"/>
    <x v="7"/>
    <s v="797721"/>
    <n v="6.82"/>
    <n v="6.82"/>
    <x v="0"/>
    <d v="2016-05-26T00:00:00"/>
    <x v="1"/>
    <n v="5782320"/>
    <n v="27.29"/>
    <n v="0.24990839135214366"/>
  </r>
  <r>
    <s v="COUNTY"/>
    <x v="7"/>
    <s v="799681"/>
    <n v="6.82"/>
    <n v="6.82"/>
    <x v="0"/>
    <d v="2016-05-26T00:00:00"/>
    <x v="1"/>
    <n v="5006810"/>
    <n v="27.29"/>
    <n v="0.24990839135214366"/>
  </r>
  <r>
    <s v="COUNTY"/>
    <x v="7"/>
    <s v="800062"/>
    <n v="27.28"/>
    <n v="27.28"/>
    <x v="0"/>
    <d v="2016-05-26T00:00:00"/>
    <x v="1"/>
    <n v="5000833"/>
    <n v="27.29"/>
    <n v="0.99963356540857462"/>
  </r>
  <r>
    <s v="COUNTY"/>
    <x v="7"/>
    <s v="800979"/>
    <n v="6.3"/>
    <n v="6.3"/>
    <x v="0"/>
    <d v="2016-05-26T00:00:00"/>
    <x v="1"/>
    <n v="5772320"/>
    <n v="27.29"/>
    <n v="0.23085379259802125"/>
  </r>
  <r>
    <s v="COUNTY"/>
    <x v="7"/>
    <s v="801856"/>
    <n v="27.28"/>
    <n v="27.28"/>
    <x v="0"/>
    <d v="2016-05-26T00:00:00"/>
    <x v="1"/>
    <n v="5768930"/>
    <n v="27.29"/>
    <n v="0.99963356540857462"/>
  </r>
  <r>
    <s v="COUNTY"/>
    <x v="7"/>
    <s v="803071"/>
    <n v="27.28"/>
    <n v="27.28"/>
    <x v="0"/>
    <d v="2016-05-26T00:00:00"/>
    <x v="1"/>
    <n v="5007569"/>
    <n v="27.29"/>
    <n v="0.99963356540857462"/>
  </r>
  <r>
    <s v="COUNTY"/>
    <x v="7"/>
    <s v="805031"/>
    <n v="-27.29"/>
    <n v="27.29"/>
    <x v="0"/>
    <d v="2016-05-26T00:00:00"/>
    <x v="1"/>
    <n v="5726470"/>
    <n v="27.29"/>
    <n v="-1"/>
  </r>
  <r>
    <s v="COUNTY"/>
    <x v="7"/>
    <s v="805033"/>
    <n v="-27.29"/>
    <n v="27.29"/>
    <x v="0"/>
    <d v="2016-05-26T00:00:00"/>
    <x v="1"/>
    <n v="5005836"/>
    <n v="27.29"/>
    <n v="-1"/>
  </r>
  <r>
    <s v="COUNTY"/>
    <x v="7"/>
    <s v="805035"/>
    <n v="-27.29"/>
    <n v="27.29"/>
    <x v="0"/>
    <d v="2016-05-26T00:00:00"/>
    <x v="1"/>
    <n v="5006364"/>
    <n v="27.29"/>
    <n v="-1"/>
  </r>
  <r>
    <s v="COUNTY"/>
    <x v="7"/>
    <s v="796070"/>
    <n v="6.82"/>
    <n v="6.82"/>
    <x v="0"/>
    <d v="2016-05-27T00:00:00"/>
    <x v="1"/>
    <n v="5782130"/>
    <n v="27.29"/>
    <n v="0.24990839135214366"/>
  </r>
  <r>
    <s v="COUNTY"/>
    <x v="7"/>
    <s v="798103"/>
    <n v="6.82"/>
    <n v="6.82"/>
    <x v="0"/>
    <d v="2016-05-27T00:00:00"/>
    <x v="1"/>
    <n v="5782330"/>
    <n v="27.29"/>
    <n v="0.24990839135214366"/>
  </r>
  <r>
    <s v="COUNTY"/>
    <x v="7"/>
    <s v="799716"/>
    <n v="6.82"/>
    <n v="6.82"/>
    <x v="0"/>
    <d v="2016-05-27T00:00:00"/>
    <x v="1"/>
    <n v="5770570"/>
    <n v="27.29"/>
    <n v="0.24990839135214366"/>
  </r>
  <r>
    <s v="COUNTY"/>
    <x v="7"/>
    <s v="801955"/>
    <n v="27.28"/>
    <n v="27.28"/>
    <x v="0"/>
    <d v="2016-05-27T00:00:00"/>
    <x v="1"/>
    <n v="5016294"/>
    <n v="27.29"/>
    <n v="0.99963356540857462"/>
  </r>
  <r>
    <s v="COUNTY"/>
    <x v="7"/>
    <s v="805017"/>
    <n v="-27.29"/>
    <n v="27.29"/>
    <x v="0"/>
    <d v="2016-05-27T00:00:00"/>
    <x v="1"/>
    <n v="5005505"/>
    <n v="27.29"/>
    <n v="-1"/>
  </r>
  <r>
    <s v="COUNTY"/>
    <x v="7"/>
    <s v="798207"/>
    <n v="5.46"/>
    <n v="5.46"/>
    <x v="0"/>
    <d v="2016-05-30T00:00:00"/>
    <x v="1"/>
    <n v="5782340"/>
    <n v="27.29"/>
    <n v="0.2000732869182851"/>
  </r>
  <r>
    <s v="COUNTY"/>
    <x v="7"/>
    <s v="798813"/>
    <n v="5.46"/>
    <n v="5.46"/>
    <x v="0"/>
    <d v="2016-05-30T00:00:00"/>
    <x v="1"/>
    <n v="5782380"/>
    <n v="27.29"/>
    <n v="0.2000732869182851"/>
  </r>
  <r>
    <s v="COUNTY"/>
    <x v="7"/>
    <s v="801861"/>
    <n v="27.3"/>
    <n v="27.3"/>
    <x v="0"/>
    <d v="2016-05-30T00:00:00"/>
    <x v="1"/>
    <n v="5761590"/>
    <n v="27.29"/>
    <n v="1.0003664345914254"/>
  </r>
  <r>
    <s v="COUNTY"/>
    <x v="7"/>
    <s v="802121"/>
    <n v="27.3"/>
    <n v="27.3"/>
    <x v="0"/>
    <d v="2016-05-30T00:00:00"/>
    <x v="1"/>
    <n v="5760900"/>
    <n v="27.29"/>
    <n v="1.0003664345914254"/>
  </r>
  <r>
    <s v="COUNTY"/>
    <x v="7"/>
    <s v="805414"/>
    <n v="-27.29"/>
    <n v="27.29"/>
    <x v="0"/>
    <d v="2016-05-30T00:00:00"/>
    <x v="1"/>
    <n v="5768820"/>
    <n v="27.29"/>
    <n v="-1"/>
  </r>
  <r>
    <s v="COUNTY"/>
    <x v="7"/>
    <s v="805423"/>
    <n v="-27.29"/>
    <n v="27.29"/>
    <x v="0"/>
    <d v="2016-05-30T00:00:00"/>
    <x v="1"/>
    <n v="5775540"/>
    <n v="27.29"/>
    <n v="-1"/>
  </r>
  <r>
    <s v="COUNTY"/>
    <x v="7"/>
    <s v="805437"/>
    <n v="-27.29"/>
    <n v="27.29"/>
    <x v="0"/>
    <d v="2016-05-30T00:00:00"/>
    <x v="1"/>
    <n v="5766530"/>
    <n v="27.29"/>
    <n v="-1"/>
  </r>
  <r>
    <s v="COUNTY"/>
    <x v="7"/>
    <s v="805454"/>
    <n v="-27.29"/>
    <n v="27.29"/>
    <x v="0"/>
    <d v="2016-05-30T00:00:00"/>
    <x v="1"/>
    <n v="5771970"/>
    <n v="27.29"/>
    <n v="-1"/>
  </r>
  <r>
    <s v="COUNTY"/>
    <x v="7"/>
    <s v="805458"/>
    <n v="-27.29"/>
    <n v="27.29"/>
    <x v="0"/>
    <d v="2016-05-30T00:00:00"/>
    <x v="1"/>
    <n v="5778100"/>
    <n v="27.29"/>
    <n v="-1"/>
  </r>
  <r>
    <s v="COUNTY"/>
    <x v="7"/>
    <s v="805466"/>
    <n v="-27.29"/>
    <n v="27.29"/>
    <x v="0"/>
    <d v="2016-05-30T00:00:00"/>
    <x v="1"/>
    <n v="5775850"/>
    <n v="27.29"/>
    <n v="-1"/>
  </r>
  <r>
    <s v="COUNTY"/>
    <x v="7"/>
    <s v="805486"/>
    <n v="-27.29"/>
    <n v="27.29"/>
    <x v="0"/>
    <d v="2016-05-30T00:00:00"/>
    <x v="1"/>
    <n v="5015543"/>
    <n v="27.29"/>
    <n v="-1"/>
  </r>
  <r>
    <s v="COUNTY"/>
    <x v="7"/>
    <s v="801855"/>
    <n v="27.3"/>
    <n v="27.3"/>
    <x v="0"/>
    <d v="2016-05-31T00:00:00"/>
    <x v="1"/>
    <n v="5746030"/>
    <n v="27.29"/>
    <n v="1.0003664345914254"/>
  </r>
  <r>
    <s v="COUNTY"/>
    <x v="7"/>
    <s v="805406"/>
    <n v="-27.29"/>
    <n v="27.29"/>
    <x v="0"/>
    <d v="2016-05-31T00:00:00"/>
    <x v="1"/>
    <n v="5001096"/>
    <n v="27.29"/>
    <n v="-1"/>
  </r>
  <r>
    <s v="COUNTY"/>
    <x v="7"/>
    <s v="12281785"/>
    <n v="81.87"/>
    <n v="81.87"/>
    <x v="0"/>
    <d v="2016-05-31T00:00:00"/>
    <x v="1"/>
    <n v="5014808"/>
    <n v="27.29"/>
    <n v="3.0000000000000004"/>
  </r>
  <r>
    <s v="COUNTY"/>
    <x v="7"/>
    <s v="792179"/>
    <n v="-27.29"/>
    <n v="27.29"/>
    <x v="0"/>
    <d v="2016-06-01T00:00:00"/>
    <x v="2"/>
    <n v="5781200"/>
    <n v="27.29"/>
    <n v="-1"/>
  </r>
  <r>
    <s v="COUNTY"/>
    <x v="7"/>
    <s v="792476"/>
    <n v="-27.29"/>
    <n v="27.29"/>
    <x v="0"/>
    <d v="2016-06-01T00:00:00"/>
    <x v="2"/>
    <n v="5781470"/>
    <n v="27.29"/>
    <n v="-1"/>
  </r>
  <r>
    <s v="COUNTY"/>
    <x v="7"/>
    <s v="797236"/>
    <n v="-27.29"/>
    <n v="27.29"/>
    <x v="0"/>
    <d v="2016-06-01T00:00:00"/>
    <x v="2"/>
    <n v="5781360"/>
    <n v="27.29"/>
    <n v="-1"/>
  </r>
  <r>
    <s v="COUNTY"/>
    <x v="7"/>
    <s v="800118"/>
    <n v="27.29"/>
    <n v="27.29"/>
    <x v="0"/>
    <d v="2016-06-01T00:00:00"/>
    <x v="2"/>
    <n v="5782490"/>
    <n v="27.29"/>
    <n v="1"/>
  </r>
  <r>
    <s v="COUNTY"/>
    <x v="7"/>
    <s v="800781"/>
    <n v="27.29"/>
    <n v="27.29"/>
    <x v="0"/>
    <d v="2016-06-01T00:00:00"/>
    <x v="2"/>
    <n v="5778720"/>
    <n v="27.29"/>
    <n v="1"/>
  </r>
  <r>
    <s v="COUNTY"/>
    <x v="7"/>
    <s v="800782"/>
    <n v="27.29"/>
    <n v="27.29"/>
    <x v="0"/>
    <d v="2016-06-01T00:00:00"/>
    <x v="2"/>
    <n v="5782100"/>
    <n v="27.29"/>
    <n v="1"/>
  </r>
  <r>
    <s v="COUNTY"/>
    <x v="7"/>
    <s v="801864"/>
    <n v="20.47"/>
    <n v="20.47"/>
    <x v="0"/>
    <d v="2016-06-01T00:00:00"/>
    <x v="2"/>
    <n v="5782520"/>
    <n v="27.29"/>
    <n v="0.75009160864785629"/>
  </r>
  <r>
    <s v="COUNTY"/>
    <x v="7"/>
    <s v="801957"/>
    <n v="27.29"/>
    <n v="27.29"/>
    <x v="0"/>
    <d v="2016-06-01T00:00:00"/>
    <x v="2"/>
    <n v="5782550"/>
    <n v="27.29"/>
    <n v="1"/>
  </r>
  <r>
    <s v="COUNTY"/>
    <x v="7"/>
    <s v="802022"/>
    <n v="27.29"/>
    <n v="27.29"/>
    <x v="0"/>
    <d v="2016-06-01T00:00:00"/>
    <x v="2"/>
    <n v="5005591"/>
    <n v="27.29"/>
    <n v="1"/>
  </r>
  <r>
    <s v="COUNTY"/>
    <x v="7"/>
    <s v="802098"/>
    <n v="27.29"/>
    <n v="27.29"/>
    <x v="0"/>
    <d v="2016-06-01T00:00:00"/>
    <x v="2"/>
    <n v="5782510"/>
    <n v="27.29"/>
    <n v="1"/>
  </r>
  <r>
    <s v="COUNTY"/>
    <x v="7"/>
    <s v="803903"/>
    <n v="5.46"/>
    <n v="5.46"/>
    <x v="0"/>
    <d v="2016-06-01T00:00:00"/>
    <x v="2"/>
    <n v="5704240"/>
    <n v="27.29"/>
    <n v="0.2000732869182851"/>
  </r>
  <r>
    <s v="COUNTY"/>
    <x v="7"/>
    <s v="804042"/>
    <n v="5.46"/>
    <n v="5.46"/>
    <x v="0"/>
    <d v="2016-06-01T00:00:00"/>
    <x v="2"/>
    <n v="5775360"/>
    <n v="27.29"/>
    <n v="0.2000732869182851"/>
  </r>
  <r>
    <s v="COUNTY"/>
    <x v="7"/>
    <s v="807985"/>
    <n v="-27.29"/>
    <n v="27.29"/>
    <x v="0"/>
    <d v="2016-06-01T00:00:00"/>
    <x v="2"/>
    <n v="5012212"/>
    <n v="27.29"/>
    <n v="-1"/>
  </r>
  <r>
    <s v="COUNTY"/>
    <x v="7"/>
    <s v="807986"/>
    <n v="-27.29"/>
    <n v="27.29"/>
    <x v="0"/>
    <d v="2016-06-01T00:00:00"/>
    <x v="2"/>
    <n v="5012212"/>
    <n v="27.29"/>
    <n v="-1"/>
  </r>
  <r>
    <s v="COUNTY"/>
    <x v="7"/>
    <s v="815534"/>
    <n v="27.29"/>
    <n v="27.29"/>
    <x v="0"/>
    <d v="2016-06-01T00:00:00"/>
    <x v="2"/>
    <n v="5004373"/>
    <n v="27.29"/>
    <n v="1"/>
  </r>
  <r>
    <s v="COUNTY"/>
    <x v="7"/>
    <s v="815535"/>
    <n v="27.29"/>
    <n v="27.29"/>
    <x v="0"/>
    <d v="2016-06-01T00:00:00"/>
    <x v="2"/>
    <n v="5004373"/>
    <n v="27.29"/>
    <n v="1"/>
  </r>
  <r>
    <s v="COUNTY"/>
    <x v="7"/>
    <s v="12053628"/>
    <n v="27.29"/>
    <n v="27.29"/>
    <x v="0"/>
    <d v="2016-06-01T00:00:00"/>
    <x v="2"/>
    <n v="5781340"/>
    <n v="27.29"/>
    <n v="1"/>
  </r>
  <r>
    <s v="COUNTY"/>
    <x v="7"/>
    <s v="12053628"/>
    <n v="272.89999999999998"/>
    <n v="272.89999999999998"/>
    <x v="0"/>
    <d v="2016-06-01T00:00:00"/>
    <x v="2"/>
    <n v="5781110"/>
    <n v="27.29"/>
    <n v="10"/>
  </r>
  <r>
    <s v="COUNTY"/>
    <x v="7"/>
    <s v="12053628"/>
    <n v="518.51"/>
    <n v="518.51"/>
    <x v="0"/>
    <d v="2016-06-01T00:00:00"/>
    <x v="2"/>
    <n v="5781390"/>
    <n v="27.29"/>
    <n v="19"/>
  </r>
  <r>
    <s v="AWH"/>
    <x v="7"/>
    <s v="12281732"/>
    <n v="409.35"/>
    <n v="409.35"/>
    <x v="0"/>
    <d v="2016-06-01T00:00:00"/>
    <x v="2"/>
    <n v="5771850"/>
    <n v="27.29"/>
    <n v="15.000000000000002"/>
  </r>
  <r>
    <s v="SpokCity"/>
    <x v="7"/>
    <s v="12281732"/>
    <n v="27.29"/>
    <n v="27.29"/>
    <x v="0"/>
    <d v="2016-06-01T00:00:00"/>
    <x v="2"/>
    <n v="5779220"/>
    <n v="27.29"/>
    <n v="1"/>
  </r>
  <r>
    <s v="SpokCity"/>
    <x v="7"/>
    <s v="12281732"/>
    <n v="27.29"/>
    <n v="27.29"/>
    <x v="0"/>
    <d v="2016-06-01T00:00:00"/>
    <x v="2"/>
    <n v="5736420"/>
    <n v="27.29"/>
    <n v="1"/>
  </r>
  <r>
    <s v="COUNTY"/>
    <x v="7"/>
    <s v="12281732"/>
    <n v="7914.1"/>
    <n v="7914.1"/>
    <x v="0"/>
    <d v="2016-06-01T00:00:00"/>
    <x v="2"/>
    <n v="5781590"/>
    <n v="27.29"/>
    <n v="290"/>
  </r>
  <r>
    <s v="COUNTY"/>
    <x v="7"/>
    <s v="12281732"/>
    <n v="27.29"/>
    <n v="27.29"/>
    <x v="0"/>
    <d v="2016-06-01T00:00:00"/>
    <x v="2"/>
    <n v="5728120"/>
    <n v="27.29"/>
    <n v="1"/>
  </r>
  <r>
    <s v="COUNTY"/>
    <x v="7"/>
    <s v="12281732"/>
    <n v="27.29"/>
    <n v="27.29"/>
    <x v="0"/>
    <d v="2016-06-01T00:00:00"/>
    <x v="2"/>
    <n v="5781990"/>
    <n v="27.29"/>
    <n v="1"/>
  </r>
  <r>
    <s v="COUNTY"/>
    <x v="7"/>
    <s v="12281732"/>
    <n v="54.58"/>
    <n v="54.58"/>
    <x v="0"/>
    <d v="2016-06-01T00:00:00"/>
    <x v="2"/>
    <n v="5763780"/>
    <n v="27.29"/>
    <n v="2"/>
  </r>
  <r>
    <s v="COUNTY"/>
    <x v="7"/>
    <s v="12281732"/>
    <n v="25816.12"/>
    <n v="25816.12"/>
    <x v="0"/>
    <d v="2016-06-01T00:00:00"/>
    <x v="2"/>
    <n v="5014810"/>
    <n v="27.29"/>
    <n v="945.99193843898865"/>
  </r>
  <r>
    <s v="COUNTY"/>
    <x v="7"/>
    <s v="12281732"/>
    <n v="54.58"/>
    <n v="54.58"/>
    <x v="0"/>
    <d v="2016-06-01T00:00:00"/>
    <x v="2"/>
    <n v="5778950"/>
    <n v="27.29"/>
    <n v="2"/>
  </r>
  <r>
    <s v="AWH"/>
    <x v="7"/>
    <s v="12565517"/>
    <n v="791.41"/>
    <n v="791.41"/>
    <x v="0"/>
    <d v="2016-06-01T00:00:00"/>
    <x v="2"/>
    <n v="5014543"/>
    <n v="27.29"/>
    <n v="29"/>
  </r>
  <r>
    <s v="SpokCity"/>
    <x v="7"/>
    <s v="12565517"/>
    <n v="54.58"/>
    <n v="54.58"/>
    <x v="0"/>
    <d v="2016-06-01T00:00:00"/>
    <x v="2"/>
    <n v="5707530"/>
    <n v="27.29"/>
    <n v="2"/>
  </r>
  <r>
    <s v="COUNTY"/>
    <x v="7"/>
    <s v="12565517"/>
    <n v="7231.85"/>
    <n v="7231.85"/>
    <x v="0"/>
    <d v="2016-06-01T00:00:00"/>
    <x v="2"/>
    <n v="5779930"/>
    <n v="27.29"/>
    <n v="265"/>
  </r>
  <r>
    <s v="COUNTY"/>
    <x v="7"/>
    <s v="12565517"/>
    <n v="54.58"/>
    <n v="54.58"/>
    <x v="0"/>
    <d v="2016-06-01T00:00:00"/>
    <x v="2"/>
    <n v="5778520"/>
    <n v="27.29"/>
    <n v="2"/>
  </r>
  <r>
    <s v="COUNTY"/>
    <x v="7"/>
    <s v="12565517"/>
    <n v="54.58"/>
    <n v="54.58"/>
    <x v="0"/>
    <d v="2016-06-01T00:00:00"/>
    <x v="2"/>
    <n v="5748400"/>
    <n v="27.29"/>
    <n v="2"/>
  </r>
  <r>
    <s v="COUNTY"/>
    <x v="7"/>
    <s v="12565517"/>
    <n v="27.29"/>
    <n v="27.29"/>
    <x v="0"/>
    <d v="2016-06-01T00:00:00"/>
    <x v="2"/>
    <n v="5778180"/>
    <n v="27.29"/>
    <n v="1"/>
  </r>
  <r>
    <s v="COUNTY"/>
    <x v="7"/>
    <s v="12565517"/>
    <n v="54.58"/>
    <n v="54.58"/>
    <x v="0"/>
    <d v="2016-06-01T00:00:00"/>
    <x v="2"/>
    <n v="5770590"/>
    <n v="27.29"/>
    <n v="2"/>
  </r>
  <r>
    <s v="COUNTY"/>
    <x v="7"/>
    <s v="12565517"/>
    <n v="21258.91"/>
    <n v="21258.91"/>
    <x v="0"/>
    <d v="2016-06-01T00:00:00"/>
    <x v="2"/>
    <n v="5766400"/>
    <n v="27.29"/>
    <n v="779"/>
  </r>
  <r>
    <s v="COUNTY"/>
    <x v="7"/>
    <s v="805322"/>
    <n v="5.46"/>
    <n v="5.46"/>
    <x v="0"/>
    <d v="2016-06-02T00:00:00"/>
    <x v="2"/>
    <n v="5013123"/>
    <n v="27.29"/>
    <n v="0.2000732869182851"/>
  </r>
  <r>
    <s v="COUNTY"/>
    <x v="7"/>
    <s v="813329"/>
    <n v="-21.83"/>
    <n v="21.83"/>
    <x v="0"/>
    <d v="2016-06-02T00:00:00"/>
    <x v="2"/>
    <n v="5769240"/>
    <n v="27.29"/>
    <n v="-0.79992671308171492"/>
  </r>
  <r>
    <s v="COUNTY"/>
    <x v="7"/>
    <s v="813559"/>
    <n v="27.29"/>
    <n v="27.29"/>
    <x v="0"/>
    <d v="2016-06-02T00:00:00"/>
    <x v="2"/>
    <n v="5783540"/>
    <n v="27.29"/>
    <n v="1"/>
  </r>
  <r>
    <s v="COUNTY"/>
    <x v="7"/>
    <s v="807216"/>
    <n v="-20.47"/>
    <n v="20.47"/>
    <x v="0"/>
    <d v="2016-06-03T00:00:00"/>
    <x v="2"/>
    <n v="5748420"/>
    <n v="27.29"/>
    <n v="-0.75009160864785629"/>
  </r>
  <r>
    <s v="COUNTY"/>
    <x v="7"/>
    <s v="807235"/>
    <n v="-20.47"/>
    <n v="20.47"/>
    <x v="0"/>
    <d v="2016-06-03T00:00:00"/>
    <x v="2"/>
    <n v="5016659"/>
    <n v="27.29"/>
    <n v="-0.75009160864785629"/>
  </r>
  <r>
    <s v="COUNTY"/>
    <x v="7"/>
    <s v="805551"/>
    <n v="6.82"/>
    <n v="6.82"/>
    <x v="0"/>
    <d v="2016-06-06T00:00:00"/>
    <x v="2"/>
    <n v="5776920"/>
    <n v="27.29"/>
    <n v="0.24990839135214366"/>
  </r>
  <r>
    <s v="COUNTY"/>
    <x v="7"/>
    <s v="805554"/>
    <n v="-20.47"/>
    <n v="20.47"/>
    <x v="0"/>
    <d v="2016-06-06T00:00:00"/>
    <x v="2"/>
    <n v="5741180"/>
    <n v="27.29"/>
    <n v="-0.75009160864785629"/>
  </r>
  <r>
    <s v="COUNTY"/>
    <x v="7"/>
    <s v="805609"/>
    <n v="27.29"/>
    <n v="27.29"/>
    <x v="0"/>
    <d v="2016-06-06T00:00:00"/>
    <x v="2"/>
    <n v="5738680"/>
    <n v="27.29"/>
    <n v="1"/>
  </r>
  <r>
    <s v="COUNTY"/>
    <x v="7"/>
    <s v="806321"/>
    <n v="-20.47"/>
    <n v="20.47"/>
    <x v="0"/>
    <d v="2016-06-06T00:00:00"/>
    <x v="2"/>
    <n v="5740320"/>
    <n v="27.29"/>
    <n v="-0.75009160864785629"/>
  </r>
  <r>
    <s v="COUNTY"/>
    <x v="7"/>
    <s v="807247"/>
    <n v="-20.47"/>
    <n v="20.47"/>
    <x v="0"/>
    <d v="2016-06-06T00:00:00"/>
    <x v="2"/>
    <n v="5773410"/>
    <n v="27.29"/>
    <n v="-0.75009160864785629"/>
  </r>
  <r>
    <s v="COUNTY"/>
    <x v="7"/>
    <s v="803095"/>
    <n v="27.29"/>
    <n v="27.29"/>
    <x v="0"/>
    <d v="2016-06-07T00:00:00"/>
    <x v="2"/>
    <n v="5001208"/>
    <n v="27.29"/>
    <n v="1"/>
  </r>
  <r>
    <s v="COUNTY"/>
    <x v="7"/>
    <s v="803152"/>
    <n v="27.29"/>
    <n v="27.29"/>
    <x v="0"/>
    <d v="2016-06-07T00:00:00"/>
    <x v="2"/>
    <n v="5007432"/>
    <n v="27.29"/>
    <n v="1"/>
  </r>
  <r>
    <s v="COUNTY"/>
    <x v="7"/>
    <s v="803941"/>
    <n v="27.29"/>
    <n v="27.29"/>
    <x v="0"/>
    <d v="2016-06-07T00:00:00"/>
    <x v="2"/>
    <n v="5774480"/>
    <n v="27.29"/>
    <n v="1"/>
  </r>
  <r>
    <s v="COUNTY"/>
    <x v="7"/>
    <s v="805593"/>
    <n v="27.29"/>
    <n v="27.29"/>
    <x v="0"/>
    <d v="2016-06-07T00:00:00"/>
    <x v="2"/>
    <n v="5001096"/>
    <n v="27.29"/>
    <n v="1"/>
  </r>
  <r>
    <s v="COUNTY"/>
    <x v="7"/>
    <s v="806726"/>
    <n v="-40.94"/>
    <n v="40.94"/>
    <x v="0"/>
    <d v="2016-06-07T00:00:00"/>
    <x v="2"/>
    <n v="5004990"/>
    <n v="27.29"/>
    <n v="-1.5001832172957126"/>
  </r>
  <r>
    <s v="COUNTY"/>
    <x v="7"/>
    <s v="806754"/>
    <n v="-20.47"/>
    <n v="20.47"/>
    <x v="0"/>
    <d v="2016-06-07T00:00:00"/>
    <x v="2"/>
    <n v="5738540"/>
    <n v="27.29"/>
    <n v="-0.75009160864785629"/>
  </r>
  <r>
    <s v="COUNTY"/>
    <x v="7"/>
    <s v="816979"/>
    <n v="27.29"/>
    <n v="27.29"/>
    <x v="0"/>
    <d v="2016-06-07T00:00:00"/>
    <x v="2"/>
    <n v="5013360"/>
    <n v="27.29"/>
    <n v="1"/>
  </r>
  <r>
    <s v="COUNTY"/>
    <x v="7"/>
    <s v="803855"/>
    <n v="21.83"/>
    <n v="21.83"/>
    <x v="0"/>
    <d v="2016-06-08T00:00:00"/>
    <x v="2"/>
    <n v="5782600"/>
    <n v="27.29"/>
    <n v="0.79992671308171492"/>
  </r>
  <r>
    <s v="COUNTY"/>
    <x v="7"/>
    <s v="807963"/>
    <n v="10.92"/>
    <n v="10.92"/>
    <x v="0"/>
    <d v="2016-06-08T00:00:00"/>
    <x v="2"/>
    <n v="5012221"/>
    <n v="27.29"/>
    <n v="0.40014657383657021"/>
  </r>
  <r>
    <s v="COUNTY"/>
    <x v="7"/>
    <s v="805004"/>
    <n v="21.83"/>
    <n v="21.83"/>
    <x v="0"/>
    <d v="2016-06-09T00:00:00"/>
    <x v="2"/>
    <n v="5782660"/>
    <n v="27.29"/>
    <n v="0.79992671308171492"/>
  </r>
  <r>
    <s v="COUNTY"/>
    <x v="7"/>
    <s v="805314"/>
    <n v="21.83"/>
    <n v="21.83"/>
    <x v="0"/>
    <d v="2016-06-09T00:00:00"/>
    <x v="2"/>
    <n v="5717130"/>
    <n v="27.29"/>
    <n v="0.79992671308171492"/>
  </r>
  <r>
    <s v="COUNTY"/>
    <x v="7"/>
    <s v="805511"/>
    <n v="21.83"/>
    <n v="21.83"/>
    <x v="0"/>
    <d v="2016-06-09T00:00:00"/>
    <x v="2"/>
    <n v="5005836"/>
    <n v="27.29"/>
    <n v="0.79992671308171492"/>
  </r>
  <r>
    <s v="COUNTY"/>
    <x v="7"/>
    <s v="805545"/>
    <n v="21.83"/>
    <n v="21.83"/>
    <x v="0"/>
    <d v="2016-06-09T00:00:00"/>
    <x v="2"/>
    <n v="5007022"/>
    <n v="27.29"/>
    <n v="0.79992671308171492"/>
  </r>
  <r>
    <s v="COUNTY"/>
    <x v="7"/>
    <s v="805589"/>
    <n v="21.83"/>
    <n v="21.83"/>
    <x v="0"/>
    <d v="2016-06-09T00:00:00"/>
    <x v="2"/>
    <n v="5013178"/>
    <n v="27.29"/>
    <n v="0.79992671308171492"/>
  </r>
  <r>
    <s v="COUNTY"/>
    <x v="7"/>
    <s v="805596"/>
    <n v="21.83"/>
    <n v="21.83"/>
    <x v="0"/>
    <d v="2016-06-09T00:00:00"/>
    <x v="2"/>
    <n v="5006364"/>
    <n v="27.29"/>
    <n v="0.79992671308171492"/>
  </r>
  <r>
    <s v="COUNTY"/>
    <x v="7"/>
    <s v="806779"/>
    <n v="21.83"/>
    <n v="21.83"/>
    <x v="0"/>
    <d v="2016-06-09T00:00:00"/>
    <x v="2"/>
    <n v="5726470"/>
    <n v="27.29"/>
    <n v="0.79992671308171492"/>
  </r>
  <r>
    <s v="COUNTY"/>
    <x v="7"/>
    <s v="808138"/>
    <n v="-16.37"/>
    <n v="16.37"/>
    <x v="0"/>
    <d v="2016-06-09T00:00:00"/>
    <x v="2"/>
    <n v="5001094"/>
    <n v="27.29"/>
    <n v="-0.59985342616342985"/>
  </r>
  <r>
    <s v="COUNTY"/>
    <x v="7"/>
    <s v="805324"/>
    <n v="20.47"/>
    <n v="20.47"/>
    <x v="0"/>
    <d v="2016-06-10T00:00:00"/>
    <x v="2"/>
    <n v="5782680"/>
    <n v="27.29"/>
    <n v="0.75009160864785629"/>
  </r>
  <r>
    <s v="COUNTY"/>
    <x v="7"/>
    <s v="805548"/>
    <n v="20.47"/>
    <n v="20.47"/>
    <x v="0"/>
    <d v="2016-06-10T00:00:00"/>
    <x v="2"/>
    <n v="5005505"/>
    <n v="27.29"/>
    <n v="0.75009160864785629"/>
  </r>
  <r>
    <s v="COUNTY"/>
    <x v="7"/>
    <s v="805562"/>
    <n v="20.47"/>
    <n v="20.47"/>
    <x v="0"/>
    <d v="2016-06-10T00:00:00"/>
    <x v="2"/>
    <n v="5782720"/>
    <n v="27.29"/>
    <n v="0.75009160864785629"/>
  </r>
  <r>
    <s v="COUNTY"/>
    <x v="7"/>
    <s v="806332"/>
    <n v="-13.65"/>
    <n v="13.65"/>
    <x v="0"/>
    <d v="2016-06-10T00:00:00"/>
    <x v="2"/>
    <n v="5777480"/>
    <n v="27.29"/>
    <n v="-0.50018321729571269"/>
  </r>
  <r>
    <s v="COUNTY"/>
    <x v="7"/>
    <s v="806585"/>
    <n v="20.47"/>
    <n v="20.47"/>
    <x v="0"/>
    <d v="2016-06-10T00:00:00"/>
    <x v="2"/>
    <n v="5782810"/>
    <n v="27.29"/>
    <n v="0.75009160864785629"/>
  </r>
  <r>
    <s v="COUNTY"/>
    <x v="7"/>
    <s v="805457"/>
    <n v="20.47"/>
    <n v="20.47"/>
    <x v="0"/>
    <d v="2016-06-13T00:00:00"/>
    <x v="2"/>
    <n v="5782700"/>
    <n v="27.29"/>
    <n v="0.75009160864785629"/>
  </r>
  <r>
    <s v="COUNTY"/>
    <x v="7"/>
    <s v="805590"/>
    <n v="20.47"/>
    <n v="20.47"/>
    <x v="0"/>
    <d v="2016-06-13T00:00:00"/>
    <x v="2"/>
    <n v="5782760"/>
    <n v="27.29"/>
    <n v="0.75009160864785629"/>
  </r>
  <r>
    <s v="COUNTY"/>
    <x v="7"/>
    <s v="806597"/>
    <n v="20.47"/>
    <n v="20.47"/>
    <x v="0"/>
    <d v="2016-06-13T00:00:00"/>
    <x v="2"/>
    <n v="5782850"/>
    <n v="27.29"/>
    <n v="0.75009160864785629"/>
  </r>
  <r>
    <s v="COUNTY"/>
    <x v="7"/>
    <s v="806644"/>
    <n v="20.47"/>
    <n v="20.47"/>
    <x v="0"/>
    <d v="2016-06-13T00:00:00"/>
    <x v="2"/>
    <n v="5778100"/>
    <n v="27.29"/>
    <n v="0.75009160864785629"/>
  </r>
  <r>
    <s v="COUNTY"/>
    <x v="7"/>
    <s v="808713"/>
    <n v="-13.65"/>
    <n v="13.65"/>
    <x v="0"/>
    <d v="2016-06-13T00:00:00"/>
    <x v="2"/>
    <n v="5782760"/>
    <n v="27.29"/>
    <n v="-0.50018321729571269"/>
  </r>
  <r>
    <s v="COUNTY"/>
    <x v="7"/>
    <s v="808908"/>
    <n v="13.64"/>
    <n v="13.64"/>
    <x v="0"/>
    <d v="2016-06-13T00:00:00"/>
    <x v="2"/>
    <n v="5013603"/>
    <n v="27.29"/>
    <n v="0.49981678270428731"/>
  </r>
  <r>
    <s v="COUNTY"/>
    <x v="7"/>
    <s v="808932"/>
    <n v="13.64"/>
    <n v="13.64"/>
    <x v="0"/>
    <d v="2016-06-13T00:00:00"/>
    <x v="2"/>
    <n v="5748550"/>
    <n v="27.29"/>
    <n v="0.49981678270428731"/>
  </r>
  <r>
    <s v="COUNTY"/>
    <x v="7"/>
    <s v="806728"/>
    <n v="20.47"/>
    <n v="20.47"/>
    <x v="0"/>
    <d v="2016-06-14T00:00:00"/>
    <x v="2"/>
    <n v="5004990"/>
    <n v="27.29"/>
    <n v="0.75009160864785629"/>
  </r>
  <r>
    <s v="COUNTY"/>
    <x v="7"/>
    <s v="808108"/>
    <n v="20.47"/>
    <n v="20.47"/>
    <x v="0"/>
    <d v="2016-06-14T00:00:00"/>
    <x v="2"/>
    <n v="5782980"/>
    <n v="27.29"/>
    <n v="0.75009160864785629"/>
  </r>
  <r>
    <s v="COUNTY"/>
    <x v="7"/>
    <s v="807151"/>
    <n v="16.37"/>
    <n v="16.37"/>
    <x v="0"/>
    <d v="2016-06-15T00:00:00"/>
    <x v="2"/>
    <n v="5782930"/>
    <n v="27.29"/>
    <n v="0.59985342616342985"/>
  </r>
  <r>
    <s v="COUNTY"/>
    <x v="7"/>
    <s v="807213"/>
    <n v="16.37"/>
    <n v="16.37"/>
    <x v="0"/>
    <d v="2016-06-15T00:00:00"/>
    <x v="2"/>
    <n v="5004297"/>
    <n v="27.29"/>
    <n v="0.59985342616342985"/>
  </r>
  <r>
    <s v="COUNTY"/>
    <x v="7"/>
    <s v="808903"/>
    <n v="16.37"/>
    <n v="16.37"/>
    <x v="0"/>
    <d v="2016-06-15T00:00:00"/>
    <x v="2"/>
    <n v="5015482"/>
    <n v="27.29"/>
    <n v="0.59985342616342985"/>
  </r>
  <r>
    <s v="COUNTY"/>
    <x v="7"/>
    <s v="811097"/>
    <n v="-10.92"/>
    <n v="10.92"/>
    <x v="0"/>
    <d v="2016-06-15T00:00:00"/>
    <x v="2"/>
    <n v="5005325"/>
    <n v="27.29"/>
    <n v="-0.40014657383657021"/>
  </r>
  <r>
    <s v="COUNTY"/>
    <x v="7"/>
    <s v="803948"/>
    <n v="16.37"/>
    <n v="16.37"/>
    <x v="0"/>
    <d v="2016-06-16T00:00:00"/>
    <x v="2"/>
    <n v="5782090"/>
    <n v="27.29"/>
    <n v="0.59985342616342985"/>
  </r>
  <r>
    <s v="COUNTY"/>
    <x v="7"/>
    <s v="805628"/>
    <n v="16.37"/>
    <n v="16.37"/>
    <x v="0"/>
    <d v="2016-06-16T00:00:00"/>
    <x v="2"/>
    <n v="5782740"/>
    <n v="27.29"/>
    <n v="0.59985342616342985"/>
  </r>
  <r>
    <s v="COUNTY"/>
    <x v="7"/>
    <s v="806589"/>
    <n v="16.37"/>
    <n v="16.37"/>
    <x v="0"/>
    <d v="2016-06-16T00:00:00"/>
    <x v="2"/>
    <n v="5782830"/>
    <n v="27.29"/>
    <n v="0.59985342616342985"/>
  </r>
  <r>
    <s v="COUNTY"/>
    <x v="7"/>
    <s v="806762"/>
    <n v="16.37"/>
    <n v="16.37"/>
    <x v="0"/>
    <d v="2016-06-16T00:00:00"/>
    <x v="2"/>
    <n v="5782910"/>
    <n v="27.29"/>
    <n v="0.59985342616342985"/>
  </r>
  <r>
    <s v="COUNTY"/>
    <x v="7"/>
    <s v="808924"/>
    <n v="16.37"/>
    <n v="16.37"/>
    <x v="0"/>
    <d v="2016-06-16T00:00:00"/>
    <x v="2"/>
    <n v="5007569"/>
    <n v="27.29"/>
    <n v="0.59985342616342985"/>
  </r>
  <r>
    <s v="COUNTY"/>
    <x v="7"/>
    <s v="810073"/>
    <n v="16.38"/>
    <n v="16.38"/>
    <x v="0"/>
    <d v="2016-06-16T00:00:00"/>
    <x v="2"/>
    <n v="5011740"/>
    <n v="27.29"/>
    <n v="0.60021986075485523"/>
  </r>
  <r>
    <s v="COUNTY"/>
    <x v="7"/>
    <s v="810381"/>
    <n v="-10.92"/>
    <n v="10.92"/>
    <x v="0"/>
    <d v="2016-06-16T00:00:00"/>
    <x v="2"/>
    <n v="5782660"/>
    <n v="27.29"/>
    <n v="-0.40014657383657021"/>
  </r>
  <r>
    <s v="COUNTY"/>
    <x v="7"/>
    <s v="808966"/>
    <n v="13.65"/>
    <n v="13.65"/>
    <x v="0"/>
    <d v="2016-06-17T00:00:00"/>
    <x v="2"/>
    <n v="5783020"/>
    <n v="27.29"/>
    <n v="0.50018321729571269"/>
  </r>
  <r>
    <s v="COUNTY"/>
    <x v="7"/>
    <s v="809970"/>
    <n v="13.65"/>
    <n v="13.65"/>
    <x v="0"/>
    <d v="2016-06-17T00:00:00"/>
    <x v="2"/>
    <n v="5783150"/>
    <n v="27.29"/>
    <n v="0.50018321729571269"/>
  </r>
  <r>
    <s v="COUNTY"/>
    <x v="7"/>
    <s v="810898"/>
    <n v="-6.82"/>
    <n v="6.82"/>
    <x v="0"/>
    <d v="2016-06-17T00:00:00"/>
    <x v="2"/>
    <n v="5745800"/>
    <n v="27.29"/>
    <n v="-0.24990839135214366"/>
  </r>
  <r>
    <s v="COUNTY"/>
    <x v="7"/>
    <s v="811554"/>
    <n v="20.46"/>
    <n v="20.46"/>
    <x v="0"/>
    <d v="2016-06-17T00:00:00"/>
    <x v="2"/>
    <n v="5006547"/>
    <n v="27.29"/>
    <n v="0.74972517405643102"/>
  </r>
  <r>
    <s v="COUNTY"/>
    <x v="7"/>
    <s v="811721"/>
    <n v="20.46"/>
    <n v="20.46"/>
    <x v="0"/>
    <d v="2016-06-17T00:00:00"/>
    <x v="2"/>
    <n v="5740120"/>
    <n v="27.29"/>
    <n v="0.74972517405643102"/>
  </r>
  <r>
    <s v="COUNTY"/>
    <x v="7"/>
    <s v="808899"/>
    <n v="13.65"/>
    <n v="13.65"/>
    <x v="0"/>
    <d v="2016-06-20T00:00:00"/>
    <x v="2"/>
    <n v="5782390"/>
    <n v="27.29"/>
    <n v="0.50018321729571269"/>
  </r>
  <r>
    <s v="COUNTY"/>
    <x v="7"/>
    <s v="809017"/>
    <n v="13.65"/>
    <n v="13.65"/>
    <x v="0"/>
    <d v="2016-06-20T00:00:00"/>
    <x v="2"/>
    <n v="5775850"/>
    <n v="27.29"/>
    <n v="0.50018321729571269"/>
  </r>
  <r>
    <s v="COUNTY"/>
    <x v="7"/>
    <s v="809098"/>
    <n v="13.65"/>
    <n v="13.65"/>
    <x v="0"/>
    <d v="2016-06-20T00:00:00"/>
    <x v="2"/>
    <n v="5781730"/>
    <n v="27.29"/>
    <n v="0.50018321729571269"/>
  </r>
  <r>
    <s v="COUNTY"/>
    <x v="7"/>
    <s v="811116"/>
    <n v="20.46"/>
    <n v="20.46"/>
    <x v="0"/>
    <d v="2016-06-20T00:00:00"/>
    <x v="2"/>
    <n v="5015751"/>
    <n v="27.29"/>
    <n v="0.74972517405643102"/>
  </r>
  <r>
    <s v="COUNTY"/>
    <x v="7"/>
    <s v="811118"/>
    <n v="-6.82"/>
    <n v="6.82"/>
    <x v="0"/>
    <d v="2016-06-20T00:00:00"/>
    <x v="2"/>
    <n v="5723670"/>
    <n v="27.29"/>
    <n v="-0.24990839135214366"/>
  </r>
  <r>
    <s v="COUNTY"/>
    <x v="7"/>
    <s v="813142"/>
    <n v="20.46"/>
    <n v="20.46"/>
    <x v="0"/>
    <d v="2016-06-20T00:00:00"/>
    <x v="2"/>
    <n v="5770250"/>
    <n v="27.29"/>
    <n v="0.74972517405643102"/>
  </r>
  <r>
    <s v="COUNTY"/>
    <x v="7"/>
    <s v="813146"/>
    <n v="-6.82"/>
    <n v="6.82"/>
    <x v="0"/>
    <d v="2016-06-20T00:00:00"/>
    <x v="2"/>
    <n v="5755850"/>
    <n v="27.29"/>
    <n v="-0.24990839135214366"/>
  </r>
  <r>
    <s v="COUNTY"/>
    <x v="7"/>
    <s v="813516"/>
    <n v="20.46"/>
    <n v="20.46"/>
    <x v="0"/>
    <d v="2016-06-20T00:00:00"/>
    <x v="2"/>
    <n v="5005253"/>
    <n v="27.29"/>
    <n v="0.74972517405643102"/>
  </r>
  <r>
    <s v="COUNTY"/>
    <x v="7"/>
    <s v="813528"/>
    <n v="20.46"/>
    <n v="20.46"/>
    <x v="0"/>
    <d v="2016-06-20T00:00:00"/>
    <x v="2"/>
    <n v="5780040"/>
    <n v="27.29"/>
    <n v="0.74972517405643102"/>
  </r>
  <r>
    <s v="COUNTY"/>
    <x v="7"/>
    <s v="813561"/>
    <n v="20.46"/>
    <n v="20.46"/>
    <x v="0"/>
    <d v="2016-06-20T00:00:00"/>
    <x v="2"/>
    <n v="5767740"/>
    <n v="27.29"/>
    <n v="0.74972517405643102"/>
  </r>
  <r>
    <s v="COUNTY"/>
    <x v="7"/>
    <s v="813584"/>
    <n v="20.46"/>
    <n v="20.46"/>
    <x v="0"/>
    <d v="2016-06-20T00:00:00"/>
    <x v="2"/>
    <n v="5006465"/>
    <n v="27.29"/>
    <n v="0.74972517405643102"/>
  </r>
  <r>
    <s v="COUNTY"/>
    <x v="7"/>
    <s v="813588"/>
    <n v="20.46"/>
    <n v="20.46"/>
    <x v="0"/>
    <d v="2016-06-20T00:00:00"/>
    <x v="2"/>
    <n v="5733990"/>
    <n v="27.29"/>
    <n v="0.74972517405643102"/>
  </r>
  <r>
    <s v="COUNTY"/>
    <x v="7"/>
    <s v="813592"/>
    <n v="20.46"/>
    <n v="20.46"/>
    <x v="0"/>
    <d v="2016-06-20T00:00:00"/>
    <x v="2"/>
    <n v="5751660"/>
    <n v="27.29"/>
    <n v="0.74972517405643102"/>
  </r>
  <r>
    <s v="COUNTY"/>
    <x v="7"/>
    <s v="813600"/>
    <n v="20.46"/>
    <n v="20.46"/>
    <x v="0"/>
    <d v="2016-06-20T00:00:00"/>
    <x v="2"/>
    <n v="5772890"/>
    <n v="27.29"/>
    <n v="0.74972517405643102"/>
  </r>
  <r>
    <s v="COUNTY"/>
    <x v="7"/>
    <s v="813603"/>
    <n v="20.46"/>
    <n v="20.46"/>
    <x v="0"/>
    <d v="2016-06-20T00:00:00"/>
    <x v="2"/>
    <n v="5762750"/>
    <n v="27.29"/>
    <n v="0.74972517405643102"/>
  </r>
  <r>
    <s v="COUNTY"/>
    <x v="7"/>
    <s v="813608"/>
    <n v="20.46"/>
    <n v="20.46"/>
    <x v="0"/>
    <d v="2016-06-20T00:00:00"/>
    <x v="2"/>
    <n v="5779460"/>
    <n v="27.29"/>
    <n v="0.74972517405643102"/>
  </r>
  <r>
    <s v="COUNTY"/>
    <x v="7"/>
    <s v="813698"/>
    <n v="20.46"/>
    <n v="20.46"/>
    <x v="0"/>
    <d v="2016-06-20T00:00:00"/>
    <x v="2"/>
    <n v="5006975"/>
    <n v="27.29"/>
    <n v="0.74972517405643102"/>
  </r>
  <r>
    <s v="COUNTY"/>
    <x v="7"/>
    <s v="809077"/>
    <n v="13.65"/>
    <n v="13.65"/>
    <x v="0"/>
    <d v="2016-06-21T00:00:00"/>
    <x v="2"/>
    <n v="5781460"/>
    <n v="27.29"/>
    <n v="0.50018321729571269"/>
  </r>
  <r>
    <s v="COUNTY"/>
    <x v="7"/>
    <s v="809139"/>
    <n v="13.65"/>
    <n v="13.65"/>
    <x v="0"/>
    <d v="2016-06-21T00:00:00"/>
    <x v="2"/>
    <n v="5777440"/>
    <n v="27.29"/>
    <n v="0.50018321729571269"/>
  </r>
  <r>
    <s v="COUNTY"/>
    <x v="7"/>
    <s v="811810"/>
    <n v="-6.82"/>
    <n v="6.82"/>
    <x v="0"/>
    <d v="2016-06-21T00:00:00"/>
    <x v="2"/>
    <n v="5004898"/>
    <n v="27.29"/>
    <n v="-0.24990839135214366"/>
  </r>
  <r>
    <s v="COUNTY"/>
    <x v="7"/>
    <s v="812215"/>
    <n v="20.46"/>
    <n v="20.46"/>
    <x v="0"/>
    <d v="2016-06-21T00:00:00"/>
    <x v="2"/>
    <n v="5774570"/>
    <n v="27.29"/>
    <n v="0.74972517405643102"/>
  </r>
  <r>
    <s v="COUNTY"/>
    <x v="7"/>
    <s v="813426"/>
    <n v="-6.82"/>
    <n v="6.82"/>
    <x v="0"/>
    <d v="2016-06-21T00:00:00"/>
    <x v="2"/>
    <n v="5780810"/>
    <n v="27.29"/>
    <n v="-0.24990839135214366"/>
  </r>
  <r>
    <s v="COUNTY"/>
    <x v="7"/>
    <s v="813570"/>
    <n v="20.46"/>
    <n v="20.46"/>
    <x v="0"/>
    <d v="2016-06-21T00:00:00"/>
    <x v="2"/>
    <n v="5006398"/>
    <n v="27.29"/>
    <n v="0.74972517405643102"/>
  </r>
  <r>
    <s v="COUNTY"/>
    <x v="7"/>
    <s v="813599"/>
    <n v="20.46"/>
    <n v="20.46"/>
    <x v="0"/>
    <d v="2016-06-21T00:00:00"/>
    <x v="2"/>
    <n v="5001172"/>
    <n v="27.29"/>
    <n v="0.74972517405643102"/>
  </r>
  <r>
    <s v="COUNTY"/>
    <x v="7"/>
    <s v="813700"/>
    <n v="20.46"/>
    <n v="20.46"/>
    <x v="0"/>
    <d v="2016-06-21T00:00:00"/>
    <x v="2"/>
    <n v="5729720"/>
    <n v="27.29"/>
    <n v="0.74972517405643102"/>
  </r>
  <r>
    <s v="COUNTY"/>
    <x v="7"/>
    <s v="813702"/>
    <n v="20.46"/>
    <n v="20.46"/>
    <x v="0"/>
    <d v="2016-06-21T00:00:00"/>
    <x v="2"/>
    <n v="5006586"/>
    <n v="27.29"/>
    <n v="0.74972517405643102"/>
  </r>
  <r>
    <s v="COUNTY"/>
    <x v="7"/>
    <s v="812213"/>
    <n v="-5.46"/>
    <n v="5.46"/>
    <x v="0"/>
    <d v="2016-06-22T00:00:00"/>
    <x v="2"/>
    <n v="5712490"/>
    <n v="27.29"/>
    <n v="-0.2000732869182851"/>
  </r>
  <r>
    <s v="COUNTY"/>
    <x v="7"/>
    <s v="814859"/>
    <n v="21.84"/>
    <n v="21.84"/>
    <x v="0"/>
    <d v="2016-06-22T00:00:00"/>
    <x v="2"/>
    <n v="5011816"/>
    <n v="27.29"/>
    <n v="0.80029314767314041"/>
  </r>
  <r>
    <s v="COUNTY"/>
    <x v="7"/>
    <s v="810398"/>
    <n v="10.92"/>
    <n v="10.92"/>
    <x v="0"/>
    <d v="2016-06-23T00:00:00"/>
    <x v="2"/>
    <n v="5783200"/>
    <n v="27.29"/>
    <n v="0.40014657383657021"/>
  </r>
  <r>
    <s v="COUNTY"/>
    <x v="7"/>
    <s v="811542"/>
    <n v="10.92"/>
    <n v="10.92"/>
    <x v="0"/>
    <d v="2016-06-23T00:00:00"/>
    <x v="2"/>
    <n v="5783260"/>
    <n v="27.29"/>
    <n v="0.40014657383657021"/>
  </r>
  <r>
    <s v="COUNTY"/>
    <x v="7"/>
    <s v="812163"/>
    <n v="10.92"/>
    <n v="10.92"/>
    <x v="0"/>
    <d v="2016-06-23T00:00:00"/>
    <x v="2"/>
    <n v="5005144"/>
    <n v="27.29"/>
    <n v="0.40014657383657021"/>
  </r>
  <r>
    <s v="COUNTY"/>
    <x v="7"/>
    <s v="812166"/>
    <n v="10.92"/>
    <n v="10.92"/>
    <x v="0"/>
    <d v="2016-06-23T00:00:00"/>
    <x v="2"/>
    <n v="5007196"/>
    <n v="27.29"/>
    <n v="0.40014657383657021"/>
  </r>
  <r>
    <s v="COUNTY"/>
    <x v="7"/>
    <s v="813152"/>
    <n v="21.84"/>
    <n v="21.84"/>
    <x v="0"/>
    <d v="2016-06-23T00:00:00"/>
    <x v="2"/>
    <n v="5769600"/>
    <n v="27.29"/>
    <n v="0.80029314767314041"/>
  </r>
  <r>
    <s v="COUNTY"/>
    <x v="7"/>
    <s v="813197"/>
    <n v="-5.46"/>
    <n v="5.46"/>
    <x v="0"/>
    <d v="2016-06-23T00:00:00"/>
    <x v="2"/>
    <n v="5001528"/>
    <n v="27.29"/>
    <n v="-0.2000732869182851"/>
  </r>
  <r>
    <s v="COUNTY"/>
    <x v="7"/>
    <s v="813435"/>
    <n v="-5.46"/>
    <n v="5.46"/>
    <x v="0"/>
    <d v="2016-06-23T00:00:00"/>
    <x v="2"/>
    <n v="5000957"/>
    <n v="27.29"/>
    <n v="-0.2000732869182851"/>
  </r>
  <r>
    <s v="COUNTY"/>
    <x v="7"/>
    <s v="813535"/>
    <n v="-5.46"/>
    <n v="5.46"/>
    <x v="0"/>
    <d v="2016-06-23T00:00:00"/>
    <x v="2"/>
    <n v="5007569"/>
    <n v="27.29"/>
    <n v="-0.2000732869182851"/>
  </r>
  <r>
    <s v="COUNTY"/>
    <x v="7"/>
    <s v="813541"/>
    <n v="21.84"/>
    <n v="21.84"/>
    <x v="0"/>
    <d v="2016-06-23T00:00:00"/>
    <x v="2"/>
    <n v="5001194"/>
    <n v="27.29"/>
    <n v="0.80029314767314041"/>
  </r>
  <r>
    <s v="COUNTY"/>
    <x v="7"/>
    <s v="813576"/>
    <n v="21.84"/>
    <n v="21.84"/>
    <x v="0"/>
    <d v="2016-06-23T00:00:00"/>
    <x v="2"/>
    <n v="5012568"/>
    <n v="27.29"/>
    <n v="0.80029314767314041"/>
  </r>
  <r>
    <s v="COUNTY"/>
    <x v="7"/>
    <s v="813597"/>
    <n v="21.84"/>
    <n v="21.84"/>
    <x v="0"/>
    <d v="2016-06-23T00:00:00"/>
    <x v="2"/>
    <n v="5767550"/>
    <n v="27.29"/>
    <n v="0.80029314767314041"/>
  </r>
  <r>
    <s v="COUNTY"/>
    <x v="7"/>
    <s v="814290"/>
    <n v="21.84"/>
    <n v="21.84"/>
    <x v="0"/>
    <d v="2016-06-23T00:00:00"/>
    <x v="2"/>
    <n v="5779590"/>
    <n v="27.29"/>
    <n v="0.80029314767314041"/>
  </r>
  <r>
    <s v="COUNTY"/>
    <x v="7"/>
    <s v="810352"/>
    <n v="6.82"/>
    <n v="6.82"/>
    <x v="0"/>
    <d v="2016-06-24T00:00:00"/>
    <x v="2"/>
    <n v="5783180"/>
    <n v="27.29"/>
    <n v="0.24990839135214366"/>
  </r>
  <r>
    <s v="COUNTY"/>
    <x v="7"/>
    <s v="811034"/>
    <n v="6.82"/>
    <n v="6.82"/>
    <x v="0"/>
    <d v="2016-06-24T00:00:00"/>
    <x v="2"/>
    <n v="5014697"/>
    <n v="27.29"/>
    <n v="0.24990839135214366"/>
  </r>
  <r>
    <s v="COUNTY"/>
    <x v="7"/>
    <s v="811550"/>
    <n v="6.82"/>
    <n v="6.82"/>
    <x v="0"/>
    <d v="2016-06-24T00:00:00"/>
    <x v="2"/>
    <n v="5783270"/>
    <n v="27.29"/>
    <n v="0.24990839135214366"/>
  </r>
  <r>
    <s v="COUNTY"/>
    <x v="7"/>
    <s v="812168"/>
    <n v="6.82"/>
    <n v="6.82"/>
    <x v="0"/>
    <d v="2016-06-24T00:00:00"/>
    <x v="2"/>
    <n v="5783340"/>
    <n v="27.29"/>
    <n v="0.24990839135214366"/>
  </r>
  <r>
    <s v="COUNTY"/>
    <x v="7"/>
    <s v="812323"/>
    <n v="6.82"/>
    <n v="6.82"/>
    <x v="0"/>
    <d v="2016-06-24T00:00:00"/>
    <x v="2"/>
    <n v="5740120"/>
    <n v="27.29"/>
    <n v="0.24990839135214366"/>
  </r>
  <r>
    <s v="COUNTY"/>
    <x v="7"/>
    <s v="811587"/>
    <n v="6.82"/>
    <n v="6.82"/>
    <x v="0"/>
    <d v="2016-06-27T00:00:00"/>
    <x v="2"/>
    <n v="5783290"/>
    <n v="27.29"/>
    <n v="0.24990839135214366"/>
  </r>
  <r>
    <s v="COUNTY"/>
    <x v="7"/>
    <s v="811817"/>
    <n v="6.82"/>
    <n v="6.82"/>
    <x v="0"/>
    <d v="2016-06-27T00:00:00"/>
    <x v="2"/>
    <n v="5783220"/>
    <n v="27.29"/>
    <n v="0.24990839135214366"/>
  </r>
  <r>
    <s v="COUNTY"/>
    <x v="7"/>
    <s v="812169"/>
    <n v="6.82"/>
    <n v="6.82"/>
    <x v="0"/>
    <d v="2016-06-27T00:00:00"/>
    <x v="2"/>
    <n v="5783350"/>
    <n v="27.29"/>
    <n v="0.24990839135214366"/>
  </r>
  <r>
    <s v="COUNTY"/>
    <x v="7"/>
    <s v="812171"/>
    <n v="6.82"/>
    <n v="6.82"/>
    <x v="0"/>
    <d v="2016-06-27T00:00:00"/>
    <x v="2"/>
    <n v="5783360"/>
    <n v="27.29"/>
    <n v="0.24990839135214366"/>
  </r>
  <r>
    <s v="COUNTY"/>
    <x v="7"/>
    <s v="812780"/>
    <n v="6.82"/>
    <n v="6.82"/>
    <x v="0"/>
    <d v="2016-06-27T00:00:00"/>
    <x v="2"/>
    <n v="5783470"/>
    <n v="27.29"/>
    <n v="0.24990839135214366"/>
  </r>
  <r>
    <s v="COUNTY"/>
    <x v="7"/>
    <s v="812828"/>
    <n v="6.82"/>
    <n v="6.82"/>
    <x v="0"/>
    <d v="2016-06-27T00:00:00"/>
    <x v="2"/>
    <n v="5783480"/>
    <n v="27.29"/>
    <n v="0.24990839135214366"/>
  </r>
  <r>
    <s v="COUNTY"/>
    <x v="7"/>
    <s v="813145"/>
    <n v="6.82"/>
    <n v="6.82"/>
    <x v="0"/>
    <d v="2016-06-27T00:00:00"/>
    <x v="2"/>
    <n v="5700580"/>
    <n v="27.29"/>
    <n v="0.24990839135214366"/>
  </r>
  <r>
    <s v="COUNTY"/>
    <x v="7"/>
    <s v="813564"/>
    <n v="6.82"/>
    <n v="6.82"/>
    <x v="0"/>
    <d v="2016-06-27T00:00:00"/>
    <x v="2"/>
    <n v="5771970"/>
    <n v="27.29"/>
    <n v="0.24990839135214366"/>
  </r>
  <r>
    <s v="COUNTY"/>
    <x v="7"/>
    <s v="813703"/>
    <n v="6.82"/>
    <n v="6.82"/>
    <x v="0"/>
    <d v="2016-06-27T00:00:00"/>
    <x v="2"/>
    <n v="5733990"/>
    <n v="27.29"/>
    <n v="0.24990839135214366"/>
  </r>
  <r>
    <s v="COUNTY"/>
    <x v="7"/>
    <s v="813732"/>
    <n v="27.28"/>
    <n v="27.28"/>
    <x v="0"/>
    <d v="2016-06-27T00:00:00"/>
    <x v="2"/>
    <n v="5014599"/>
    <n v="27.29"/>
    <n v="0.99963356540857462"/>
  </r>
  <r>
    <s v="COUNTY"/>
    <x v="7"/>
    <s v="814277"/>
    <n v="27.28"/>
    <n v="27.28"/>
    <x v="0"/>
    <d v="2016-06-27T00:00:00"/>
    <x v="2"/>
    <n v="5772510"/>
    <n v="27.29"/>
    <n v="0.99963356540857462"/>
  </r>
  <r>
    <s v="COUNTY"/>
    <x v="7"/>
    <s v="814279"/>
    <n v="27.28"/>
    <n v="27.28"/>
    <x v="0"/>
    <d v="2016-06-27T00:00:00"/>
    <x v="2"/>
    <n v="5775030"/>
    <n v="27.29"/>
    <n v="0.99963356540857462"/>
  </r>
  <r>
    <s v="COUNTY"/>
    <x v="7"/>
    <s v="814771"/>
    <n v="6.82"/>
    <n v="6.82"/>
    <x v="0"/>
    <d v="2016-06-27T00:00:00"/>
    <x v="2"/>
    <n v="5006465"/>
    <n v="27.29"/>
    <n v="0.24990839135214366"/>
  </r>
  <r>
    <s v="COUNTY"/>
    <x v="7"/>
    <s v="817201"/>
    <n v="27.28"/>
    <n v="27.28"/>
    <x v="0"/>
    <d v="2016-06-27T00:00:00"/>
    <x v="2"/>
    <n v="5005492"/>
    <n v="27.29"/>
    <n v="0.99963356540857462"/>
  </r>
  <r>
    <s v="COUNTY"/>
    <x v="7"/>
    <s v="808022"/>
    <n v="6.82"/>
    <n v="6.82"/>
    <x v="0"/>
    <d v="2016-06-28T00:00:00"/>
    <x v="2"/>
    <n v="5011958"/>
    <n v="27.29"/>
    <n v="0.24990839135214366"/>
  </r>
  <r>
    <s v="COUNTY"/>
    <x v="7"/>
    <s v="810949"/>
    <n v="6.82"/>
    <n v="6.82"/>
    <x v="0"/>
    <d v="2016-06-28T00:00:00"/>
    <x v="2"/>
    <n v="5783240"/>
    <n v="27.29"/>
    <n v="0.24990839135214366"/>
  </r>
  <r>
    <s v="COUNTY"/>
    <x v="7"/>
    <s v="812812"/>
    <n v="6.82"/>
    <n v="6.82"/>
    <x v="0"/>
    <d v="2016-06-28T00:00:00"/>
    <x v="2"/>
    <n v="5704060"/>
    <n v="27.29"/>
    <n v="0.24990839135214366"/>
  </r>
  <r>
    <s v="COUNTY"/>
    <x v="7"/>
    <s v="813439"/>
    <n v="6.82"/>
    <n v="6.82"/>
    <x v="0"/>
    <d v="2016-06-28T00:00:00"/>
    <x v="2"/>
    <n v="5005397"/>
    <n v="27.29"/>
    <n v="0.24990839135214366"/>
  </r>
  <r>
    <s v="COUNTY"/>
    <x v="7"/>
    <s v="813522"/>
    <n v="6.82"/>
    <n v="6.82"/>
    <x v="0"/>
    <d v="2016-06-28T00:00:00"/>
    <x v="2"/>
    <n v="5783510"/>
    <n v="27.29"/>
    <n v="0.24990839135214366"/>
  </r>
  <r>
    <s v="COUNTY"/>
    <x v="7"/>
    <s v="812207"/>
    <n v="5.46"/>
    <n v="5.46"/>
    <x v="0"/>
    <d v="2016-06-29T00:00:00"/>
    <x v="2"/>
    <n v="5016407"/>
    <n v="27.29"/>
    <n v="0.2000732869182851"/>
  </r>
  <r>
    <s v="COUNTY"/>
    <x v="7"/>
    <s v="812220"/>
    <n v="5.46"/>
    <n v="5.46"/>
    <x v="0"/>
    <d v="2016-06-29T00:00:00"/>
    <x v="2"/>
    <n v="5011700"/>
    <n v="27.29"/>
    <n v="0.2000732869182851"/>
  </r>
  <r>
    <s v="COUNTY"/>
    <x v="7"/>
    <s v="812180"/>
    <n v="5.46"/>
    <n v="5.46"/>
    <x v="0"/>
    <d v="2016-06-30T00:00:00"/>
    <x v="2"/>
    <n v="5783400"/>
    <n v="27.29"/>
    <n v="0.2000732869182851"/>
  </r>
  <r>
    <s v="COUNTY"/>
    <x v="7"/>
    <s v="813203"/>
    <n v="5.46"/>
    <n v="5.46"/>
    <x v="0"/>
    <d v="2016-06-30T00:00:00"/>
    <x v="2"/>
    <n v="5015255"/>
    <n v="27.29"/>
    <n v="0.2000732869182851"/>
  </r>
  <r>
    <s v="COUNTY"/>
    <x v="7"/>
    <s v="815200"/>
    <n v="5.46"/>
    <n v="5.46"/>
    <x v="0"/>
    <d v="2016-06-30T00:00:00"/>
    <x v="2"/>
    <n v="5768930"/>
    <n v="27.29"/>
    <n v="0.2000732869182851"/>
  </r>
  <r>
    <s v="COUNTY"/>
    <x v="7"/>
    <s v="818457"/>
    <n v="27.3"/>
    <n v="27.3"/>
    <x v="0"/>
    <d v="2016-06-30T00:00:00"/>
    <x v="2"/>
    <n v="5771480"/>
    <n v="27.29"/>
    <n v="1.0003664345914254"/>
  </r>
  <r>
    <s v="COUNTY"/>
    <x v="7"/>
    <s v="12565628"/>
    <n v="81.87"/>
    <n v="81.87"/>
    <x v="0"/>
    <d v="2016-06-30T00:00:00"/>
    <x v="2"/>
    <n v="5014808"/>
    <n v="27.29"/>
    <n v="3.0000000000000004"/>
  </r>
  <r>
    <s v="COUNTY"/>
    <x v="7"/>
    <s v="805018"/>
    <n v="-27.29"/>
    <n v="27.29"/>
    <x v="0"/>
    <d v="2016-07-01T00:00:00"/>
    <x v="3"/>
    <n v="5005505"/>
    <n v="27.29"/>
    <n v="-1"/>
  </r>
  <r>
    <s v="COUNTY"/>
    <x v="7"/>
    <s v="805032"/>
    <n v="-27.29"/>
    <n v="27.29"/>
    <x v="0"/>
    <d v="2016-07-01T00:00:00"/>
    <x v="3"/>
    <n v="5726470"/>
    <n v="27.29"/>
    <n v="-1"/>
  </r>
  <r>
    <s v="COUNTY"/>
    <x v="7"/>
    <s v="805034"/>
    <n v="-27.29"/>
    <n v="27.29"/>
    <x v="0"/>
    <d v="2016-07-01T00:00:00"/>
    <x v="3"/>
    <n v="5005836"/>
    <n v="27.29"/>
    <n v="-1"/>
  </r>
  <r>
    <s v="COUNTY"/>
    <x v="7"/>
    <s v="805036"/>
    <n v="-27.29"/>
    <n v="27.29"/>
    <x v="0"/>
    <d v="2016-07-01T00:00:00"/>
    <x v="3"/>
    <n v="5006364"/>
    <n v="27.29"/>
    <n v="-1"/>
  </r>
  <r>
    <s v="COUNTY"/>
    <x v="7"/>
    <s v="805315"/>
    <n v="27.29"/>
    <n v="27.29"/>
    <x v="0"/>
    <d v="2016-07-01T00:00:00"/>
    <x v="3"/>
    <n v="5717130"/>
    <n v="27.29"/>
    <n v="1"/>
  </r>
  <r>
    <s v="COUNTY"/>
    <x v="7"/>
    <s v="805407"/>
    <n v="-27.29"/>
    <n v="27.29"/>
    <x v="0"/>
    <d v="2016-07-01T00:00:00"/>
    <x v="3"/>
    <n v="5001096"/>
    <n v="27.29"/>
    <n v="-1"/>
  </r>
  <r>
    <s v="COUNTY"/>
    <x v="7"/>
    <s v="805415"/>
    <n v="-27.29"/>
    <n v="27.29"/>
    <x v="0"/>
    <d v="2016-07-01T00:00:00"/>
    <x v="3"/>
    <n v="5768820"/>
    <n v="27.29"/>
    <n v="-1"/>
  </r>
  <r>
    <s v="COUNTY"/>
    <x v="7"/>
    <s v="805425"/>
    <n v="-27.29"/>
    <n v="27.29"/>
    <x v="0"/>
    <d v="2016-07-01T00:00:00"/>
    <x v="3"/>
    <n v="5775540"/>
    <n v="27.29"/>
    <n v="-1"/>
  </r>
  <r>
    <s v="COUNTY"/>
    <x v="7"/>
    <s v="805438"/>
    <n v="-27.29"/>
    <n v="27.29"/>
    <x v="0"/>
    <d v="2016-07-01T00:00:00"/>
    <x v="3"/>
    <n v="5766530"/>
    <n v="27.29"/>
    <n v="-1"/>
  </r>
  <r>
    <s v="COUNTY"/>
    <x v="7"/>
    <s v="805455"/>
    <n v="-27.29"/>
    <n v="27.29"/>
    <x v="0"/>
    <d v="2016-07-01T00:00:00"/>
    <x v="3"/>
    <n v="5771970"/>
    <n v="27.29"/>
    <n v="-1"/>
  </r>
  <r>
    <s v="COUNTY"/>
    <x v="7"/>
    <s v="805460"/>
    <n v="-27.29"/>
    <n v="27.29"/>
    <x v="0"/>
    <d v="2016-07-01T00:00:00"/>
    <x v="3"/>
    <n v="5778100"/>
    <n v="27.29"/>
    <n v="-1"/>
  </r>
  <r>
    <s v="COUNTY"/>
    <x v="7"/>
    <s v="805467"/>
    <n v="-27.29"/>
    <n v="27.29"/>
    <x v="0"/>
    <d v="2016-07-01T00:00:00"/>
    <x v="3"/>
    <n v="5775850"/>
    <n v="27.29"/>
    <n v="-1"/>
  </r>
  <r>
    <s v="COUNTY"/>
    <x v="7"/>
    <s v="805487"/>
    <n v="-27.29"/>
    <n v="27.29"/>
    <x v="0"/>
    <d v="2016-07-01T00:00:00"/>
    <x v="3"/>
    <n v="5015543"/>
    <n v="27.29"/>
    <n v="-1"/>
  </r>
  <r>
    <s v="COUNTY"/>
    <x v="7"/>
    <s v="805546"/>
    <n v="27.29"/>
    <n v="27.29"/>
    <x v="0"/>
    <d v="2016-07-01T00:00:00"/>
    <x v="3"/>
    <n v="5007022"/>
    <n v="27.29"/>
    <n v="1"/>
  </r>
  <r>
    <s v="COUNTY"/>
    <x v="7"/>
    <s v="805549"/>
    <n v="27.29"/>
    <n v="27.29"/>
    <x v="0"/>
    <d v="2016-07-01T00:00:00"/>
    <x v="3"/>
    <n v="5005505"/>
    <n v="27.29"/>
    <n v="1"/>
  </r>
  <r>
    <s v="COUNTY"/>
    <x v="7"/>
    <s v="805556"/>
    <n v="-27.29"/>
    <n v="27.29"/>
    <x v="0"/>
    <d v="2016-07-01T00:00:00"/>
    <x v="3"/>
    <n v="5741180"/>
    <n v="27.29"/>
    <n v="-1"/>
  </r>
  <r>
    <s v="COUNTY"/>
    <x v="7"/>
    <s v="805610"/>
    <n v="27.29"/>
    <n v="27.29"/>
    <x v="0"/>
    <d v="2016-07-01T00:00:00"/>
    <x v="3"/>
    <n v="5738680"/>
    <n v="27.29"/>
    <n v="1"/>
  </r>
  <r>
    <s v="COUNTY"/>
    <x v="7"/>
    <s v="806324"/>
    <n v="-27.29"/>
    <n v="27.29"/>
    <x v="0"/>
    <d v="2016-07-01T00:00:00"/>
    <x v="3"/>
    <n v="5740320"/>
    <n v="27.29"/>
    <n v="-1"/>
  </r>
  <r>
    <s v="COUNTY"/>
    <x v="7"/>
    <s v="806333"/>
    <n v="-27.29"/>
    <n v="27.29"/>
    <x v="0"/>
    <d v="2016-07-01T00:00:00"/>
    <x v="3"/>
    <n v="5777480"/>
    <n v="27.29"/>
    <n v="-1"/>
  </r>
  <r>
    <s v="COUNTY"/>
    <x v="7"/>
    <s v="806727"/>
    <n v="-54.58"/>
    <n v="54.58"/>
    <x v="0"/>
    <d v="2016-07-01T00:00:00"/>
    <x v="3"/>
    <n v="5004990"/>
    <n v="27.29"/>
    <n v="-2"/>
  </r>
  <r>
    <s v="COUNTY"/>
    <x v="7"/>
    <s v="806729"/>
    <n v="27.29"/>
    <n v="27.29"/>
    <x v="0"/>
    <d v="2016-07-01T00:00:00"/>
    <x v="3"/>
    <n v="5004990"/>
    <n v="27.29"/>
    <n v="1"/>
  </r>
  <r>
    <s v="COUNTY"/>
    <x v="7"/>
    <s v="806755"/>
    <n v="-27.29"/>
    <n v="27.29"/>
    <x v="0"/>
    <d v="2016-07-01T00:00:00"/>
    <x v="3"/>
    <n v="5738540"/>
    <n v="27.29"/>
    <n v="-1"/>
  </r>
  <r>
    <s v="COUNTY"/>
    <x v="7"/>
    <s v="807214"/>
    <n v="27.29"/>
    <n v="27.29"/>
    <x v="0"/>
    <d v="2016-07-01T00:00:00"/>
    <x v="3"/>
    <n v="5004297"/>
    <n v="27.29"/>
    <n v="1"/>
  </r>
  <r>
    <s v="COUNTY"/>
    <x v="7"/>
    <s v="807217"/>
    <n v="-27.29"/>
    <n v="27.29"/>
    <x v="0"/>
    <d v="2016-07-01T00:00:00"/>
    <x v="3"/>
    <n v="5748420"/>
    <n v="27.29"/>
    <n v="-1"/>
  </r>
  <r>
    <s v="COUNTY"/>
    <x v="7"/>
    <s v="807236"/>
    <n v="-27.29"/>
    <n v="27.29"/>
    <x v="0"/>
    <d v="2016-07-01T00:00:00"/>
    <x v="3"/>
    <n v="5016659"/>
    <n v="27.29"/>
    <n v="-1"/>
  </r>
  <r>
    <s v="COUNTY"/>
    <x v="7"/>
    <s v="807248"/>
    <n v="-27.29"/>
    <n v="27.29"/>
    <x v="0"/>
    <d v="2016-07-01T00:00:00"/>
    <x v="3"/>
    <n v="5773410"/>
    <n v="27.29"/>
    <n v="-1"/>
  </r>
  <r>
    <s v="COUNTY"/>
    <x v="7"/>
    <s v="807987"/>
    <n v="-27.29"/>
    <n v="27.29"/>
    <x v="0"/>
    <d v="2016-07-01T00:00:00"/>
    <x v="3"/>
    <n v="5012212"/>
    <n v="27.29"/>
    <n v="-1"/>
  </r>
  <r>
    <s v="COUNTY"/>
    <x v="7"/>
    <s v="808139"/>
    <n v="-27.29"/>
    <n v="27.29"/>
    <x v="0"/>
    <d v="2016-07-01T00:00:00"/>
    <x v="3"/>
    <n v="5001094"/>
    <n v="27.29"/>
    <n v="-1"/>
  </r>
  <r>
    <s v="COUNTY"/>
    <x v="7"/>
    <s v="808900"/>
    <n v="27.29"/>
    <n v="27.29"/>
    <x v="0"/>
    <d v="2016-07-01T00:00:00"/>
    <x v="3"/>
    <n v="5782390"/>
    <n v="27.29"/>
    <n v="1"/>
  </r>
  <r>
    <s v="COUNTY"/>
    <x v="7"/>
    <s v="809099"/>
    <n v="27.29"/>
    <n v="27.29"/>
    <x v="0"/>
    <d v="2016-07-01T00:00:00"/>
    <x v="3"/>
    <n v="5781730"/>
    <n v="27.29"/>
    <n v="1"/>
  </r>
  <r>
    <s v="COUNTY"/>
    <x v="7"/>
    <s v="810899"/>
    <n v="-27.29"/>
    <n v="27.29"/>
    <x v="0"/>
    <d v="2016-07-01T00:00:00"/>
    <x v="3"/>
    <n v="5745800"/>
    <n v="27.29"/>
    <n v="-1"/>
  </r>
  <r>
    <s v="COUNTY"/>
    <x v="7"/>
    <s v="811098"/>
    <n v="-27.29"/>
    <n v="27.29"/>
    <x v="0"/>
    <d v="2016-07-01T00:00:00"/>
    <x v="3"/>
    <n v="5005325"/>
    <n v="27.29"/>
    <n v="-1"/>
  </r>
  <r>
    <s v="COUNTY"/>
    <x v="7"/>
    <s v="811119"/>
    <n v="-27.29"/>
    <n v="27.29"/>
    <x v="0"/>
    <d v="2016-07-01T00:00:00"/>
    <x v="3"/>
    <n v="5723670"/>
    <n v="27.29"/>
    <n v="-1"/>
  </r>
  <r>
    <s v="COUNTY"/>
    <x v="7"/>
    <s v="811719"/>
    <n v="27.29"/>
    <n v="27.29"/>
    <x v="0"/>
    <d v="2016-07-01T00:00:00"/>
    <x v="3"/>
    <n v="5783310"/>
    <n v="27.29"/>
    <n v="1"/>
  </r>
  <r>
    <s v="COUNTY"/>
    <x v="7"/>
    <s v="811811"/>
    <n v="-27.29"/>
    <n v="27.29"/>
    <x v="0"/>
    <d v="2016-07-01T00:00:00"/>
    <x v="3"/>
    <n v="5004898"/>
    <n v="27.29"/>
    <n v="-1"/>
  </r>
  <r>
    <s v="COUNTY"/>
    <x v="7"/>
    <s v="812164"/>
    <n v="27.29"/>
    <n v="27.29"/>
    <x v="0"/>
    <d v="2016-07-01T00:00:00"/>
    <x v="3"/>
    <n v="5005144"/>
    <n v="27.29"/>
    <n v="1"/>
  </r>
  <r>
    <s v="COUNTY"/>
    <x v="7"/>
    <s v="812214"/>
    <n v="-27.29"/>
    <n v="27.29"/>
    <x v="0"/>
    <d v="2016-07-01T00:00:00"/>
    <x v="3"/>
    <n v="5712490"/>
    <n v="27.29"/>
    <n v="-1"/>
  </r>
  <r>
    <s v="COUNTY"/>
    <x v="7"/>
    <s v="812217"/>
    <n v="27.29"/>
    <n v="27.29"/>
    <x v="0"/>
    <d v="2016-07-01T00:00:00"/>
    <x v="3"/>
    <n v="5783420"/>
    <n v="27.29"/>
    <n v="1"/>
  </r>
  <r>
    <s v="COUNTY"/>
    <x v="7"/>
    <s v="812249"/>
    <n v="27.29"/>
    <n v="27.29"/>
    <x v="0"/>
    <d v="2016-07-01T00:00:00"/>
    <x v="3"/>
    <n v="5783430"/>
    <n v="27.29"/>
    <n v="1"/>
  </r>
  <r>
    <s v="COUNTY"/>
    <x v="7"/>
    <s v="813147"/>
    <n v="-27.29"/>
    <n v="27.29"/>
    <x v="0"/>
    <d v="2016-07-01T00:00:00"/>
    <x v="3"/>
    <n v="5755850"/>
    <n v="27.29"/>
    <n v="-1"/>
  </r>
  <r>
    <s v="COUNTY"/>
    <x v="7"/>
    <s v="813198"/>
    <n v="-27.29"/>
    <n v="27.29"/>
    <x v="0"/>
    <d v="2016-07-01T00:00:00"/>
    <x v="3"/>
    <n v="5001528"/>
    <n v="27.29"/>
    <n v="-1"/>
  </r>
  <r>
    <s v="COUNTY"/>
    <x v="7"/>
    <s v="813296"/>
    <n v="27.29"/>
    <n v="27.29"/>
    <x v="0"/>
    <d v="2016-07-01T00:00:00"/>
    <x v="3"/>
    <n v="5783490"/>
    <n v="27.29"/>
    <n v="1"/>
  </r>
  <r>
    <s v="COUNTY"/>
    <x v="7"/>
    <s v="813326"/>
    <n v="27.29"/>
    <n v="27.29"/>
    <x v="0"/>
    <d v="2016-07-01T00:00:00"/>
    <x v="3"/>
    <n v="5783500"/>
    <n v="27.29"/>
    <n v="1"/>
  </r>
  <r>
    <s v="COUNTY"/>
    <x v="7"/>
    <s v="813330"/>
    <n v="-27.29"/>
    <n v="27.29"/>
    <x v="0"/>
    <d v="2016-07-01T00:00:00"/>
    <x v="3"/>
    <n v="5769240"/>
    <n v="27.29"/>
    <n v="-1"/>
  </r>
  <r>
    <s v="COUNTY"/>
    <x v="7"/>
    <s v="813427"/>
    <n v="-27.29"/>
    <n v="27.29"/>
    <x v="0"/>
    <d v="2016-07-01T00:00:00"/>
    <x v="3"/>
    <n v="5780810"/>
    <n v="27.29"/>
    <n v="-1"/>
  </r>
  <r>
    <s v="COUNTY"/>
    <x v="7"/>
    <s v="813436"/>
    <n v="-27.29"/>
    <n v="27.29"/>
    <x v="0"/>
    <d v="2016-07-01T00:00:00"/>
    <x v="3"/>
    <n v="5000957"/>
    <n v="27.29"/>
    <n v="-1"/>
  </r>
  <r>
    <s v="COUNTY"/>
    <x v="7"/>
    <s v="813440"/>
    <n v="27.29"/>
    <n v="27.29"/>
    <x v="0"/>
    <d v="2016-07-01T00:00:00"/>
    <x v="3"/>
    <n v="5005397"/>
    <n v="27.29"/>
    <n v="1"/>
  </r>
  <r>
    <s v="COUNTY"/>
    <x v="7"/>
    <s v="813502"/>
    <n v="-27.29"/>
    <n v="27.29"/>
    <x v="0"/>
    <d v="2016-07-01T00:00:00"/>
    <x v="3"/>
    <n v="5001468"/>
    <n v="27.29"/>
    <n v="-1"/>
  </r>
  <r>
    <s v="COUNTY"/>
    <x v="7"/>
    <s v="813533"/>
    <n v="27.29"/>
    <n v="27.29"/>
    <x v="0"/>
    <d v="2016-07-01T00:00:00"/>
    <x v="3"/>
    <n v="5783520"/>
    <n v="27.29"/>
    <n v="1"/>
  </r>
  <r>
    <s v="COUNTY"/>
    <x v="7"/>
    <s v="813549"/>
    <n v="27.29"/>
    <n v="27.29"/>
    <x v="0"/>
    <d v="2016-07-01T00:00:00"/>
    <x v="3"/>
    <n v="5783530"/>
    <n v="27.29"/>
    <n v="1"/>
  </r>
  <r>
    <s v="COUNTY"/>
    <x v="7"/>
    <s v="813729"/>
    <n v="-27.29"/>
    <n v="27.29"/>
    <x v="0"/>
    <d v="2016-07-01T00:00:00"/>
    <x v="3"/>
    <n v="5736270"/>
    <n v="27.29"/>
    <n v="-1"/>
  </r>
  <r>
    <s v="COUNTY"/>
    <x v="7"/>
    <s v="813744"/>
    <n v="-27.29"/>
    <n v="27.29"/>
    <x v="0"/>
    <d v="2016-07-01T00:00:00"/>
    <x v="3"/>
    <n v="5730160"/>
    <n v="27.29"/>
    <n v="-1"/>
  </r>
  <r>
    <s v="COUNTY"/>
    <x v="7"/>
    <s v="814303"/>
    <n v="27.29"/>
    <n v="27.29"/>
    <x v="0"/>
    <d v="2016-07-01T00:00:00"/>
    <x v="3"/>
    <n v="5783560"/>
    <n v="27.29"/>
    <n v="1"/>
  </r>
  <r>
    <s v="COUNTY"/>
    <x v="7"/>
    <s v="814324"/>
    <n v="-27.29"/>
    <n v="27.29"/>
    <x v="0"/>
    <d v="2016-07-01T00:00:00"/>
    <x v="3"/>
    <n v="5717380"/>
    <n v="27.29"/>
    <n v="-1"/>
  </r>
  <r>
    <s v="COUNTY"/>
    <x v="7"/>
    <s v="814825"/>
    <n v="27.29"/>
    <n v="27.29"/>
    <x v="0"/>
    <d v="2016-07-01T00:00:00"/>
    <x v="3"/>
    <n v="5767740"/>
    <n v="27.29"/>
    <n v="1"/>
  </r>
  <r>
    <s v="COUNTY"/>
    <x v="7"/>
    <s v="814838"/>
    <n v="-27.29"/>
    <n v="27.29"/>
    <x v="0"/>
    <d v="2016-07-01T00:00:00"/>
    <x v="3"/>
    <n v="5776480"/>
    <n v="27.29"/>
    <n v="-1"/>
  </r>
  <r>
    <s v="COUNTY"/>
    <x v="7"/>
    <s v="814844"/>
    <n v="-27.29"/>
    <n v="27.29"/>
    <x v="0"/>
    <d v="2016-07-01T00:00:00"/>
    <x v="3"/>
    <n v="5001276"/>
    <n v="27.29"/>
    <n v="-1"/>
  </r>
  <r>
    <s v="COUNTY"/>
    <x v="7"/>
    <s v="814851"/>
    <n v="-27.29"/>
    <n v="27.29"/>
    <x v="0"/>
    <d v="2016-07-01T00:00:00"/>
    <x v="3"/>
    <n v="5726570"/>
    <n v="27.29"/>
    <n v="-1"/>
  </r>
  <r>
    <s v="COUNTY"/>
    <x v="7"/>
    <s v="815204"/>
    <n v="-27.29"/>
    <n v="27.29"/>
    <x v="0"/>
    <d v="2016-07-01T00:00:00"/>
    <x v="3"/>
    <n v="5743020"/>
    <n v="27.29"/>
    <n v="-1"/>
  </r>
  <r>
    <s v="COUNTY"/>
    <x v="7"/>
    <s v="815272"/>
    <n v="27.29"/>
    <n v="27.29"/>
    <x v="0"/>
    <d v="2016-07-01T00:00:00"/>
    <x v="3"/>
    <n v="5006398"/>
    <n v="27.29"/>
    <n v="1"/>
  </r>
  <r>
    <s v="COUNTY"/>
    <x v="7"/>
    <s v="815806"/>
    <n v="27.29"/>
    <n v="27.29"/>
    <x v="0"/>
    <d v="2016-07-01T00:00:00"/>
    <x v="3"/>
    <n v="5783630"/>
    <n v="27.29"/>
    <n v="1"/>
  </r>
  <r>
    <s v="COUNTY"/>
    <x v="7"/>
    <s v="815808"/>
    <n v="27.29"/>
    <n v="27.29"/>
    <x v="0"/>
    <d v="2016-07-01T00:00:00"/>
    <x v="3"/>
    <n v="5783640"/>
    <n v="27.29"/>
    <n v="1"/>
  </r>
  <r>
    <s v="COUNTY"/>
    <x v="7"/>
    <s v="815824"/>
    <n v="27.29"/>
    <n v="27.29"/>
    <x v="0"/>
    <d v="2016-07-01T00:00:00"/>
    <x v="3"/>
    <n v="5783650"/>
    <n v="27.29"/>
    <n v="1"/>
  </r>
  <r>
    <s v="COUNTY"/>
    <x v="7"/>
    <s v="815905"/>
    <n v="27.29"/>
    <n v="27.29"/>
    <x v="0"/>
    <d v="2016-07-01T00:00:00"/>
    <x v="3"/>
    <n v="5783680"/>
    <n v="27.29"/>
    <n v="1"/>
  </r>
  <r>
    <s v="COUNTY"/>
    <x v="7"/>
    <s v="815908"/>
    <n v="27.29"/>
    <n v="27.29"/>
    <x v="0"/>
    <d v="2016-07-01T00:00:00"/>
    <x v="3"/>
    <n v="5783690"/>
    <n v="27.29"/>
    <n v="1"/>
  </r>
  <r>
    <s v="COUNTY"/>
    <x v="7"/>
    <s v="816368"/>
    <n v="27.29"/>
    <n v="27.29"/>
    <x v="0"/>
    <d v="2016-07-01T00:00:00"/>
    <x v="3"/>
    <n v="5780040"/>
    <n v="27.29"/>
    <n v="1"/>
  </r>
  <r>
    <s v="COUNTY"/>
    <x v="7"/>
    <s v="816401"/>
    <n v="27.29"/>
    <n v="27.29"/>
    <x v="0"/>
    <d v="2016-07-01T00:00:00"/>
    <x v="3"/>
    <n v="5006893"/>
    <n v="27.29"/>
    <n v="1"/>
  </r>
  <r>
    <s v="COUNTY"/>
    <x v="7"/>
    <s v="816463"/>
    <n v="27.29"/>
    <n v="27.29"/>
    <x v="0"/>
    <d v="2016-07-01T00:00:00"/>
    <x v="3"/>
    <n v="5005717"/>
    <n v="27.29"/>
    <n v="1"/>
  </r>
  <r>
    <s v="COUNTY"/>
    <x v="7"/>
    <s v="816464"/>
    <n v="27.29"/>
    <n v="27.29"/>
    <x v="0"/>
    <d v="2016-07-01T00:00:00"/>
    <x v="3"/>
    <n v="5783710"/>
    <n v="27.29"/>
    <n v="1"/>
  </r>
  <r>
    <s v="COUNTY"/>
    <x v="7"/>
    <s v="816473"/>
    <n v="-27.29"/>
    <n v="27.29"/>
    <x v="0"/>
    <d v="2016-07-01T00:00:00"/>
    <x v="3"/>
    <n v="5761240"/>
    <n v="27.29"/>
    <n v="-1"/>
  </r>
  <r>
    <s v="COUNTY"/>
    <x v="7"/>
    <s v="816483"/>
    <n v="27.29"/>
    <n v="27.29"/>
    <x v="0"/>
    <d v="2016-07-01T00:00:00"/>
    <x v="3"/>
    <n v="5767550"/>
    <n v="27.29"/>
    <n v="1"/>
  </r>
  <r>
    <s v="COUNTY"/>
    <x v="7"/>
    <s v="816538"/>
    <n v="-54.58"/>
    <n v="54.58"/>
    <x v="0"/>
    <d v="2016-07-01T00:00:00"/>
    <x v="3"/>
    <n v="5768360"/>
    <n v="27.29"/>
    <n v="-2"/>
  </r>
  <r>
    <s v="COUNTY"/>
    <x v="7"/>
    <s v="816577"/>
    <n v="20.47"/>
    <n v="20.47"/>
    <x v="0"/>
    <d v="2016-07-01T00:00:00"/>
    <x v="3"/>
    <n v="5783720"/>
    <n v="27.29"/>
    <n v="0.75009160864785629"/>
  </r>
  <r>
    <s v="COUNTY"/>
    <x v="7"/>
    <s v="816996"/>
    <n v="27.29"/>
    <n v="27.29"/>
    <x v="0"/>
    <d v="2016-07-01T00:00:00"/>
    <x v="3"/>
    <n v="5748420"/>
    <n v="27.29"/>
    <n v="1"/>
  </r>
  <r>
    <s v="COUNTY"/>
    <x v="7"/>
    <s v="817041"/>
    <n v="27.29"/>
    <n v="27.29"/>
    <x v="0"/>
    <d v="2016-07-01T00:00:00"/>
    <x v="3"/>
    <n v="5006586"/>
    <n v="27.29"/>
    <n v="1"/>
  </r>
  <r>
    <s v="COUNTY"/>
    <x v="7"/>
    <s v="817050"/>
    <n v="27.29"/>
    <n v="27.29"/>
    <x v="0"/>
    <d v="2016-07-01T00:00:00"/>
    <x v="3"/>
    <n v="5011816"/>
    <n v="27.29"/>
    <n v="1"/>
  </r>
  <r>
    <s v="COUNTY"/>
    <x v="7"/>
    <s v="817130"/>
    <n v="27.29"/>
    <n v="27.29"/>
    <x v="0"/>
    <d v="2016-07-01T00:00:00"/>
    <x v="3"/>
    <n v="5768360"/>
    <n v="27.29"/>
    <n v="1"/>
  </r>
  <r>
    <s v="COUNTY"/>
    <x v="7"/>
    <s v="817230"/>
    <n v="27.29"/>
    <n v="27.29"/>
    <x v="0"/>
    <d v="2016-07-01T00:00:00"/>
    <x v="3"/>
    <n v="5783740"/>
    <n v="27.29"/>
    <n v="1"/>
  </r>
  <r>
    <s v="COUNTY"/>
    <x v="7"/>
    <s v="817302"/>
    <n v="20.47"/>
    <n v="20.47"/>
    <x v="0"/>
    <d v="2016-07-01T00:00:00"/>
    <x v="3"/>
    <n v="5783750"/>
    <n v="27.29"/>
    <n v="0.75009160864785629"/>
  </r>
  <r>
    <s v="COUNTY"/>
    <x v="7"/>
    <s v="817342"/>
    <n v="20.47"/>
    <n v="20.47"/>
    <x v="0"/>
    <d v="2016-07-01T00:00:00"/>
    <x v="3"/>
    <n v="5783770"/>
    <n v="27.29"/>
    <n v="0.75009160864785629"/>
  </r>
  <r>
    <s v="COUNTY"/>
    <x v="7"/>
    <s v="817384"/>
    <n v="20.47"/>
    <n v="20.47"/>
    <x v="0"/>
    <d v="2016-07-01T00:00:00"/>
    <x v="3"/>
    <n v="5783780"/>
    <n v="27.29"/>
    <n v="0.75009160864785629"/>
  </r>
  <r>
    <s v="AWH"/>
    <x v="7"/>
    <s v="12281752"/>
    <n v="409.35"/>
    <n v="409.35"/>
    <x v="0"/>
    <d v="2016-07-01T00:00:00"/>
    <x v="3"/>
    <n v="5759190"/>
    <n v="27.29"/>
    <n v="15.000000000000002"/>
  </r>
  <r>
    <s v="SpokCity"/>
    <x v="7"/>
    <s v="12281752"/>
    <n v="27.29"/>
    <n v="27.29"/>
    <x v="0"/>
    <d v="2016-07-01T00:00:00"/>
    <x v="3"/>
    <n v="5779220"/>
    <n v="27.29"/>
    <n v="1"/>
  </r>
  <r>
    <s v="SpokCity"/>
    <x v="7"/>
    <s v="12281752"/>
    <n v="27.29"/>
    <n v="27.29"/>
    <x v="0"/>
    <d v="2016-07-01T00:00:00"/>
    <x v="3"/>
    <n v="5736420"/>
    <n v="27.29"/>
    <n v="1"/>
  </r>
  <r>
    <s v="COUNTY"/>
    <x v="7"/>
    <s v="12281752"/>
    <n v="8077.84"/>
    <n v="8077.84"/>
    <x v="0"/>
    <d v="2016-07-01T00:00:00"/>
    <x v="3"/>
    <n v="5765610"/>
    <n v="27.29"/>
    <n v="296"/>
  </r>
  <r>
    <s v="COUNTY"/>
    <x v="7"/>
    <s v="12281752"/>
    <n v="27.29"/>
    <n v="27.29"/>
    <x v="0"/>
    <d v="2016-07-01T00:00:00"/>
    <x v="3"/>
    <n v="5728120"/>
    <n v="27.29"/>
    <n v="1"/>
  </r>
  <r>
    <s v="COUNTY"/>
    <x v="7"/>
    <s v="12281752"/>
    <n v="27.29"/>
    <n v="27.29"/>
    <x v="0"/>
    <d v="2016-07-01T00:00:00"/>
    <x v="3"/>
    <n v="5781990"/>
    <n v="27.29"/>
    <n v="1"/>
  </r>
  <r>
    <s v="COUNTY"/>
    <x v="7"/>
    <s v="12281752"/>
    <n v="54.58"/>
    <n v="54.58"/>
    <x v="0"/>
    <d v="2016-07-01T00:00:00"/>
    <x v="3"/>
    <n v="5766580"/>
    <n v="27.29"/>
    <n v="2"/>
  </r>
  <r>
    <s v="COUNTY"/>
    <x v="7"/>
    <s v="12281752"/>
    <n v="25925.279999999999"/>
    <n v="25925.279999999999"/>
    <x v="0"/>
    <d v="2016-07-01T00:00:00"/>
    <x v="3"/>
    <n v="5013056"/>
    <n v="27.29"/>
    <n v="949.99193843898865"/>
  </r>
  <r>
    <s v="COUNTY"/>
    <x v="7"/>
    <s v="12281752"/>
    <n v="54.58"/>
    <n v="54.58"/>
    <x v="0"/>
    <d v="2016-07-01T00:00:00"/>
    <x v="3"/>
    <n v="5780650"/>
    <n v="27.29"/>
    <n v="2"/>
  </r>
  <r>
    <s v="AWH"/>
    <x v="7"/>
    <s v="12565570"/>
    <n v="791.41"/>
    <n v="791.41"/>
    <x v="0"/>
    <d v="2016-07-01T00:00:00"/>
    <x v="3"/>
    <n v="5759900"/>
    <n v="27.29"/>
    <n v="29"/>
  </r>
  <r>
    <s v="SpokCity"/>
    <x v="7"/>
    <s v="12565570"/>
    <n v="54.58"/>
    <n v="54.58"/>
    <x v="0"/>
    <d v="2016-07-01T00:00:00"/>
    <x v="3"/>
    <n v="5707530"/>
    <n v="27.29"/>
    <n v="2"/>
  </r>
  <r>
    <s v="COUNTY"/>
    <x v="7"/>
    <s v="12565570"/>
    <n v="7941.39"/>
    <n v="7941.39"/>
    <x v="0"/>
    <d v="2016-07-01T00:00:00"/>
    <x v="3"/>
    <n v="5765990"/>
    <n v="27.29"/>
    <n v="291"/>
  </r>
  <r>
    <s v="COUNTY"/>
    <x v="7"/>
    <s v="12565570"/>
    <n v="54.58"/>
    <n v="54.58"/>
    <x v="0"/>
    <d v="2016-07-01T00:00:00"/>
    <x v="3"/>
    <n v="5780100"/>
    <n v="27.29"/>
    <n v="2"/>
  </r>
  <r>
    <s v="COUNTY"/>
    <x v="7"/>
    <s v="12565570"/>
    <n v="54.58"/>
    <n v="54.58"/>
    <x v="0"/>
    <d v="2016-07-01T00:00:00"/>
    <x v="3"/>
    <n v="5731640"/>
    <n v="27.29"/>
    <n v="2"/>
  </r>
  <r>
    <s v="COUNTY"/>
    <x v="7"/>
    <s v="12565570"/>
    <n v="27.29"/>
    <n v="27.29"/>
    <x v="0"/>
    <d v="2016-07-01T00:00:00"/>
    <x v="3"/>
    <n v="5778180"/>
    <n v="27.29"/>
    <n v="1"/>
  </r>
  <r>
    <s v="COUNTY"/>
    <x v="7"/>
    <s v="12565570"/>
    <n v="54.58"/>
    <n v="54.58"/>
    <x v="0"/>
    <d v="2016-07-01T00:00:00"/>
    <x v="3"/>
    <n v="5770590"/>
    <n v="27.29"/>
    <n v="2"/>
  </r>
  <r>
    <s v="COUNTY"/>
    <x v="7"/>
    <s v="12565570"/>
    <n v="22077.61"/>
    <n v="22077.61"/>
    <x v="0"/>
    <d v="2016-07-01T00:00:00"/>
    <x v="3"/>
    <n v="5774800"/>
    <n v="27.29"/>
    <n v="809"/>
  </r>
  <r>
    <s v="COUNTY"/>
    <x v="7"/>
    <s v="12822742"/>
    <n v="27.29"/>
    <n v="27.29"/>
    <x v="0"/>
    <d v="2016-07-01T00:00:00"/>
    <x v="3"/>
    <n v="5781340"/>
    <n v="27.29"/>
    <n v="1"/>
  </r>
  <r>
    <s v="COUNTY"/>
    <x v="7"/>
    <s v="12822742"/>
    <n v="272.89999999999998"/>
    <n v="272.89999999999998"/>
    <x v="0"/>
    <d v="2016-07-01T00:00:00"/>
    <x v="3"/>
    <n v="5781190"/>
    <n v="27.29"/>
    <n v="10"/>
  </r>
  <r>
    <s v="COUNTY"/>
    <x v="7"/>
    <s v="12822742"/>
    <n v="436.64"/>
    <n v="436.64"/>
    <x v="0"/>
    <d v="2016-07-01T00:00:00"/>
    <x v="3"/>
    <n v="5766470"/>
    <n v="27.29"/>
    <n v="16"/>
  </r>
  <r>
    <s v="AWH"/>
    <x v="7"/>
    <s v="819923"/>
    <n v="-20.47"/>
    <n v="20.47"/>
    <x v="0"/>
    <d v="2016-07-04T00:00:00"/>
    <x v="3"/>
    <n v="5771850"/>
    <n v="27.29"/>
    <n v="-0.75009160864785629"/>
  </r>
  <r>
    <s v="COUNTY"/>
    <x v="7"/>
    <s v="819924"/>
    <n v="-20.47"/>
    <n v="20.47"/>
    <x v="0"/>
    <d v="2016-07-04T00:00:00"/>
    <x v="3"/>
    <n v="5780260"/>
    <n v="27.29"/>
    <n v="-0.75009160864785629"/>
  </r>
  <r>
    <s v="COUNTY"/>
    <x v="7"/>
    <s v="819139"/>
    <n v="-20.47"/>
    <n v="20.47"/>
    <x v="0"/>
    <d v="2016-07-05T00:00:00"/>
    <x v="3"/>
    <n v="5782200"/>
    <n v="27.29"/>
    <n v="-0.75009160864785629"/>
  </r>
  <r>
    <s v="COUNTY"/>
    <x v="7"/>
    <s v="819148"/>
    <n v="27.29"/>
    <n v="27.29"/>
    <x v="0"/>
    <d v="2016-07-05T00:00:00"/>
    <x v="3"/>
    <n v="5729720"/>
    <n v="27.29"/>
    <n v="1"/>
  </r>
  <r>
    <s v="COUNTY"/>
    <x v="7"/>
    <s v="819974"/>
    <n v="-20.47"/>
    <n v="20.47"/>
    <x v="0"/>
    <d v="2016-07-05T00:00:00"/>
    <x v="3"/>
    <n v="5778490"/>
    <n v="27.29"/>
    <n v="-0.75009160864785629"/>
  </r>
  <r>
    <s v="COUNTY"/>
    <x v="7"/>
    <s v="818451"/>
    <n v="27.29"/>
    <n v="27.29"/>
    <x v="0"/>
    <d v="2016-07-06T00:00:00"/>
    <x v="3"/>
    <n v="5005325"/>
    <n v="27.29"/>
    <n v="1"/>
  </r>
  <r>
    <s v="COUNTY"/>
    <x v="7"/>
    <s v="819096"/>
    <n v="27.29"/>
    <n v="27.29"/>
    <x v="0"/>
    <d v="2016-07-06T00:00:00"/>
    <x v="3"/>
    <n v="5012221"/>
    <n v="27.29"/>
    <n v="1"/>
  </r>
  <r>
    <s v="COUNTY"/>
    <x v="7"/>
    <s v="821138"/>
    <n v="-20.47"/>
    <n v="20.47"/>
    <x v="0"/>
    <d v="2016-07-06T00:00:00"/>
    <x v="3"/>
    <n v="5004172"/>
    <n v="27.29"/>
    <n v="-0.75009160864785629"/>
  </r>
  <r>
    <s v="COUNTY"/>
    <x v="7"/>
    <s v="819114"/>
    <n v="27.29"/>
    <n v="27.29"/>
    <x v="0"/>
    <d v="2016-07-07T00:00:00"/>
    <x v="3"/>
    <n v="5001194"/>
    <n v="27.29"/>
    <n v="1"/>
  </r>
  <r>
    <s v="COUNTY"/>
    <x v="7"/>
    <s v="821260"/>
    <n v="-20.47"/>
    <n v="20.47"/>
    <x v="0"/>
    <d v="2016-07-07T00:00:00"/>
    <x v="3"/>
    <n v="5015255"/>
    <n v="27.29"/>
    <n v="-0.75009160864785629"/>
  </r>
  <r>
    <s v="COUNTY"/>
    <x v="7"/>
    <s v="819083"/>
    <n v="21.83"/>
    <n v="21.83"/>
    <x v="0"/>
    <d v="2016-07-08T00:00:00"/>
    <x v="3"/>
    <n v="5783850"/>
    <n v="27.29"/>
    <n v="0.79992671308171492"/>
  </r>
  <r>
    <s v="COUNTY"/>
    <x v="7"/>
    <s v="819151"/>
    <n v="21.83"/>
    <n v="21.83"/>
    <x v="0"/>
    <d v="2016-07-08T00:00:00"/>
    <x v="3"/>
    <n v="5714110"/>
    <n v="27.29"/>
    <n v="0.79992671308171492"/>
  </r>
  <r>
    <s v="COUNTY"/>
    <x v="7"/>
    <s v="822113"/>
    <n v="-16.37"/>
    <n v="16.37"/>
    <x v="0"/>
    <d v="2016-07-08T00:00:00"/>
    <x v="3"/>
    <n v="5740120"/>
    <n v="27.29"/>
    <n v="-0.59985342616342985"/>
  </r>
  <r>
    <s v="COUNTY"/>
    <x v="7"/>
    <s v="819060"/>
    <n v="20.47"/>
    <n v="20.47"/>
    <x v="0"/>
    <d v="2016-07-11T00:00:00"/>
    <x v="3"/>
    <n v="5783820"/>
    <n v="27.29"/>
    <n v="0.75009160864785629"/>
  </r>
  <r>
    <s v="AWH"/>
    <x v="7"/>
    <s v="819100"/>
    <n v="20.47"/>
    <n v="20.47"/>
    <x v="0"/>
    <d v="2016-07-11T00:00:00"/>
    <x v="3"/>
    <n v="5007551"/>
    <n v="27.29"/>
    <n v="0.75009160864785629"/>
  </r>
  <r>
    <s v="COUNTY"/>
    <x v="7"/>
    <s v="820214"/>
    <n v="20.47"/>
    <n v="20.47"/>
    <x v="0"/>
    <d v="2016-07-11T00:00:00"/>
    <x v="3"/>
    <n v="5783950"/>
    <n v="27.29"/>
    <n v="0.75009160864785629"/>
  </r>
  <r>
    <s v="COUNTY"/>
    <x v="7"/>
    <s v="821297"/>
    <n v="-13.65"/>
    <n v="13.65"/>
    <x v="0"/>
    <d v="2016-07-11T00:00:00"/>
    <x v="3"/>
    <n v="5004137"/>
    <n v="27.29"/>
    <n v="-0.50018321729571269"/>
  </r>
  <r>
    <s v="COUNTY"/>
    <x v="7"/>
    <s v="821617"/>
    <n v="-13.65"/>
    <n v="13.65"/>
    <x v="0"/>
    <d v="2016-07-11T00:00:00"/>
    <x v="3"/>
    <n v="5016067"/>
    <n v="27.29"/>
    <n v="-0.50018321729571269"/>
  </r>
  <r>
    <s v="COUNTY"/>
    <x v="7"/>
    <s v="822017"/>
    <n v="-13.65"/>
    <n v="13.65"/>
    <x v="0"/>
    <d v="2016-07-11T00:00:00"/>
    <x v="3"/>
    <n v="5758860"/>
    <n v="27.29"/>
    <n v="-0.50018321729571269"/>
  </r>
  <r>
    <s v="COUNTY"/>
    <x v="7"/>
    <s v="823271"/>
    <n v="-13.65"/>
    <n v="13.65"/>
    <x v="0"/>
    <d v="2016-07-11T00:00:00"/>
    <x v="3"/>
    <n v="5013840"/>
    <n v="27.29"/>
    <n v="-0.50018321729571269"/>
  </r>
  <r>
    <s v="COUNTY"/>
    <x v="7"/>
    <s v="820209"/>
    <n v="20.47"/>
    <n v="20.47"/>
    <x v="0"/>
    <d v="2016-07-12T00:00:00"/>
    <x v="3"/>
    <n v="5783940"/>
    <n v="27.29"/>
    <n v="0.75009160864785629"/>
  </r>
  <r>
    <s v="COUNTY"/>
    <x v="7"/>
    <s v="820256"/>
    <n v="20.47"/>
    <n v="20.47"/>
    <x v="0"/>
    <d v="2016-07-12T00:00:00"/>
    <x v="3"/>
    <n v="5783990"/>
    <n v="27.29"/>
    <n v="0.75009160864785629"/>
  </r>
  <r>
    <s v="COUNTY"/>
    <x v="7"/>
    <s v="821824"/>
    <n v="20.47"/>
    <n v="20.47"/>
    <x v="0"/>
    <d v="2016-07-12T00:00:00"/>
    <x v="3"/>
    <n v="5783890"/>
    <n v="27.29"/>
    <n v="0.75009160864785629"/>
  </r>
  <r>
    <s v="COUNTY"/>
    <x v="7"/>
    <s v="822176"/>
    <n v="6.3"/>
    <n v="6.3"/>
    <x v="0"/>
    <d v="2016-07-12T00:00:00"/>
    <x v="3"/>
    <n v="5778490"/>
    <n v="27.29"/>
    <n v="0.23085379259802125"/>
  </r>
  <r>
    <s v="COUNTY"/>
    <x v="7"/>
    <s v="825445"/>
    <n v="6.3"/>
    <n v="6.3"/>
    <x v="0"/>
    <d v="2016-07-12T00:00:00"/>
    <x v="3"/>
    <n v="5778490"/>
    <n v="27.29"/>
    <n v="0.23085379259802125"/>
  </r>
  <r>
    <s v="COUNTY"/>
    <x v="7"/>
    <s v="823275"/>
    <n v="-13.65"/>
    <n v="13.65"/>
    <x v="0"/>
    <d v="2016-07-14T00:00:00"/>
    <x v="3"/>
    <n v="5724280"/>
    <n v="27.29"/>
    <n v="-0.50018321729571269"/>
  </r>
  <r>
    <s v="COUNTY"/>
    <x v="7"/>
    <s v="823277"/>
    <n v="-13.65"/>
    <n v="13.65"/>
    <x v="0"/>
    <d v="2016-07-14T00:00:00"/>
    <x v="3"/>
    <n v="5726320"/>
    <n v="27.29"/>
    <n v="-0.50018321729571269"/>
  </r>
  <r>
    <s v="COUNTY"/>
    <x v="7"/>
    <s v="822116"/>
    <n v="32.74"/>
    <n v="32.74"/>
    <x v="0"/>
    <d v="2016-07-15T00:00:00"/>
    <x v="3"/>
    <n v="5740120"/>
    <n v="27.29"/>
    <n v="1.1997068523268597"/>
  </r>
  <r>
    <s v="COUNTY"/>
    <x v="7"/>
    <s v="823150"/>
    <n v="16.37"/>
    <n v="16.37"/>
    <x v="0"/>
    <d v="2016-07-15T00:00:00"/>
    <x v="3"/>
    <n v="5012212"/>
    <n v="27.29"/>
    <n v="0.59985342616342985"/>
  </r>
  <r>
    <s v="COUNTY"/>
    <x v="7"/>
    <s v="824189"/>
    <n v="-10.92"/>
    <n v="10.92"/>
    <x v="0"/>
    <d v="2016-07-15T00:00:00"/>
    <x v="3"/>
    <n v="5728700"/>
    <n v="27.29"/>
    <n v="-0.40014657383657021"/>
  </r>
  <r>
    <s v="COUNTY"/>
    <x v="7"/>
    <s v="821239"/>
    <n v="13.65"/>
    <n v="13.65"/>
    <x v="0"/>
    <d v="2016-07-18T00:00:00"/>
    <x v="3"/>
    <n v="5728090"/>
    <n v="27.29"/>
    <n v="0.50018321729571269"/>
  </r>
  <r>
    <s v="COUNTY"/>
    <x v="7"/>
    <s v="821244"/>
    <n v="13.65"/>
    <n v="13.65"/>
    <x v="0"/>
    <d v="2016-07-18T00:00:00"/>
    <x v="3"/>
    <n v="5762750"/>
    <n v="27.29"/>
    <n v="0.50018321729571269"/>
  </r>
  <r>
    <s v="COUNTY"/>
    <x v="7"/>
    <s v="822043"/>
    <n v="13.65"/>
    <n v="13.65"/>
    <x v="0"/>
    <d v="2016-07-18T00:00:00"/>
    <x v="3"/>
    <n v="5015543"/>
    <n v="27.29"/>
    <n v="0.50018321729571269"/>
  </r>
  <r>
    <s v="COUNTY"/>
    <x v="7"/>
    <s v="822214"/>
    <n v="13.65"/>
    <n v="13.65"/>
    <x v="0"/>
    <d v="2016-07-18T00:00:00"/>
    <x v="3"/>
    <n v="5784160"/>
    <n v="27.29"/>
    <n v="0.50018321729571269"/>
  </r>
  <r>
    <s v="COUNTY"/>
    <x v="7"/>
    <s v="822325"/>
    <n v="13.65"/>
    <n v="13.65"/>
    <x v="0"/>
    <d v="2016-07-18T00:00:00"/>
    <x v="3"/>
    <n v="5006975"/>
    <n v="27.29"/>
    <n v="0.50018321729571269"/>
  </r>
  <r>
    <s v="COUNTY"/>
    <x v="7"/>
    <s v="823196"/>
    <n v="13.65"/>
    <n v="13.65"/>
    <x v="0"/>
    <d v="2016-07-18T00:00:00"/>
    <x v="3"/>
    <n v="5784250"/>
    <n v="27.29"/>
    <n v="0.50018321729571269"/>
  </r>
  <r>
    <s v="COUNTY"/>
    <x v="7"/>
    <s v="823281"/>
    <n v="13.65"/>
    <n v="13.65"/>
    <x v="0"/>
    <d v="2016-07-18T00:00:00"/>
    <x v="3"/>
    <n v="5782650"/>
    <n v="27.29"/>
    <n v="0.50018321729571269"/>
  </r>
  <r>
    <s v="COUNTY"/>
    <x v="7"/>
    <s v="824174"/>
    <n v="13.65"/>
    <n v="13.65"/>
    <x v="0"/>
    <d v="2016-07-18T00:00:00"/>
    <x v="3"/>
    <n v="5779460"/>
    <n v="27.29"/>
    <n v="0.50018321729571269"/>
  </r>
  <r>
    <s v="COUNTY"/>
    <x v="7"/>
    <s v="824200"/>
    <n v="-6.82"/>
    <n v="6.82"/>
    <x v="0"/>
    <d v="2016-07-18T00:00:00"/>
    <x v="3"/>
    <n v="5720030"/>
    <n v="27.29"/>
    <n v="-0.24990839135214366"/>
  </r>
  <r>
    <s v="COUNTY"/>
    <x v="7"/>
    <s v="825449"/>
    <n v="-6.82"/>
    <n v="6.82"/>
    <x v="0"/>
    <d v="2016-07-18T00:00:00"/>
    <x v="3"/>
    <n v="5767150"/>
    <n v="27.29"/>
    <n v="-0.24990839135214366"/>
  </r>
  <r>
    <s v="COUNTY"/>
    <x v="7"/>
    <s v="826595"/>
    <n v="-6.82"/>
    <n v="6.82"/>
    <x v="0"/>
    <d v="2016-07-18T00:00:00"/>
    <x v="3"/>
    <n v="5007142"/>
    <n v="27.29"/>
    <n v="-0.24990839135214366"/>
  </r>
  <r>
    <s v="COUNTY"/>
    <x v="7"/>
    <s v="822126"/>
    <n v="13.65"/>
    <n v="13.65"/>
    <x v="0"/>
    <d v="2016-07-19T00:00:00"/>
    <x v="3"/>
    <n v="5000959"/>
    <n v="27.29"/>
    <n v="0.50018321729571269"/>
  </r>
  <r>
    <s v="COUNTY"/>
    <x v="7"/>
    <s v="825583"/>
    <n v="-6.82"/>
    <n v="6.82"/>
    <x v="0"/>
    <d v="2016-07-19T00:00:00"/>
    <x v="3"/>
    <n v="5014037"/>
    <n v="27.29"/>
    <n v="-0.24990839135214366"/>
  </r>
  <r>
    <s v="COUNTY"/>
    <x v="7"/>
    <s v="822027"/>
    <n v="13.65"/>
    <n v="13.65"/>
    <x v="0"/>
    <d v="2016-07-20T00:00:00"/>
    <x v="3"/>
    <n v="5784080"/>
    <n v="27.29"/>
    <n v="0.50018321729571269"/>
  </r>
  <r>
    <s v="COUNTY"/>
    <x v="7"/>
    <s v="822334"/>
    <n v="13.65"/>
    <n v="13.65"/>
    <x v="0"/>
    <d v="2016-07-20T00:00:00"/>
    <x v="3"/>
    <n v="5746410"/>
    <n v="27.29"/>
    <n v="0.50018321729571269"/>
  </r>
  <r>
    <s v="COUNTY"/>
    <x v="7"/>
    <s v="823287"/>
    <n v="13.65"/>
    <n v="13.65"/>
    <x v="0"/>
    <d v="2016-07-21T00:00:00"/>
    <x v="3"/>
    <n v="5005914"/>
    <n v="27.29"/>
    <n v="0.50018321729571269"/>
  </r>
  <r>
    <s v="COUNTY"/>
    <x v="7"/>
    <s v="824568"/>
    <n v="13.65"/>
    <n v="13.65"/>
    <x v="0"/>
    <d v="2016-07-21T00:00:00"/>
    <x v="3"/>
    <n v="5015255"/>
    <n v="27.29"/>
    <n v="0.50018321729571269"/>
  </r>
  <r>
    <s v="COUNTY"/>
    <x v="7"/>
    <s v="825439"/>
    <n v="13.65"/>
    <n v="13.65"/>
    <x v="0"/>
    <d v="2016-07-21T00:00:00"/>
    <x v="3"/>
    <n v="5779590"/>
    <n v="27.29"/>
    <n v="0.50018321729571269"/>
  </r>
  <r>
    <s v="COUNTY"/>
    <x v="7"/>
    <s v="826473"/>
    <n v="6.3"/>
    <n v="6.3"/>
    <x v="0"/>
    <d v="2016-07-21T00:00:00"/>
    <x v="3"/>
    <n v="5761240"/>
    <n v="27.29"/>
    <n v="0.23085379259802125"/>
  </r>
  <r>
    <s v="COUNTY"/>
    <x v="7"/>
    <s v="824263"/>
    <n v="10.92"/>
    <n v="10.92"/>
    <x v="0"/>
    <d v="2016-07-22T00:00:00"/>
    <x v="3"/>
    <n v="5784370"/>
    <n v="27.29"/>
    <n v="0.40014657383657021"/>
  </r>
  <r>
    <s v="COUNTY"/>
    <x v="7"/>
    <s v="824796"/>
    <n v="10.92"/>
    <n v="10.92"/>
    <x v="0"/>
    <d v="2016-07-22T00:00:00"/>
    <x v="3"/>
    <n v="5784410"/>
    <n v="27.29"/>
    <n v="0.40014657383657021"/>
  </r>
  <r>
    <s v="COUNTY"/>
    <x v="7"/>
    <s v="826470"/>
    <n v="10.92"/>
    <n v="10.92"/>
    <x v="0"/>
    <d v="2016-07-22T00:00:00"/>
    <x v="3"/>
    <n v="5784360"/>
    <n v="27.29"/>
    <n v="0.40014657383657021"/>
  </r>
  <r>
    <s v="COUNTY"/>
    <x v="7"/>
    <s v="826995"/>
    <n v="-5.46"/>
    <n v="5.46"/>
    <x v="0"/>
    <d v="2016-07-22T00:00:00"/>
    <x v="3"/>
    <n v="5007092"/>
    <n v="27.29"/>
    <n v="-0.2000732869182851"/>
  </r>
  <r>
    <s v="COUNTY"/>
    <x v="7"/>
    <s v="823688"/>
    <n v="6.82"/>
    <n v="6.82"/>
    <x v="0"/>
    <d v="2016-07-25T00:00:00"/>
    <x v="3"/>
    <n v="5784280"/>
    <n v="27.29"/>
    <n v="0.24990839135214366"/>
  </r>
  <r>
    <s v="COUNTY"/>
    <x v="7"/>
    <s v="824565"/>
    <n v="6.82"/>
    <n v="6.82"/>
    <x v="0"/>
    <d v="2016-07-25T00:00:00"/>
    <x v="3"/>
    <n v="5784380"/>
    <n v="27.29"/>
    <n v="0.24990839135214366"/>
  </r>
  <r>
    <s v="COUNTY"/>
    <x v="7"/>
    <s v="824786"/>
    <n v="6.82"/>
    <n v="6.82"/>
    <x v="0"/>
    <d v="2016-07-25T00:00:00"/>
    <x v="3"/>
    <n v="5784420"/>
    <n v="27.29"/>
    <n v="0.24990839135214366"/>
  </r>
  <r>
    <s v="COUNTY"/>
    <x v="7"/>
    <s v="825519"/>
    <n v="6.82"/>
    <n v="6.82"/>
    <x v="0"/>
    <d v="2016-07-25T00:00:00"/>
    <x v="3"/>
    <n v="5784430"/>
    <n v="27.29"/>
    <n v="0.24990839135214366"/>
  </r>
  <r>
    <s v="COUNTY"/>
    <x v="7"/>
    <s v="825634"/>
    <n v="6.82"/>
    <n v="6.82"/>
    <x v="0"/>
    <d v="2016-07-25T00:00:00"/>
    <x v="3"/>
    <n v="5784450"/>
    <n v="27.29"/>
    <n v="0.24990839135214366"/>
  </r>
  <r>
    <s v="COUNTY"/>
    <x v="7"/>
    <s v="825658"/>
    <n v="6.82"/>
    <n v="6.82"/>
    <x v="0"/>
    <d v="2016-07-25T00:00:00"/>
    <x v="3"/>
    <n v="5784440"/>
    <n v="27.29"/>
    <n v="0.24990839135214366"/>
  </r>
  <r>
    <s v="COUNTY"/>
    <x v="7"/>
    <s v="825862"/>
    <n v="6.82"/>
    <n v="6.82"/>
    <x v="0"/>
    <d v="2016-07-25T00:00:00"/>
    <x v="3"/>
    <n v="5784530"/>
    <n v="27.29"/>
    <n v="0.24990839135214366"/>
  </r>
  <r>
    <s v="COUNTY"/>
    <x v="7"/>
    <s v="826999"/>
    <n v="6.82"/>
    <n v="6.82"/>
    <x v="0"/>
    <d v="2016-07-25T00:00:00"/>
    <x v="3"/>
    <n v="5784570"/>
    <n v="27.29"/>
    <n v="0.24990839135214366"/>
  </r>
  <r>
    <s v="COUNTY"/>
    <x v="7"/>
    <s v="830047"/>
    <n v="27.29"/>
    <n v="27.29"/>
    <x v="0"/>
    <d v="2016-07-25T00:00:00"/>
    <x v="3"/>
    <n v="5781250"/>
    <n v="27.29"/>
    <n v="1"/>
  </r>
  <r>
    <s v="COUNTY"/>
    <x v="7"/>
    <s v="830052"/>
    <n v="27.29"/>
    <n v="27.29"/>
    <x v="0"/>
    <d v="2016-07-25T00:00:00"/>
    <x v="3"/>
    <n v="5781330"/>
    <n v="27.29"/>
    <n v="1"/>
  </r>
  <r>
    <s v="COUNTY"/>
    <x v="7"/>
    <s v="823155"/>
    <n v="6.82"/>
    <n v="6.82"/>
    <x v="0"/>
    <d v="2016-07-26T00:00:00"/>
    <x v="3"/>
    <n v="5001172"/>
    <n v="27.29"/>
    <n v="0.24990839135214366"/>
  </r>
  <r>
    <s v="COUNTY"/>
    <x v="7"/>
    <s v="824209"/>
    <n v="6.82"/>
    <n v="6.82"/>
    <x v="0"/>
    <d v="2016-07-26T00:00:00"/>
    <x v="3"/>
    <n v="5784340"/>
    <n v="27.29"/>
    <n v="0.24990839135214366"/>
  </r>
  <r>
    <s v="COUNTY"/>
    <x v="7"/>
    <s v="826384"/>
    <n v="6.82"/>
    <n v="6.82"/>
    <x v="0"/>
    <d v="2016-07-26T00:00:00"/>
    <x v="3"/>
    <n v="5721390"/>
    <n v="27.29"/>
    <n v="0.24990839135214366"/>
  </r>
  <r>
    <s v="COUNTY"/>
    <x v="7"/>
    <s v="827234"/>
    <n v="6.82"/>
    <n v="6.82"/>
    <x v="0"/>
    <d v="2016-07-27T00:00:00"/>
    <x v="3"/>
    <n v="5784600"/>
    <n v="27.29"/>
    <n v="0.24990839135214366"/>
  </r>
  <r>
    <s v="COUNTY"/>
    <x v="7"/>
    <s v="826380"/>
    <n v="6.82"/>
    <n v="6.82"/>
    <x v="0"/>
    <d v="2016-07-28T00:00:00"/>
    <x v="3"/>
    <n v="5763160"/>
    <n v="27.29"/>
    <n v="0.24990839135214366"/>
  </r>
  <r>
    <s v="COUNTY"/>
    <x v="7"/>
    <s v="829217"/>
    <n v="5.46"/>
    <n v="5.46"/>
    <x v="0"/>
    <d v="2016-07-29T00:00:00"/>
    <x v="3"/>
    <n v="5007290"/>
    <n v="27.29"/>
    <n v="0.2000732869182851"/>
  </r>
  <r>
    <s v="COUNTY"/>
    <x v="7"/>
    <s v="12822783"/>
    <n v="81.87"/>
    <n v="81.87"/>
    <x v="0"/>
    <d v="2016-07-31T00:00:00"/>
    <x v="3"/>
    <n v="5014808"/>
    <n v="27.29"/>
    <n v="3.0000000000000004"/>
  </r>
  <r>
    <s v="AWH"/>
    <x v="7"/>
    <s v="819101"/>
    <n v="27.29"/>
    <n v="27.29"/>
    <x v="0"/>
    <d v="2016-08-01T00:00:00"/>
    <x v="4"/>
    <n v="5007551"/>
    <n v="27.29"/>
    <n v="1"/>
  </r>
  <r>
    <s v="COUNTY"/>
    <x v="7"/>
    <s v="819927"/>
    <n v="-27.29"/>
    <n v="27.29"/>
    <x v="0"/>
    <d v="2016-08-01T00:00:00"/>
    <x v="4"/>
    <n v="5780260"/>
    <n v="27.29"/>
    <n v="-1"/>
  </r>
  <r>
    <s v="COUNTY"/>
    <x v="7"/>
    <s v="819975"/>
    <n v="-27.29"/>
    <n v="27.29"/>
    <x v="0"/>
    <d v="2016-08-01T00:00:00"/>
    <x v="4"/>
    <n v="5778490"/>
    <n v="27.29"/>
    <n v="-1"/>
  </r>
  <r>
    <s v="COUNTY"/>
    <x v="7"/>
    <s v="821261"/>
    <n v="-27.29"/>
    <n v="27.29"/>
    <x v="0"/>
    <d v="2016-08-01T00:00:00"/>
    <x v="4"/>
    <n v="5015255"/>
    <n v="27.29"/>
    <n v="-1"/>
  </r>
  <r>
    <s v="COUNTY"/>
    <x v="7"/>
    <s v="821618"/>
    <n v="-27.29"/>
    <n v="27.29"/>
    <x v="0"/>
    <d v="2016-08-01T00:00:00"/>
    <x v="4"/>
    <n v="5016067"/>
    <n v="27.29"/>
    <n v="-1"/>
  </r>
  <r>
    <s v="COUNTY"/>
    <x v="7"/>
    <s v="822114"/>
    <n v="-27.29"/>
    <n v="27.29"/>
    <x v="0"/>
    <d v="2016-08-01T00:00:00"/>
    <x v="4"/>
    <n v="5740120"/>
    <n v="27.29"/>
    <n v="-1"/>
  </r>
  <r>
    <s v="COUNTY"/>
    <x v="7"/>
    <s v="822117"/>
    <n v="54.58"/>
    <n v="54.58"/>
    <x v="0"/>
    <d v="2016-08-01T00:00:00"/>
    <x v="4"/>
    <n v="5740120"/>
    <n v="27.29"/>
    <n v="2"/>
  </r>
  <r>
    <s v="COUNTY"/>
    <x v="7"/>
    <s v="822127"/>
    <n v="27.29"/>
    <n v="27.29"/>
    <x v="0"/>
    <d v="2016-08-01T00:00:00"/>
    <x v="4"/>
    <n v="5000959"/>
    <n v="27.29"/>
    <n v="1"/>
  </r>
  <r>
    <s v="COUNTY"/>
    <x v="7"/>
    <s v="823272"/>
    <n v="-27.29"/>
    <n v="27.29"/>
    <x v="0"/>
    <d v="2016-08-01T00:00:00"/>
    <x v="4"/>
    <n v="5013840"/>
    <n v="27.29"/>
    <n v="-1"/>
  </r>
  <r>
    <s v="COUNTY"/>
    <x v="7"/>
    <s v="823276"/>
    <n v="-27.29"/>
    <n v="27.29"/>
    <x v="0"/>
    <d v="2016-08-01T00:00:00"/>
    <x v="4"/>
    <n v="5724280"/>
    <n v="27.29"/>
    <n v="-1"/>
  </r>
  <r>
    <s v="COUNTY"/>
    <x v="7"/>
    <s v="823282"/>
    <n v="27.29"/>
    <n v="27.29"/>
    <x v="0"/>
    <d v="2016-08-01T00:00:00"/>
    <x v="4"/>
    <n v="5782650"/>
    <n v="27.29"/>
    <n v="1"/>
  </r>
  <r>
    <s v="COUNTY"/>
    <x v="7"/>
    <s v="823288"/>
    <n v="27.29"/>
    <n v="27.29"/>
    <x v="0"/>
    <d v="2016-08-01T00:00:00"/>
    <x v="4"/>
    <n v="5005914"/>
    <n v="27.29"/>
    <n v="1"/>
  </r>
  <r>
    <s v="COUNTY"/>
    <x v="7"/>
    <s v="824176"/>
    <n v="27.29"/>
    <n v="27.29"/>
    <x v="0"/>
    <d v="2016-08-01T00:00:00"/>
    <x v="4"/>
    <n v="5779460"/>
    <n v="27.29"/>
    <n v="1"/>
  </r>
  <r>
    <s v="COUNTY"/>
    <x v="7"/>
    <s v="825584"/>
    <n v="-27.29"/>
    <n v="27.29"/>
    <x v="0"/>
    <d v="2016-08-01T00:00:00"/>
    <x v="4"/>
    <n v="5014037"/>
    <n v="27.29"/>
    <n v="-1"/>
  </r>
  <r>
    <s v="COUNTY"/>
    <x v="7"/>
    <s v="826385"/>
    <n v="27.29"/>
    <n v="27.29"/>
    <x v="0"/>
    <d v="2016-08-01T00:00:00"/>
    <x v="4"/>
    <n v="5721390"/>
    <n v="27.29"/>
    <n v="1"/>
  </r>
  <r>
    <s v="COUNTY"/>
    <x v="7"/>
    <s v="826596"/>
    <n v="-27.29"/>
    <n v="27.29"/>
    <x v="0"/>
    <d v="2016-08-01T00:00:00"/>
    <x v="4"/>
    <n v="5007142"/>
    <n v="27.29"/>
    <n v="-1"/>
  </r>
  <r>
    <s v="COUNTY"/>
    <x v="7"/>
    <s v="826996"/>
    <n v="-27.29"/>
    <n v="27.29"/>
    <x v="0"/>
    <d v="2016-08-01T00:00:00"/>
    <x v="4"/>
    <n v="5007092"/>
    <n v="27.29"/>
    <n v="-1"/>
  </r>
  <r>
    <s v="COUNTY"/>
    <x v="7"/>
    <s v="827389"/>
    <n v="-27.29"/>
    <n v="27.29"/>
    <x v="0"/>
    <d v="2016-08-01T00:00:00"/>
    <x v="4"/>
    <n v="5772910"/>
    <n v="27.29"/>
    <n v="-1"/>
  </r>
  <r>
    <s v="COUNTY"/>
    <x v="7"/>
    <s v="827391"/>
    <n v="27.29"/>
    <n v="27.29"/>
    <x v="0"/>
    <d v="2016-08-01T00:00:00"/>
    <x v="4"/>
    <n v="5784610"/>
    <n v="27.29"/>
    <n v="1"/>
  </r>
  <r>
    <s v="COUNTY"/>
    <x v="7"/>
    <s v="827418"/>
    <n v="27.29"/>
    <n v="27.29"/>
    <x v="0"/>
    <d v="2016-08-01T00:00:00"/>
    <x v="4"/>
    <n v="5784620"/>
    <n v="27.29"/>
    <n v="1"/>
  </r>
  <r>
    <s v="COUNTY"/>
    <x v="7"/>
    <s v="827424"/>
    <n v="27.29"/>
    <n v="27.29"/>
    <x v="0"/>
    <d v="2016-08-01T00:00:00"/>
    <x v="4"/>
    <n v="5784640"/>
    <n v="27.29"/>
    <n v="1"/>
  </r>
  <r>
    <s v="COUNTY"/>
    <x v="7"/>
    <s v="827429"/>
    <n v="27.29"/>
    <n v="27.29"/>
    <x v="0"/>
    <d v="2016-08-01T00:00:00"/>
    <x v="4"/>
    <n v="5784650"/>
    <n v="27.29"/>
    <n v="1"/>
  </r>
  <r>
    <s v="COUNTY"/>
    <x v="7"/>
    <s v="827718"/>
    <n v="27.29"/>
    <n v="27.29"/>
    <x v="0"/>
    <d v="2016-08-01T00:00:00"/>
    <x v="4"/>
    <n v="5730460"/>
    <n v="27.29"/>
    <n v="1"/>
  </r>
  <r>
    <s v="COUNTY"/>
    <x v="7"/>
    <s v="828327"/>
    <n v="27.29"/>
    <n v="27.29"/>
    <x v="0"/>
    <d v="2016-08-01T00:00:00"/>
    <x v="4"/>
    <n v="5784670"/>
    <n v="27.29"/>
    <n v="1"/>
  </r>
  <r>
    <s v="COUNTY"/>
    <x v="7"/>
    <s v="828367"/>
    <n v="21.83"/>
    <n v="21.83"/>
    <x v="0"/>
    <d v="2016-08-01T00:00:00"/>
    <x v="4"/>
    <n v="5784690"/>
    <n v="27.29"/>
    <n v="0.79992671308171492"/>
  </r>
  <r>
    <s v="COUNTY"/>
    <x v="7"/>
    <s v="828379"/>
    <n v="-27.29"/>
    <n v="27.29"/>
    <x v="0"/>
    <d v="2016-08-01T00:00:00"/>
    <x v="4"/>
    <n v="5774540"/>
    <n v="27.29"/>
    <n v="-1"/>
  </r>
  <r>
    <s v="COUNTY"/>
    <x v="7"/>
    <s v="829464"/>
    <n v="27.29"/>
    <n v="27.29"/>
    <x v="0"/>
    <d v="2016-08-01T00:00:00"/>
    <x v="4"/>
    <n v="5726580"/>
    <n v="27.29"/>
    <n v="1"/>
  </r>
  <r>
    <s v="COUNTY"/>
    <x v="7"/>
    <s v="829478"/>
    <n v="21.83"/>
    <n v="21.83"/>
    <x v="0"/>
    <d v="2016-08-01T00:00:00"/>
    <x v="4"/>
    <n v="5784770"/>
    <n v="27.29"/>
    <n v="0.79992671308171492"/>
  </r>
  <r>
    <s v="COUNTY"/>
    <x v="7"/>
    <s v="829585"/>
    <n v="-27.29"/>
    <n v="27.29"/>
    <x v="0"/>
    <d v="2016-08-01T00:00:00"/>
    <x v="4"/>
    <n v="5748800"/>
    <n v="27.29"/>
    <n v="-1"/>
  </r>
  <r>
    <s v="COUNTY"/>
    <x v="7"/>
    <s v="829733"/>
    <n v="27.29"/>
    <n v="27.29"/>
    <x v="0"/>
    <d v="2016-08-01T00:00:00"/>
    <x v="4"/>
    <n v="5784820"/>
    <n v="27.29"/>
    <n v="1"/>
  </r>
  <r>
    <s v="COUNTY"/>
    <x v="7"/>
    <s v="830036"/>
    <n v="27.29"/>
    <n v="27.29"/>
    <x v="0"/>
    <d v="2016-08-01T00:00:00"/>
    <x v="4"/>
    <n v="5751660"/>
    <n v="27.29"/>
    <n v="1"/>
  </r>
  <r>
    <s v="COUNTY"/>
    <x v="7"/>
    <s v="830122"/>
    <n v="21.83"/>
    <n v="21.83"/>
    <x v="0"/>
    <d v="2016-08-01T00:00:00"/>
    <x v="4"/>
    <n v="5784840"/>
    <n v="27.29"/>
    <n v="0.79992671308171492"/>
  </r>
  <r>
    <s v="COUNTY"/>
    <x v="7"/>
    <s v="830123"/>
    <n v="27.29"/>
    <n v="27.29"/>
    <x v="0"/>
    <d v="2016-08-01T00:00:00"/>
    <x v="4"/>
    <n v="5784850"/>
    <n v="27.29"/>
    <n v="1"/>
  </r>
  <r>
    <s v="COUNTY"/>
    <x v="7"/>
    <s v="830801"/>
    <n v="5.46"/>
    <n v="5.46"/>
    <x v="0"/>
    <d v="2016-08-01T00:00:00"/>
    <x v="4"/>
    <n v="5749020"/>
    <n v="27.29"/>
    <n v="0.2000732869182851"/>
  </r>
  <r>
    <s v="COUNTY"/>
    <x v="7"/>
    <s v="832188"/>
    <n v="5.46"/>
    <n v="5.46"/>
    <x v="0"/>
    <d v="2016-08-01T00:00:00"/>
    <x v="4"/>
    <n v="5738440"/>
    <n v="27.29"/>
    <n v="0.2000732869182851"/>
  </r>
  <r>
    <s v="COUNTY"/>
    <x v="7"/>
    <s v="832215"/>
    <n v="5.46"/>
    <n v="5.46"/>
    <x v="0"/>
    <d v="2016-08-01T00:00:00"/>
    <x v="4"/>
    <n v="5771750"/>
    <n v="27.29"/>
    <n v="0.2000732869182851"/>
  </r>
  <r>
    <s v="COUNTY"/>
    <x v="7"/>
    <s v="832237"/>
    <n v="5.46"/>
    <n v="5.46"/>
    <x v="0"/>
    <d v="2016-08-01T00:00:00"/>
    <x v="4"/>
    <n v="5766470"/>
    <n v="27.29"/>
    <n v="0.2000732869182851"/>
  </r>
  <r>
    <s v="COUNTY"/>
    <x v="7"/>
    <s v="833735"/>
    <n v="5.46"/>
    <n v="5.46"/>
    <x v="0"/>
    <d v="2016-08-01T00:00:00"/>
    <x v="4"/>
    <n v="5766720"/>
    <n v="27.29"/>
    <n v="0.2000732869182851"/>
  </r>
  <r>
    <s v="COUNTY"/>
    <x v="7"/>
    <s v="834660"/>
    <n v="27.29"/>
    <n v="27.29"/>
    <x v="0"/>
    <d v="2016-08-01T00:00:00"/>
    <x v="4"/>
    <n v="5784810"/>
    <n v="27.29"/>
    <n v="1"/>
  </r>
  <r>
    <s v="COUNTY"/>
    <x v="7"/>
    <s v="834661"/>
    <n v="27.29"/>
    <n v="27.29"/>
    <x v="0"/>
    <d v="2016-08-01T00:00:00"/>
    <x v="4"/>
    <n v="5784810"/>
    <n v="27.29"/>
    <n v="1"/>
  </r>
  <r>
    <s v="COUNTY"/>
    <x v="7"/>
    <s v="834662"/>
    <n v="27.29"/>
    <n v="27.29"/>
    <x v="0"/>
    <d v="2016-08-01T00:00:00"/>
    <x v="4"/>
    <n v="5784810"/>
    <n v="27.29"/>
    <n v="1"/>
  </r>
  <r>
    <s v="COUNTY"/>
    <x v="7"/>
    <s v="834663"/>
    <n v="27.29"/>
    <n v="27.29"/>
    <x v="0"/>
    <d v="2016-08-01T00:00:00"/>
    <x v="4"/>
    <n v="5784810"/>
    <n v="27.29"/>
    <n v="1"/>
  </r>
  <r>
    <s v="COUNTY"/>
    <x v="7"/>
    <s v="834664"/>
    <n v="27.29"/>
    <n v="27.29"/>
    <x v="0"/>
    <d v="2016-08-01T00:00:00"/>
    <x v="4"/>
    <n v="5784810"/>
    <n v="27.29"/>
    <n v="1"/>
  </r>
  <r>
    <s v="COUNTY"/>
    <x v="7"/>
    <s v="834665"/>
    <n v="27.29"/>
    <n v="27.29"/>
    <x v="0"/>
    <d v="2016-08-01T00:00:00"/>
    <x v="4"/>
    <n v="5784810"/>
    <n v="27.29"/>
    <n v="1"/>
  </r>
  <r>
    <s v="COUNTY"/>
    <x v="7"/>
    <s v="838743"/>
    <n v="6.3"/>
    <n v="6.3"/>
    <x v="0"/>
    <d v="2016-08-01T00:00:00"/>
    <x v="4"/>
    <n v="5768820"/>
    <n v="27.29"/>
    <n v="0.23085379259802125"/>
  </r>
  <r>
    <s v="AWH"/>
    <x v="7"/>
    <s v="12565586"/>
    <n v="791.41"/>
    <n v="791.41"/>
    <x v="0"/>
    <d v="2016-08-01T00:00:00"/>
    <x v="4"/>
    <n v="5014543"/>
    <n v="27.29"/>
    <n v="29"/>
  </r>
  <r>
    <s v="SpokCity"/>
    <x v="7"/>
    <s v="12565586"/>
    <n v="54.58"/>
    <n v="54.58"/>
    <x v="0"/>
    <d v="2016-08-01T00:00:00"/>
    <x v="4"/>
    <n v="5707530"/>
    <n v="27.29"/>
    <n v="2"/>
  </r>
  <r>
    <s v="COUNTY"/>
    <x v="7"/>
    <s v="12565586"/>
    <n v="8241.58"/>
    <n v="8241.58"/>
    <x v="0"/>
    <d v="2016-08-01T00:00:00"/>
    <x v="4"/>
    <n v="5779930"/>
    <n v="27.29"/>
    <n v="302"/>
  </r>
  <r>
    <s v="COUNTY"/>
    <x v="7"/>
    <s v="12565586"/>
    <n v="81.87"/>
    <n v="81.87"/>
    <x v="0"/>
    <d v="2016-08-01T00:00:00"/>
    <x v="4"/>
    <n v="5783770"/>
    <n v="27.29"/>
    <n v="3.0000000000000004"/>
  </r>
  <r>
    <s v="COUNTY"/>
    <x v="7"/>
    <s v="12565586"/>
    <n v="54.58"/>
    <n v="54.58"/>
    <x v="0"/>
    <d v="2016-08-01T00:00:00"/>
    <x v="4"/>
    <n v="5748400"/>
    <n v="27.29"/>
    <n v="2"/>
  </r>
  <r>
    <s v="COUNTY"/>
    <x v="7"/>
    <s v="12565586"/>
    <n v="27.29"/>
    <n v="27.29"/>
    <x v="0"/>
    <d v="2016-08-01T00:00:00"/>
    <x v="4"/>
    <n v="5778180"/>
    <n v="27.29"/>
    <n v="1"/>
  </r>
  <r>
    <s v="COUNTY"/>
    <x v="7"/>
    <s v="12565586"/>
    <n v="54.58"/>
    <n v="54.58"/>
    <x v="0"/>
    <d v="2016-08-01T00:00:00"/>
    <x v="4"/>
    <n v="5770590"/>
    <n v="27.29"/>
    <n v="2"/>
  </r>
  <r>
    <s v="COUNTY"/>
    <x v="7"/>
    <s v="12565586"/>
    <n v="22541.54"/>
    <n v="22541.54"/>
    <x v="0"/>
    <d v="2016-08-01T00:00:00"/>
    <x v="4"/>
    <n v="5766400"/>
    <n v="27.29"/>
    <n v="826.00000000000011"/>
  </r>
  <r>
    <s v="COUNTY"/>
    <x v="7"/>
    <s v="12822752"/>
    <n v="27.29"/>
    <n v="27.29"/>
    <x v="0"/>
    <d v="2016-08-01T00:00:00"/>
    <x v="4"/>
    <n v="5781340"/>
    <n v="27.29"/>
    <n v="1"/>
  </r>
  <r>
    <s v="COUNTY"/>
    <x v="7"/>
    <s v="12822752"/>
    <n v="600.38"/>
    <n v="600.38"/>
    <x v="0"/>
    <d v="2016-08-01T00:00:00"/>
    <x v="4"/>
    <n v="5012212"/>
    <n v="27.29"/>
    <n v="22"/>
  </r>
  <r>
    <s v="COUNTY"/>
    <x v="7"/>
    <s v="12822752"/>
    <n v="1037.02"/>
    <n v="1037.02"/>
    <x v="0"/>
    <d v="2016-08-01T00:00:00"/>
    <x v="4"/>
    <n v="5784530"/>
    <n v="27.29"/>
    <n v="38"/>
  </r>
  <r>
    <s v="AWH"/>
    <x v="7"/>
    <s v="13084312"/>
    <n v="382.06"/>
    <n v="382.06"/>
    <x v="0"/>
    <d v="2016-08-01T00:00:00"/>
    <x v="4"/>
    <n v="5759190"/>
    <n v="27.29"/>
    <n v="14"/>
  </r>
  <r>
    <s v="SpokCity"/>
    <x v="7"/>
    <s v="13084312"/>
    <n v="27.29"/>
    <n v="27.29"/>
    <x v="0"/>
    <d v="2016-08-01T00:00:00"/>
    <x v="4"/>
    <n v="5779220"/>
    <n v="27.29"/>
    <n v="1"/>
  </r>
  <r>
    <s v="SpokCity"/>
    <x v="7"/>
    <s v="13084312"/>
    <n v="27.29"/>
    <n v="27.29"/>
    <x v="0"/>
    <d v="2016-08-01T00:00:00"/>
    <x v="4"/>
    <n v="5736420"/>
    <n v="27.29"/>
    <n v="1"/>
  </r>
  <r>
    <s v="COUNTY"/>
    <x v="7"/>
    <s v="13084312"/>
    <n v="7204.56"/>
    <n v="7204.56"/>
    <x v="0"/>
    <d v="2016-08-01T00:00:00"/>
    <x v="4"/>
    <n v="5765840"/>
    <n v="27.29"/>
    <n v="264"/>
  </r>
  <r>
    <s v="COUNTY"/>
    <x v="7"/>
    <s v="13084312"/>
    <n v="27.29"/>
    <n v="27.29"/>
    <x v="0"/>
    <d v="2016-08-01T00:00:00"/>
    <x v="4"/>
    <n v="5781730"/>
    <n v="27.29"/>
    <n v="1"/>
  </r>
  <r>
    <s v="COUNTY"/>
    <x v="7"/>
    <s v="13084312"/>
    <n v="27.29"/>
    <n v="27.29"/>
    <x v="0"/>
    <d v="2016-08-01T00:00:00"/>
    <x v="4"/>
    <n v="5728120"/>
    <n v="27.29"/>
    <n v="1"/>
  </r>
  <r>
    <s v="COUNTY"/>
    <x v="7"/>
    <s v="13084312"/>
    <n v="27.29"/>
    <n v="27.29"/>
    <x v="0"/>
    <d v="2016-08-01T00:00:00"/>
    <x v="4"/>
    <n v="5781990"/>
    <n v="27.29"/>
    <n v="1"/>
  </r>
  <r>
    <s v="COUNTY"/>
    <x v="7"/>
    <s v="13084312"/>
    <n v="54.58"/>
    <n v="54.58"/>
    <x v="0"/>
    <d v="2016-08-01T00:00:00"/>
    <x v="4"/>
    <n v="5763780"/>
    <n v="27.29"/>
    <n v="2"/>
  </r>
  <r>
    <s v="COUNTY"/>
    <x v="7"/>
    <s v="13084312"/>
    <n v="24233.3"/>
    <n v="24233.3"/>
    <x v="0"/>
    <d v="2016-08-01T00:00:00"/>
    <x v="4"/>
    <n v="5762450"/>
    <n v="27.29"/>
    <n v="887.99193843898865"/>
  </r>
  <r>
    <s v="COUNTY"/>
    <x v="7"/>
    <s v="13084312"/>
    <n v="54.58"/>
    <n v="54.58"/>
    <x v="0"/>
    <d v="2016-08-01T00:00:00"/>
    <x v="4"/>
    <n v="5778950"/>
    <n v="27.29"/>
    <n v="2"/>
  </r>
  <r>
    <s v="COUNTY"/>
    <x v="7"/>
    <s v="832248"/>
    <n v="5.46"/>
    <n v="5.46"/>
    <x v="0"/>
    <d v="2016-08-02T00:00:00"/>
    <x v="4"/>
    <n v="5777900"/>
    <n v="27.29"/>
    <n v="0.2000732869182851"/>
  </r>
  <r>
    <s v="COUNTY"/>
    <x v="7"/>
    <s v="832262"/>
    <n v="5.46"/>
    <n v="5.46"/>
    <x v="0"/>
    <d v="2016-08-02T00:00:00"/>
    <x v="4"/>
    <n v="5000949"/>
    <n v="27.29"/>
    <n v="0.2000732869182851"/>
  </r>
  <r>
    <s v="COUNTY"/>
    <x v="7"/>
    <s v="832247"/>
    <n v="27.29"/>
    <n v="27.29"/>
    <x v="0"/>
    <d v="2016-08-04T00:00:00"/>
    <x v="4"/>
    <n v="5003966"/>
    <n v="27.29"/>
    <n v="1"/>
  </r>
  <r>
    <s v="COUNTY"/>
    <x v="7"/>
    <s v="833768"/>
    <n v="-20.47"/>
    <n v="20.47"/>
    <x v="0"/>
    <d v="2016-08-04T00:00:00"/>
    <x v="4"/>
    <n v="5779510"/>
    <n v="27.29"/>
    <n v="-0.75009160864785629"/>
  </r>
  <r>
    <s v="COUNTY"/>
    <x v="7"/>
    <s v="833783"/>
    <n v="6.82"/>
    <n v="6.82"/>
    <x v="0"/>
    <d v="2016-08-04T00:00:00"/>
    <x v="4"/>
    <n v="5005510"/>
    <n v="27.29"/>
    <n v="0.24990839135214366"/>
  </r>
  <r>
    <s v="COUNTY"/>
    <x v="7"/>
    <s v="834511"/>
    <n v="-20.47"/>
    <n v="20.47"/>
    <x v="0"/>
    <d v="2016-08-04T00:00:00"/>
    <x v="4"/>
    <n v="5015567"/>
    <n v="27.29"/>
    <n v="-0.75009160864785629"/>
  </r>
  <r>
    <s v="COUNTY"/>
    <x v="7"/>
    <s v="835038"/>
    <n v="27.29"/>
    <n v="27.29"/>
    <x v="0"/>
    <d v="2016-08-04T00:00:00"/>
    <x v="4"/>
    <n v="5011715"/>
    <n v="27.29"/>
    <n v="1"/>
  </r>
  <r>
    <s v="COUNTY"/>
    <x v="7"/>
    <s v="835798"/>
    <n v="6.82"/>
    <n v="6.82"/>
    <x v="0"/>
    <d v="2016-08-04T00:00:00"/>
    <x v="4"/>
    <n v="5740440"/>
    <n v="27.29"/>
    <n v="0.24990839135214366"/>
  </r>
  <r>
    <s v="COUNTY"/>
    <x v="7"/>
    <s v="832228"/>
    <n v="27.29"/>
    <n v="27.29"/>
    <x v="0"/>
    <d v="2016-08-05T00:00:00"/>
    <x v="4"/>
    <n v="5784910"/>
    <n v="27.29"/>
    <n v="1"/>
  </r>
  <r>
    <s v="COUNTY"/>
    <x v="7"/>
    <s v="832278"/>
    <n v="27.29"/>
    <n v="27.29"/>
    <x v="0"/>
    <d v="2016-08-05T00:00:00"/>
    <x v="4"/>
    <n v="5001097"/>
    <n v="27.29"/>
    <n v="1"/>
  </r>
  <r>
    <s v="COUNTY"/>
    <x v="7"/>
    <s v="832280"/>
    <n v="27.29"/>
    <n v="27.29"/>
    <x v="0"/>
    <d v="2016-08-05T00:00:00"/>
    <x v="4"/>
    <n v="5004641"/>
    <n v="27.29"/>
    <n v="1"/>
  </r>
  <r>
    <s v="COUNTY"/>
    <x v="7"/>
    <s v="833786"/>
    <n v="54.58"/>
    <n v="54.58"/>
    <x v="0"/>
    <d v="2016-08-05T00:00:00"/>
    <x v="4"/>
    <n v="5006915"/>
    <n v="27.29"/>
    <n v="2"/>
  </r>
  <r>
    <s v="COUNTY"/>
    <x v="7"/>
    <s v="830755"/>
    <n v="21.83"/>
    <n v="21.83"/>
    <x v="0"/>
    <d v="2016-08-08T00:00:00"/>
    <x v="4"/>
    <n v="5706480"/>
    <n v="27.29"/>
    <n v="0.79992671308171492"/>
  </r>
  <r>
    <s v="COUNTY"/>
    <x v="7"/>
    <s v="832212"/>
    <n v="21.83"/>
    <n v="21.83"/>
    <x v="0"/>
    <d v="2016-08-08T00:00:00"/>
    <x v="4"/>
    <n v="5784880"/>
    <n v="27.29"/>
    <n v="0.79992671308171492"/>
  </r>
  <r>
    <s v="COUNTY"/>
    <x v="7"/>
    <s v="833274"/>
    <n v="21.83"/>
    <n v="21.83"/>
    <x v="0"/>
    <d v="2016-08-08T00:00:00"/>
    <x v="4"/>
    <n v="5784980"/>
    <n v="27.29"/>
    <n v="0.79992671308171492"/>
  </r>
  <r>
    <s v="COUNTY"/>
    <x v="7"/>
    <s v="833290"/>
    <n v="21.83"/>
    <n v="21.83"/>
    <x v="0"/>
    <d v="2016-08-08T00:00:00"/>
    <x v="4"/>
    <n v="5785000"/>
    <n v="27.29"/>
    <n v="0.79992671308171492"/>
  </r>
  <r>
    <s v="COUNTY"/>
    <x v="7"/>
    <s v="833308"/>
    <n v="21.83"/>
    <n v="21.83"/>
    <x v="0"/>
    <d v="2016-08-08T00:00:00"/>
    <x v="4"/>
    <n v="5775860"/>
    <n v="27.29"/>
    <n v="0.79992671308171492"/>
  </r>
  <r>
    <s v="COUNTY"/>
    <x v="7"/>
    <s v="834734"/>
    <n v="10.92"/>
    <n v="10.92"/>
    <x v="0"/>
    <d v="2016-08-08T00:00:00"/>
    <x v="4"/>
    <n v="5749150"/>
    <n v="27.29"/>
    <n v="0.40014657383657021"/>
  </r>
  <r>
    <s v="COUNTY"/>
    <x v="7"/>
    <s v="835826"/>
    <n v="-16.37"/>
    <n v="16.37"/>
    <x v="0"/>
    <d v="2016-08-08T00:00:00"/>
    <x v="4"/>
    <n v="5772630"/>
    <n v="27.29"/>
    <n v="-0.59985342616342985"/>
  </r>
  <r>
    <s v="COUNTY"/>
    <x v="7"/>
    <s v="835891"/>
    <n v="10.92"/>
    <n v="10.92"/>
    <x v="0"/>
    <d v="2016-08-08T00:00:00"/>
    <x v="4"/>
    <n v="5746180"/>
    <n v="27.29"/>
    <n v="0.40014657383657021"/>
  </r>
  <r>
    <s v="COUNTY"/>
    <x v="7"/>
    <s v="836860"/>
    <n v="10.92"/>
    <n v="10.92"/>
    <x v="0"/>
    <d v="2016-08-08T00:00:00"/>
    <x v="4"/>
    <n v="5782030"/>
    <n v="27.29"/>
    <n v="0.40014657383657021"/>
  </r>
  <r>
    <s v="COUNTY"/>
    <x v="7"/>
    <s v="832253"/>
    <n v="21.83"/>
    <n v="21.83"/>
    <x v="0"/>
    <d v="2016-08-09T00:00:00"/>
    <x v="4"/>
    <n v="5001215"/>
    <n v="27.29"/>
    <n v="0.79992671308171492"/>
  </r>
  <r>
    <s v="COUNTY"/>
    <x v="7"/>
    <s v="832263"/>
    <n v="43.66"/>
    <n v="43.66"/>
    <x v="0"/>
    <d v="2016-08-09T00:00:00"/>
    <x v="4"/>
    <n v="5000949"/>
    <n v="27.29"/>
    <n v="1.5998534261634298"/>
  </r>
  <r>
    <s v="COUNTY"/>
    <x v="7"/>
    <s v="833712"/>
    <n v="21.83"/>
    <n v="21.83"/>
    <x v="0"/>
    <d v="2016-08-09T00:00:00"/>
    <x v="4"/>
    <n v="5785030"/>
    <n v="27.29"/>
    <n v="0.79992671308171492"/>
  </r>
  <r>
    <s v="COUNTY"/>
    <x v="7"/>
    <s v="835800"/>
    <n v="-16.37"/>
    <n v="16.37"/>
    <x v="0"/>
    <d v="2016-08-09T00:00:00"/>
    <x v="4"/>
    <n v="5001305"/>
    <n v="27.29"/>
    <n v="-0.59985342616342985"/>
  </r>
  <r>
    <s v="COUNTY"/>
    <x v="7"/>
    <s v="836857"/>
    <n v="-16.37"/>
    <n v="16.37"/>
    <x v="0"/>
    <d v="2016-08-09T00:00:00"/>
    <x v="4"/>
    <n v="5785030"/>
    <n v="27.29"/>
    <n v="-0.59985342616342985"/>
  </r>
  <r>
    <s v="COUNTY"/>
    <x v="7"/>
    <s v="832236"/>
    <n v="20.47"/>
    <n v="20.47"/>
    <x v="0"/>
    <d v="2016-08-11T00:00:00"/>
    <x v="4"/>
    <n v="5784920"/>
    <n v="27.29"/>
    <n v="0.75009160864785629"/>
  </r>
  <r>
    <s v="COUNTY"/>
    <x v="7"/>
    <s v="833776"/>
    <n v="20.47"/>
    <n v="20.47"/>
    <x v="0"/>
    <d v="2016-08-11T00:00:00"/>
    <x v="4"/>
    <n v="5765060"/>
    <n v="27.29"/>
    <n v="0.75009160864785629"/>
  </r>
  <r>
    <s v="COUNTY"/>
    <x v="7"/>
    <s v="833782"/>
    <n v="20.47"/>
    <n v="20.47"/>
    <x v="0"/>
    <d v="2016-08-11T00:00:00"/>
    <x v="4"/>
    <n v="5014232"/>
    <n v="27.29"/>
    <n v="0.75009160864785629"/>
  </r>
  <r>
    <s v="COUNTY"/>
    <x v="7"/>
    <s v="835833"/>
    <n v="20.47"/>
    <n v="20.47"/>
    <x v="0"/>
    <d v="2016-08-11T00:00:00"/>
    <x v="4"/>
    <n v="5007569"/>
    <n v="27.29"/>
    <n v="0.75009160864785629"/>
  </r>
  <r>
    <s v="COUNTY"/>
    <x v="7"/>
    <s v="836859"/>
    <n v="13.65"/>
    <n v="13.65"/>
    <x v="0"/>
    <d v="2016-08-11T00:00:00"/>
    <x v="4"/>
    <n v="5761800"/>
    <n v="27.29"/>
    <n v="0.50018321729571269"/>
  </r>
  <r>
    <s v="COUNTY"/>
    <x v="7"/>
    <s v="832965"/>
    <n v="16.37"/>
    <n v="16.37"/>
    <x v="0"/>
    <d v="2016-08-15T00:00:00"/>
    <x v="4"/>
    <n v="5763470"/>
    <n v="27.29"/>
    <n v="0.59985342616342985"/>
  </r>
  <r>
    <s v="COUNTY"/>
    <x v="7"/>
    <s v="834597"/>
    <n v="16.37"/>
    <n v="16.37"/>
    <x v="0"/>
    <d v="2016-08-15T00:00:00"/>
    <x v="4"/>
    <n v="5785080"/>
    <n v="27.29"/>
    <n v="0.59985342616342985"/>
  </r>
  <r>
    <s v="COUNTY"/>
    <x v="7"/>
    <s v="836569"/>
    <n v="16.37"/>
    <n v="16.37"/>
    <x v="0"/>
    <d v="2016-08-15T00:00:00"/>
    <x v="4"/>
    <n v="5785240"/>
    <n v="27.29"/>
    <n v="0.59985342616342985"/>
  </r>
  <r>
    <s v="COUNTY"/>
    <x v="7"/>
    <s v="837704"/>
    <n v="16.37"/>
    <n v="16.37"/>
    <x v="0"/>
    <d v="2016-08-15T00:00:00"/>
    <x v="4"/>
    <n v="5745780"/>
    <n v="27.29"/>
    <n v="0.59985342616342985"/>
  </r>
  <r>
    <s v="COUNTY"/>
    <x v="7"/>
    <s v="837705"/>
    <n v="16.37"/>
    <n v="16.37"/>
    <x v="0"/>
    <d v="2016-08-15T00:00:00"/>
    <x v="4"/>
    <n v="5768650"/>
    <n v="27.29"/>
    <n v="0.59985342616342985"/>
  </r>
  <r>
    <s v="COUNTY"/>
    <x v="7"/>
    <s v="838084"/>
    <n v="16.37"/>
    <n v="16.37"/>
    <x v="0"/>
    <d v="2016-08-15T00:00:00"/>
    <x v="4"/>
    <n v="5763640"/>
    <n v="27.29"/>
    <n v="0.59985342616342985"/>
  </r>
  <r>
    <s v="COUNTY"/>
    <x v="7"/>
    <s v="838086"/>
    <n v="16.37"/>
    <n v="16.37"/>
    <x v="0"/>
    <d v="2016-08-15T00:00:00"/>
    <x v="4"/>
    <n v="5778970"/>
    <n v="27.29"/>
    <n v="0.59985342616342985"/>
  </r>
  <r>
    <s v="COUNTY"/>
    <x v="7"/>
    <s v="838695"/>
    <n v="-10.92"/>
    <n v="10.92"/>
    <x v="0"/>
    <d v="2016-08-15T00:00:00"/>
    <x v="4"/>
    <n v="5784620"/>
    <n v="27.29"/>
    <n v="-0.40014657383657021"/>
  </r>
  <r>
    <s v="COUNTY"/>
    <x v="7"/>
    <s v="840087"/>
    <n v="-10.92"/>
    <n v="10.92"/>
    <x v="0"/>
    <d v="2016-08-15T00:00:00"/>
    <x v="4"/>
    <n v="5775850"/>
    <n v="27.29"/>
    <n v="-0.40014657383657021"/>
  </r>
  <r>
    <s v="COUNTY"/>
    <x v="7"/>
    <s v="834495"/>
    <n v="16.37"/>
    <n v="16.37"/>
    <x v="0"/>
    <d v="2016-08-16T00:00:00"/>
    <x v="4"/>
    <n v="5785050"/>
    <n v="27.29"/>
    <n v="0.59985342616342985"/>
  </r>
  <r>
    <s v="COUNTY"/>
    <x v="7"/>
    <s v="835865"/>
    <n v="16.37"/>
    <n v="16.37"/>
    <x v="0"/>
    <d v="2016-08-16T00:00:00"/>
    <x v="4"/>
    <n v="5785180"/>
    <n v="27.29"/>
    <n v="0.59985342616342985"/>
  </r>
  <r>
    <s v="COUNTY"/>
    <x v="7"/>
    <s v="838746"/>
    <n v="16.37"/>
    <n v="16.37"/>
    <x v="0"/>
    <d v="2016-08-16T00:00:00"/>
    <x v="4"/>
    <n v="5001205"/>
    <n v="27.29"/>
    <n v="0.59985342616342985"/>
  </r>
  <r>
    <s v="COUNTY"/>
    <x v="7"/>
    <s v="839031"/>
    <n v="16.37"/>
    <n v="16.37"/>
    <x v="0"/>
    <d v="2016-08-16T00:00:00"/>
    <x v="4"/>
    <n v="5777920"/>
    <n v="27.29"/>
    <n v="0.59985342616342985"/>
  </r>
  <r>
    <s v="COUNTY"/>
    <x v="7"/>
    <s v="841194"/>
    <n v="16.37"/>
    <n v="16.37"/>
    <x v="0"/>
    <d v="2016-08-16T00:00:00"/>
    <x v="4"/>
    <n v="5015015"/>
    <n v="27.29"/>
    <n v="0.59985342616342985"/>
  </r>
  <r>
    <s v="COUNTY"/>
    <x v="7"/>
    <s v="841197"/>
    <n v="16.37"/>
    <n v="16.37"/>
    <x v="0"/>
    <d v="2016-08-16T00:00:00"/>
    <x v="4"/>
    <n v="5761730"/>
    <n v="27.29"/>
    <n v="0.59985342616342985"/>
  </r>
  <r>
    <s v="COUNTY"/>
    <x v="7"/>
    <s v="841200"/>
    <n v="16.37"/>
    <n v="16.37"/>
    <x v="0"/>
    <d v="2016-08-16T00:00:00"/>
    <x v="4"/>
    <n v="5746810"/>
    <n v="27.29"/>
    <n v="0.59985342616342985"/>
  </r>
  <r>
    <s v="COUNTY"/>
    <x v="7"/>
    <s v="835886"/>
    <n v="13.65"/>
    <n v="13.65"/>
    <x v="0"/>
    <d v="2016-08-18T00:00:00"/>
    <x v="4"/>
    <n v="5785220"/>
    <n v="27.29"/>
    <n v="0.50018321729571269"/>
  </r>
  <r>
    <s v="COUNTY"/>
    <x v="7"/>
    <s v="836937"/>
    <n v="13.65"/>
    <n v="13.65"/>
    <x v="0"/>
    <d v="2016-08-18T00:00:00"/>
    <x v="4"/>
    <n v="5004781"/>
    <n v="27.29"/>
    <n v="0.50018321729571269"/>
  </r>
  <r>
    <s v="COUNTY"/>
    <x v="7"/>
    <s v="841199"/>
    <n v="20.47"/>
    <n v="20.47"/>
    <x v="0"/>
    <d v="2016-08-18T00:00:00"/>
    <x v="4"/>
    <n v="5773820"/>
    <n v="27.29"/>
    <n v="0.75009160864785629"/>
  </r>
  <r>
    <s v="COUNTY"/>
    <x v="7"/>
    <s v="841675"/>
    <n v="20.47"/>
    <n v="20.47"/>
    <x v="0"/>
    <d v="2016-08-18T00:00:00"/>
    <x v="4"/>
    <n v="5775870"/>
    <n v="27.29"/>
    <n v="0.75009160864785629"/>
  </r>
  <r>
    <s v="COUNTY"/>
    <x v="7"/>
    <s v="841680"/>
    <n v="20.47"/>
    <n v="20.47"/>
    <x v="0"/>
    <d v="2016-08-18T00:00:00"/>
    <x v="4"/>
    <n v="5780850"/>
    <n v="27.29"/>
    <n v="0.75009160864785629"/>
  </r>
  <r>
    <s v="COUNTY"/>
    <x v="7"/>
    <s v="837764"/>
    <n v="13.65"/>
    <n v="13.65"/>
    <x v="0"/>
    <d v="2016-08-19T00:00:00"/>
    <x v="4"/>
    <n v="5785340"/>
    <n v="27.29"/>
    <n v="0.50018321729571269"/>
  </r>
  <r>
    <s v="COUNTY"/>
    <x v="7"/>
    <s v="841671"/>
    <n v="20.47"/>
    <n v="20.47"/>
    <x v="0"/>
    <d v="2016-08-19T00:00:00"/>
    <x v="4"/>
    <n v="5001074"/>
    <n v="27.29"/>
    <n v="0.75009160864785629"/>
  </r>
  <r>
    <s v="COUNTY"/>
    <x v="7"/>
    <s v="841681"/>
    <n v="20.47"/>
    <n v="20.47"/>
    <x v="0"/>
    <d v="2016-08-19T00:00:00"/>
    <x v="4"/>
    <n v="5760710"/>
    <n v="27.29"/>
    <n v="0.75009160864785629"/>
  </r>
  <r>
    <s v="COUNTY"/>
    <x v="7"/>
    <s v="836928"/>
    <n v="10.92"/>
    <n v="10.92"/>
    <x v="0"/>
    <d v="2016-08-22T00:00:00"/>
    <x v="4"/>
    <n v="5785270"/>
    <n v="27.29"/>
    <n v="0.40014657383657021"/>
  </r>
  <r>
    <s v="COUNTY"/>
    <x v="7"/>
    <s v="837006"/>
    <n v="10.92"/>
    <n v="10.92"/>
    <x v="0"/>
    <d v="2016-08-22T00:00:00"/>
    <x v="4"/>
    <n v="5785290"/>
    <n v="27.29"/>
    <n v="0.40014657383657021"/>
  </r>
  <r>
    <s v="COUNTY"/>
    <x v="7"/>
    <s v="837731"/>
    <n v="10.92"/>
    <n v="10.92"/>
    <x v="0"/>
    <d v="2016-08-22T00:00:00"/>
    <x v="4"/>
    <n v="5785350"/>
    <n v="27.29"/>
    <n v="0.40014657383657021"/>
  </r>
  <r>
    <s v="COUNTY"/>
    <x v="7"/>
    <s v="839067"/>
    <n v="10.92"/>
    <n v="10.92"/>
    <x v="0"/>
    <d v="2016-08-22T00:00:00"/>
    <x v="4"/>
    <n v="5785490"/>
    <n v="27.29"/>
    <n v="0.40014657383657021"/>
  </r>
  <r>
    <s v="COUNTY"/>
    <x v="7"/>
    <s v="839088"/>
    <n v="10.92"/>
    <n v="10.92"/>
    <x v="0"/>
    <d v="2016-08-22T00:00:00"/>
    <x v="4"/>
    <n v="5005881"/>
    <n v="27.29"/>
    <n v="0.40014657383657021"/>
  </r>
  <r>
    <s v="COUNTY"/>
    <x v="7"/>
    <s v="840128"/>
    <n v="10.92"/>
    <n v="10.92"/>
    <x v="0"/>
    <d v="2016-08-22T00:00:00"/>
    <x v="4"/>
    <n v="5785520"/>
    <n v="27.29"/>
    <n v="0.40014657383657021"/>
  </r>
  <r>
    <s v="COUNTY"/>
    <x v="7"/>
    <s v="840520"/>
    <n v="-5.46"/>
    <n v="5.46"/>
    <x v="0"/>
    <d v="2016-08-22T00:00:00"/>
    <x v="4"/>
    <n v="5748270"/>
    <n v="27.29"/>
    <n v="-0.2000732869182851"/>
  </r>
  <r>
    <s v="COUNTY"/>
    <x v="7"/>
    <s v="840821"/>
    <n v="21.83"/>
    <n v="21.83"/>
    <x v="0"/>
    <d v="2016-08-22T00:00:00"/>
    <x v="4"/>
    <n v="5758710"/>
    <n v="27.29"/>
    <n v="0.79992671308171492"/>
  </r>
  <r>
    <s v="COUNTY"/>
    <x v="7"/>
    <s v="841648"/>
    <n v="21.83"/>
    <n v="21.83"/>
    <x v="0"/>
    <d v="2016-08-22T00:00:00"/>
    <x v="4"/>
    <n v="5780680"/>
    <n v="27.29"/>
    <n v="0.79992671308171492"/>
  </r>
  <r>
    <s v="COUNTY"/>
    <x v="7"/>
    <s v="841663"/>
    <n v="21.83"/>
    <n v="21.83"/>
    <x v="0"/>
    <d v="2016-08-22T00:00:00"/>
    <x v="4"/>
    <n v="5779190"/>
    <n v="27.29"/>
    <n v="0.79992671308171492"/>
  </r>
  <r>
    <s v="COUNTY"/>
    <x v="7"/>
    <s v="841686"/>
    <n v="21.83"/>
    <n v="21.83"/>
    <x v="0"/>
    <d v="2016-08-22T00:00:00"/>
    <x v="4"/>
    <n v="5759170"/>
    <n v="27.29"/>
    <n v="0.79992671308171492"/>
  </r>
  <r>
    <s v="COUNTY"/>
    <x v="7"/>
    <s v="841785"/>
    <n v="21.83"/>
    <n v="21.83"/>
    <x v="0"/>
    <d v="2016-08-22T00:00:00"/>
    <x v="4"/>
    <n v="5752870"/>
    <n v="27.29"/>
    <n v="0.79992671308171492"/>
  </r>
  <r>
    <s v="COUNTY"/>
    <x v="7"/>
    <s v="841808"/>
    <n v="21.83"/>
    <n v="21.83"/>
    <x v="0"/>
    <d v="2016-08-22T00:00:00"/>
    <x v="4"/>
    <n v="5765180"/>
    <n v="27.29"/>
    <n v="0.79992671308171492"/>
  </r>
  <r>
    <s v="COUNTY"/>
    <x v="7"/>
    <s v="841816"/>
    <n v="21.83"/>
    <n v="21.83"/>
    <x v="0"/>
    <d v="2016-08-22T00:00:00"/>
    <x v="4"/>
    <n v="5749480"/>
    <n v="27.29"/>
    <n v="0.79992671308171492"/>
  </r>
  <r>
    <s v="COUNTY"/>
    <x v="7"/>
    <s v="841193"/>
    <n v="10.92"/>
    <n v="10.92"/>
    <x v="0"/>
    <d v="2016-08-23T00:00:00"/>
    <x v="4"/>
    <n v="5785650"/>
    <n v="27.29"/>
    <n v="0.40014657383657021"/>
  </r>
  <r>
    <s v="COUNTY"/>
    <x v="7"/>
    <s v="841674"/>
    <n v="21.83"/>
    <n v="21.83"/>
    <x v="0"/>
    <d v="2016-08-23T00:00:00"/>
    <x v="4"/>
    <n v="5004798"/>
    <n v="27.29"/>
    <n v="0.79992671308171492"/>
  </r>
  <r>
    <s v="COUNTY"/>
    <x v="7"/>
    <s v="841793"/>
    <n v="21.83"/>
    <n v="21.83"/>
    <x v="0"/>
    <d v="2016-08-23T00:00:00"/>
    <x v="4"/>
    <n v="5005381"/>
    <n v="27.29"/>
    <n v="0.79992671308171492"/>
  </r>
  <r>
    <s v="COUNTY"/>
    <x v="7"/>
    <s v="841804"/>
    <n v="21.83"/>
    <n v="21.83"/>
    <x v="0"/>
    <d v="2016-08-23T00:00:00"/>
    <x v="4"/>
    <n v="5763440"/>
    <n v="27.29"/>
    <n v="0.79992671308171492"/>
  </r>
  <r>
    <s v="COUNTY"/>
    <x v="7"/>
    <s v="843322"/>
    <n v="21.83"/>
    <n v="21.83"/>
    <x v="0"/>
    <d v="2016-08-24T00:00:00"/>
    <x v="4"/>
    <n v="5746510"/>
    <n v="27.29"/>
    <n v="0.79992671308171492"/>
  </r>
  <r>
    <s v="COUNTY"/>
    <x v="7"/>
    <s v="840137"/>
    <n v="6.82"/>
    <n v="6.82"/>
    <x v="0"/>
    <d v="2016-08-25T00:00:00"/>
    <x v="4"/>
    <n v="5785540"/>
    <n v="27.29"/>
    <n v="0.24990839135214366"/>
  </r>
  <r>
    <s v="COUNTY"/>
    <x v="7"/>
    <s v="841065"/>
    <n v="6.82"/>
    <n v="6.82"/>
    <x v="0"/>
    <d v="2016-08-25T00:00:00"/>
    <x v="4"/>
    <n v="5785640"/>
    <n v="27.29"/>
    <n v="0.24990839135214366"/>
  </r>
  <r>
    <s v="COUNTY"/>
    <x v="7"/>
    <s v="842344"/>
    <n v="27.29"/>
    <n v="27.29"/>
    <x v="0"/>
    <d v="2016-08-25T00:00:00"/>
    <x v="4"/>
    <n v="5746430"/>
    <n v="27.29"/>
    <n v="1"/>
  </r>
  <r>
    <s v="COUNTY"/>
    <x v="7"/>
    <s v="844720"/>
    <n v="27.29"/>
    <n v="27.29"/>
    <x v="0"/>
    <d v="2016-08-25T00:00:00"/>
    <x v="4"/>
    <n v="5004901"/>
    <n v="27.29"/>
    <n v="1"/>
  </r>
  <r>
    <s v="COUNTY"/>
    <x v="7"/>
    <s v="838796"/>
    <n v="6.82"/>
    <n v="6.82"/>
    <x v="0"/>
    <d v="2016-08-26T00:00:00"/>
    <x v="4"/>
    <n v="5785440"/>
    <n v="27.29"/>
    <n v="0.24990839135214366"/>
  </r>
  <r>
    <s v="COUNTY"/>
    <x v="7"/>
    <s v="843634"/>
    <n v="6.82"/>
    <n v="6.82"/>
    <x v="0"/>
    <d v="2016-08-26T00:00:00"/>
    <x v="4"/>
    <n v="5005757"/>
    <n v="27.29"/>
    <n v="0.24990839135214366"/>
  </r>
  <r>
    <s v="COUNTY"/>
    <x v="7"/>
    <s v="840142"/>
    <n v="5.46"/>
    <n v="5.46"/>
    <x v="0"/>
    <d v="2016-08-29T00:00:00"/>
    <x v="4"/>
    <n v="5785530"/>
    <n v="27.29"/>
    <n v="0.2000732869182851"/>
  </r>
  <r>
    <s v="COUNTY"/>
    <x v="7"/>
    <s v="842283"/>
    <n v="5.46"/>
    <n v="5.46"/>
    <x v="0"/>
    <d v="2016-08-29T00:00:00"/>
    <x v="4"/>
    <n v="5785750"/>
    <n v="27.29"/>
    <n v="0.2000732869182851"/>
  </r>
  <r>
    <s v="COUNTY"/>
    <x v="7"/>
    <s v="843278"/>
    <n v="27.29"/>
    <n v="27.29"/>
    <x v="0"/>
    <d v="2016-08-29T00:00:00"/>
    <x v="4"/>
    <n v="5005604"/>
    <n v="27.29"/>
    <n v="1"/>
  </r>
  <r>
    <s v="COUNTY"/>
    <x v="7"/>
    <s v="843584"/>
    <n v="27.29"/>
    <n v="27.29"/>
    <x v="0"/>
    <d v="2016-08-29T00:00:00"/>
    <x v="4"/>
    <n v="5774100"/>
    <n v="27.29"/>
    <n v="1"/>
  </r>
  <r>
    <s v="COUNTY"/>
    <x v="7"/>
    <s v="845995"/>
    <n v="27.29"/>
    <n v="27.29"/>
    <x v="0"/>
    <d v="2016-08-29T00:00:00"/>
    <x v="4"/>
    <n v="5743390"/>
    <n v="27.29"/>
    <n v="1"/>
  </r>
  <r>
    <s v="COUNTY"/>
    <x v="7"/>
    <s v="846206"/>
    <n v="27.29"/>
    <n v="27.29"/>
    <x v="0"/>
    <d v="2016-08-29T00:00:00"/>
    <x v="4"/>
    <n v="5005591"/>
    <n v="27.29"/>
    <n v="1"/>
  </r>
  <r>
    <s v="COUNTY"/>
    <x v="7"/>
    <s v="847989"/>
    <n v="-27.29"/>
    <n v="27.29"/>
    <x v="0"/>
    <d v="2016-08-29T00:00:00"/>
    <x v="4"/>
    <n v="5773850"/>
    <n v="27.29"/>
    <n v="-1"/>
  </r>
  <r>
    <s v="COUNTY"/>
    <x v="7"/>
    <s v="841798"/>
    <n v="5.46"/>
    <n v="5.46"/>
    <x v="0"/>
    <d v="2016-08-30T00:00:00"/>
    <x v="4"/>
    <n v="5785660"/>
    <n v="27.29"/>
    <n v="0.2000732869182851"/>
  </r>
  <r>
    <s v="COUNTY"/>
    <x v="7"/>
    <s v="841890"/>
    <n v="5.46"/>
    <n v="5.46"/>
    <x v="0"/>
    <d v="2016-08-30T00:00:00"/>
    <x v="4"/>
    <n v="5785680"/>
    <n v="27.29"/>
    <n v="0.2000732869182851"/>
  </r>
  <r>
    <s v="COUNTY"/>
    <x v="7"/>
    <s v="842339"/>
    <n v="5.46"/>
    <n v="5.46"/>
    <x v="0"/>
    <d v="2016-08-30T00:00:00"/>
    <x v="4"/>
    <n v="5015015"/>
    <n v="27.29"/>
    <n v="0.2000732869182851"/>
  </r>
  <r>
    <s v="COUNTY"/>
    <x v="7"/>
    <s v="844529"/>
    <n v="5.46"/>
    <n v="5.46"/>
    <x v="0"/>
    <d v="2016-08-30T00:00:00"/>
    <x v="4"/>
    <n v="5001204"/>
    <n v="27.29"/>
    <n v="0.2000732869182851"/>
  </r>
  <r>
    <s v="COUNTY"/>
    <x v="7"/>
    <s v="846208"/>
    <n v="27.29"/>
    <n v="27.29"/>
    <x v="0"/>
    <d v="2016-08-30T00:00:00"/>
    <x v="4"/>
    <n v="5006941"/>
    <n v="27.29"/>
    <n v="1"/>
  </r>
  <r>
    <s v="COUNTY"/>
    <x v="7"/>
    <s v="849229"/>
    <n v="6.3"/>
    <n v="6.3"/>
    <x v="0"/>
    <d v="2016-08-30T00:00:00"/>
    <x v="4"/>
    <n v="5004798"/>
    <n v="27.29"/>
    <n v="0.23085379259802125"/>
  </r>
  <r>
    <s v="COUNTY"/>
    <x v="7"/>
    <s v="842261"/>
    <n v="5.46"/>
    <n v="5.46"/>
    <x v="0"/>
    <d v="2016-08-31T00:00:00"/>
    <x v="4"/>
    <n v="5785720"/>
    <n v="27.29"/>
    <n v="0.2000732869182851"/>
  </r>
  <r>
    <s v="COUNTY"/>
    <x v="7"/>
    <s v="844568"/>
    <n v="5.46"/>
    <n v="5.46"/>
    <x v="0"/>
    <d v="2016-08-31T00:00:00"/>
    <x v="4"/>
    <n v="5746510"/>
    <n v="27.29"/>
    <n v="0.2000732869182851"/>
  </r>
  <r>
    <s v="COUNTY"/>
    <x v="7"/>
    <s v="13084370"/>
    <n v="81.87"/>
    <n v="81.87"/>
    <x v="0"/>
    <d v="2016-08-31T00:00:00"/>
    <x v="4"/>
    <n v="5014808"/>
    <n v="27.29"/>
    <n v="3.0000000000000004"/>
  </r>
  <r>
    <s v="COUNTY"/>
    <x v="7"/>
    <s v="834666"/>
    <n v="27.29"/>
    <n v="27.29"/>
    <x v="0"/>
    <d v="2016-09-01T00:00:00"/>
    <x v="5"/>
    <n v="5784810"/>
    <n v="27.29"/>
    <n v="1"/>
  </r>
  <r>
    <s v="COUNTY"/>
    <x v="7"/>
    <s v="835801"/>
    <n v="-27.29"/>
    <n v="27.29"/>
    <x v="0"/>
    <d v="2016-09-01T00:00:00"/>
    <x v="5"/>
    <n v="5001305"/>
    <n v="27.29"/>
    <n v="-1"/>
  </r>
  <r>
    <s v="COUNTY"/>
    <x v="7"/>
    <s v="838696"/>
    <n v="-27.29"/>
    <n v="27.29"/>
    <x v="0"/>
    <d v="2016-09-01T00:00:00"/>
    <x v="5"/>
    <n v="5784620"/>
    <n v="27.29"/>
    <n v="-1"/>
  </r>
  <r>
    <s v="COUNTY"/>
    <x v="7"/>
    <s v="841893"/>
    <n v="27.29"/>
    <n v="27.29"/>
    <x v="0"/>
    <d v="2016-09-01T00:00:00"/>
    <x v="5"/>
    <n v="5785690"/>
    <n v="27.29"/>
    <n v="1"/>
  </r>
  <r>
    <s v="COUNTY"/>
    <x v="7"/>
    <s v="841896"/>
    <n v="27.29"/>
    <n v="27.29"/>
    <x v="0"/>
    <d v="2016-09-01T00:00:00"/>
    <x v="5"/>
    <n v="5785700"/>
    <n v="27.29"/>
    <n v="1"/>
  </r>
  <r>
    <s v="COUNTY"/>
    <x v="7"/>
    <s v="842353"/>
    <n v="27.29"/>
    <n v="27.29"/>
    <x v="0"/>
    <d v="2016-09-01T00:00:00"/>
    <x v="5"/>
    <n v="5001023"/>
    <n v="27.29"/>
    <n v="1"/>
  </r>
  <r>
    <s v="COUNTY"/>
    <x v="7"/>
    <s v="842657"/>
    <n v="21.83"/>
    <n v="21.83"/>
    <x v="0"/>
    <d v="2016-09-01T00:00:00"/>
    <x v="5"/>
    <n v="5785780"/>
    <n v="27.29"/>
    <n v="0.79992671308171492"/>
  </r>
  <r>
    <s v="COUNTY"/>
    <x v="7"/>
    <s v="843113"/>
    <n v="27.29"/>
    <n v="27.29"/>
    <x v="0"/>
    <d v="2016-09-01T00:00:00"/>
    <x v="5"/>
    <n v="5001079"/>
    <n v="27.29"/>
    <n v="1"/>
  </r>
  <r>
    <s v="COUNTY"/>
    <x v="7"/>
    <s v="843329"/>
    <n v="27.29"/>
    <n v="27.29"/>
    <x v="0"/>
    <d v="2016-09-01T00:00:00"/>
    <x v="5"/>
    <n v="5006915"/>
    <n v="27.29"/>
    <n v="1"/>
  </r>
  <r>
    <s v="COUNTY"/>
    <x v="7"/>
    <s v="844337"/>
    <n v="27.29"/>
    <n v="27.29"/>
    <x v="0"/>
    <d v="2016-09-01T00:00:00"/>
    <x v="5"/>
    <n v="5775870"/>
    <n v="27.29"/>
    <n v="1"/>
  </r>
  <r>
    <s v="COUNTY"/>
    <x v="7"/>
    <s v="844407"/>
    <n v="27.29"/>
    <n v="27.29"/>
    <x v="0"/>
    <d v="2016-09-01T00:00:00"/>
    <x v="5"/>
    <n v="5765180"/>
    <n v="27.29"/>
    <n v="1"/>
  </r>
  <r>
    <s v="COUNTY"/>
    <x v="7"/>
    <s v="844535"/>
    <n v="21.83"/>
    <n v="21.83"/>
    <x v="0"/>
    <d v="2016-09-01T00:00:00"/>
    <x v="5"/>
    <n v="5785910"/>
    <n v="27.29"/>
    <n v="0.79992671308171492"/>
  </r>
  <r>
    <s v="COUNTY"/>
    <x v="7"/>
    <s v="844573"/>
    <n v="27.29"/>
    <n v="27.29"/>
    <x v="0"/>
    <d v="2016-09-01T00:00:00"/>
    <x v="5"/>
    <n v="5778820"/>
    <n v="27.29"/>
    <n v="1"/>
  </r>
  <r>
    <s v="COUNTY"/>
    <x v="7"/>
    <s v="844751"/>
    <n v="27.29"/>
    <n v="27.29"/>
    <x v="0"/>
    <d v="2016-09-01T00:00:00"/>
    <x v="5"/>
    <n v="5785930"/>
    <n v="27.29"/>
    <n v="1"/>
  </r>
  <r>
    <s v="COUNTY"/>
    <x v="7"/>
    <s v="844788"/>
    <n v="27.29"/>
    <n v="27.29"/>
    <x v="0"/>
    <d v="2016-09-01T00:00:00"/>
    <x v="5"/>
    <n v="5014974"/>
    <n v="27.29"/>
    <n v="1"/>
  </r>
  <r>
    <s v="COUNTY"/>
    <x v="7"/>
    <s v="845184"/>
    <n v="27.29"/>
    <n v="27.29"/>
    <x v="0"/>
    <d v="2016-09-01T00:00:00"/>
    <x v="5"/>
    <n v="5763840"/>
    <n v="27.29"/>
    <n v="1"/>
  </r>
  <r>
    <s v="COUNTY"/>
    <x v="7"/>
    <s v="845322"/>
    <n v="27.29"/>
    <n v="27.29"/>
    <x v="0"/>
    <d v="2016-09-01T00:00:00"/>
    <x v="5"/>
    <n v="5777900"/>
    <n v="27.29"/>
    <n v="1"/>
  </r>
  <r>
    <s v="COUNTY"/>
    <x v="7"/>
    <s v="845391"/>
    <n v="27.29"/>
    <n v="27.29"/>
    <x v="0"/>
    <d v="2016-09-01T00:00:00"/>
    <x v="5"/>
    <n v="5785960"/>
    <n v="27.29"/>
    <n v="1"/>
  </r>
  <r>
    <s v="COUNTY"/>
    <x v="7"/>
    <s v="845449"/>
    <n v="27.29"/>
    <n v="27.29"/>
    <x v="0"/>
    <d v="2016-09-01T00:00:00"/>
    <x v="5"/>
    <n v="5005381"/>
    <n v="27.29"/>
    <n v="1"/>
  </r>
  <r>
    <s v="COUNTY"/>
    <x v="7"/>
    <s v="845676"/>
    <n v="27.29"/>
    <n v="27.29"/>
    <x v="0"/>
    <d v="2016-09-01T00:00:00"/>
    <x v="5"/>
    <n v="5786000"/>
    <n v="27.29"/>
    <n v="1"/>
  </r>
  <r>
    <s v="COUNTY"/>
    <x v="7"/>
    <s v="845703"/>
    <n v="27.29"/>
    <n v="27.29"/>
    <x v="0"/>
    <d v="2016-09-01T00:00:00"/>
    <x v="5"/>
    <n v="5786010"/>
    <n v="27.29"/>
    <n v="1"/>
  </r>
  <r>
    <s v="COUNTY"/>
    <x v="7"/>
    <s v="846078"/>
    <n v="27.29"/>
    <n v="27.29"/>
    <x v="0"/>
    <d v="2016-09-01T00:00:00"/>
    <x v="5"/>
    <n v="5786050"/>
    <n v="27.29"/>
    <n v="1"/>
  </r>
  <r>
    <s v="COUNTY"/>
    <x v="7"/>
    <s v="847542"/>
    <n v="-21.83"/>
    <n v="21.83"/>
    <x v="0"/>
    <d v="2016-09-01T00:00:00"/>
    <x v="5"/>
    <n v="5782090"/>
    <n v="27.29"/>
    <n v="-0.79992671308171492"/>
  </r>
  <r>
    <s v="COUNTY"/>
    <x v="7"/>
    <s v="849377"/>
    <n v="-21.83"/>
    <n v="21.83"/>
    <x v="0"/>
    <d v="2016-09-01T00:00:00"/>
    <x v="5"/>
    <n v="5765160"/>
    <n v="27.29"/>
    <n v="-0.79992671308171492"/>
  </r>
  <r>
    <s v="COUNTY"/>
    <x v="7"/>
    <s v="859327"/>
    <n v="27.29"/>
    <n v="27.29"/>
    <x v="0"/>
    <d v="2016-09-01T00:00:00"/>
    <x v="5"/>
    <n v="5731260"/>
    <n v="27.29"/>
    <n v="1"/>
  </r>
  <r>
    <s v="COUNTY"/>
    <x v="7"/>
    <s v="860589"/>
    <n v="13.65"/>
    <n v="13.65"/>
    <x v="0"/>
    <d v="2016-09-01T00:00:00"/>
    <x v="5"/>
    <n v="5782000"/>
    <n v="27.29"/>
    <n v="0.50018321729571269"/>
  </r>
  <r>
    <s v="COUNTY"/>
    <x v="7"/>
    <s v="860590"/>
    <n v="27.29"/>
    <n v="27.29"/>
    <x v="0"/>
    <d v="2016-09-01T00:00:00"/>
    <x v="5"/>
    <n v="5782000"/>
    <n v="27.29"/>
    <n v="1"/>
  </r>
  <r>
    <s v="COUNTY"/>
    <x v="7"/>
    <s v="860591"/>
    <n v="27.29"/>
    <n v="27.29"/>
    <x v="0"/>
    <d v="2016-09-01T00:00:00"/>
    <x v="5"/>
    <n v="5782000"/>
    <n v="27.29"/>
    <n v="1"/>
  </r>
  <r>
    <s v="COUNTY"/>
    <x v="7"/>
    <s v="860592"/>
    <n v="27.29"/>
    <n v="27.29"/>
    <x v="0"/>
    <d v="2016-09-01T00:00:00"/>
    <x v="5"/>
    <n v="5782000"/>
    <n v="27.29"/>
    <n v="1"/>
  </r>
  <r>
    <s v="COUNTY"/>
    <x v="7"/>
    <s v="860593"/>
    <n v="27.29"/>
    <n v="27.29"/>
    <x v="0"/>
    <d v="2016-09-01T00:00:00"/>
    <x v="5"/>
    <n v="5782000"/>
    <n v="27.29"/>
    <n v="1"/>
  </r>
  <r>
    <s v="COUNTY"/>
    <x v="7"/>
    <s v="860594"/>
    <n v="27.29"/>
    <n v="27.29"/>
    <x v="0"/>
    <d v="2016-09-01T00:00:00"/>
    <x v="5"/>
    <n v="5782000"/>
    <n v="27.29"/>
    <n v="1"/>
  </r>
  <r>
    <s v="COUNTY"/>
    <x v="7"/>
    <s v="12822763"/>
    <n v="27.29"/>
    <n v="27.29"/>
    <x v="0"/>
    <d v="2016-09-01T00:00:00"/>
    <x v="5"/>
    <n v="5781340"/>
    <n v="27.29"/>
    <n v="1"/>
  </r>
  <r>
    <s v="COUNTY"/>
    <x v="7"/>
    <s v="12822763"/>
    <n v="791.41"/>
    <n v="791.41"/>
    <x v="0"/>
    <d v="2016-09-01T00:00:00"/>
    <x v="5"/>
    <n v="5781190"/>
    <n v="27.29"/>
    <n v="29"/>
  </r>
  <r>
    <s v="COUNTY"/>
    <x v="7"/>
    <s v="12822763"/>
    <n v="1309.92"/>
    <n v="1309.92"/>
    <x v="0"/>
    <d v="2016-09-01T00:00:00"/>
    <x v="5"/>
    <n v="5766290"/>
    <n v="27.29"/>
    <n v="48.000000000000007"/>
  </r>
  <r>
    <s v="AWH"/>
    <x v="7"/>
    <s v="13084332"/>
    <n v="382.06"/>
    <n v="382.06"/>
    <x v="0"/>
    <d v="2016-09-01T00:00:00"/>
    <x v="5"/>
    <n v="5773800"/>
    <n v="27.29"/>
    <n v="14"/>
  </r>
  <r>
    <s v="SpokCity"/>
    <x v="7"/>
    <s v="13084332"/>
    <n v="27.29"/>
    <n v="27.29"/>
    <x v="0"/>
    <d v="2016-09-01T00:00:00"/>
    <x v="5"/>
    <n v="5779220"/>
    <n v="27.29"/>
    <n v="1"/>
  </r>
  <r>
    <s v="SpokCity"/>
    <x v="7"/>
    <s v="13084332"/>
    <n v="27.29"/>
    <n v="27.29"/>
    <x v="0"/>
    <d v="2016-09-01T00:00:00"/>
    <x v="5"/>
    <n v="5736420"/>
    <n v="27.29"/>
    <n v="1"/>
  </r>
  <r>
    <s v="COUNTY"/>
    <x v="7"/>
    <s v="13084332"/>
    <n v="7504.75"/>
    <n v="7504.75"/>
    <x v="0"/>
    <d v="2016-09-01T00:00:00"/>
    <x v="5"/>
    <n v="5780720"/>
    <n v="27.29"/>
    <n v="275"/>
  </r>
  <r>
    <s v="COUNTY"/>
    <x v="7"/>
    <s v="13084332"/>
    <n v="27.29"/>
    <n v="27.29"/>
    <x v="0"/>
    <d v="2016-09-01T00:00:00"/>
    <x v="5"/>
    <n v="5781730"/>
    <n v="27.29"/>
    <n v="1"/>
  </r>
  <r>
    <s v="COUNTY"/>
    <x v="7"/>
    <s v="13084332"/>
    <n v="27.29"/>
    <n v="27.29"/>
    <x v="0"/>
    <d v="2016-09-01T00:00:00"/>
    <x v="5"/>
    <n v="5728120"/>
    <n v="27.29"/>
    <n v="1"/>
  </r>
  <r>
    <s v="COUNTY"/>
    <x v="7"/>
    <s v="13084332"/>
    <n v="27.29"/>
    <n v="27.29"/>
    <x v="0"/>
    <d v="2016-09-01T00:00:00"/>
    <x v="5"/>
    <n v="5781990"/>
    <n v="27.29"/>
    <n v="1"/>
  </r>
  <r>
    <s v="COUNTY"/>
    <x v="7"/>
    <s v="13084332"/>
    <n v="54.58"/>
    <n v="54.58"/>
    <x v="0"/>
    <d v="2016-09-01T00:00:00"/>
    <x v="5"/>
    <n v="5766580"/>
    <n v="27.29"/>
    <n v="2"/>
  </r>
  <r>
    <s v="COUNTY"/>
    <x v="7"/>
    <s v="13084332"/>
    <n v="24997.42"/>
    <n v="24997.42"/>
    <x v="0"/>
    <d v="2016-09-01T00:00:00"/>
    <x v="5"/>
    <n v="5014810"/>
    <n v="27.29"/>
    <n v="915.99193843898865"/>
  </r>
  <r>
    <s v="COUNTY"/>
    <x v="7"/>
    <s v="13084332"/>
    <n v="54.58"/>
    <n v="54.58"/>
    <x v="0"/>
    <d v="2016-09-01T00:00:00"/>
    <x v="5"/>
    <n v="5780650"/>
    <n v="27.29"/>
    <n v="2"/>
  </r>
  <r>
    <s v="AWH"/>
    <x v="7"/>
    <s v="13360456"/>
    <n v="818.7"/>
    <n v="818.7"/>
    <x v="0"/>
    <d v="2016-09-01T00:00:00"/>
    <x v="5"/>
    <n v="5014216"/>
    <n v="27.29"/>
    <n v="30.000000000000004"/>
  </r>
  <r>
    <s v="SpokCity"/>
    <x v="7"/>
    <s v="13360456"/>
    <n v="54.58"/>
    <n v="54.58"/>
    <x v="0"/>
    <d v="2016-09-01T00:00:00"/>
    <x v="5"/>
    <n v="5707530"/>
    <n v="27.29"/>
    <n v="2"/>
  </r>
  <r>
    <s v="COUNTY"/>
    <x v="7"/>
    <s v="13360456"/>
    <n v="7804.94"/>
    <n v="7804.94"/>
    <x v="0"/>
    <d v="2016-09-01T00:00:00"/>
    <x v="5"/>
    <n v="5780280"/>
    <n v="27.29"/>
    <n v="286"/>
  </r>
  <r>
    <s v="COUNTY"/>
    <x v="7"/>
    <s v="13360456"/>
    <n v="81.87"/>
    <n v="81.87"/>
    <x v="0"/>
    <d v="2016-09-01T00:00:00"/>
    <x v="5"/>
    <n v="5780100"/>
    <n v="27.29"/>
    <n v="3.0000000000000004"/>
  </r>
  <r>
    <s v="COUNTY"/>
    <x v="7"/>
    <s v="13360456"/>
    <n v="54.58"/>
    <n v="54.58"/>
    <x v="0"/>
    <d v="2016-09-01T00:00:00"/>
    <x v="5"/>
    <n v="5748400"/>
    <n v="27.29"/>
    <n v="2"/>
  </r>
  <r>
    <s v="COUNTY"/>
    <x v="7"/>
    <s v="13360456"/>
    <n v="27.29"/>
    <n v="27.29"/>
    <x v="0"/>
    <d v="2016-09-01T00:00:00"/>
    <x v="5"/>
    <n v="5778180"/>
    <n v="27.29"/>
    <n v="1"/>
  </r>
  <r>
    <s v="COUNTY"/>
    <x v="7"/>
    <s v="13360456"/>
    <n v="54.58"/>
    <n v="54.58"/>
    <x v="0"/>
    <d v="2016-09-01T00:00:00"/>
    <x v="5"/>
    <n v="5770590"/>
    <n v="27.29"/>
    <n v="2"/>
  </r>
  <r>
    <s v="COUNTY"/>
    <x v="7"/>
    <s v="13360456"/>
    <n v="21368.07"/>
    <n v="21368.07"/>
    <x v="0"/>
    <d v="2016-09-01T00:00:00"/>
    <x v="5"/>
    <n v="5766400"/>
    <n v="27.29"/>
    <n v="783"/>
  </r>
  <r>
    <s v="COUNTY"/>
    <x v="7"/>
    <s v="847905"/>
    <n v="5.46"/>
    <n v="5.46"/>
    <x v="0"/>
    <d v="2016-09-02T00:00:00"/>
    <x v="5"/>
    <n v="5767400"/>
    <n v="27.29"/>
    <n v="0.2000732869182851"/>
  </r>
  <r>
    <s v="COUNTY"/>
    <x v="7"/>
    <s v="848581"/>
    <n v="-21.83"/>
    <n v="21.83"/>
    <x v="0"/>
    <d v="2016-09-02T00:00:00"/>
    <x v="5"/>
    <n v="5001040"/>
    <n v="27.29"/>
    <n v="-0.79992671308171492"/>
  </r>
  <r>
    <s v="COUNTY"/>
    <x v="7"/>
    <s v="848371"/>
    <n v="-20.47"/>
    <n v="20.47"/>
    <x v="0"/>
    <d v="2016-09-05T00:00:00"/>
    <x v="5"/>
    <n v="5770660"/>
    <n v="27.29"/>
    <n v="-0.75009160864785629"/>
  </r>
  <r>
    <s v="COUNTY"/>
    <x v="7"/>
    <s v="848384"/>
    <n v="6.82"/>
    <n v="6.82"/>
    <x v="0"/>
    <d v="2016-09-05T00:00:00"/>
    <x v="5"/>
    <n v="5769550"/>
    <n v="27.29"/>
    <n v="0.24990839135214366"/>
  </r>
  <r>
    <s v="COUNTY"/>
    <x v="7"/>
    <s v="848565"/>
    <n v="-20.47"/>
    <n v="20.47"/>
    <x v="0"/>
    <d v="2016-09-05T00:00:00"/>
    <x v="5"/>
    <n v="5774330"/>
    <n v="27.29"/>
    <n v="-0.75009160864785629"/>
  </r>
  <r>
    <s v="COUNTY"/>
    <x v="7"/>
    <s v="850090"/>
    <n v="6.82"/>
    <n v="6.82"/>
    <x v="0"/>
    <d v="2016-09-05T00:00:00"/>
    <x v="5"/>
    <n v="5767740"/>
    <n v="27.29"/>
    <n v="0.24990839135214366"/>
  </r>
  <r>
    <s v="COUNTY"/>
    <x v="7"/>
    <s v="846468"/>
    <n v="27.29"/>
    <n v="27.29"/>
    <x v="0"/>
    <d v="2016-09-06T00:00:00"/>
    <x v="5"/>
    <n v="5785580"/>
    <n v="27.29"/>
    <n v="1"/>
  </r>
  <r>
    <s v="COUNTY"/>
    <x v="7"/>
    <s v="847558"/>
    <n v="27.29"/>
    <n v="27.29"/>
    <x v="0"/>
    <d v="2016-09-06T00:00:00"/>
    <x v="5"/>
    <n v="5006941"/>
    <n v="27.29"/>
    <n v="1"/>
  </r>
  <r>
    <s v="COUNTY"/>
    <x v="7"/>
    <s v="849227"/>
    <n v="6.3"/>
    <n v="6.3"/>
    <x v="0"/>
    <d v="2016-09-07T00:00:00"/>
    <x v="5"/>
    <n v="5004798"/>
    <n v="27.29"/>
    <n v="0.23085379259802125"/>
  </r>
  <r>
    <s v="COUNTY"/>
    <x v="7"/>
    <s v="849319"/>
    <n v="-20.47"/>
    <n v="20.47"/>
    <x v="0"/>
    <d v="2016-09-07T00:00:00"/>
    <x v="5"/>
    <n v="5004422"/>
    <n v="27.29"/>
    <n v="-0.75009160864785629"/>
  </r>
  <r>
    <s v="COUNTY"/>
    <x v="7"/>
    <s v="846428"/>
    <n v="21.83"/>
    <n v="21.83"/>
    <x v="0"/>
    <d v="2016-09-08T00:00:00"/>
    <x v="5"/>
    <n v="5785260"/>
    <n v="27.29"/>
    <n v="0.79992671308171492"/>
  </r>
  <r>
    <s v="COUNTY"/>
    <x v="7"/>
    <s v="846450"/>
    <n v="21.83"/>
    <n v="21.83"/>
    <x v="0"/>
    <d v="2016-09-08T00:00:00"/>
    <x v="5"/>
    <n v="5734950"/>
    <n v="27.29"/>
    <n v="0.79992671308171492"/>
  </r>
  <r>
    <s v="COUNTY"/>
    <x v="7"/>
    <s v="847917"/>
    <n v="21.83"/>
    <n v="21.83"/>
    <x v="0"/>
    <d v="2016-09-08T00:00:00"/>
    <x v="5"/>
    <n v="5786130"/>
    <n v="27.29"/>
    <n v="0.79992671308171492"/>
  </r>
  <r>
    <s v="COUNTY"/>
    <x v="7"/>
    <s v="848369"/>
    <n v="-27.29"/>
    <n v="27.29"/>
    <x v="0"/>
    <d v="2016-09-08T00:00:00"/>
    <x v="5"/>
    <n v="5786050"/>
    <n v="27.29"/>
    <n v="-1"/>
  </r>
  <r>
    <s v="COUNTY"/>
    <x v="7"/>
    <s v="848585"/>
    <n v="21.83"/>
    <n v="21.83"/>
    <x v="0"/>
    <d v="2016-09-08T00:00:00"/>
    <x v="5"/>
    <n v="5001023"/>
    <n v="27.29"/>
    <n v="0.79992671308171492"/>
  </r>
  <r>
    <s v="COUNTY"/>
    <x v="7"/>
    <s v="850086"/>
    <n v="-16.37"/>
    <n v="16.37"/>
    <x v="0"/>
    <d v="2016-09-08T00:00:00"/>
    <x v="5"/>
    <n v="5777590"/>
    <n v="27.29"/>
    <n v="-0.59985342616342985"/>
  </r>
  <r>
    <s v="COUNTY"/>
    <x v="7"/>
    <s v="848605"/>
    <n v="21.83"/>
    <n v="21.83"/>
    <x v="0"/>
    <d v="2016-09-09T00:00:00"/>
    <x v="5"/>
    <n v="5782250"/>
    <n v="27.29"/>
    <n v="0.79992671308171492"/>
  </r>
  <r>
    <s v="COUNTY"/>
    <x v="7"/>
    <s v="850363"/>
    <n v="-16.37"/>
    <n v="16.37"/>
    <x v="0"/>
    <d v="2016-09-09T00:00:00"/>
    <x v="5"/>
    <n v="5007290"/>
    <n v="27.29"/>
    <n v="-0.59985342616342985"/>
  </r>
  <r>
    <s v="COUNTY"/>
    <x v="7"/>
    <s v="850366"/>
    <n v="-16.37"/>
    <n v="16.37"/>
    <x v="0"/>
    <d v="2016-09-09T00:00:00"/>
    <x v="5"/>
    <n v="5780550"/>
    <n v="27.29"/>
    <n v="-0.59985342616342985"/>
  </r>
  <r>
    <s v="COUNTY"/>
    <x v="7"/>
    <s v="847524"/>
    <n v="20.47"/>
    <n v="20.47"/>
    <x v="0"/>
    <d v="2016-09-12T00:00:00"/>
    <x v="5"/>
    <n v="5786100"/>
    <n v="27.29"/>
    <n v="0.75009160864785629"/>
  </r>
  <r>
    <s v="COUNTY"/>
    <x v="7"/>
    <s v="847536"/>
    <n v="20.47"/>
    <n v="20.47"/>
    <x v="0"/>
    <d v="2016-09-12T00:00:00"/>
    <x v="5"/>
    <n v="5786110"/>
    <n v="27.29"/>
    <n v="0.75009160864785629"/>
  </r>
  <r>
    <s v="COUNTY"/>
    <x v="7"/>
    <s v="849256"/>
    <n v="20.47"/>
    <n v="20.47"/>
    <x v="0"/>
    <d v="2016-09-12T00:00:00"/>
    <x v="5"/>
    <n v="5773850"/>
    <n v="27.29"/>
    <n v="0.75009160864785629"/>
  </r>
  <r>
    <s v="COUNTY"/>
    <x v="7"/>
    <s v="849268"/>
    <n v="20.47"/>
    <n v="20.47"/>
    <x v="0"/>
    <d v="2016-09-12T00:00:00"/>
    <x v="5"/>
    <n v="5786150"/>
    <n v="27.29"/>
    <n v="0.75009160864785629"/>
  </r>
  <r>
    <s v="COUNTY"/>
    <x v="7"/>
    <s v="849302"/>
    <n v="20.47"/>
    <n v="20.47"/>
    <x v="0"/>
    <d v="2016-09-12T00:00:00"/>
    <x v="5"/>
    <n v="5786300"/>
    <n v="27.29"/>
    <n v="0.75009160864785629"/>
  </r>
  <r>
    <s v="COUNTY"/>
    <x v="7"/>
    <s v="849306"/>
    <n v="20.47"/>
    <n v="20.47"/>
    <x v="0"/>
    <d v="2016-09-12T00:00:00"/>
    <x v="5"/>
    <n v="5786310"/>
    <n v="27.29"/>
    <n v="0.75009160864785629"/>
  </r>
  <r>
    <s v="COUNTY"/>
    <x v="7"/>
    <s v="850097"/>
    <n v="20.47"/>
    <n v="20.47"/>
    <x v="0"/>
    <d v="2016-09-12T00:00:00"/>
    <x v="5"/>
    <n v="5786420"/>
    <n v="27.29"/>
    <n v="0.75009160864785629"/>
  </r>
  <r>
    <s v="COUNTY"/>
    <x v="7"/>
    <s v="850193"/>
    <n v="20.47"/>
    <n v="20.47"/>
    <x v="0"/>
    <d v="2016-09-12T00:00:00"/>
    <x v="5"/>
    <n v="5752870"/>
    <n v="27.29"/>
    <n v="0.75009160864785629"/>
  </r>
  <r>
    <s v="COUNTY"/>
    <x v="7"/>
    <s v="850353"/>
    <n v="13.65"/>
    <n v="13.65"/>
    <x v="0"/>
    <d v="2016-09-12T00:00:00"/>
    <x v="5"/>
    <n v="5014993"/>
    <n v="27.29"/>
    <n v="0.50018321729571269"/>
  </r>
  <r>
    <s v="COUNTY"/>
    <x v="7"/>
    <s v="850362"/>
    <n v="13.65"/>
    <n v="13.65"/>
    <x v="0"/>
    <d v="2016-09-12T00:00:00"/>
    <x v="5"/>
    <n v="5016101"/>
    <n v="27.29"/>
    <n v="0.50018321729571269"/>
  </r>
  <r>
    <s v="COUNTY"/>
    <x v="7"/>
    <s v="847906"/>
    <n v="20.47"/>
    <n v="20.47"/>
    <x v="0"/>
    <d v="2016-09-13T00:00:00"/>
    <x v="5"/>
    <n v="5786120"/>
    <n v="27.29"/>
    <n v="0.75009160864785629"/>
  </r>
  <r>
    <s v="COUNTY"/>
    <x v="7"/>
    <s v="847936"/>
    <n v="20.47"/>
    <n v="20.47"/>
    <x v="0"/>
    <d v="2016-09-13T00:00:00"/>
    <x v="5"/>
    <n v="5786140"/>
    <n v="27.29"/>
    <n v="0.75009160864785629"/>
  </r>
  <r>
    <s v="COUNTY"/>
    <x v="7"/>
    <s v="849243"/>
    <n v="20.47"/>
    <n v="20.47"/>
    <x v="0"/>
    <d v="2016-09-13T00:00:00"/>
    <x v="5"/>
    <n v="5746810"/>
    <n v="27.29"/>
    <n v="0.75009160864785629"/>
  </r>
  <r>
    <s v="COUNTY"/>
    <x v="7"/>
    <s v="850214"/>
    <n v="20.47"/>
    <n v="20.47"/>
    <x v="0"/>
    <d v="2016-09-13T00:00:00"/>
    <x v="5"/>
    <n v="5786460"/>
    <n v="27.29"/>
    <n v="0.75009160864785629"/>
  </r>
  <r>
    <s v="COUNTY"/>
    <x v="7"/>
    <s v="851436"/>
    <n v="13.65"/>
    <n v="13.65"/>
    <x v="0"/>
    <d v="2016-09-13T00:00:00"/>
    <x v="5"/>
    <n v="5738230"/>
    <n v="27.29"/>
    <n v="0.50018321729571269"/>
  </r>
  <r>
    <s v="COUNTY"/>
    <x v="7"/>
    <s v="851561"/>
    <n v="6.3"/>
    <n v="6.3"/>
    <x v="0"/>
    <d v="2016-09-13T00:00:00"/>
    <x v="5"/>
    <n v="5763440"/>
    <n v="27.29"/>
    <n v="0.23085379259802125"/>
  </r>
  <r>
    <s v="COUNTY"/>
    <x v="7"/>
    <s v="851563"/>
    <n v="6.3"/>
    <n v="6.3"/>
    <x v="0"/>
    <d v="2016-09-13T00:00:00"/>
    <x v="5"/>
    <n v="5763440"/>
    <n v="27.29"/>
    <n v="0.23085379259802125"/>
  </r>
  <r>
    <s v="COUNTY"/>
    <x v="7"/>
    <s v="851939"/>
    <n v="-13.65"/>
    <n v="13.65"/>
    <x v="0"/>
    <d v="2016-09-13T00:00:00"/>
    <x v="5"/>
    <n v="5781460"/>
    <n v="27.29"/>
    <n v="-0.50018321729571269"/>
  </r>
  <r>
    <s v="COUNTY"/>
    <x v="7"/>
    <s v="852384"/>
    <n v="13.65"/>
    <n v="13.65"/>
    <x v="0"/>
    <d v="2016-09-13T00:00:00"/>
    <x v="5"/>
    <n v="5727020"/>
    <n v="27.29"/>
    <n v="0.50018321729571269"/>
  </r>
  <r>
    <s v="COUNTY"/>
    <x v="7"/>
    <s v="853968"/>
    <n v="13.65"/>
    <n v="13.65"/>
    <x v="0"/>
    <d v="2016-09-13T00:00:00"/>
    <x v="5"/>
    <n v="5011958"/>
    <n v="27.29"/>
    <n v="0.50018321729571269"/>
  </r>
  <r>
    <s v="COUNTY"/>
    <x v="7"/>
    <s v="849329"/>
    <n v="20.47"/>
    <n v="20.47"/>
    <x v="0"/>
    <d v="2016-09-14T00:00:00"/>
    <x v="5"/>
    <n v="5733740"/>
    <n v="27.29"/>
    <n v="0.75009160864785629"/>
  </r>
  <r>
    <s v="COUNTY"/>
    <x v="7"/>
    <s v="855042"/>
    <n v="13.65"/>
    <n v="13.65"/>
    <x v="0"/>
    <d v="2016-09-14T00:00:00"/>
    <x v="5"/>
    <n v="5004638"/>
    <n v="27.29"/>
    <n v="0.50018321729571269"/>
  </r>
  <r>
    <s v="COUNTY"/>
    <x v="7"/>
    <s v="852392"/>
    <n v="16.37"/>
    <n v="16.37"/>
    <x v="0"/>
    <d v="2016-09-15T00:00:00"/>
    <x v="5"/>
    <n v="5006459"/>
    <n v="27.29"/>
    <n v="0.59985342616342985"/>
  </r>
  <r>
    <s v="COUNTY"/>
    <x v="7"/>
    <s v="855097"/>
    <n v="16.37"/>
    <n v="16.37"/>
    <x v="0"/>
    <d v="2016-09-15T00:00:00"/>
    <x v="5"/>
    <n v="5004537"/>
    <n v="27.29"/>
    <n v="0.59985342616342985"/>
  </r>
  <r>
    <s v="COUNTY"/>
    <x v="7"/>
    <s v="855104"/>
    <n v="16.37"/>
    <n v="16.37"/>
    <x v="0"/>
    <d v="2016-09-15T00:00:00"/>
    <x v="5"/>
    <n v="5005530"/>
    <n v="27.29"/>
    <n v="0.59985342616342985"/>
  </r>
  <r>
    <s v="COUNTY"/>
    <x v="7"/>
    <s v="855105"/>
    <n v="16.37"/>
    <n v="16.37"/>
    <x v="0"/>
    <d v="2016-09-15T00:00:00"/>
    <x v="5"/>
    <n v="5006472"/>
    <n v="27.29"/>
    <n v="0.59985342616342985"/>
  </r>
  <r>
    <s v="COUNTY"/>
    <x v="7"/>
    <s v="855106"/>
    <n v="16.37"/>
    <n v="16.37"/>
    <x v="0"/>
    <d v="2016-09-15T00:00:00"/>
    <x v="5"/>
    <n v="5013667"/>
    <n v="27.29"/>
    <n v="0.59985342616342985"/>
  </r>
  <r>
    <s v="COUNTY"/>
    <x v="7"/>
    <s v="855233"/>
    <n v="16.37"/>
    <n v="16.37"/>
    <x v="0"/>
    <d v="2016-09-15T00:00:00"/>
    <x v="5"/>
    <n v="5729170"/>
    <n v="27.29"/>
    <n v="0.59985342616342985"/>
  </r>
  <r>
    <s v="COUNTY"/>
    <x v="7"/>
    <s v="855239"/>
    <n v="16.37"/>
    <n v="16.37"/>
    <x v="0"/>
    <d v="2016-09-15T00:00:00"/>
    <x v="5"/>
    <n v="5780050"/>
    <n v="27.29"/>
    <n v="0.59985342616342985"/>
  </r>
  <r>
    <s v="COUNTY"/>
    <x v="7"/>
    <s v="855321"/>
    <n v="16.37"/>
    <n v="16.37"/>
    <x v="0"/>
    <d v="2016-09-15T00:00:00"/>
    <x v="5"/>
    <n v="5767550"/>
    <n v="27.29"/>
    <n v="0.59985342616342985"/>
  </r>
  <r>
    <s v="COUNTY"/>
    <x v="7"/>
    <s v="855328"/>
    <n v="16.37"/>
    <n v="16.37"/>
    <x v="0"/>
    <d v="2016-09-15T00:00:00"/>
    <x v="5"/>
    <n v="5782740"/>
    <n v="27.29"/>
    <n v="0.59985342616342985"/>
  </r>
  <r>
    <s v="COUNTY"/>
    <x v="7"/>
    <s v="851389"/>
    <n v="16.37"/>
    <n v="16.37"/>
    <x v="0"/>
    <d v="2016-09-16T00:00:00"/>
    <x v="5"/>
    <n v="5786530"/>
    <n v="27.29"/>
    <n v="0.59985342616342985"/>
  </r>
  <r>
    <s v="COUNTY"/>
    <x v="7"/>
    <s v="852268"/>
    <n v="16.37"/>
    <n v="16.37"/>
    <x v="0"/>
    <d v="2016-09-16T00:00:00"/>
    <x v="5"/>
    <n v="5001074"/>
    <n v="27.29"/>
    <n v="0.59985342616342985"/>
  </r>
  <r>
    <s v="COUNTY"/>
    <x v="7"/>
    <s v="852844"/>
    <n v="-10.92"/>
    <n v="10.92"/>
    <x v="0"/>
    <d v="2016-09-16T00:00:00"/>
    <x v="5"/>
    <n v="5005761"/>
    <n v="27.29"/>
    <n v="-0.40014657383657021"/>
  </r>
  <r>
    <s v="COUNTY"/>
    <x v="7"/>
    <s v="855148"/>
    <n v="16.37"/>
    <n v="16.37"/>
    <x v="0"/>
    <d v="2016-09-16T00:00:00"/>
    <x v="5"/>
    <n v="5015292"/>
    <n v="27.29"/>
    <n v="0.59985342616342985"/>
  </r>
  <r>
    <s v="COUNTY"/>
    <x v="7"/>
    <s v="855200"/>
    <n v="16.37"/>
    <n v="16.37"/>
    <x v="0"/>
    <d v="2016-09-16T00:00:00"/>
    <x v="5"/>
    <n v="5767670"/>
    <n v="27.29"/>
    <n v="0.59985342616342985"/>
  </r>
  <r>
    <s v="COUNTY"/>
    <x v="7"/>
    <s v="850357"/>
    <n v="13.65"/>
    <n v="13.65"/>
    <x v="0"/>
    <d v="2016-09-19T00:00:00"/>
    <x v="5"/>
    <n v="5786410"/>
    <n v="27.29"/>
    <n v="0.50018321729571269"/>
  </r>
  <r>
    <s v="COUNTY"/>
    <x v="7"/>
    <s v="850891"/>
    <n v="13.65"/>
    <n v="13.65"/>
    <x v="0"/>
    <d v="2016-09-19T00:00:00"/>
    <x v="5"/>
    <n v="5786490"/>
    <n v="27.29"/>
    <n v="0.50018321729571269"/>
  </r>
  <r>
    <s v="COUNTY"/>
    <x v="7"/>
    <s v="851966"/>
    <n v="13.65"/>
    <n v="13.65"/>
    <x v="0"/>
    <d v="2016-09-19T00:00:00"/>
    <x v="5"/>
    <n v="5786590"/>
    <n v="27.29"/>
    <n v="0.50018321729571269"/>
  </r>
  <r>
    <s v="COUNTY"/>
    <x v="7"/>
    <s v="852358"/>
    <n v="13.65"/>
    <n v="13.65"/>
    <x v="0"/>
    <d v="2016-09-19T00:00:00"/>
    <x v="5"/>
    <n v="5786630"/>
    <n v="27.29"/>
    <n v="0.50018321729571269"/>
  </r>
  <r>
    <s v="COUNTY"/>
    <x v="7"/>
    <s v="852368"/>
    <n v="13.65"/>
    <n v="13.65"/>
    <x v="0"/>
    <d v="2016-09-19T00:00:00"/>
    <x v="5"/>
    <n v="5005591"/>
    <n v="27.29"/>
    <n v="0.50018321729571269"/>
  </r>
  <r>
    <s v="COUNTY"/>
    <x v="7"/>
    <s v="853396"/>
    <n v="20.47"/>
    <n v="20.47"/>
    <x v="0"/>
    <d v="2016-09-19T00:00:00"/>
    <x v="5"/>
    <n v="5015912"/>
    <n v="27.29"/>
    <n v="0.75009160864785629"/>
  </r>
  <r>
    <s v="COUNTY"/>
    <x v="7"/>
    <s v="853400"/>
    <n v="-6.82"/>
    <n v="6.82"/>
    <x v="0"/>
    <d v="2016-09-19T00:00:00"/>
    <x v="5"/>
    <n v="5784570"/>
    <n v="27.29"/>
    <n v="-0.24990839135214366"/>
  </r>
  <r>
    <s v="COUNTY"/>
    <x v="7"/>
    <s v="853417"/>
    <n v="-6.82"/>
    <n v="6.82"/>
    <x v="0"/>
    <d v="2016-09-19T00:00:00"/>
    <x v="5"/>
    <n v="5777890"/>
    <n v="27.29"/>
    <n v="-0.24990839135214366"/>
  </r>
  <r>
    <s v="COUNTY"/>
    <x v="7"/>
    <s v="853986"/>
    <n v="-6.82"/>
    <n v="6.82"/>
    <x v="0"/>
    <d v="2016-09-19T00:00:00"/>
    <x v="5"/>
    <n v="5747580"/>
    <n v="27.29"/>
    <n v="-0.24990839135214366"/>
  </r>
  <r>
    <s v="COUNTY"/>
    <x v="7"/>
    <s v="853999"/>
    <n v="-6.82"/>
    <n v="6.82"/>
    <x v="0"/>
    <d v="2016-09-19T00:00:00"/>
    <x v="5"/>
    <n v="5747720"/>
    <n v="27.29"/>
    <n v="-0.24990839135214366"/>
  </r>
  <r>
    <s v="COUNTY"/>
    <x v="7"/>
    <s v="855118"/>
    <n v="20.47"/>
    <n v="20.47"/>
    <x v="0"/>
    <d v="2016-09-19T00:00:00"/>
    <x v="5"/>
    <n v="5779830"/>
    <n v="27.29"/>
    <n v="0.75009160864785629"/>
  </r>
  <r>
    <s v="COUNTY"/>
    <x v="7"/>
    <s v="855120"/>
    <n v="20.47"/>
    <n v="20.47"/>
    <x v="0"/>
    <d v="2016-09-19T00:00:00"/>
    <x v="5"/>
    <n v="5016748"/>
    <n v="27.29"/>
    <n v="0.75009160864785629"/>
  </r>
  <r>
    <s v="COUNTY"/>
    <x v="7"/>
    <s v="855124"/>
    <n v="20.47"/>
    <n v="20.47"/>
    <x v="0"/>
    <d v="2016-09-19T00:00:00"/>
    <x v="5"/>
    <n v="5727820"/>
    <n v="27.29"/>
    <n v="0.75009160864785629"/>
  </r>
  <r>
    <s v="COUNTY"/>
    <x v="7"/>
    <s v="855128"/>
    <n v="20.47"/>
    <n v="20.47"/>
    <x v="0"/>
    <d v="2016-09-19T00:00:00"/>
    <x v="5"/>
    <n v="5754190"/>
    <n v="27.29"/>
    <n v="0.75009160864785629"/>
  </r>
  <r>
    <s v="COUNTY"/>
    <x v="7"/>
    <s v="855141"/>
    <n v="20.47"/>
    <n v="20.47"/>
    <x v="0"/>
    <d v="2016-09-19T00:00:00"/>
    <x v="5"/>
    <n v="5770040"/>
    <n v="27.29"/>
    <n v="0.75009160864785629"/>
  </r>
  <r>
    <s v="COUNTY"/>
    <x v="7"/>
    <s v="855203"/>
    <n v="20.47"/>
    <n v="20.47"/>
    <x v="0"/>
    <d v="2016-09-19T00:00:00"/>
    <x v="5"/>
    <n v="5771970"/>
    <n v="27.29"/>
    <n v="0.75009160864785629"/>
  </r>
  <r>
    <s v="COUNTY"/>
    <x v="7"/>
    <s v="855213"/>
    <n v="20.47"/>
    <n v="20.47"/>
    <x v="0"/>
    <d v="2016-09-19T00:00:00"/>
    <x v="5"/>
    <n v="5765910"/>
    <n v="27.29"/>
    <n v="0.75009160864785629"/>
  </r>
  <r>
    <s v="COUNTY"/>
    <x v="7"/>
    <s v="856227"/>
    <n v="20.47"/>
    <n v="20.47"/>
    <x v="0"/>
    <d v="2016-09-19T00:00:00"/>
    <x v="5"/>
    <n v="5700580"/>
    <n v="27.29"/>
    <n v="0.75009160864785629"/>
  </r>
  <r>
    <s v="COUNTY"/>
    <x v="7"/>
    <s v="856455"/>
    <n v="20.47"/>
    <n v="20.47"/>
    <x v="0"/>
    <d v="2016-09-19T00:00:00"/>
    <x v="5"/>
    <n v="5776770"/>
    <n v="27.29"/>
    <n v="0.75009160864785629"/>
  </r>
  <r>
    <s v="COUNTY"/>
    <x v="7"/>
    <s v="849373"/>
    <n v="13.65"/>
    <n v="13.65"/>
    <x v="0"/>
    <d v="2016-09-20T00:00:00"/>
    <x v="5"/>
    <n v="5786380"/>
    <n v="27.29"/>
    <n v="0.50018321729571269"/>
  </r>
  <r>
    <s v="COUNTY"/>
    <x v="7"/>
    <s v="849985"/>
    <n v="13.65"/>
    <n v="13.65"/>
    <x v="0"/>
    <d v="2016-09-20T00:00:00"/>
    <x v="5"/>
    <n v="5004798"/>
    <n v="27.29"/>
    <n v="0.50018321729571269"/>
  </r>
  <r>
    <s v="COUNTY"/>
    <x v="7"/>
    <s v="854519"/>
    <n v="-6.82"/>
    <n v="6.82"/>
    <x v="0"/>
    <d v="2016-09-20T00:00:00"/>
    <x v="5"/>
    <n v="5743300"/>
    <n v="27.29"/>
    <n v="-0.24990839135214366"/>
  </r>
  <r>
    <s v="COUNTY"/>
    <x v="7"/>
    <s v="854932"/>
    <n v="20.47"/>
    <n v="20.47"/>
    <x v="0"/>
    <d v="2016-09-20T00:00:00"/>
    <x v="5"/>
    <n v="5015383"/>
    <n v="27.29"/>
    <n v="0.75009160864785629"/>
  </r>
  <r>
    <s v="COUNTY"/>
    <x v="7"/>
    <s v="855206"/>
    <n v="20.47"/>
    <n v="20.47"/>
    <x v="0"/>
    <d v="2016-09-20T00:00:00"/>
    <x v="5"/>
    <n v="5756600"/>
    <n v="27.29"/>
    <n v="0.75009160864785629"/>
  </r>
  <r>
    <s v="COUNTY"/>
    <x v="7"/>
    <s v="855208"/>
    <n v="20.47"/>
    <n v="20.47"/>
    <x v="0"/>
    <d v="2016-09-20T00:00:00"/>
    <x v="5"/>
    <n v="5006101"/>
    <n v="27.29"/>
    <n v="0.75009160864785629"/>
  </r>
  <r>
    <s v="COUNTY"/>
    <x v="7"/>
    <s v="855237"/>
    <n v="20.47"/>
    <n v="20.47"/>
    <x v="0"/>
    <d v="2016-09-20T00:00:00"/>
    <x v="5"/>
    <n v="5762940"/>
    <n v="27.29"/>
    <n v="0.75009160864785629"/>
  </r>
  <r>
    <s v="COUNTY"/>
    <x v="7"/>
    <s v="855238"/>
    <n v="20.47"/>
    <n v="20.47"/>
    <x v="0"/>
    <d v="2016-09-20T00:00:00"/>
    <x v="5"/>
    <n v="5777700"/>
    <n v="27.29"/>
    <n v="0.75009160864785629"/>
  </r>
  <r>
    <s v="COUNTY"/>
    <x v="7"/>
    <s v="855312"/>
    <n v="20.47"/>
    <n v="20.47"/>
    <x v="0"/>
    <d v="2016-09-20T00:00:00"/>
    <x v="5"/>
    <n v="5782980"/>
    <n v="27.29"/>
    <n v="0.75009160864785629"/>
  </r>
  <r>
    <s v="COUNTY"/>
    <x v="7"/>
    <s v="855831"/>
    <n v="-6.82"/>
    <n v="6.82"/>
    <x v="0"/>
    <d v="2016-09-20T00:00:00"/>
    <x v="5"/>
    <n v="5005125"/>
    <n v="27.29"/>
    <n v="-0.24990839135214366"/>
  </r>
  <r>
    <s v="COUNTY"/>
    <x v="7"/>
    <s v="849361"/>
    <n v="13.65"/>
    <n v="13.65"/>
    <x v="0"/>
    <d v="2016-09-21T00:00:00"/>
    <x v="5"/>
    <n v="5786360"/>
    <n v="27.29"/>
    <n v="0.50018321729571269"/>
  </r>
  <r>
    <s v="COUNTY"/>
    <x v="7"/>
    <s v="855134"/>
    <n v="-6.82"/>
    <n v="6.82"/>
    <x v="0"/>
    <d v="2016-09-21T00:00:00"/>
    <x v="5"/>
    <n v="5704800"/>
    <n v="27.29"/>
    <n v="-0.24990839135214366"/>
  </r>
  <r>
    <s v="COUNTY"/>
    <x v="7"/>
    <s v="855162"/>
    <n v="-6.82"/>
    <n v="6.82"/>
    <x v="0"/>
    <d v="2016-09-21T00:00:00"/>
    <x v="5"/>
    <n v="5736010"/>
    <n v="27.29"/>
    <n v="-0.24990839135214366"/>
  </r>
  <r>
    <s v="COUNTY"/>
    <x v="7"/>
    <s v="852412"/>
    <n v="10.92"/>
    <n v="10.92"/>
    <x v="0"/>
    <d v="2016-09-22T00:00:00"/>
    <x v="5"/>
    <n v="5781930"/>
    <n v="27.29"/>
    <n v="0.40014657383657021"/>
  </r>
  <r>
    <s v="COUNTY"/>
    <x v="7"/>
    <s v="855362"/>
    <n v="10.92"/>
    <n v="10.92"/>
    <x v="0"/>
    <d v="2016-09-22T00:00:00"/>
    <x v="5"/>
    <n v="5780050"/>
    <n v="27.29"/>
    <n v="0.40014657383657021"/>
  </r>
  <r>
    <s v="COUNTY"/>
    <x v="7"/>
    <s v="855810"/>
    <n v="-5.46"/>
    <n v="5.46"/>
    <x v="0"/>
    <d v="2016-09-22T00:00:00"/>
    <x v="5"/>
    <n v="5005618"/>
    <n v="27.29"/>
    <n v="-0.2000732869182851"/>
  </r>
  <r>
    <s v="COUNTY"/>
    <x v="7"/>
    <s v="855812"/>
    <n v="-5.46"/>
    <n v="5.46"/>
    <x v="0"/>
    <d v="2016-09-22T00:00:00"/>
    <x v="5"/>
    <n v="5773690"/>
    <n v="27.29"/>
    <n v="-0.2000732869182851"/>
  </r>
  <r>
    <s v="COUNTY"/>
    <x v="7"/>
    <s v="855891"/>
    <n v="-5.46"/>
    <n v="5.46"/>
    <x v="0"/>
    <d v="2016-09-22T00:00:00"/>
    <x v="5"/>
    <n v="5007022"/>
    <n v="27.29"/>
    <n v="-0.2000732869182851"/>
  </r>
  <r>
    <s v="COUNTY"/>
    <x v="7"/>
    <s v="856313"/>
    <n v="-5.46"/>
    <n v="5.46"/>
    <x v="0"/>
    <d v="2016-09-22T00:00:00"/>
    <x v="5"/>
    <n v="5007569"/>
    <n v="27.29"/>
    <n v="-0.2000732869182851"/>
  </r>
  <r>
    <s v="COUNTY"/>
    <x v="7"/>
    <s v="853435"/>
    <n v="6.82"/>
    <n v="6.82"/>
    <x v="0"/>
    <d v="2016-09-26T00:00:00"/>
    <x v="5"/>
    <n v="5786680"/>
    <n v="27.29"/>
    <n v="0.24990839135214366"/>
  </r>
  <r>
    <s v="COUNTY"/>
    <x v="7"/>
    <s v="854459"/>
    <n v="6.82"/>
    <n v="6.82"/>
    <x v="0"/>
    <d v="2016-09-26T00:00:00"/>
    <x v="5"/>
    <n v="5749620"/>
    <n v="27.29"/>
    <n v="0.24990839135214366"/>
  </r>
  <r>
    <s v="COUNTY"/>
    <x v="7"/>
    <s v="855211"/>
    <n v="6.82"/>
    <n v="6.82"/>
    <x v="0"/>
    <d v="2016-09-26T00:00:00"/>
    <x v="5"/>
    <n v="5786810"/>
    <n v="27.29"/>
    <n v="0.24990839135214366"/>
  </r>
  <r>
    <s v="COUNTY"/>
    <x v="7"/>
    <s v="855303"/>
    <n v="6.82"/>
    <n v="6.82"/>
    <x v="0"/>
    <d v="2016-09-26T00:00:00"/>
    <x v="5"/>
    <n v="5786850"/>
    <n v="27.29"/>
    <n v="0.24990839135214366"/>
  </r>
  <r>
    <s v="COUNTY"/>
    <x v="7"/>
    <s v="856185"/>
    <n v="6.82"/>
    <n v="6.82"/>
    <x v="0"/>
    <d v="2016-09-26T00:00:00"/>
    <x v="5"/>
    <n v="5007257"/>
    <n v="27.29"/>
    <n v="0.24990839135214366"/>
  </r>
  <r>
    <s v="COUNTY"/>
    <x v="7"/>
    <s v="856595"/>
    <n v="27.29"/>
    <n v="27.29"/>
    <x v="0"/>
    <d v="2016-09-26T00:00:00"/>
    <x v="5"/>
    <n v="5764850"/>
    <n v="27.29"/>
    <n v="1"/>
  </r>
  <r>
    <s v="COUNTY"/>
    <x v="7"/>
    <s v="858334"/>
    <n v="27.29"/>
    <n v="27.29"/>
    <x v="0"/>
    <d v="2016-09-26T00:00:00"/>
    <x v="5"/>
    <n v="5762330"/>
    <n v="27.29"/>
    <n v="1"/>
  </r>
  <r>
    <s v="COUNTY"/>
    <x v="7"/>
    <s v="859028"/>
    <n v="27.29"/>
    <n v="27.29"/>
    <x v="0"/>
    <d v="2016-09-26T00:00:00"/>
    <x v="5"/>
    <n v="5769730"/>
    <n v="27.29"/>
    <n v="1"/>
  </r>
  <r>
    <s v="COUNTY"/>
    <x v="7"/>
    <s v="852294"/>
    <n v="6.82"/>
    <n v="6.82"/>
    <x v="0"/>
    <d v="2016-09-27T00:00:00"/>
    <x v="5"/>
    <n v="5763440"/>
    <n v="27.29"/>
    <n v="0.24990839135214366"/>
  </r>
  <r>
    <s v="COUNTY"/>
    <x v="7"/>
    <s v="855311"/>
    <n v="6.82"/>
    <n v="6.82"/>
    <x v="0"/>
    <d v="2016-09-27T00:00:00"/>
    <x v="5"/>
    <n v="5786860"/>
    <n v="27.29"/>
    <n v="0.24990839135214366"/>
  </r>
  <r>
    <s v="COUNTY"/>
    <x v="7"/>
    <s v="859400"/>
    <n v="6.3"/>
    <n v="6.3"/>
    <x v="0"/>
    <d v="2016-09-27T00:00:00"/>
    <x v="5"/>
    <n v="5777700"/>
    <n v="27.29"/>
    <n v="0.23085379259802125"/>
  </r>
  <r>
    <s v="COUNTY"/>
    <x v="7"/>
    <s v="859401"/>
    <n v="6.3"/>
    <n v="6.3"/>
    <x v="0"/>
    <d v="2016-09-27T00:00:00"/>
    <x v="5"/>
    <n v="5782980"/>
    <n v="27.29"/>
    <n v="0.23085379259802125"/>
  </r>
  <r>
    <s v="COUNTY"/>
    <x v="7"/>
    <s v="854581"/>
    <n v="6.82"/>
    <n v="6.82"/>
    <x v="0"/>
    <d v="2016-09-28T00:00:00"/>
    <x v="5"/>
    <n v="5786760"/>
    <n v="27.29"/>
    <n v="0.24990839135214366"/>
  </r>
  <r>
    <s v="COUNTY"/>
    <x v="7"/>
    <s v="856147"/>
    <n v="6.82"/>
    <n v="6.82"/>
    <x v="0"/>
    <d v="2016-09-28T00:00:00"/>
    <x v="5"/>
    <n v="5006472"/>
    <n v="27.29"/>
    <n v="0.24990839135214366"/>
  </r>
  <r>
    <s v="COUNTY"/>
    <x v="7"/>
    <s v="862019"/>
    <n v="27.29"/>
    <n v="27.29"/>
    <x v="0"/>
    <d v="2016-09-28T00:00:00"/>
    <x v="5"/>
    <n v="5713240"/>
    <n v="27.29"/>
    <n v="1"/>
  </r>
  <r>
    <s v="COUNTY"/>
    <x v="7"/>
    <s v="855081"/>
    <n v="5.46"/>
    <n v="5.46"/>
    <x v="0"/>
    <d v="2016-09-29T00:00:00"/>
    <x v="5"/>
    <n v="5780850"/>
    <n v="27.29"/>
    <n v="0.2000732869182851"/>
  </r>
  <r>
    <s v="COUNTY"/>
    <x v="7"/>
    <s v="857692"/>
    <n v="5.46"/>
    <n v="5.46"/>
    <x v="0"/>
    <d v="2016-09-29T00:00:00"/>
    <x v="5"/>
    <n v="5782740"/>
    <n v="27.29"/>
    <n v="0.2000732869182851"/>
  </r>
  <r>
    <s v="COUNTY"/>
    <x v="7"/>
    <s v="857970"/>
    <n v="5.46"/>
    <n v="5.46"/>
    <x v="0"/>
    <d v="2016-09-29T00:00:00"/>
    <x v="5"/>
    <n v="5013667"/>
    <n v="27.29"/>
    <n v="0.2000732869182851"/>
  </r>
  <r>
    <s v="COUNTY"/>
    <x v="7"/>
    <s v="858367"/>
    <n v="5.46"/>
    <n v="5.46"/>
    <x v="0"/>
    <d v="2016-09-29T00:00:00"/>
    <x v="5"/>
    <n v="5005530"/>
    <n v="27.29"/>
    <n v="0.2000732869182851"/>
  </r>
  <r>
    <s v="COUNTY"/>
    <x v="7"/>
    <s v="862885"/>
    <n v="-27.29"/>
    <n v="27.29"/>
    <x v="0"/>
    <d v="2016-09-29T00:00:00"/>
    <x v="5"/>
    <n v="5004464"/>
    <n v="27.29"/>
    <n v="-1"/>
  </r>
  <r>
    <s v="COUNTY"/>
    <x v="7"/>
    <s v="857869"/>
    <n v="5.46"/>
    <n v="5.46"/>
    <x v="0"/>
    <d v="2016-09-30T00:00:00"/>
    <x v="5"/>
    <n v="5007290"/>
    <n v="27.29"/>
    <n v="0.2000732869182851"/>
  </r>
  <r>
    <s v="COUNTY"/>
    <x v="7"/>
    <s v="859509"/>
    <n v="5.46"/>
    <n v="5.46"/>
    <x v="0"/>
    <d v="2016-09-30T00:00:00"/>
    <x v="5"/>
    <n v="5006923"/>
    <n v="27.29"/>
    <n v="0.2000732869182851"/>
  </r>
  <r>
    <s v="COUNTY"/>
    <x v="7"/>
    <s v="13360500"/>
    <n v="81.87"/>
    <n v="81.87"/>
    <x v="0"/>
    <d v="2016-09-30T00:00:00"/>
    <x v="5"/>
    <n v="5014808"/>
    <n v="27.29"/>
    <n v="3.0000000000000004"/>
  </r>
  <r>
    <s v="COUNTY"/>
    <x v="7"/>
    <s v="847543"/>
    <n v="-27.29"/>
    <n v="27.29"/>
    <x v="0"/>
    <d v="2016-10-01T00:00:00"/>
    <x v="6"/>
    <n v="5782090"/>
    <n v="27.29"/>
    <n v="-1"/>
  </r>
  <r>
    <s v="COUNTY"/>
    <x v="7"/>
    <s v="847990"/>
    <n v="-27.29"/>
    <n v="27.29"/>
    <x v="0"/>
    <d v="2016-10-01T00:00:00"/>
    <x v="6"/>
    <n v="5773850"/>
    <n v="27.29"/>
    <n v="-1"/>
  </r>
  <r>
    <s v="COUNTY"/>
    <x v="7"/>
    <s v="848370"/>
    <n v="-27.29"/>
    <n v="27.29"/>
    <x v="0"/>
    <d v="2016-10-01T00:00:00"/>
    <x v="6"/>
    <n v="5786050"/>
    <n v="27.29"/>
    <n v="-1"/>
  </r>
  <r>
    <s v="COUNTY"/>
    <x v="7"/>
    <s v="848372"/>
    <n v="-27.29"/>
    <n v="27.29"/>
    <x v="0"/>
    <d v="2016-10-01T00:00:00"/>
    <x v="6"/>
    <n v="5770660"/>
    <n v="27.29"/>
    <n v="-1"/>
  </r>
  <r>
    <s v="COUNTY"/>
    <x v="7"/>
    <s v="848567"/>
    <n v="-27.29"/>
    <n v="27.29"/>
    <x v="0"/>
    <d v="2016-10-01T00:00:00"/>
    <x v="6"/>
    <n v="5774330"/>
    <n v="27.29"/>
    <n v="-1"/>
  </r>
  <r>
    <s v="COUNTY"/>
    <x v="7"/>
    <s v="848582"/>
    <n v="-27.29"/>
    <n v="27.29"/>
    <x v="0"/>
    <d v="2016-10-01T00:00:00"/>
    <x v="6"/>
    <n v="5001040"/>
    <n v="27.29"/>
    <n v="-1"/>
  </r>
  <r>
    <s v="COUNTY"/>
    <x v="7"/>
    <s v="848606"/>
    <n v="27.29"/>
    <n v="27.29"/>
    <x v="0"/>
    <d v="2016-10-01T00:00:00"/>
    <x v="6"/>
    <n v="5782250"/>
    <n v="27.29"/>
    <n v="1"/>
  </r>
  <r>
    <s v="COUNTY"/>
    <x v="7"/>
    <s v="849320"/>
    <n v="-27.29"/>
    <n v="27.29"/>
    <x v="0"/>
    <d v="2016-10-01T00:00:00"/>
    <x v="6"/>
    <n v="5004422"/>
    <n v="27.29"/>
    <n v="-1"/>
  </r>
  <r>
    <s v="COUNTY"/>
    <x v="7"/>
    <s v="849330"/>
    <n v="27.29"/>
    <n v="27.29"/>
    <x v="0"/>
    <d v="2016-10-01T00:00:00"/>
    <x v="6"/>
    <n v="5733740"/>
    <n v="27.29"/>
    <n v="1"/>
  </r>
  <r>
    <s v="COUNTY"/>
    <x v="7"/>
    <s v="849375"/>
    <n v="-27.29"/>
    <n v="27.29"/>
    <x v="0"/>
    <d v="2016-10-01T00:00:00"/>
    <x v="6"/>
    <n v="5765160"/>
    <n v="27.29"/>
    <n v="-1"/>
  </r>
  <r>
    <s v="COUNTY"/>
    <x v="7"/>
    <s v="849378"/>
    <n v="-27.29"/>
    <n v="27.29"/>
    <x v="0"/>
    <d v="2016-10-01T00:00:00"/>
    <x v="6"/>
    <n v="5765160"/>
    <n v="27.29"/>
    <n v="-1"/>
  </r>
  <r>
    <s v="COUNTY"/>
    <x v="7"/>
    <s v="850087"/>
    <n v="-27.29"/>
    <n v="27.29"/>
    <x v="0"/>
    <d v="2016-10-01T00:00:00"/>
    <x v="6"/>
    <n v="5777590"/>
    <n v="27.29"/>
    <n v="-1"/>
  </r>
  <r>
    <s v="COUNTY"/>
    <x v="7"/>
    <s v="850367"/>
    <n v="-27.29"/>
    <n v="27.29"/>
    <x v="0"/>
    <d v="2016-10-01T00:00:00"/>
    <x v="6"/>
    <n v="5780550"/>
    <n v="27.29"/>
    <n v="-1"/>
  </r>
  <r>
    <s v="COUNTY"/>
    <x v="7"/>
    <s v="852413"/>
    <n v="27.29"/>
    <n v="27.29"/>
    <x v="0"/>
    <d v="2016-10-01T00:00:00"/>
    <x v="6"/>
    <n v="5781930"/>
    <n v="27.29"/>
    <n v="1"/>
  </r>
  <r>
    <s v="COUNTY"/>
    <x v="7"/>
    <s v="852845"/>
    <n v="-27.29"/>
    <n v="27.29"/>
    <x v="0"/>
    <d v="2016-10-01T00:00:00"/>
    <x v="6"/>
    <n v="5005761"/>
    <n v="27.29"/>
    <n v="-1"/>
  </r>
  <r>
    <s v="COUNTY"/>
    <x v="7"/>
    <s v="853418"/>
    <n v="-27.29"/>
    <n v="27.29"/>
    <x v="0"/>
    <d v="2016-10-01T00:00:00"/>
    <x v="6"/>
    <n v="5777890"/>
    <n v="27.29"/>
    <n v="-1"/>
  </r>
  <r>
    <s v="COUNTY"/>
    <x v="7"/>
    <s v="853987"/>
    <n v="-27.29"/>
    <n v="27.29"/>
    <x v="0"/>
    <d v="2016-10-01T00:00:00"/>
    <x v="6"/>
    <n v="5747580"/>
    <n v="27.29"/>
    <n v="-1"/>
  </r>
  <r>
    <s v="COUNTY"/>
    <x v="7"/>
    <s v="854000"/>
    <n v="-27.29"/>
    <n v="27.29"/>
    <x v="0"/>
    <d v="2016-10-01T00:00:00"/>
    <x v="6"/>
    <n v="5747720"/>
    <n v="27.29"/>
    <n v="-1"/>
  </r>
  <r>
    <s v="COUNTY"/>
    <x v="7"/>
    <s v="854520"/>
    <n v="-27.29"/>
    <n v="27.29"/>
    <x v="0"/>
    <d v="2016-10-01T00:00:00"/>
    <x v="6"/>
    <n v="5743300"/>
    <n v="27.29"/>
    <n v="-1"/>
  </r>
  <r>
    <s v="COUNTY"/>
    <x v="7"/>
    <s v="854930"/>
    <n v="27.29"/>
    <n v="27.29"/>
    <x v="0"/>
    <d v="2016-10-01T00:00:00"/>
    <x v="6"/>
    <n v="5786780"/>
    <n v="27.29"/>
    <n v="1"/>
  </r>
  <r>
    <s v="COUNTY"/>
    <x v="7"/>
    <s v="855135"/>
    <n v="-27.29"/>
    <n v="27.29"/>
    <x v="0"/>
    <d v="2016-10-01T00:00:00"/>
    <x v="6"/>
    <n v="5704800"/>
    <n v="27.29"/>
    <n v="-1"/>
  </r>
  <r>
    <s v="COUNTY"/>
    <x v="7"/>
    <s v="855163"/>
    <n v="-27.29"/>
    <n v="27.29"/>
    <x v="0"/>
    <d v="2016-10-01T00:00:00"/>
    <x v="6"/>
    <n v="5736010"/>
    <n v="27.29"/>
    <n v="-1"/>
  </r>
  <r>
    <s v="COUNTY"/>
    <x v="7"/>
    <s v="855811"/>
    <n v="-27.29"/>
    <n v="27.29"/>
    <x v="0"/>
    <d v="2016-10-01T00:00:00"/>
    <x v="6"/>
    <n v="5005618"/>
    <n v="27.29"/>
    <n v="-1"/>
  </r>
  <r>
    <s v="COUNTY"/>
    <x v="7"/>
    <s v="855813"/>
    <n v="-27.29"/>
    <n v="27.29"/>
    <x v="0"/>
    <d v="2016-10-01T00:00:00"/>
    <x v="6"/>
    <n v="5773690"/>
    <n v="27.29"/>
    <n v="-1"/>
  </r>
  <r>
    <s v="COUNTY"/>
    <x v="7"/>
    <s v="855832"/>
    <n v="-27.29"/>
    <n v="27.29"/>
    <x v="0"/>
    <d v="2016-10-01T00:00:00"/>
    <x v="6"/>
    <n v="5005125"/>
    <n v="27.29"/>
    <n v="-1"/>
  </r>
  <r>
    <s v="COUNTY"/>
    <x v="7"/>
    <s v="855835"/>
    <n v="27.29"/>
    <n v="27.29"/>
    <x v="0"/>
    <d v="2016-10-01T00:00:00"/>
    <x v="6"/>
    <n v="5786880"/>
    <n v="27.29"/>
    <n v="1"/>
  </r>
  <r>
    <s v="COUNTY"/>
    <x v="7"/>
    <s v="855892"/>
    <n v="-27.29"/>
    <n v="27.29"/>
    <x v="0"/>
    <d v="2016-10-01T00:00:00"/>
    <x v="6"/>
    <n v="5007022"/>
    <n v="27.29"/>
    <n v="-1"/>
  </r>
  <r>
    <s v="COUNTY"/>
    <x v="7"/>
    <s v="856314"/>
    <n v="-27.29"/>
    <n v="27.29"/>
    <x v="0"/>
    <d v="2016-10-01T00:00:00"/>
    <x v="6"/>
    <n v="5007569"/>
    <n v="27.29"/>
    <n v="-1"/>
  </r>
  <r>
    <s v="COUNTY"/>
    <x v="7"/>
    <s v="856343"/>
    <n v="27.29"/>
    <n v="27.29"/>
    <x v="0"/>
    <d v="2016-10-01T00:00:00"/>
    <x v="6"/>
    <n v="5786910"/>
    <n v="27.29"/>
    <n v="1"/>
  </r>
  <r>
    <s v="COUNTY"/>
    <x v="7"/>
    <s v="856443"/>
    <n v="27.29"/>
    <n v="27.29"/>
    <x v="0"/>
    <d v="2016-10-01T00:00:00"/>
    <x v="6"/>
    <n v="5786950"/>
    <n v="27.29"/>
    <n v="1"/>
  </r>
  <r>
    <s v="COUNTY"/>
    <x v="7"/>
    <s v="856450"/>
    <n v="27.29"/>
    <n v="27.29"/>
    <x v="0"/>
    <d v="2016-10-01T00:00:00"/>
    <x v="6"/>
    <n v="5786960"/>
    <n v="27.29"/>
    <n v="1"/>
  </r>
  <r>
    <s v="COUNTY"/>
    <x v="7"/>
    <s v="856452"/>
    <n v="27.29"/>
    <n v="27.29"/>
    <x v="0"/>
    <d v="2016-10-01T00:00:00"/>
    <x v="6"/>
    <n v="5786970"/>
    <n v="27.29"/>
    <n v="1"/>
  </r>
  <r>
    <s v="COUNTY"/>
    <x v="7"/>
    <s v="856526"/>
    <n v="27.29"/>
    <n v="27.29"/>
    <x v="0"/>
    <d v="2016-10-01T00:00:00"/>
    <x v="6"/>
    <n v="5765160"/>
    <n v="27.29"/>
    <n v="1"/>
  </r>
  <r>
    <s v="COUNTY"/>
    <x v="7"/>
    <s v="856571"/>
    <n v="27.29"/>
    <n v="27.29"/>
    <x v="0"/>
    <d v="2016-10-01T00:00:00"/>
    <x v="6"/>
    <n v="5785880"/>
    <n v="27.29"/>
    <n v="1"/>
  </r>
  <r>
    <s v="COUNTY"/>
    <x v="7"/>
    <s v="856575"/>
    <n v="-27.29"/>
    <n v="27.29"/>
    <x v="0"/>
    <d v="2016-10-01T00:00:00"/>
    <x v="6"/>
    <n v="5785960"/>
    <n v="27.29"/>
    <n v="-1"/>
  </r>
  <r>
    <s v="COUNTY"/>
    <x v="7"/>
    <s v="856631"/>
    <n v="27.29"/>
    <n v="27.29"/>
    <x v="0"/>
    <d v="2016-10-01T00:00:00"/>
    <x v="6"/>
    <n v="5786980"/>
    <n v="27.29"/>
    <n v="1"/>
  </r>
  <r>
    <s v="COUNTY"/>
    <x v="7"/>
    <s v="856670"/>
    <n v="27.29"/>
    <n v="27.29"/>
    <x v="0"/>
    <d v="2016-10-01T00:00:00"/>
    <x v="6"/>
    <n v="5785390"/>
    <n v="27.29"/>
    <n v="1"/>
  </r>
  <r>
    <s v="COUNTY"/>
    <x v="7"/>
    <s v="856759"/>
    <n v="27.29"/>
    <n v="27.29"/>
    <x v="0"/>
    <d v="2016-10-01T00:00:00"/>
    <x v="6"/>
    <n v="5727820"/>
    <n v="27.29"/>
    <n v="1"/>
  </r>
  <r>
    <s v="COUNTY"/>
    <x v="7"/>
    <s v="857716"/>
    <n v="27.29"/>
    <n v="27.29"/>
    <x v="0"/>
    <d v="2016-10-01T00:00:00"/>
    <x v="6"/>
    <n v="5787010"/>
    <n v="27.29"/>
    <n v="1"/>
  </r>
  <r>
    <s v="COUNTY"/>
    <x v="7"/>
    <s v="857717"/>
    <n v="27.29"/>
    <n v="27.29"/>
    <x v="0"/>
    <d v="2016-10-01T00:00:00"/>
    <x v="6"/>
    <n v="5016748"/>
    <n v="27.29"/>
    <n v="1"/>
  </r>
  <r>
    <s v="COUNTY"/>
    <x v="7"/>
    <s v="857889"/>
    <n v="27.29"/>
    <n v="27.29"/>
    <x v="0"/>
    <d v="2016-10-01T00:00:00"/>
    <x v="6"/>
    <n v="5787030"/>
    <n v="27.29"/>
    <n v="1"/>
  </r>
  <r>
    <s v="COUNTY"/>
    <x v="7"/>
    <s v="858008"/>
    <n v="27.29"/>
    <n v="27.29"/>
    <x v="0"/>
    <d v="2016-10-01T00:00:00"/>
    <x v="6"/>
    <n v="5776480"/>
    <n v="27.29"/>
    <n v="1"/>
  </r>
  <r>
    <s v="COUNTY"/>
    <x v="7"/>
    <s v="858012"/>
    <n v="27.29"/>
    <n v="27.29"/>
    <x v="0"/>
    <d v="2016-10-01T00:00:00"/>
    <x v="6"/>
    <n v="5700580"/>
    <n v="27.29"/>
    <n v="1"/>
  </r>
  <r>
    <s v="COUNTY"/>
    <x v="7"/>
    <s v="858017"/>
    <n v="27.29"/>
    <n v="27.29"/>
    <x v="0"/>
    <d v="2016-10-01T00:00:00"/>
    <x v="6"/>
    <n v="5787070"/>
    <n v="27.29"/>
    <n v="1"/>
  </r>
  <r>
    <s v="COUNTY"/>
    <x v="7"/>
    <s v="858051"/>
    <n v="27.29"/>
    <n v="27.29"/>
    <x v="0"/>
    <d v="2016-10-01T00:00:00"/>
    <x v="6"/>
    <n v="5787080"/>
    <n v="27.29"/>
    <n v="1"/>
  </r>
  <r>
    <s v="COUNTY"/>
    <x v="7"/>
    <s v="858369"/>
    <n v="27.29"/>
    <n v="27.29"/>
    <x v="0"/>
    <d v="2016-10-01T00:00:00"/>
    <x v="6"/>
    <n v="5777700"/>
    <n v="27.29"/>
    <n v="1"/>
  </r>
  <r>
    <s v="COUNTY"/>
    <x v="7"/>
    <s v="858425"/>
    <n v="27.29"/>
    <n v="27.29"/>
    <x v="0"/>
    <d v="2016-10-01T00:00:00"/>
    <x v="6"/>
    <n v="5766640"/>
    <n v="27.29"/>
    <n v="1"/>
  </r>
  <r>
    <s v="AWH"/>
    <x v="7"/>
    <s v="858446"/>
    <n v="-27.29"/>
    <n v="27.29"/>
    <x v="0"/>
    <d v="2016-10-01T00:00:00"/>
    <x v="6"/>
    <n v="5740550"/>
    <n v="27.29"/>
    <n v="-1"/>
  </r>
  <r>
    <s v="COUNTY"/>
    <x v="7"/>
    <s v="859029"/>
    <n v="27.29"/>
    <n v="27.29"/>
    <x v="0"/>
    <d v="2016-10-01T00:00:00"/>
    <x v="6"/>
    <n v="5787050"/>
    <n v="27.29"/>
    <n v="1"/>
  </r>
  <r>
    <s v="COUNTY"/>
    <x v="7"/>
    <s v="859334"/>
    <n v="27.29"/>
    <n v="27.29"/>
    <x v="0"/>
    <d v="2016-10-01T00:00:00"/>
    <x v="6"/>
    <n v="5764850"/>
    <n v="27.29"/>
    <n v="1"/>
  </r>
  <r>
    <s v="COUNTY"/>
    <x v="7"/>
    <s v="859382"/>
    <n v="-27.29"/>
    <n v="27.29"/>
    <x v="0"/>
    <d v="2016-10-01T00:00:00"/>
    <x v="6"/>
    <n v="5780800"/>
    <n v="27.29"/>
    <n v="-1"/>
  </r>
  <r>
    <s v="COUNTY"/>
    <x v="7"/>
    <s v="860045"/>
    <n v="-27.29"/>
    <n v="27.29"/>
    <x v="0"/>
    <d v="2016-10-01T00:00:00"/>
    <x v="6"/>
    <n v="5717810"/>
    <n v="27.29"/>
    <n v="-1"/>
  </r>
  <r>
    <s v="COUNTY"/>
    <x v="7"/>
    <s v="860106"/>
    <n v="-27.29"/>
    <n v="27.29"/>
    <x v="0"/>
    <d v="2016-10-01T00:00:00"/>
    <x v="6"/>
    <n v="5000813"/>
    <n v="27.29"/>
    <n v="-1"/>
  </r>
  <r>
    <s v="COUNTY"/>
    <x v="7"/>
    <s v="860108"/>
    <n v="27.29"/>
    <n v="27.29"/>
    <x v="0"/>
    <d v="2016-10-01T00:00:00"/>
    <x v="6"/>
    <n v="5787160"/>
    <n v="27.29"/>
    <n v="1"/>
  </r>
  <r>
    <s v="COUNTY"/>
    <x v="7"/>
    <s v="860113"/>
    <n v="-27.29"/>
    <n v="27.29"/>
    <x v="0"/>
    <d v="2016-10-01T00:00:00"/>
    <x v="6"/>
    <n v="5770570"/>
    <n v="27.29"/>
    <n v="-1"/>
  </r>
  <r>
    <s v="COUNTY"/>
    <x v="7"/>
    <s v="860408"/>
    <n v="21.83"/>
    <n v="21.83"/>
    <x v="0"/>
    <d v="2016-10-01T00:00:00"/>
    <x v="6"/>
    <n v="5787170"/>
    <n v="27.29"/>
    <n v="0.79992671308171492"/>
  </r>
  <r>
    <s v="COUNTY"/>
    <x v="7"/>
    <s v="860500"/>
    <n v="27.29"/>
    <n v="27.29"/>
    <x v="0"/>
    <d v="2016-10-01T00:00:00"/>
    <x v="6"/>
    <n v="5767670"/>
    <n v="27.29"/>
    <n v="1"/>
  </r>
  <r>
    <s v="COUNTY"/>
    <x v="7"/>
    <s v="865247"/>
    <n v="-21.83"/>
    <n v="21.83"/>
    <x v="0"/>
    <d v="2016-10-01T00:00:00"/>
    <x v="6"/>
    <n v="5004850"/>
    <n v="27.29"/>
    <n v="-0.79992671308171492"/>
  </r>
  <r>
    <s v="COUNTY"/>
    <x v="7"/>
    <s v="865248"/>
    <n v="-27.29"/>
    <n v="27.29"/>
    <x v="0"/>
    <d v="2016-10-01T00:00:00"/>
    <x v="6"/>
    <n v="5004850"/>
    <n v="27.29"/>
    <n v="-1"/>
  </r>
  <r>
    <s v="COUNTY"/>
    <x v="7"/>
    <s v="867978"/>
    <n v="6.82"/>
    <n v="6.82"/>
    <x v="0"/>
    <d v="2016-10-01T00:00:00"/>
    <x v="6"/>
    <n v="5756600"/>
    <n v="27.29"/>
    <n v="0.24990839135214366"/>
  </r>
  <r>
    <s v="COUNTY"/>
    <x v="7"/>
    <s v="874814"/>
    <n v="-27.29"/>
    <n v="27.29"/>
    <x v="0"/>
    <d v="2016-10-01T00:00:00"/>
    <x v="6"/>
    <n v="5746810"/>
    <n v="27.29"/>
    <n v="-1"/>
  </r>
  <r>
    <s v="COUNTY"/>
    <x v="7"/>
    <s v="874815"/>
    <n v="-27.29"/>
    <n v="27.29"/>
    <x v="0"/>
    <d v="2016-10-01T00:00:00"/>
    <x v="6"/>
    <n v="5746810"/>
    <n v="27.29"/>
    <n v="-1"/>
  </r>
  <r>
    <s v="COUNTY"/>
    <x v="7"/>
    <s v="874816"/>
    <n v="-13.65"/>
    <n v="13.65"/>
    <x v="0"/>
    <d v="2016-10-01T00:00:00"/>
    <x v="6"/>
    <n v="5746810"/>
    <n v="27.29"/>
    <n v="-0.50018321729571269"/>
  </r>
  <r>
    <s v="AWH"/>
    <x v="7"/>
    <s v="13084344"/>
    <n v="382.06"/>
    <n v="382.06"/>
    <x v="0"/>
    <d v="2016-10-01T00:00:00"/>
    <x v="6"/>
    <n v="5759190"/>
    <n v="27.29"/>
    <n v="14"/>
  </r>
  <r>
    <s v="SpokCity"/>
    <x v="7"/>
    <s v="13084344"/>
    <n v="27.29"/>
    <n v="27.29"/>
    <x v="0"/>
    <d v="2016-10-01T00:00:00"/>
    <x v="6"/>
    <n v="5779220"/>
    <n v="27.29"/>
    <n v="1"/>
  </r>
  <r>
    <s v="SpokCity"/>
    <x v="7"/>
    <s v="13084344"/>
    <n v="27.29"/>
    <n v="27.29"/>
    <x v="0"/>
    <d v="2016-10-01T00:00:00"/>
    <x v="6"/>
    <n v="5736420"/>
    <n v="27.29"/>
    <n v="1"/>
  </r>
  <r>
    <s v="COUNTY"/>
    <x v="7"/>
    <s v="13084344"/>
    <n v="7777.65"/>
    <n v="7777.65"/>
    <x v="0"/>
    <d v="2016-10-01T00:00:00"/>
    <x v="6"/>
    <n v="5765840"/>
    <n v="27.29"/>
    <n v="285"/>
  </r>
  <r>
    <s v="COUNTY"/>
    <x v="7"/>
    <s v="13084344"/>
    <n v="27.29"/>
    <n v="27.29"/>
    <x v="0"/>
    <d v="2016-10-01T00:00:00"/>
    <x v="6"/>
    <n v="5781730"/>
    <n v="27.29"/>
    <n v="1"/>
  </r>
  <r>
    <s v="COUNTY"/>
    <x v="7"/>
    <s v="13084344"/>
    <n v="27.29"/>
    <n v="27.29"/>
    <x v="0"/>
    <d v="2016-10-01T00:00:00"/>
    <x v="6"/>
    <n v="5728120"/>
    <n v="27.29"/>
    <n v="1"/>
  </r>
  <r>
    <s v="COUNTY"/>
    <x v="7"/>
    <s v="13084344"/>
    <n v="27.29"/>
    <n v="27.29"/>
    <x v="0"/>
    <d v="2016-10-01T00:00:00"/>
    <x v="6"/>
    <n v="5781990"/>
    <n v="27.29"/>
    <n v="1"/>
  </r>
  <r>
    <s v="COUNTY"/>
    <x v="7"/>
    <s v="13084344"/>
    <n v="54.58"/>
    <n v="54.58"/>
    <x v="0"/>
    <d v="2016-10-01T00:00:00"/>
    <x v="6"/>
    <n v="5763780"/>
    <n v="27.29"/>
    <n v="2"/>
  </r>
  <r>
    <s v="COUNTY"/>
    <x v="7"/>
    <s v="13084344"/>
    <n v="25270.32"/>
    <n v="25270.32"/>
    <x v="0"/>
    <d v="2016-10-01T00:00:00"/>
    <x v="6"/>
    <n v="5762450"/>
    <n v="27.29"/>
    <n v="925.99193843898865"/>
  </r>
  <r>
    <s v="COUNTY"/>
    <x v="7"/>
    <s v="13084344"/>
    <n v="54.58"/>
    <n v="54.58"/>
    <x v="0"/>
    <d v="2016-10-01T00:00:00"/>
    <x v="6"/>
    <n v="5778950"/>
    <n v="27.29"/>
    <n v="2"/>
  </r>
  <r>
    <s v="AWH"/>
    <x v="7"/>
    <s v="13360478"/>
    <n v="818.7"/>
    <n v="818.7"/>
    <x v="0"/>
    <d v="2016-10-01T00:00:00"/>
    <x v="6"/>
    <n v="5759900"/>
    <n v="27.29"/>
    <n v="30.000000000000004"/>
  </r>
  <r>
    <s v="SpokCity"/>
    <x v="7"/>
    <s v="13360478"/>
    <n v="54.58"/>
    <n v="54.58"/>
    <x v="0"/>
    <d v="2016-10-01T00:00:00"/>
    <x v="6"/>
    <n v="5707530"/>
    <n v="27.29"/>
    <n v="2"/>
  </r>
  <r>
    <s v="COUNTY"/>
    <x v="7"/>
    <s v="13360478"/>
    <n v="8268.8700000000008"/>
    <n v="8268.8700000000008"/>
    <x v="0"/>
    <d v="2016-10-01T00:00:00"/>
    <x v="6"/>
    <n v="5765980"/>
    <n v="27.29"/>
    <n v="303.00000000000006"/>
  </r>
  <r>
    <s v="COUNTY"/>
    <x v="7"/>
    <s v="13360478"/>
    <n v="81.87"/>
    <n v="81.87"/>
    <x v="0"/>
    <d v="2016-10-01T00:00:00"/>
    <x v="6"/>
    <n v="5783770"/>
    <n v="27.29"/>
    <n v="3.0000000000000004"/>
  </r>
  <r>
    <s v="COUNTY"/>
    <x v="7"/>
    <s v="13360478"/>
    <n v="54.58"/>
    <n v="54.58"/>
    <x v="0"/>
    <d v="2016-10-01T00:00:00"/>
    <x v="6"/>
    <n v="5731640"/>
    <n v="27.29"/>
    <n v="2"/>
  </r>
  <r>
    <s v="COUNTY"/>
    <x v="7"/>
    <s v="13360478"/>
    <n v="27.29"/>
    <n v="27.29"/>
    <x v="0"/>
    <d v="2016-10-01T00:00:00"/>
    <x v="6"/>
    <n v="5778180"/>
    <n v="27.29"/>
    <n v="1"/>
  </r>
  <r>
    <s v="COUNTY"/>
    <x v="7"/>
    <s v="13360478"/>
    <n v="54.58"/>
    <n v="54.58"/>
    <x v="0"/>
    <d v="2016-10-01T00:00:00"/>
    <x v="6"/>
    <n v="5770590"/>
    <n v="27.29"/>
    <n v="2"/>
  </r>
  <r>
    <s v="COUNTY"/>
    <x v="7"/>
    <s v="13360478"/>
    <n v="22077.61"/>
    <n v="22077.61"/>
    <x v="0"/>
    <d v="2016-10-01T00:00:00"/>
    <x v="6"/>
    <n v="5774790"/>
    <n v="27.29"/>
    <n v="809"/>
  </r>
  <r>
    <s v="COUNTY"/>
    <x v="7"/>
    <s v="13629791"/>
    <n v="27.29"/>
    <n v="27.29"/>
    <x v="0"/>
    <d v="2016-10-01T00:00:00"/>
    <x v="6"/>
    <n v="5781340"/>
    <n v="27.29"/>
    <n v="1"/>
  </r>
  <r>
    <s v="COUNTY"/>
    <x v="7"/>
    <s v="13629791"/>
    <n v="627.66999999999996"/>
    <n v="627.66999999999996"/>
    <x v="0"/>
    <d v="2016-10-01T00:00:00"/>
    <x v="6"/>
    <n v="5784080"/>
    <n v="27.29"/>
    <n v="23"/>
  </r>
  <r>
    <s v="COUNTY"/>
    <x v="7"/>
    <s v="13629791"/>
    <n v="1064.31"/>
    <n v="1064.31"/>
    <x v="0"/>
    <d v="2016-10-01T00:00:00"/>
    <x v="6"/>
    <n v="5012221"/>
    <n v="27.29"/>
    <n v="39"/>
  </r>
  <r>
    <s v="COUNTY"/>
    <x v="7"/>
    <s v="861669"/>
    <n v="-21.83"/>
    <n v="21.83"/>
    <x v="0"/>
    <d v="2016-10-03T00:00:00"/>
    <x v="6"/>
    <n v="5781990"/>
    <n v="27.29"/>
    <n v="-0.79992671308171492"/>
  </r>
  <r>
    <s v="COUNTY"/>
    <x v="7"/>
    <s v="861703"/>
    <n v="-21.83"/>
    <n v="21.83"/>
    <x v="0"/>
    <d v="2016-10-03T00:00:00"/>
    <x v="6"/>
    <n v="5734100"/>
    <n v="27.29"/>
    <n v="-0.79992671308171492"/>
  </r>
  <r>
    <s v="COUNTY"/>
    <x v="7"/>
    <s v="861876"/>
    <n v="-21.83"/>
    <n v="21.83"/>
    <x v="0"/>
    <d v="2016-10-03T00:00:00"/>
    <x v="6"/>
    <n v="5015938"/>
    <n v="27.29"/>
    <n v="-0.79992671308171492"/>
  </r>
  <r>
    <s v="COUNTY"/>
    <x v="7"/>
    <s v="863351"/>
    <n v="-21.83"/>
    <n v="21.83"/>
    <x v="0"/>
    <d v="2016-10-03T00:00:00"/>
    <x v="6"/>
    <n v="5776170"/>
    <n v="27.29"/>
    <n v="-0.79992671308171492"/>
  </r>
  <r>
    <s v="COUNTY"/>
    <x v="7"/>
    <s v="861714"/>
    <n v="27.29"/>
    <n v="27.29"/>
    <x v="0"/>
    <d v="2016-10-04T00:00:00"/>
    <x v="6"/>
    <n v="5781460"/>
    <n v="27.29"/>
    <n v="1"/>
  </r>
  <r>
    <s v="COUNTY"/>
    <x v="7"/>
    <s v="862565"/>
    <n v="-20.47"/>
    <n v="20.47"/>
    <x v="0"/>
    <d v="2016-10-04T00:00:00"/>
    <x v="6"/>
    <n v="5771070"/>
    <n v="27.29"/>
    <n v="-0.75009160864785629"/>
  </r>
  <r>
    <s v="COUNTY"/>
    <x v="7"/>
    <s v="862904"/>
    <n v="-20.47"/>
    <n v="20.47"/>
    <x v="0"/>
    <d v="2016-10-04T00:00:00"/>
    <x v="6"/>
    <n v="5731840"/>
    <n v="27.29"/>
    <n v="-0.75009160864785629"/>
  </r>
  <r>
    <s v="COUNTY"/>
    <x v="7"/>
    <s v="863340"/>
    <n v="6.82"/>
    <n v="6.82"/>
    <x v="0"/>
    <d v="2016-10-04T00:00:00"/>
    <x v="6"/>
    <n v="5007461"/>
    <n v="27.29"/>
    <n v="0.24990839135214366"/>
  </r>
  <r>
    <s v="COUNTY"/>
    <x v="7"/>
    <s v="863452"/>
    <n v="-20.47"/>
    <n v="20.47"/>
    <x v="0"/>
    <d v="2016-10-04T00:00:00"/>
    <x v="6"/>
    <n v="5001208"/>
    <n v="27.29"/>
    <n v="-0.75009160864785629"/>
  </r>
  <r>
    <s v="COUNTY"/>
    <x v="7"/>
    <s v="862541"/>
    <n v="27.29"/>
    <n v="27.29"/>
    <x v="0"/>
    <d v="2016-10-05T00:00:00"/>
    <x v="6"/>
    <n v="5713240"/>
    <n v="27.29"/>
    <n v="1"/>
  </r>
  <r>
    <s v="COUNTY"/>
    <x v="7"/>
    <s v="863045"/>
    <n v="-20.47"/>
    <n v="20.47"/>
    <x v="0"/>
    <d v="2016-10-05T00:00:00"/>
    <x v="6"/>
    <n v="5005854"/>
    <n v="27.29"/>
    <n v="-0.75009160864785629"/>
  </r>
  <r>
    <s v="COUNTY"/>
    <x v="7"/>
    <s v="862049"/>
    <n v="27.29"/>
    <n v="27.29"/>
    <x v="0"/>
    <d v="2016-10-06T00:00:00"/>
    <x v="6"/>
    <n v="5763650"/>
    <n v="27.29"/>
    <n v="1"/>
  </r>
  <r>
    <s v="COUNTY"/>
    <x v="7"/>
    <s v="862540"/>
    <n v="27.29"/>
    <n v="27.29"/>
    <x v="0"/>
    <d v="2016-10-06T00:00:00"/>
    <x v="6"/>
    <n v="5004537"/>
    <n v="27.29"/>
    <n v="1"/>
  </r>
  <r>
    <s v="COUNTY"/>
    <x v="7"/>
    <s v="862542"/>
    <n v="27.29"/>
    <n v="27.29"/>
    <x v="0"/>
    <d v="2016-10-06T00:00:00"/>
    <x v="6"/>
    <n v="5729170"/>
    <n v="27.29"/>
    <n v="1"/>
  </r>
  <r>
    <s v="COUNTY"/>
    <x v="7"/>
    <s v="862634"/>
    <n v="27.29"/>
    <n v="27.29"/>
    <x v="0"/>
    <d v="2016-10-06T00:00:00"/>
    <x v="6"/>
    <n v="5786400"/>
    <n v="27.29"/>
    <n v="1"/>
  </r>
  <r>
    <s v="COUNTY"/>
    <x v="7"/>
    <s v="863450"/>
    <n v="27.29"/>
    <n v="27.29"/>
    <x v="0"/>
    <d v="2016-10-07T00:00:00"/>
    <x v="6"/>
    <n v="5787330"/>
    <n v="27.29"/>
    <n v="1"/>
  </r>
  <r>
    <s v="COUNTY"/>
    <x v="7"/>
    <s v="863903"/>
    <n v="27.29"/>
    <n v="27.29"/>
    <x v="0"/>
    <d v="2016-10-07T00:00:00"/>
    <x v="6"/>
    <n v="5743300"/>
    <n v="27.29"/>
    <n v="1"/>
  </r>
  <r>
    <s v="COUNTY"/>
    <x v="7"/>
    <s v="865464"/>
    <n v="-20.47"/>
    <n v="20.47"/>
    <x v="0"/>
    <d v="2016-10-07T00:00:00"/>
    <x v="6"/>
    <n v="5004408"/>
    <n v="27.29"/>
    <n v="-0.75009160864785629"/>
  </r>
  <r>
    <s v="COUNTY"/>
    <x v="7"/>
    <s v="861660"/>
    <n v="21.83"/>
    <n v="21.83"/>
    <x v="0"/>
    <d v="2016-10-10T00:00:00"/>
    <x v="6"/>
    <n v="5765910"/>
    <n v="27.29"/>
    <n v="0.79992671308171492"/>
  </r>
  <r>
    <s v="COUNTY"/>
    <x v="7"/>
    <s v="861722"/>
    <n v="21.83"/>
    <n v="21.83"/>
    <x v="0"/>
    <d v="2016-10-10T00:00:00"/>
    <x v="6"/>
    <n v="5762330"/>
    <n v="27.29"/>
    <n v="0.79992671308171492"/>
  </r>
  <r>
    <s v="COUNTY"/>
    <x v="7"/>
    <s v="861732"/>
    <n v="21.83"/>
    <n v="21.83"/>
    <x v="0"/>
    <d v="2016-10-10T00:00:00"/>
    <x v="6"/>
    <n v="5787200"/>
    <n v="27.29"/>
    <n v="0.79992671308171492"/>
  </r>
  <r>
    <s v="COUNTY"/>
    <x v="7"/>
    <s v="862051"/>
    <n v="21.83"/>
    <n v="21.83"/>
    <x v="0"/>
    <d v="2016-10-10T00:00:00"/>
    <x v="6"/>
    <n v="5787230"/>
    <n v="27.29"/>
    <n v="0.79992671308171492"/>
  </r>
  <r>
    <s v="COUNTY"/>
    <x v="7"/>
    <s v="862916"/>
    <n v="21.83"/>
    <n v="21.83"/>
    <x v="0"/>
    <d v="2016-10-10T00:00:00"/>
    <x v="6"/>
    <n v="5769590"/>
    <n v="27.29"/>
    <n v="0.79992671308171492"/>
  </r>
  <r>
    <s v="COUNTY"/>
    <x v="7"/>
    <s v="863360"/>
    <n v="21.83"/>
    <n v="21.83"/>
    <x v="0"/>
    <d v="2016-10-10T00:00:00"/>
    <x v="6"/>
    <n v="5787320"/>
    <n v="27.29"/>
    <n v="0.79992671308171492"/>
  </r>
  <r>
    <s v="COUNTY"/>
    <x v="7"/>
    <s v="864373"/>
    <n v="-16.37"/>
    <n v="16.37"/>
    <x v="0"/>
    <d v="2016-10-10T00:00:00"/>
    <x v="6"/>
    <n v="5747670"/>
    <n v="27.29"/>
    <n v="-0.59985342616342985"/>
  </r>
  <r>
    <s v="AWH"/>
    <x v="7"/>
    <s v="864385"/>
    <n v="-16.37"/>
    <n v="16.37"/>
    <x v="0"/>
    <d v="2016-10-10T00:00:00"/>
    <x v="6"/>
    <n v="5755740"/>
    <n v="27.29"/>
    <n v="-0.59985342616342985"/>
  </r>
  <r>
    <s v="COUNTY"/>
    <x v="7"/>
    <s v="865469"/>
    <n v="-16.37"/>
    <n v="16.37"/>
    <x v="0"/>
    <d v="2016-10-10T00:00:00"/>
    <x v="6"/>
    <n v="5786310"/>
    <n v="27.29"/>
    <n v="-0.59985342616342985"/>
  </r>
  <r>
    <s v="COUNTY"/>
    <x v="7"/>
    <s v="866002"/>
    <n v="-16.37"/>
    <n v="16.37"/>
    <x v="0"/>
    <d v="2016-10-10T00:00:00"/>
    <x v="6"/>
    <n v="5743480"/>
    <n v="27.29"/>
    <n v="-0.59985342616342985"/>
  </r>
  <r>
    <s v="COUNTY"/>
    <x v="7"/>
    <s v="866018"/>
    <n v="-16.37"/>
    <n v="16.37"/>
    <x v="0"/>
    <d v="2016-10-10T00:00:00"/>
    <x v="6"/>
    <n v="5764850"/>
    <n v="27.29"/>
    <n v="-0.59985342616342985"/>
  </r>
  <r>
    <s v="COUNTY"/>
    <x v="7"/>
    <s v="862025"/>
    <n v="20.47"/>
    <n v="20.47"/>
    <x v="0"/>
    <d v="2016-10-11T00:00:00"/>
    <x v="6"/>
    <n v="5787210"/>
    <n v="27.29"/>
    <n v="0.75009160864785629"/>
  </r>
  <r>
    <s v="COUNTY"/>
    <x v="7"/>
    <s v="862920"/>
    <n v="20.47"/>
    <n v="20.47"/>
    <x v="0"/>
    <d v="2016-10-11T00:00:00"/>
    <x v="6"/>
    <n v="5787250"/>
    <n v="27.29"/>
    <n v="0.75009160864785629"/>
  </r>
  <r>
    <s v="COUNTY"/>
    <x v="7"/>
    <s v="862925"/>
    <n v="20.47"/>
    <n v="20.47"/>
    <x v="0"/>
    <d v="2016-10-11T00:00:00"/>
    <x v="6"/>
    <n v="5787260"/>
    <n v="27.29"/>
    <n v="0.75009160864785629"/>
  </r>
  <r>
    <s v="COUNTY"/>
    <x v="7"/>
    <s v="865466"/>
    <n v="-13.65"/>
    <n v="13.65"/>
    <x v="0"/>
    <d v="2016-10-11T00:00:00"/>
    <x v="6"/>
    <n v="5785650"/>
    <n v="27.29"/>
    <n v="-0.50018321729571269"/>
  </r>
  <r>
    <s v="COUNTY"/>
    <x v="7"/>
    <s v="863032"/>
    <n v="20.47"/>
    <n v="20.47"/>
    <x v="0"/>
    <d v="2016-10-12T00:00:00"/>
    <x v="6"/>
    <n v="5006234"/>
    <n v="27.29"/>
    <n v="0.75009160864785629"/>
  </r>
  <r>
    <s v="COUNTY"/>
    <x v="7"/>
    <s v="865358"/>
    <n v="-13.65"/>
    <n v="13.65"/>
    <x v="0"/>
    <d v="2016-10-12T00:00:00"/>
    <x v="6"/>
    <n v="5743920"/>
    <n v="27.29"/>
    <n v="-0.50018321729571269"/>
  </r>
  <r>
    <s v="COUNTY"/>
    <x v="7"/>
    <s v="865401"/>
    <n v="-13.65"/>
    <n v="13.65"/>
    <x v="0"/>
    <d v="2016-10-12T00:00:00"/>
    <x v="6"/>
    <n v="5004927"/>
    <n v="27.29"/>
    <n v="-0.50018321729571269"/>
  </r>
  <r>
    <s v="COUNTY"/>
    <x v="7"/>
    <s v="863489"/>
    <n v="20.47"/>
    <n v="20.47"/>
    <x v="0"/>
    <d v="2016-10-13T00:00:00"/>
    <x v="6"/>
    <n v="5748250"/>
    <n v="27.29"/>
    <n v="0.75009160864785629"/>
  </r>
  <r>
    <s v="COUNTY"/>
    <x v="7"/>
    <s v="865471"/>
    <n v="-13.65"/>
    <n v="13.65"/>
    <x v="0"/>
    <d v="2016-10-13T00:00:00"/>
    <x v="6"/>
    <n v="5766430"/>
    <n v="27.29"/>
    <n v="-0.50018321729571269"/>
  </r>
  <r>
    <s v="COUNTY"/>
    <x v="7"/>
    <s v="868473"/>
    <n v="-13.65"/>
    <n v="13.65"/>
    <x v="0"/>
    <d v="2016-10-13T00:00:00"/>
    <x v="6"/>
    <n v="5012996"/>
    <n v="27.29"/>
    <n v="-0.50018321729571269"/>
  </r>
  <r>
    <s v="COUNTY"/>
    <x v="7"/>
    <s v="864977"/>
    <n v="20.47"/>
    <n v="20.47"/>
    <x v="0"/>
    <d v="2016-10-14T00:00:00"/>
    <x v="6"/>
    <n v="5780290"/>
    <n v="27.29"/>
    <n v="0.75009160864785629"/>
  </r>
  <r>
    <s v="COUNTY"/>
    <x v="7"/>
    <s v="866508"/>
    <n v="-13.65"/>
    <n v="13.65"/>
    <x v="0"/>
    <d v="2016-10-14T00:00:00"/>
    <x v="6"/>
    <n v="5782520"/>
    <n v="27.29"/>
    <n v="-0.50018321729571269"/>
  </r>
  <r>
    <s v="COUNTY"/>
    <x v="7"/>
    <s v="866520"/>
    <n v="-13.65"/>
    <n v="13.65"/>
    <x v="0"/>
    <d v="2016-10-14T00:00:00"/>
    <x v="6"/>
    <n v="5783530"/>
    <n v="27.29"/>
    <n v="-0.50018321729571269"/>
  </r>
  <r>
    <s v="COUNTY"/>
    <x v="7"/>
    <s v="867927"/>
    <n v="-13.65"/>
    <n v="13.65"/>
    <x v="0"/>
    <d v="2016-10-14T00:00:00"/>
    <x v="6"/>
    <n v="5782250"/>
    <n v="27.29"/>
    <n v="-0.50018321729571269"/>
  </r>
  <r>
    <s v="COUNTY"/>
    <x v="7"/>
    <s v="867973"/>
    <n v="13.65"/>
    <n v="13.65"/>
    <x v="0"/>
    <d v="2016-10-14T00:00:00"/>
    <x v="6"/>
    <n v="5783850"/>
    <n v="27.29"/>
    <n v="0.50018321729571269"/>
  </r>
  <r>
    <s v="COUNTY"/>
    <x v="7"/>
    <s v="863332"/>
    <n v="16.37"/>
    <n v="16.37"/>
    <x v="0"/>
    <d v="2016-10-17T00:00:00"/>
    <x v="6"/>
    <n v="5787310"/>
    <n v="27.29"/>
    <n v="0.59985342616342985"/>
  </r>
  <r>
    <s v="COUNTY"/>
    <x v="7"/>
    <s v="864249"/>
    <n v="16.37"/>
    <n v="16.37"/>
    <x v="0"/>
    <d v="2016-10-17T00:00:00"/>
    <x v="6"/>
    <n v="5781330"/>
    <n v="27.29"/>
    <n v="0.59985342616342985"/>
  </r>
  <r>
    <s v="COUNTY"/>
    <x v="7"/>
    <s v="864283"/>
    <n v="16.37"/>
    <n v="16.37"/>
    <x v="0"/>
    <d v="2016-10-17T00:00:00"/>
    <x v="6"/>
    <n v="5771970"/>
    <n v="27.29"/>
    <n v="0.59985342616342985"/>
  </r>
  <r>
    <s v="COUNTY"/>
    <x v="7"/>
    <s v="864293"/>
    <n v="16.37"/>
    <n v="16.37"/>
    <x v="0"/>
    <d v="2016-10-17T00:00:00"/>
    <x v="6"/>
    <n v="5787360"/>
    <n v="27.29"/>
    <n v="0.59985342616342985"/>
  </r>
  <r>
    <s v="COUNTY"/>
    <x v="7"/>
    <s v="864330"/>
    <n v="16.37"/>
    <n v="16.37"/>
    <x v="0"/>
    <d v="2016-10-17T00:00:00"/>
    <x v="6"/>
    <n v="5006911"/>
    <n v="27.29"/>
    <n v="0.59985342616342985"/>
  </r>
  <r>
    <s v="COUNTY"/>
    <x v="7"/>
    <s v="864996"/>
    <n v="16.37"/>
    <n v="16.37"/>
    <x v="0"/>
    <d v="2016-10-17T00:00:00"/>
    <x v="6"/>
    <n v="5787390"/>
    <n v="27.29"/>
    <n v="0.59985342616342985"/>
  </r>
  <r>
    <s v="COUNTY"/>
    <x v="7"/>
    <s v="866410"/>
    <n v="16.37"/>
    <n v="16.37"/>
    <x v="0"/>
    <d v="2016-10-17T00:00:00"/>
    <x v="6"/>
    <n v="5787480"/>
    <n v="27.29"/>
    <n v="0.59985342616342985"/>
  </r>
  <r>
    <s v="COUNTY"/>
    <x v="7"/>
    <s v="867908"/>
    <n v="-10.92"/>
    <n v="10.92"/>
    <x v="0"/>
    <d v="2016-10-17T00:00:00"/>
    <x v="6"/>
    <n v="5786150"/>
    <n v="27.29"/>
    <n v="-0.40014657383657021"/>
  </r>
  <r>
    <s v="COUNTY"/>
    <x v="7"/>
    <s v="867915"/>
    <n v="16.37"/>
    <n v="16.37"/>
    <x v="0"/>
    <d v="2016-10-17T00:00:00"/>
    <x v="6"/>
    <n v="5754190"/>
    <n v="27.29"/>
    <n v="0.59985342616342985"/>
  </r>
  <r>
    <s v="COUNTY"/>
    <x v="7"/>
    <s v="867965"/>
    <n v="16.37"/>
    <n v="16.37"/>
    <x v="0"/>
    <d v="2016-10-17T00:00:00"/>
    <x v="6"/>
    <n v="5006975"/>
    <n v="27.29"/>
    <n v="0.59985342616342985"/>
  </r>
  <r>
    <s v="COUNTY"/>
    <x v="7"/>
    <s v="867969"/>
    <n v="16.37"/>
    <n v="16.37"/>
    <x v="0"/>
    <d v="2016-10-17T00:00:00"/>
    <x v="6"/>
    <n v="5730460"/>
    <n v="27.29"/>
    <n v="0.59985342616342985"/>
  </r>
  <r>
    <s v="COUNTY"/>
    <x v="7"/>
    <s v="867972"/>
    <n v="16.37"/>
    <n v="16.37"/>
    <x v="0"/>
    <d v="2016-10-17T00:00:00"/>
    <x v="6"/>
    <n v="5751660"/>
    <n v="27.29"/>
    <n v="0.59985342616342985"/>
  </r>
  <r>
    <s v="COUNTY"/>
    <x v="7"/>
    <s v="868456"/>
    <n v="-10.92"/>
    <n v="10.92"/>
    <x v="0"/>
    <d v="2016-10-17T00:00:00"/>
    <x v="6"/>
    <n v="5740570"/>
    <n v="27.29"/>
    <n v="-0.40014657383657021"/>
  </r>
  <r>
    <s v="COUNTY"/>
    <x v="7"/>
    <s v="868464"/>
    <n v="-10.92"/>
    <n v="10.92"/>
    <x v="0"/>
    <d v="2016-10-17T00:00:00"/>
    <x v="6"/>
    <n v="5764800"/>
    <n v="27.29"/>
    <n v="-0.40014657383657021"/>
  </r>
  <r>
    <s v="COUNTY"/>
    <x v="7"/>
    <s v="865087"/>
    <n v="13.65"/>
    <n v="13.65"/>
    <x v="0"/>
    <d v="2016-10-18T00:00:00"/>
    <x v="6"/>
    <n v="5759360"/>
    <n v="27.29"/>
    <n v="0.50018321729571269"/>
  </r>
  <r>
    <s v="COUNTY"/>
    <x v="7"/>
    <s v="865342"/>
    <n v="13.65"/>
    <n v="13.65"/>
    <x v="0"/>
    <d v="2016-10-18T00:00:00"/>
    <x v="6"/>
    <n v="5762940"/>
    <n v="27.29"/>
    <n v="0.50018321729571269"/>
  </r>
  <r>
    <s v="COUNTY"/>
    <x v="7"/>
    <s v="865393"/>
    <n v="13.65"/>
    <n v="13.65"/>
    <x v="0"/>
    <d v="2016-10-18T00:00:00"/>
    <x v="6"/>
    <n v="5734980"/>
    <n v="27.29"/>
    <n v="0.50018321729571269"/>
  </r>
  <r>
    <s v="COUNTY"/>
    <x v="7"/>
    <s v="865420"/>
    <n v="13.65"/>
    <n v="13.65"/>
    <x v="0"/>
    <d v="2016-10-18T00:00:00"/>
    <x v="6"/>
    <n v="5001258"/>
    <n v="27.29"/>
    <n v="0.50018321729571269"/>
  </r>
  <r>
    <s v="COUNTY"/>
    <x v="7"/>
    <s v="866565"/>
    <n v="13.65"/>
    <n v="13.65"/>
    <x v="0"/>
    <d v="2016-10-18T00:00:00"/>
    <x v="6"/>
    <n v="5000813"/>
    <n v="27.29"/>
    <n v="0.50018321729571269"/>
  </r>
  <r>
    <s v="COUNTY"/>
    <x v="7"/>
    <s v="867944"/>
    <n v="-6.82"/>
    <n v="6.82"/>
    <x v="0"/>
    <d v="2016-10-18T00:00:00"/>
    <x v="6"/>
    <n v="5768670"/>
    <n v="27.29"/>
    <n v="-0.24990839135214366"/>
  </r>
  <r>
    <s v="COUNTY"/>
    <x v="7"/>
    <s v="867970"/>
    <n v="-6.82"/>
    <n v="6.82"/>
    <x v="0"/>
    <d v="2016-10-18T00:00:00"/>
    <x v="6"/>
    <n v="5015436"/>
    <n v="27.29"/>
    <n v="-0.24990839135214366"/>
  </r>
  <r>
    <s v="COUNTY"/>
    <x v="7"/>
    <s v="867987"/>
    <n v="20.47"/>
    <n v="20.47"/>
    <x v="0"/>
    <d v="2016-10-18T00:00:00"/>
    <x v="6"/>
    <n v="5784340"/>
    <n v="27.29"/>
    <n v="0.75009160864785629"/>
  </r>
  <r>
    <s v="COUNTY"/>
    <x v="7"/>
    <s v="868107"/>
    <n v="-6.82"/>
    <n v="6.82"/>
    <x v="0"/>
    <d v="2016-10-18T00:00:00"/>
    <x v="6"/>
    <n v="5004373"/>
    <n v="27.29"/>
    <n v="-0.24990839135214366"/>
  </r>
  <r>
    <s v="COUNTY"/>
    <x v="7"/>
    <s v="868471"/>
    <n v="20.47"/>
    <n v="20.47"/>
    <x v="0"/>
    <d v="2016-10-18T00:00:00"/>
    <x v="6"/>
    <n v="5781110"/>
    <n v="27.29"/>
    <n v="0.75009160864785629"/>
  </r>
  <r>
    <s v="COUNTY"/>
    <x v="7"/>
    <s v="866001"/>
    <n v="13.65"/>
    <n v="13.65"/>
    <x v="0"/>
    <d v="2016-10-19T00:00:00"/>
    <x v="6"/>
    <n v="5787380"/>
    <n v="27.29"/>
    <n v="0.50018321729571269"/>
  </r>
  <r>
    <s v="COUNTY"/>
    <x v="7"/>
    <s v="868109"/>
    <n v="13.65"/>
    <n v="13.65"/>
    <x v="0"/>
    <d v="2016-10-19T00:00:00"/>
    <x v="6"/>
    <n v="5004638"/>
    <n v="27.29"/>
    <n v="0.50018321729571269"/>
  </r>
  <r>
    <s v="COUNTY"/>
    <x v="7"/>
    <s v="868454"/>
    <n v="-6.82"/>
    <n v="6.82"/>
    <x v="0"/>
    <d v="2016-10-19T00:00:00"/>
    <x v="6"/>
    <n v="5005046"/>
    <n v="27.29"/>
    <n v="-0.24990839135214366"/>
  </r>
  <r>
    <s v="COUNTY"/>
    <x v="7"/>
    <s v="869108"/>
    <n v="-6.82"/>
    <n v="6.82"/>
    <x v="0"/>
    <d v="2016-10-19T00:00:00"/>
    <x v="6"/>
    <n v="5776890"/>
    <n v="27.29"/>
    <n v="-0.24990839135214366"/>
  </r>
  <r>
    <s v="COUNTY"/>
    <x v="7"/>
    <s v="865394"/>
    <n v="13.65"/>
    <n v="13.65"/>
    <x v="0"/>
    <d v="2016-10-20T00:00:00"/>
    <x v="6"/>
    <n v="5787450"/>
    <n v="27.29"/>
    <n v="0.50018321729571269"/>
  </r>
  <r>
    <s v="COUNTY"/>
    <x v="7"/>
    <s v="871007"/>
    <n v="20.47"/>
    <n v="20.47"/>
    <x v="0"/>
    <d v="2016-10-20T00:00:00"/>
    <x v="6"/>
    <n v="5784920"/>
    <n v="27.29"/>
    <n v="0.75009160864785629"/>
  </r>
  <r>
    <s v="COUNTY"/>
    <x v="7"/>
    <s v="871186"/>
    <n v="-6.82"/>
    <n v="6.82"/>
    <x v="0"/>
    <d v="2016-10-20T00:00:00"/>
    <x v="6"/>
    <n v="5758260"/>
    <n v="27.29"/>
    <n v="-0.24990839135214366"/>
  </r>
  <r>
    <s v="COUNTY"/>
    <x v="7"/>
    <s v="870971"/>
    <n v="6.3"/>
    <n v="6.3"/>
    <x v="0"/>
    <d v="2016-10-21T00:00:00"/>
    <x v="6"/>
    <n v="5783850"/>
    <n v="27.29"/>
    <n v="0.23085379259802125"/>
  </r>
  <r>
    <s v="COUNTY"/>
    <x v="7"/>
    <s v="863904"/>
    <n v="10.92"/>
    <n v="10.92"/>
    <x v="0"/>
    <d v="2016-10-24T00:00:00"/>
    <x v="6"/>
    <n v="5787350"/>
    <n v="27.29"/>
    <n v="0.40014657383657021"/>
  </r>
  <r>
    <s v="COUNTY"/>
    <x v="7"/>
    <s v="866652"/>
    <n v="10.92"/>
    <n v="10.92"/>
    <x v="0"/>
    <d v="2016-10-24T00:00:00"/>
    <x v="6"/>
    <n v="5787530"/>
    <n v="27.29"/>
    <n v="0.40014657383657021"/>
  </r>
  <r>
    <s v="COUNTY"/>
    <x v="7"/>
    <s v="866736"/>
    <n v="10.92"/>
    <n v="10.92"/>
    <x v="0"/>
    <d v="2016-10-24T00:00:00"/>
    <x v="6"/>
    <n v="5787550"/>
    <n v="27.29"/>
    <n v="0.40014657383657021"/>
  </r>
  <r>
    <s v="COUNTY"/>
    <x v="7"/>
    <s v="868458"/>
    <n v="10.92"/>
    <n v="10.92"/>
    <x v="0"/>
    <d v="2016-10-24T00:00:00"/>
    <x v="6"/>
    <n v="5787610"/>
    <n v="27.29"/>
    <n v="0.40014657383657021"/>
  </r>
  <r>
    <s v="COUNTY"/>
    <x v="7"/>
    <s v="868484"/>
    <n v="10.92"/>
    <n v="10.92"/>
    <x v="0"/>
    <d v="2016-10-24T00:00:00"/>
    <x v="6"/>
    <n v="5770040"/>
    <n v="27.29"/>
    <n v="0.40014657383657021"/>
  </r>
  <r>
    <s v="COUNTY"/>
    <x v="7"/>
    <s v="868825"/>
    <n v="10.92"/>
    <n v="10.92"/>
    <x v="0"/>
    <d v="2016-10-24T00:00:00"/>
    <x v="6"/>
    <n v="5787690"/>
    <n v="27.29"/>
    <n v="0.40014657383657021"/>
  </r>
  <r>
    <s v="COUNTY"/>
    <x v="7"/>
    <s v="869114"/>
    <n v="10.92"/>
    <n v="10.92"/>
    <x v="0"/>
    <d v="2016-10-24T00:00:00"/>
    <x v="6"/>
    <n v="5780210"/>
    <n v="27.29"/>
    <n v="0.40014657383657021"/>
  </r>
  <r>
    <s v="COUNTY"/>
    <x v="7"/>
    <s v="869132"/>
    <n v="10.92"/>
    <n v="10.92"/>
    <x v="0"/>
    <d v="2016-10-24T00:00:00"/>
    <x v="6"/>
    <n v="5006953"/>
    <n v="27.29"/>
    <n v="0.40014657383657021"/>
  </r>
  <r>
    <s v="COUNTY"/>
    <x v="7"/>
    <s v="869242"/>
    <n v="10.92"/>
    <n v="10.92"/>
    <x v="0"/>
    <d v="2016-10-24T00:00:00"/>
    <x v="6"/>
    <n v="5005492"/>
    <n v="27.29"/>
    <n v="0.40014657383657021"/>
  </r>
  <r>
    <s v="COUNTY"/>
    <x v="7"/>
    <s v="870136"/>
    <n v="-5.46"/>
    <n v="5.46"/>
    <x v="0"/>
    <d v="2016-10-24T00:00:00"/>
    <x v="6"/>
    <n v="5787230"/>
    <n v="27.29"/>
    <n v="-0.2000732869182851"/>
  </r>
  <r>
    <s v="COUNTY"/>
    <x v="7"/>
    <s v="869149"/>
    <n v="6.82"/>
    <n v="6.82"/>
    <x v="0"/>
    <d v="2016-10-25T00:00:00"/>
    <x v="6"/>
    <n v="5787710"/>
    <n v="27.29"/>
    <n v="0.24990839135214366"/>
  </r>
  <r>
    <s v="COUNTY"/>
    <x v="7"/>
    <s v="868451"/>
    <n v="6.82"/>
    <n v="6.82"/>
    <x v="0"/>
    <d v="2016-10-26T00:00:00"/>
    <x v="6"/>
    <n v="5006208"/>
    <n v="27.29"/>
    <n v="0.24990839135214366"/>
  </r>
  <r>
    <s v="COUNTY"/>
    <x v="7"/>
    <s v="869748"/>
    <n v="6.82"/>
    <n v="6.82"/>
    <x v="0"/>
    <d v="2016-10-26T00:00:00"/>
    <x v="6"/>
    <n v="5758100"/>
    <n v="27.29"/>
    <n v="0.24990839135214366"/>
  </r>
  <r>
    <s v="COUNTY"/>
    <x v="7"/>
    <s v="869146"/>
    <n v="6.82"/>
    <n v="6.82"/>
    <x v="0"/>
    <d v="2016-10-27T00:00:00"/>
    <x v="6"/>
    <n v="5787700"/>
    <n v="27.29"/>
    <n v="0.24990839135214366"/>
  </r>
  <r>
    <s v="COUNTY"/>
    <x v="7"/>
    <s v="870068"/>
    <n v="6.82"/>
    <n v="6.82"/>
    <x v="0"/>
    <d v="2016-10-27T00:00:00"/>
    <x v="6"/>
    <n v="5787780"/>
    <n v="27.29"/>
    <n v="0.24990839135214366"/>
  </r>
  <r>
    <s v="COUNTY"/>
    <x v="7"/>
    <s v="869449"/>
    <n v="27.29"/>
    <n v="27.29"/>
    <x v="0"/>
    <d v="2016-10-31T00:00:00"/>
    <x v="6"/>
    <n v="5784530"/>
    <n v="27.29"/>
    <n v="1"/>
  </r>
  <r>
    <s v="COUNTY"/>
    <x v="7"/>
    <s v="870947"/>
    <n v="5.46"/>
    <n v="5.46"/>
    <x v="0"/>
    <d v="2016-10-31T00:00:00"/>
    <x v="6"/>
    <n v="5787690"/>
    <n v="27.29"/>
    <n v="0.2000732869182851"/>
  </r>
  <r>
    <s v="COUNTY"/>
    <x v="7"/>
    <s v="871010"/>
    <n v="5.46"/>
    <n v="5.46"/>
    <x v="0"/>
    <d v="2016-10-31T00:00:00"/>
    <x v="6"/>
    <n v="5787820"/>
    <n v="27.29"/>
    <n v="0.2000732869182851"/>
  </r>
  <r>
    <s v="COUNTY"/>
    <x v="7"/>
    <s v="871065"/>
    <n v="5.46"/>
    <n v="5.46"/>
    <x v="0"/>
    <d v="2016-10-31T00:00:00"/>
    <x v="6"/>
    <n v="5787830"/>
    <n v="27.29"/>
    <n v="0.2000732869182851"/>
  </r>
  <r>
    <s v="COUNTY"/>
    <x v="7"/>
    <s v="871345"/>
    <n v="5.46"/>
    <n v="5.46"/>
    <x v="0"/>
    <d v="2016-10-31T00:00:00"/>
    <x v="6"/>
    <n v="5751660"/>
    <n v="27.29"/>
    <n v="0.2000732869182851"/>
  </r>
  <r>
    <s v="COUNTY"/>
    <x v="7"/>
    <s v="874635"/>
    <n v="27.29"/>
    <n v="27.29"/>
    <x v="0"/>
    <d v="2016-10-31T00:00:00"/>
    <x v="6"/>
    <n v="5762750"/>
    <n v="27.29"/>
    <n v="1"/>
  </r>
  <r>
    <s v="COUNTY"/>
    <x v="7"/>
    <s v="13629847"/>
    <n v="81.87"/>
    <n v="81.87"/>
    <x v="0"/>
    <d v="2016-10-31T00:00:00"/>
    <x v="6"/>
    <n v="5014808"/>
    <n v="27.29"/>
    <n v="3.0000000000000004"/>
  </r>
  <r>
    <s v="COUNTY"/>
    <x v="7"/>
    <s v="862635"/>
    <n v="27.29"/>
    <n v="27.29"/>
    <x v="0"/>
    <d v="2016-11-01T00:00:00"/>
    <x v="7"/>
    <n v="5786400"/>
    <n v="27.29"/>
    <n v="1"/>
  </r>
  <r>
    <s v="COUNTY"/>
    <x v="7"/>
    <s v="862905"/>
    <n v="-27.29"/>
    <n v="27.29"/>
    <x v="0"/>
    <d v="2016-11-01T00:00:00"/>
    <x v="7"/>
    <n v="5731840"/>
    <n v="27.29"/>
    <n v="-1"/>
  </r>
  <r>
    <s v="COUNTY"/>
    <x v="7"/>
    <s v="863033"/>
    <n v="27.29"/>
    <n v="27.29"/>
    <x v="0"/>
    <d v="2016-11-01T00:00:00"/>
    <x v="7"/>
    <n v="5006234"/>
    <n v="27.29"/>
    <n v="1"/>
  </r>
  <r>
    <s v="COUNTY"/>
    <x v="7"/>
    <s v="863490"/>
    <n v="27.29"/>
    <n v="27.29"/>
    <x v="0"/>
    <d v="2016-11-01T00:00:00"/>
    <x v="7"/>
    <n v="5748250"/>
    <n v="27.29"/>
    <n v="1"/>
  </r>
  <r>
    <s v="COUNTY"/>
    <x v="7"/>
    <s v="864331"/>
    <n v="27.29"/>
    <n v="27.29"/>
    <x v="0"/>
    <d v="2016-11-01T00:00:00"/>
    <x v="7"/>
    <n v="5006911"/>
    <n v="27.29"/>
    <n v="1"/>
  </r>
  <r>
    <s v="AWH"/>
    <x v="7"/>
    <s v="864386"/>
    <n v="-27.29"/>
    <n v="27.29"/>
    <x v="0"/>
    <d v="2016-11-01T00:00:00"/>
    <x v="7"/>
    <n v="5755740"/>
    <n v="27.29"/>
    <n v="-1"/>
  </r>
  <r>
    <s v="COUNTY"/>
    <x v="7"/>
    <s v="864978"/>
    <n v="27.29"/>
    <n v="27.29"/>
    <x v="0"/>
    <d v="2016-11-01T00:00:00"/>
    <x v="7"/>
    <n v="5780290"/>
    <n v="27.29"/>
    <n v="1"/>
  </r>
  <r>
    <s v="COUNTY"/>
    <x v="7"/>
    <s v="865088"/>
    <n v="27.29"/>
    <n v="27.29"/>
    <x v="0"/>
    <d v="2016-11-01T00:00:00"/>
    <x v="7"/>
    <n v="5759360"/>
    <n v="27.29"/>
    <n v="1"/>
  </r>
  <r>
    <s v="COUNTY"/>
    <x v="7"/>
    <s v="865249"/>
    <n v="-27.29"/>
    <n v="27.29"/>
    <x v="0"/>
    <d v="2016-11-01T00:00:00"/>
    <x v="7"/>
    <n v="5004850"/>
    <n v="27.29"/>
    <n v="-1"/>
  </r>
  <r>
    <s v="COUNTY"/>
    <x v="7"/>
    <s v="865470"/>
    <n v="-27.29"/>
    <n v="27.29"/>
    <x v="0"/>
    <d v="2016-11-01T00:00:00"/>
    <x v="7"/>
    <n v="5786310"/>
    <n v="27.29"/>
    <n v="-1"/>
  </r>
  <r>
    <s v="COUNTY"/>
    <x v="7"/>
    <s v="865472"/>
    <n v="-27.29"/>
    <n v="27.29"/>
    <x v="0"/>
    <d v="2016-11-01T00:00:00"/>
    <x v="7"/>
    <n v="5766430"/>
    <n v="27.29"/>
    <n v="-1"/>
  </r>
  <r>
    <s v="COUNTY"/>
    <x v="7"/>
    <s v="866019"/>
    <n v="-27.29"/>
    <n v="27.29"/>
    <x v="0"/>
    <d v="2016-11-01T00:00:00"/>
    <x v="7"/>
    <n v="5764850"/>
    <n v="27.29"/>
    <n v="-1"/>
  </r>
  <r>
    <s v="COUNTY"/>
    <x v="7"/>
    <s v="866521"/>
    <n v="-27.29"/>
    <n v="27.29"/>
    <x v="0"/>
    <d v="2016-11-01T00:00:00"/>
    <x v="7"/>
    <n v="5783530"/>
    <n v="27.29"/>
    <n v="-1"/>
  </r>
  <r>
    <s v="COUNTY"/>
    <x v="7"/>
    <s v="867909"/>
    <n v="-27.29"/>
    <n v="27.29"/>
    <x v="0"/>
    <d v="2016-11-01T00:00:00"/>
    <x v="7"/>
    <n v="5786150"/>
    <n v="27.29"/>
    <n v="-1"/>
  </r>
  <r>
    <s v="COUNTY"/>
    <x v="7"/>
    <s v="868108"/>
    <n v="-27.29"/>
    <n v="27.29"/>
    <x v="0"/>
    <d v="2016-11-01T00:00:00"/>
    <x v="7"/>
    <n v="5004373"/>
    <n v="27.29"/>
    <n v="-1"/>
  </r>
  <r>
    <s v="COUNTY"/>
    <x v="7"/>
    <s v="868452"/>
    <n v="27.29"/>
    <n v="27.29"/>
    <x v="0"/>
    <d v="2016-11-01T00:00:00"/>
    <x v="7"/>
    <n v="5006208"/>
    <n v="27.29"/>
    <n v="1"/>
  </r>
  <r>
    <s v="COUNTY"/>
    <x v="7"/>
    <s v="868467"/>
    <n v="-27.29"/>
    <n v="27.29"/>
    <x v="0"/>
    <d v="2016-11-01T00:00:00"/>
    <x v="7"/>
    <n v="5764800"/>
    <n v="27.29"/>
    <n v="-1"/>
  </r>
  <r>
    <s v="COUNTY"/>
    <x v="7"/>
    <s v="868474"/>
    <n v="-27.29"/>
    <n v="27.29"/>
    <x v="0"/>
    <d v="2016-11-01T00:00:00"/>
    <x v="7"/>
    <n v="5012996"/>
    <n v="27.29"/>
    <n v="-1"/>
  </r>
  <r>
    <s v="COUNTY"/>
    <x v="7"/>
    <s v="869109"/>
    <n v="-27.29"/>
    <n v="27.29"/>
    <x v="0"/>
    <d v="2016-11-01T00:00:00"/>
    <x v="7"/>
    <n v="5776890"/>
    <n v="27.29"/>
    <n v="-1"/>
  </r>
  <r>
    <s v="COUNTY"/>
    <x v="7"/>
    <s v="869115"/>
    <n v="27.29"/>
    <n v="27.29"/>
    <x v="0"/>
    <d v="2016-11-01T00:00:00"/>
    <x v="7"/>
    <n v="5780210"/>
    <n v="27.29"/>
    <n v="1"/>
  </r>
  <r>
    <s v="COUNTY"/>
    <x v="7"/>
    <s v="869133"/>
    <n v="27.29"/>
    <n v="27.29"/>
    <x v="0"/>
    <d v="2016-11-01T00:00:00"/>
    <x v="7"/>
    <n v="5006953"/>
    <n v="27.29"/>
    <n v="1"/>
  </r>
  <r>
    <s v="COUNTY"/>
    <x v="7"/>
    <s v="869749"/>
    <n v="27.29"/>
    <n v="27.29"/>
    <x v="0"/>
    <d v="2016-11-01T00:00:00"/>
    <x v="7"/>
    <n v="5758100"/>
    <n v="27.29"/>
    <n v="1"/>
  </r>
  <r>
    <s v="COUNTY"/>
    <x v="7"/>
    <s v="870131"/>
    <n v="27.29"/>
    <n v="27.29"/>
    <x v="0"/>
    <d v="2016-11-01T00:00:00"/>
    <x v="7"/>
    <n v="5787800"/>
    <n v="27.29"/>
    <n v="1"/>
  </r>
  <r>
    <s v="COUNTY"/>
    <x v="7"/>
    <s v="871098"/>
    <n v="27.29"/>
    <n v="27.29"/>
    <x v="0"/>
    <d v="2016-11-01T00:00:00"/>
    <x v="7"/>
    <n v="5787870"/>
    <n v="27.29"/>
    <n v="1"/>
  </r>
  <r>
    <s v="COUNTY"/>
    <x v="7"/>
    <s v="871428"/>
    <n v="-27.29"/>
    <n v="27.29"/>
    <x v="0"/>
    <d v="2016-11-01T00:00:00"/>
    <x v="7"/>
    <n v="5756730"/>
    <n v="27.29"/>
    <n v="-1"/>
  </r>
  <r>
    <s v="COUNTY"/>
    <x v="7"/>
    <s v="871432"/>
    <n v="27.29"/>
    <n v="27.29"/>
    <x v="0"/>
    <d v="2016-11-01T00:00:00"/>
    <x v="7"/>
    <n v="5004821"/>
    <n v="27.29"/>
    <n v="1"/>
  </r>
  <r>
    <s v="COUNTY"/>
    <x v="7"/>
    <s v="871434"/>
    <n v="27.29"/>
    <n v="27.29"/>
    <x v="0"/>
    <d v="2016-11-01T00:00:00"/>
    <x v="7"/>
    <n v="5778410"/>
    <n v="27.29"/>
    <n v="1"/>
  </r>
  <r>
    <s v="COUNTY"/>
    <x v="7"/>
    <s v="872086"/>
    <n v="27.29"/>
    <n v="27.29"/>
    <x v="0"/>
    <d v="2016-11-01T00:00:00"/>
    <x v="7"/>
    <n v="5001330"/>
    <n v="27.29"/>
    <n v="1"/>
  </r>
  <r>
    <s v="COUNTY"/>
    <x v="7"/>
    <s v="872464"/>
    <n v="-27.29"/>
    <n v="27.29"/>
    <x v="0"/>
    <d v="2016-11-01T00:00:00"/>
    <x v="7"/>
    <n v="5783340"/>
    <n v="27.29"/>
    <n v="-1"/>
  </r>
  <r>
    <s v="COUNTY"/>
    <x v="7"/>
    <s v="872930"/>
    <n v="27.29"/>
    <n v="27.29"/>
    <x v="0"/>
    <d v="2016-11-01T00:00:00"/>
    <x v="7"/>
    <n v="5000894"/>
    <n v="27.29"/>
    <n v="1"/>
  </r>
  <r>
    <s v="COUNTY"/>
    <x v="7"/>
    <s v="873710"/>
    <n v="-27.29"/>
    <n v="27.29"/>
    <x v="0"/>
    <d v="2016-11-01T00:00:00"/>
    <x v="7"/>
    <n v="5783750"/>
    <n v="27.29"/>
    <n v="-1"/>
  </r>
  <r>
    <s v="COUNTY"/>
    <x v="7"/>
    <s v="873894"/>
    <n v="-27.29"/>
    <n v="27.29"/>
    <x v="0"/>
    <d v="2016-11-01T00:00:00"/>
    <x v="7"/>
    <n v="5767480"/>
    <n v="27.29"/>
    <n v="-1"/>
  </r>
  <r>
    <s v="COUNTY"/>
    <x v="7"/>
    <s v="873995"/>
    <n v="27.29"/>
    <n v="27.29"/>
    <x v="0"/>
    <d v="2016-11-01T00:00:00"/>
    <x v="7"/>
    <n v="5787990"/>
    <n v="27.29"/>
    <n v="1"/>
  </r>
  <r>
    <s v="COUNTY"/>
    <x v="7"/>
    <s v="874000"/>
    <n v="27.29"/>
    <n v="27.29"/>
    <x v="0"/>
    <d v="2016-11-01T00:00:00"/>
    <x v="7"/>
    <n v="5006975"/>
    <n v="27.29"/>
    <n v="1"/>
  </r>
  <r>
    <s v="COUNTY"/>
    <x v="7"/>
    <s v="874018"/>
    <n v="27.29"/>
    <n v="27.29"/>
    <x v="0"/>
    <d v="2016-11-01T00:00:00"/>
    <x v="7"/>
    <n v="5788010"/>
    <n v="27.29"/>
    <n v="1"/>
  </r>
  <r>
    <s v="COUNTY"/>
    <x v="7"/>
    <s v="875128"/>
    <n v="-21.83"/>
    <n v="21.83"/>
    <x v="0"/>
    <d v="2016-11-01T00:00:00"/>
    <x v="7"/>
    <n v="5731250"/>
    <n v="27.29"/>
    <n v="-0.79992671308171492"/>
  </r>
  <r>
    <s v="COUNTY"/>
    <x v="7"/>
    <s v="878349"/>
    <n v="-21.83"/>
    <n v="21.83"/>
    <x v="0"/>
    <d v="2016-11-01T00:00:00"/>
    <x v="7"/>
    <n v="5005971"/>
    <n v="27.29"/>
    <n v="-0.79992671308171492"/>
  </r>
  <r>
    <s v="COUNTY"/>
    <x v="7"/>
    <s v="884794"/>
    <n v="27.29"/>
    <n v="27.29"/>
    <x v="0"/>
    <d v="2016-11-01T00:00:00"/>
    <x v="7"/>
    <n v="5772890"/>
    <n v="27.29"/>
    <n v="1"/>
  </r>
  <r>
    <s v="COUNTY"/>
    <x v="7"/>
    <s v="884795"/>
    <n v="27.29"/>
    <n v="27.29"/>
    <x v="0"/>
    <d v="2016-11-01T00:00:00"/>
    <x v="7"/>
    <n v="5772890"/>
    <n v="27.29"/>
    <n v="1"/>
  </r>
  <r>
    <s v="COUNTY"/>
    <x v="7"/>
    <s v="884796"/>
    <n v="27.29"/>
    <n v="27.29"/>
    <x v="0"/>
    <d v="2016-11-01T00:00:00"/>
    <x v="7"/>
    <n v="5772890"/>
    <n v="27.29"/>
    <n v="1"/>
  </r>
  <r>
    <s v="COUNTY"/>
    <x v="7"/>
    <s v="884797"/>
    <n v="27.29"/>
    <n v="27.29"/>
    <x v="0"/>
    <d v="2016-11-01T00:00:00"/>
    <x v="7"/>
    <n v="5772890"/>
    <n v="27.29"/>
    <n v="1"/>
  </r>
  <r>
    <s v="COUNTY"/>
    <x v="7"/>
    <s v="884798"/>
    <n v="27.29"/>
    <n v="27.29"/>
    <x v="0"/>
    <d v="2016-11-01T00:00:00"/>
    <x v="7"/>
    <n v="5772890"/>
    <n v="27.29"/>
    <n v="1"/>
  </r>
  <r>
    <s v="COUNTY"/>
    <x v="7"/>
    <s v="889129"/>
    <n v="6.3"/>
    <n v="6.3"/>
    <x v="0"/>
    <d v="2016-11-01T00:00:00"/>
    <x v="7"/>
    <n v="5771480"/>
    <n v="27.29"/>
    <n v="0.23085379259802125"/>
  </r>
  <r>
    <s v="AWH"/>
    <x v="7"/>
    <s v="13360488"/>
    <n v="818.7"/>
    <n v="818.7"/>
    <x v="0"/>
    <d v="2016-11-01T00:00:00"/>
    <x v="7"/>
    <n v="5014216"/>
    <n v="27.29"/>
    <n v="30.000000000000004"/>
  </r>
  <r>
    <s v="SpokCity"/>
    <x v="7"/>
    <s v="13360488"/>
    <n v="54.58"/>
    <n v="54.58"/>
    <x v="0"/>
    <d v="2016-11-01T00:00:00"/>
    <x v="7"/>
    <n v="5707530"/>
    <n v="27.29"/>
    <n v="2"/>
  </r>
  <r>
    <s v="COUNTY"/>
    <x v="7"/>
    <s v="13360488"/>
    <n v="8514.48"/>
    <n v="8514.48"/>
    <x v="0"/>
    <d v="2016-11-01T00:00:00"/>
    <x v="7"/>
    <n v="5780280"/>
    <n v="27.29"/>
    <n v="312"/>
  </r>
  <r>
    <s v="COUNTY"/>
    <x v="7"/>
    <s v="13360488"/>
    <n v="81.87"/>
    <n v="81.87"/>
    <x v="0"/>
    <d v="2016-11-01T00:00:00"/>
    <x v="7"/>
    <n v="5780100"/>
    <n v="27.29"/>
    <n v="3.0000000000000004"/>
  </r>
  <r>
    <s v="COUNTY"/>
    <x v="7"/>
    <s v="13360488"/>
    <n v="54.58"/>
    <n v="54.58"/>
    <x v="0"/>
    <d v="2016-11-01T00:00:00"/>
    <x v="7"/>
    <n v="5748400"/>
    <n v="27.29"/>
    <n v="2"/>
  </r>
  <r>
    <s v="COUNTY"/>
    <x v="7"/>
    <s v="13360488"/>
    <n v="27.29"/>
    <n v="27.29"/>
    <x v="0"/>
    <d v="2016-11-01T00:00:00"/>
    <x v="7"/>
    <n v="5778180"/>
    <n v="27.29"/>
    <n v="1"/>
  </r>
  <r>
    <s v="COUNTY"/>
    <x v="7"/>
    <s v="13360488"/>
    <n v="54.58"/>
    <n v="54.58"/>
    <x v="0"/>
    <d v="2016-11-01T00:00:00"/>
    <x v="7"/>
    <n v="5770590"/>
    <n v="27.29"/>
    <n v="2"/>
  </r>
  <r>
    <s v="COUNTY"/>
    <x v="7"/>
    <s v="13360488"/>
    <n v="22459.67"/>
    <n v="22459.67"/>
    <x v="0"/>
    <d v="2016-11-01T00:00:00"/>
    <x v="7"/>
    <n v="5766400"/>
    <n v="27.29"/>
    <n v="823"/>
  </r>
  <r>
    <s v="COUNTY"/>
    <x v="7"/>
    <s v="13629802"/>
    <n v="27.29"/>
    <n v="27.29"/>
    <x v="0"/>
    <d v="2016-11-01T00:00:00"/>
    <x v="7"/>
    <n v="5781340"/>
    <n v="27.29"/>
    <n v="1"/>
  </r>
  <r>
    <s v="COUNTY"/>
    <x v="7"/>
    <s v="13629802"/>
    <n v="982.44"/>
    <n v="982.44"/>
    <x v="0"/>
    <d v="2016-11-01T00:00:00"/>
    <x v="7"/>
    <n v="5771970"/>
    <n v="27.29"/>
    <n v="36"/>
  </r>
  <r>
    <s v="COUNTY"/>
    <x v="7"/>
    <s v="13629802"/>
    <n v="27.29"/>
    <n v="27.29"/>
    <x v="0"/>
    <d v="2016-11-01T00:00:00"/>
    <x v="7"/>
    <n v="5787310"/>
    <n v="27.29"/>
    <n v="1"/>
  </r>
  <r>
    <s v="COUNTY"/>
    <x v="7"/>
    <s v="13629802"/>
    <n v="1801.14"/>
    <n v="1801.14"/>
    <x v="0"/>
    <d v="2016-11-01T00:00:00"/>
    <x v="7"/>
    <n v="5781020"/>
    <n v="27.29"/>
    <n v="66"/>
  </r>
  <r>
    <s v="AWH"/>
    <x v="7"/>
    <s v="13860659"/>
    <n v="327.48"/>
    <n v="327.48"/>
    <x v="0"/>
    <d v="2016-11-01T00:00:00"/>
    <x v="7"/>
    <n v="5759190"/>
    <n v="27.29"/>
    <n v="12.000000000000002"/>
  </r>
  <r>
    <s v="SpokCity"/>
    <x v="7"/>
    <s v="13860659"/>
    <n v="27.29"/>
    <n v="27.29"/>
    <x v="0"/>
    <d v="2016-11-01T00:00:00"/>
    <x v="7"/>
    <n v="5779220"/>
    <n v="27.29"/>
    <n v="1"/>
  </r>
  <r>
    <s v="SpokCity"/>
    <x v="7"/>
    <s v="13860659"/>
    <n v="27.29"/>
    <n v="27.29"/>
    <x v="0"/>
    <d v="2016-11-01T00:00:00"/>
    <x v="7"/>
    <n v="5736420"/>
    <n v="27.29"/>
    <n v="1"/>
  </r>
  <r>
    <s v="COUNTY"/>
    <x v="7"/>
    <s v="13860659"/>
    <n v="7095.4"/>
    <n v="7095.4"/>
    <x v="0"/>
    <d v="2016-11-01T00:00:00"/>
    <x v="7"/>
    <n v="5765640"/>
    <n v="27.29"/>
    <n v="260"/>
  </r>
  <r>
    <s v="COUNTY"/>
    <x v="7"/>
    <s v="13860659"/>
    <n v="54.58"/>
    <n v="54.58"/>
    <x v="0"/>
    <d v="2016-11-01T00:00:00"/>
    <x v="7"/>
    <n v="5781730"/>
    <n v="27.29"/>
    <n v="2"/>
  </r>
  <r>
    <s v="COUNTY"/>
    <x v="7"/>
    <s v="13860659"/>
    <n v="27.29"/>
    <n v="27.29"/>
    <x v="0"/>
    <d v="2016-11-01T00:00:00"/>
    <x v="7"/>
    <n v="5728120"/>
    <n v="27.29"/>
    <n v="1"/>
  </r>
  <r>
    <s v="COUNTY"/>
    <x v="7"/>
    <s v="13860659"/>
    <n v="54.58"/>
    <n v="54.58"/>
    <x v="0"/>
    <d v="2016-11-01T00:00:00"/>
    <x v="7"/>
    <n v="5766580"/>
    <n v="27.29"/>
    <n v="2"/>
  </r>
  <r>
    <s v="COUNTY"/>
    <x v="7"/>
    <s v="13860659"/>
    <n v="23578.34"/>
    <n v="23578.34"/>
    <x v="0"/>
    <d v="2016-11-01T00:00:00"/>
    <x v="7"/>
    <n v="5768510"/>
    <n v="27.29"/>
    <n v="863.99193843898865"/>
  </r>
  <r>
    <s v="COUNTY"/>
    <x v="7"/>
    <s v="13860659"/>
    <n v="54.58"/>
    <n v="54.58"/>
    <x v="0"/>
    <d v="2016-11-01T00:00:00"/>
    <x v="7"/>
    <n v="5780650"/>
    <n v="27.29"/>
    <n v="2"/>
  </r>
  <r>
    <s v="COUNTY"/>
    <x v="7"/>
    <s v="875908"/>
    <n v="5.46"/>
    <n v="5.46"/>
    <x v="0"/>
    <d v="2016-11-02T00:00:00"/>
    <x v="7"/>
    <n v="5763120"/>
    <n v="27.29"/>
    <n v="0.2000732869182851"/>
  </r>
  <r>
    <s v="COUNTY"/>
    <x v="7"/>
    <s v="874819"/>
    <n v="27.29"/>
    <n v="27.29"/>
    <x v="0"/>
    <d v="2016-11-03T00:00:00"/>
    <x v="7"/>
    <n v="5001351"/>
    <n v="27.29"/>
    <n v="1"/>
  </r>
  <r>
    <s v="COUNTY"/>
    <x v="7"/>
    <s v="875257"/>
    <n v="27.29"/>
    <n v="27.29"/>
    <x v="0"/>
    <d v="2016-11-03T00:00:00"/>
    <x v="7"/>
    <n v="5005222"/>
    <n v="27.29"/>
    <n v="1"/>
  </r>
  <r>
    <s v="COUNTY"/>
    <x v="7"/>
    <s v="876726"/>
    <n v="-20.47"/>
    <n v="20.47"/>
    <x v="0"/>
    <d v="2016-11-03T00:00:00"/>
    <x v="7"/>
    <n v="5005992"/>
    <n v="27.29"/>
    <n v="-0.75009160864785629"/>
  </r>
  <r>
    <s v="COUNTY"/>
    <x v="7"/>
    <s v="877605"/>
    <n v="-20.47"/>
    <n v="20.47"/>
    <x v="0"/>
    <d v="2016-11-03T00:00:00"/>
    <x v="7"/>
    <n v="5716860"/>
    <n v="27.29"/>
    <n v="-0.75009160864785629"/>
  </r>
  <r>
    <s v="COUNTY"/>
    <x v="7"/>
    <s v="885654"/>
    <n v="27.29"/>
    <n v="27.29"/>
    <x v="0"/>
    <d v="2016-11-03T00:00:00"/>
    <x v="7"/>
    <n v="5001212"/>
    <n v="27.29"/>
    <n v="1"/>
  </r>
  <r>
    <s v="COUNTY"/>
    <x v="7"/>
    <s v="885655"/>
    <n v="27.29"/>
    <n v="27.29"/>
    <x v="0"/>
    <d v="2016-11-03T00:00:00"/>
    <x v="7"/>
    <n v="5004301"/>
    <n v="27.29"/>
    <n v="1"/>
  </r>
  <r>
    <s v="COUNTY"/>
    <x v="7"/>
    <s v="885661"/>
    <n v="27.29"/>
    <n v="27.29"/>
    <x v="0"/>
    <d v="2016-11-03T00:00:00"/>
    <x v="7"/>
    <n v="5768740"/>
    <n v="27.29"/>
    <n v="1"/>
  </r>
  <r>
    <s v="COUNTY"/>
    <x v="7"/>
    <s v="885665"/>
    <n v="27.29"/>
    <n v="27.29"/>
    <x v="0"/>
    <d v="2016-11-03T00:00:00"/>
    <x v="7"/>
    <n v="5000885"/>
    <n v="27.29"/>
    <n v="1"/>
  </r>
  <r>
    <s v="COUNTY"/>
    <x v="7"/>
    <s v="885667"/>
    <n v="27.29"/>
    <n v="27.29"/>
    <x v="0"/>
    <d v="2016-11-03T00:00:00"/>
    <x v="7"/>
    <n v="5005603"/>
    <n v="27.29"/>
    <n v="1"/>
  </r>
  <r>
    <s v="COUNTY"/>
    <x v="7"/>
    <s v="885668"/>
    <n v="27.29"/>
    <n v="27.29"/>
    <x v="0"/>
    <d v="2016-11-03T00:00:00"/>
    <x v="7"/>
    <n v="5004489"/>
    <n v="27.29"/>
    <n v="1"/>
  </r>
  <r>
    <s v="COUNTY"/>
    <x v="7"/>
    <s v="885669"/>
    <n v="27.29"/>
    <n v="27.29"/>
    <x v="0"/>
    <d v="2016-11-03T00:00:00"/>
    <x v="7"/>
    <n v="5005825"/>
    <n v="27.29"/>
    <n v="1"/>
  </r>
  <r>
    <s v="COUNTY"/>
    <x v="7"/>
    <s v="886449"/>
    <n v="27.29"/>
    <n v="27.29"/>
    <x v="0"/>
    <d v="2016-11-03T00:00:00"/>
    <x v="7"/>
    <n v="5000903"/>
    <n v="27.29"/>
    <n v="1"/>
  </r>
  <r>
    <s v="COUNTY"/>
    <x v="7"/>
    <s v="886450"/>
    <n v="27.29"/>
    <n v="27.29"/>
    <x v="0"/>
    <d v="2016-11-03T00:00:00"/>
    <x v="7"/>
    <n v="5000920"/>
    <n v="27.29"/>
    <n v="1"/>
  </r>
  <r>
    <s v="COUNTY"/>
    <x v="7"/>
    <s v="886452"/>
    <n v="27.29"/>
    <n v="27.29"/>
    <x v="0"/>
    <d v="2016-11-03T00:00:00"/>
    <x v="7"/>
    <n v="5001343"/>
    <n v="27.29"/>
    <n v="1"/>
  </r>
  <r>
    <s v="COUNTY"/>
    <x v="7"/>
    <s v="886459"/>
    <n v="27.29"/>
    <n v="27.29"/>
    <x v="0"/>
    <d v="2016-11-03T00:00:00"/>
    <x v="7"/>
    <n v="5000976"/>
    <n v="27.29"/>
    <n v="1"/>
  </r>
  <r>
    <s v="COUNTY"/>
    <x v="7"/>
    <s v="886470"/>
    <n v="27.29"/>
    <n v="27.29"/>
    <x v="0"/>
    <d v="2016-11-03T00:00:00"/>
    <x v="7"/>
    <n v="5001056"/>
    <n v="27.29"/>
    <n v="1"/>
  </r>
  <r>
    <s v="COUNTY"/>
    <x v="7"/>
    <s v="886474"/>
    <n v="27.29"/>
    <n v="27.29"/>
    <x v="0"/>
    <d v="2016-11-03T00:00:00"/>
    <x v="7"/>
    <n v="5001046"/>
    <n v="27.29"/>
    <n v="1"/>
  </r>
  <r>
    <s v="COUNTY"/>
    <x v="7"/>
    <s v="886478"/>
    <n v="27.29"/>
    <n v="27.29"/>
    <x v="0"/>
    <d v="2016-11-03T00:00:00"/>
    <x v="7"/>
    <n v="5000973"/>
    <n v="27.29"/>
    <n v="1"/>
  </r>
  <r>
    <s v="COUNTY"/>
    <x v="7"/>
    <s v="886481"/>
    <n v="27.29"/>
    <n v="27.29"/>
    <x v="0"/>
    <d v="2016-11-03T00:00:00"/>
    <x v="7"/>
    <n v="5001035"/>
    <n v="27.29"/>
    <n v="1"/>
  </r>
  <r>
    <s v="COUNTY"/>
    <x v="7"/>
    <s v="886483"/>
    <n v="27.29"/>
    <n v="27.29"/>
    <x v="0"/>
    <d v="2016-11-03T00:00:00"/>
    <x v="7"/>
    <n v="5000996"/>
    <n v="27.29"/>
    <n v="1"/>
  </r>
  <r>
    <s v="COUNTY"/>
    <x v="7"/>
    <s v="886499"/>
    <n v="27.29"/>
    <n v="27.29"/>
    <x v="0"/>
    <d v="2016-11-03T00:00:00"/>
    <x v="7"/>
    <n v="5001398"/>
    <n v="27.29"/>
    <n v="1"/>
  </r>
  <r>
    <s v="COUNTY"/>
    <x v="7"/>
    <s v="886500"/>
    <n v="27.29"/>
    <n v="27.29"/>
    <x v="0"/>
    <d v="2016-11-03T00:00:00"/>
    <x v="7"/>
    <n v="5001469"/>
    <n v="27.29"/>
    <n v="1"/>
  </r>
  <r>
    <s v="COUNTY"/>
    <x v="7"/>
    <s v="886501"/>
    <n v="27.29"/>
    <n v="27.29"/>
    <x v="0"/>
    <d v="2016-11-03T00:00:00"/>
    <x v="7"/>
    <n v="5000822"/>
    <n v="27.29"/>
    <n v="1"/>
  </r>
  <r>
    <s v="COUNTY"/>
    <x v="7"/>
    <s v="886506"/>
    <n v="27.29"/>
    <n v="27.29"/>
    <x v="0"/>
    <d v="2016-11-03T00:00:00"/>
    <x v="7"/>
    <n v="5001312"/>
    <n v="27.29"/>
    <n v="1"/>
  </r>
  <r>
    <s v="COUNTY"/>
    <x v="7"/>
    <s v="886508"/>
    <n v="27.29"/>
    <n v="27.29"/>
    <x v="0"/>
    <d v="2016-11-03T00:00:00"/>
    <x v="7"/>
    <n v="5001386"/>
    <n v="27.29"/>
    <n v="1"/>
  </r>
  <r>
    <s v="COUNTY"/>
    <x v="7"/>
    <s v="886525"/>
    <n v="27.29"/>
    <n v="27.29"/>
    <x v="0"/>
    <d v="2016-11-03T00:00:00"/>
    <x v="7"/>
    <n v="5001479"/>
    <n v="27.29"/>
    <n v="1"/>
  </r>
  <r>
    <s v="COUNTY"/>
    <x v="7"/>
    <s v="886536"/>
    <n v="27.29"/>
    <n v="27.29"/>
    <x v="0"/>
    <d v="2016-11-03T00:00:00"/>
    <x v="7"/>
    <n v="5004602"/>
    <n v="27.29"/>
    <n v="1"/>
  </r>
  <r>
    <s v="COUNTY"/>
    <x v="7"/>
    <s v="886561"/>
    <n v="27.29"/>
    <n v="27.29"/>
    <x v="0"/>
    <d v="2016-11-03T00:00:00"/>
    <x v="7"/>
    <n v="5007395"/>
    <n v="27.29"/>
    <n v="1"/>
  </r>
  <r>
    <s v="COUNTY"/>
    <x v="7"/>
    <s v="886562"/>
    <n v="27.29"/>
    <n v="27.29"/>
    <x v="0"/>
    <d v="2016-11-03T00:00:00"/>
    <x v="7"/>
    <n v="5005291"/>
    <n v="27.29"/>
    <n v="1"/>
  </r>
  <r>
    <s v="COUNTY"/>
    <x v="7"/>
    <s v="886563"/>
    <n v="27.29"/>
    <n v="27.29"/>
    <x v="0"/>
    <d v="2016-11-03T00:00:00"/>
    <x v="7"/>
    <n v="5716300"/>
    <n v="27.29"/>
    <n v="1"/>
  </r>
  <r>
    <s v="COUNTY"/>
    <x v="7"/>
    <s v="886565"/>
    <n v="54.58"/>
    <n v="54.58"/>
    <x v="0"/>
    <d v="2016-11-03T00:00:00"/>
    <x v="7"/>
    <n v="5006397"/>
    <n v="27.29"/>
    <n v="2"/>
  </r>
  <r>
    <s v="COUNTY"/>
    <x v="7"/>
    <s v="886574"/>
    <n v="27.29"/>
    <n v="27.29"/>
    <x v="0"/>
    <d v="2016-11-03T00:00:00"/>
    <x v="7"/>
    <n v="5006022"/>
    <n v="27.29"/>
    <n v="1"/>
  </r>
  <r>
    <s v="COUNTY"/>
    <x v="7"/>
    <s v="889126"/>
    <n v="27.29"/>
    <n v="27.29"/>
    <x v="0"/>
    <d v="2016-11-03T00:00:00"/>
    <x v="7"/>
    <n v="5771480"/>
    <n v="27.29"/>
    <n v="1"/>
  </r>
  <r>
    <s v="COUNTY"/>
    <x v="7"/>
    <s v="877147"/>
    <n v="-20.47"/>
    <n v="20.47"/>
    <x v="0"/>
    <d v="2016-11-04T00:00:00"/>
    <x v="7"/>
    <n v="5013792"/>
    <n v="27.29"/>
    <n v="-0.75009160864785629"/>
  </r>
  <r>
    <s v="COUNTY"/>
    <x v="7"/>
    <s v="875866"/>
    <n v="27.29"/>
    <n v="27.29"/>
    <x v="0"/>
    <d v="2016-11-07T00:00:00"/>
    <x v="7"/>
    <n v="5762750"/>
    <n v="27.29"/>
    <n v="1"/>
  </r>
  <r>
    <s v="COUNTY"/>
    <x v="7"/>
    <s v="875921"/>
    <n v="27.29"/>
    <n v="27.29"/>
    <x v="0"/>
    <d v="2016-11-07T00:00:00"/>
    <x v="7"/>
    <n v="5782710"/>
    <n v="27.29"/>
    <n v="1"/>
  </r>
  <r>
    <s v="COUNTY"/>
    <x v="7"/>
    <s v="875931"/>
    <n v="27.29"/>
    <n v="27.29"/>
    <x v="0"/>
    <d v="2016-11-07T00:00:00"/>
    <x v="7"/>
    <n v="5768130"/>
    <n v="27.29"/>
    <n v="1"/>
  </r>
  <r>
    <s v="COUNTY"/>
    <x v="7"/>
    <s v="876279"/>
    <n v="27.29"/>
    <n v="27.29"/>
    <x v="0"/>
    <d v="2016-11-07T00:00:00"/>
    <x v="7"/>
    <n v="5788050"/>
    <n v="27.29"/>
    <n v="1"/>
  </r>
  <r>
    <s v="COUNTY"/>
    <x v="7"/>
    <s v="876297"/>
    <n v="27.29"/>
    <n v="27.29"/>
    <x v="0"/>
    <d v="2016-11-07T00:00:00"/>
    <x v="7"/>
    <n v="5776570"/>
    <n v="27.29"/>
    <n v="1"/>
  </r>
  <r>
    <s v="COUNTY"/>
    <x v="7"/>
    <s v="877258"/>
    <n v="6.82"/>
    <n v="6.82"/>
    <x v="0"/>
    <d v="2016-11-07T00:00:00"/>
    <x v="7"/>
    <n v="5705390"/>
    <n v="27.29"/>
    <n v="0.24990839135214366"/>
  </r>
  <r>
    <s v="COUNTY"/>
    <x v="7"/>
    <s v="881246"/>
    <n v="27.29"/>
    <n v="27.29"/>
    <x v="0"/>
    <d v="2016-11-07T00:00:00"/>
    <x v="7"/>
    <n v="5741820"/>
    <n v="27.29"/>
    <n v="1"/>
  </r>
  <r>
    <s v="COUNTY"/>
    <x v="7"/>
    <s v="874640"/>
    <n v="21.83"/>
    <n v="21.83"/>
    <x v="0"/>
    <d v="2016-11-08T00:00:00"/>
    <x v="7"/>
    <n v="5000884"/>
    <n v="27.29"/>
    <n v="0.79992671308171492"/>
  </r>
  <r>
    <s v="COUNTY"/>
    <x v="7"/>
    <s v="877190"/>
    <n v="21.83"/>
    <n v="21.83"/>
    <x v="0"/>
    <d v="2016-11-08T00:00:00"/>
    <x v="7"/>
    <n v="5007461"/>
    <n v="27.29"/>
    <n v="0.79992671308171492"/>
  </r>
  <r>
    <s v="COUNTY"/>
    <x v="7"/>
    <s v="878253"/>
    <n v="10.92"/>
    <n v="10.92"/>
    <x v="0"/>
    <d v="2016-11-08T00:00:00"/>
    <x v="7"/>
    <n v="5747660"/>
    <n v="27.29"/>
    <n v="0.40014657383657021"/>
  </r>
  <r>
    <s v="COUNTY"/>
    <x v="7"/>
    <s v="878262"/>
    <n v="10.92"/>
    <n v="10.92"/>
    <x v="0"/>
    <d v="2016-11-08T00:00:00"/>
    <x v="7"/>
    <n v="5005949"/>
    <n v="27.29"/>
    <n v="0.40014657383657021"/>
  </r>
  <r>
    <s v="COUNTY"/>
    <x v="7"/>
    <s v="879464"/>
    <n v="-16.37"/>
    <n v="16.37"/>
    <x v="0"/>
    <d v="2016-11-08T00:00:00"/>
    <x v="7"/>
    <n v="5704060"/>
    <n v="27.29"/>
    <n v="-0.59985342616342985"/>
  </r>
  <r>
    <s v="COUNTY"/>
    <x v="7"/>
    <s v="876293"/>
    <n v="20.47"/>
    <n v="20.47"/>
    <x v="0"/>
    <d v="2016-11-10T00:00:00"/>
    <x v="7"/>
    <n v="5788060"/>
    <n v="27.29"/>
    <n v="0.75009160864785629"/>
  </r>
  <r>
    <s v="COUNTY"/>
    <x v="7"/>
    <s v="877591"/>
    <n v="20.47"/>
    <n v="20.47"/>
    <x v="0"/>
    <d v="2016-11-10T00:00:00"/>
    <x v="7"/>
    <n v="5788130"/>
    <n v="27.29"/>
    <n v="0.75009160864785629"/>
  </r>
  <r>
    <s v="COUNTY"/>
    <x v="7"/>
    <s v="878238"/>
    <n v="40.94"/>
    <n v="40.94"/>
    <x v="0"/>
    <d v="2016-11-10T00:00:00"/>
    <x v="7"/>
    <n v="5005059"/>
    <n v="27.29"/>
    <n v="1.5001832172957126"/>
  </r>
  <r>
    <s v="COUNTY"/>
    <x v="7"/>
    <s v="879382"/>
    <n v="-13.65"/>
    <n v="13.65"/>
    <x v="0"/>
    <d v="2016-11-10T00:00:00"/>
    <x v="7"/>
    <n v="5777000"/>
    <n v="27.29"/>
    <n v="-0.50018321729571269"/>
  </r>
  <r>
    <s v="COUNTY"/>
    <x v="7"/>
    <s v="879393"/>
    <n v="-13.65"/>
    <n v="13.65"/>
    <x v="0"/>
    <d v="2016-11-10T00:00:00"/>
    <x v="7"/>
    <n v="5781190"/>
    <n v="27.29"/>
    <n v="-0.50018321729571269"/>
  </r>
  <r>
    <s v="COUNTY"/>
    <x v="7"/>
    <s v="879586"/>
    <n v="-13.65"/>
    <n v="13.65"/>
    <x v="0"/>
    <d v="2016-11-11T00:00:00"/>
    <x v="7"/>
    <n v="5007290"/>
    <n v="27.29"/>
    <n v="-0.50018321729571269"/>
  </r>
  <r>
    <s v="COUNTY"/>
    <x v="7"/>
    <s v="880196"/>
    <n v="13.65"/>
    <n v="13.65"/>
    <x v="0"/>
    <d v="2016-11-11T00:00:00"/>
    <x v="7"/>
    <n v="5781590"/>
    <n v="27.29"/>
    <n v="0.50018321729571269"/>
  </r>
  <r>
    <s v="COUNTY"/>
    <x v="7"/>
    <s v="876721"/>
    <n v="20.47"/>
    <n v="20.47"/>
    <x v="0"/>
    <d v="2016-11-14T00:00:00"/>
    <x v="7"/>
    <n v="5788080"/>
    <n v="27.29"/>
    <n v="0.75009160864785629"/>
  </r>
  <r>
    <s v="COUNTY"/>
    <x v="7"/>
    <s v="877261"/>
    <n v="20.47"/>
    <n v="20.47"/>
    <x v="0"/>
    <d v="2016-11-14T00:00:00"/>
    <x v="7"/>
    <n v="5788110"/>
    <n v="27.29"/>
    <n v="0.75009160864785629"/>
  </r>
  <r>
    <s v="COUNTY"/>
    <x v="7"/>
    <s v="878871"/>
    <n v="20.47"/>
    <n v="20.47"/>
    <x v="0"/>
    <d v="2016-11-14T00:00:00"/>
    <x v="7"/>
    <n v="5788190"/>
    <n v="27.29"/>
    <n v="0.75009160864785629"/>
  </r>
  <r>
    <s v="COUNTY"/>
    <x v="7"/>
    <s v="878915"/>
    <n v="20.47"/>
    <n v="20.47"/>
    <x v="0"/>
    <d v="2016-11-14T00:00:00"/>
    <x v="7"/>
    <n v="5788200"/>
    <n v="27.29"/>
    <n v="0.75009160864785629"/>
  </r>
  <r>
    <s v="COUNTY"/>
    <x v="7"/>
    <s v="880182"/>
    <n v="13.65"/>
    <n v="13.65"/>
    <x v="0"/>
    <d v="2016-11-14T00:00:00"/>
    <x v="7"/>
    <n v="5004514"/>
    <n v="27.29"/>
    <n v="0.50018321729571269"/>
  </r>
  <r>
    <s v="COUNTY"/>
    <x v="7"/>
    <s v="880186"/>
    <n v="-13.65"/>
    <n v="13.65"/>
    <x v="0"/>
    <d v="2016-11-14T00:00:00"/>
    <x v="7"/>
    <n v="5772610"/>
    <n v="27.29"/>
    <n v="-0.50018321729571269"/>
  </r>
  <r>
    <s v="COUNTY"/>
    <x v="7"/>
    <s v="880245"/>
    <n v="13.65"/>
    <n v="13.65"/>
    <x v="0"/>
    <d v="2016-11-14T00:00:00"/>
    <x v="7"/>
    <n v="5758890"/>
    <n v="27.29"/>
    <n v="0.50018321729571269"/>
  </r>
  <r>
    <s v="COUNTY"/>
    <x v="7"/>
    <s v="880370"/>
    <n v="-13.65"/>
    <n v="13.65"/>
    <x v="0"/>
    <d v="2016-11-14T00:00:00"/>
    <x v="7"/>
    <n v="5728090"/>
    <n v="27.29"/>
    <n v="-0.50018321729571269"/>
  </r>
  <r>
    <s v="COUNTY"/>
    <x v="7"/>
    <s v="880396"/>
    <n v="-13.65"/>
    <n v="13.65"/>
    <x v="0"/>
    <d v="2016-11-14T00:00:00"/>
    <x v="7"/>
    <n v="5767680"/>
    <n v="27.29"/>
    <n v="-0.50018321729571269"/>
  </r>
  <r>
    <s v="COUNTY"/>
    <x v="7"/>
    <s v="880526"/>
    <n v="13.65"/>
    <n v="13.65"/>
    <x v="0"/>
    <d v="2016-11-14T00:00:00"/>
    <x v="7"/>
    <n v="5741980"/>
    <n v="27.29"/>
    <n v="0.50018321729571269"/>
  </r>
  <r>
    <s v="COUNTY"/>
    <x v="7"/>
    <s v="883236"/>
    <n v="13.65"/>
    <n v="13.65"/>
    <x v="0"/>
    <d v="2016-11-14T00:00:00"/>
    <x v="7"/>
    <n v="5781740"/>
    <n v="27.29"/>
    <n v="0.50018321729571269"/>
  </r>
  <r>
    <s v="COUNTY"/>
    <x v="7"/>
    <s v="883273"/>
    <n v="13.65"/>
    <n v="13.65"/>
    <x v="0"/>
    <d v="2016-11-14T00:00:00"/>
    <x v="7"/>
    <n v="5015875"/>
    <n v="27.29"/>
    <n v="0.50018321729571269"/>
  </r>
  <r>
    <s v="COUNTY"/>
    <x v="7"/>
    <s v="883275"/>
    <n v="13.65"/>
    <n v="13.65"/>
    <x v="0"/>
    <d v="2016-11-14T00:00:00"/>
    <x v="7"/>
    <n v="5005236"/>
    <n v="27.29"/>
    <n v="0.50018321729571269"/>
  </r>
  <r>
    <s v="COUNTY"/>
    <x v="7"/>
    <s v="883282"/>
    <n v="13.65"/>
    <n v="13.65"/>
    <x v="0"/>
    <d v="2016-11-14T00:00:00"/>
    <x v="7"/>
    <n v="5005604"/>
    <n v="27.29"/>
    <n v="0.50018321729571269"/>
  </r>
  <r>
    <s v="COUNTY"/>
    <x v="7"/>
    <s v="883286"/>
    <n v="13.65"/>
    <n v="13.65"/>
    <x v="0"/>
    <d v="2016-11-14T00:00:00"/>
    <x v="7"/>
    <n v="5007040"/>
    <n v="27.29"/>
    <n v="0.50018321729571269"/>
  </r>
  <r>
    <s v="COUNTY"/>
    <x v="7"/>
    <s v="883289"/>
    <n v="13.65"/>
    <n v="13.65"/>
    <x v="0"/>
    <d v="2016-11-14T00:00:00"/>
    <x v="7"/>
    <n v="5013056"/>
    <n v="27.29"/>
    <n v="0.50018321729571269"/>
  </r>
  <r>
    <s v="COUNTY"/>
    <x v="7"/>
    <s v="883393"/>
    <n v="13.65"/>
    <n v="13.65"/>
    <x v="0"/>
    <d v="2016-11-14T00:00:00"/>
    <x v="7"/>
    <n v="5763180"/>
    <n v="27.29"/>
    <n v="0.50018321729571269"/>
  </r>
  <r>
    <s v="COUNTY"/>
    <x v="7"/>
    <s v="883396"/>
    <n v="13.65"/>
    <n v="13.65"/>
    <x v="0"/>
    <d v="2016-11-14T00:00:00"/>
    <x v="7"/>
    <n v="5770610"/>
    <n v="27.29"/>
    <n v="0.50018321729571269"/>
  </r>
  <r>
    <s v="COUNTY"/>
    <x v="7"/>
    <s v="883398"/>
    <n v="13.65"/>
    <n v="13.65"/>
    <x v="0"/>
    <d v="2016-11-14T00:00:00"/>
    <x v="7"/>
    <n v="5777680"/>
    <n v="27.29"/>
    <n v="0.50018321729571269"/>
  </r>
  <r>
    <s v="COUNTY"/>
    <x v="7"/>
    <s v="883401"/>
    <n v="13.65"/>
    <n v="13.65"/>
    <x v="0"/>
    <d v="2016-11-14T00:00:00"/>
    <x v="7"/>
    <n v="5782380"/>
    <n v="27.29"/>
    <n v="0.50018321729571269"/>
  </r>
  <r>
    <s v="COUNTY"/>
    <x v="7"/>
    <s v="883441"/>
    <n v="13.65"/>
    <n v="13.65"/>
    <x v="0"/>
    <d v="2016-11-14T00:00:00"/>
    <x v="7"/>
    <n v="5785290"/>
    <n v="27.29"/>
    <n v="0.50018321729571269"/>
  </r>
  <r>
    <s v="COUNTY"/>
    <x v="7"/>
    <s v="875864"/>
    <n v="16.37"/>
    <n v="16.37"/>
    <x v="0"/>
    <d v="2016-11-15T00:00:00"/>
    <x v="7"/>
    <n v="5788020"/>
    <n v="27.29"/>
    <n v="0.59985342616342985"/>
  </r>
  <r>
    <s v="COUNTY"/>
    <x v="7"/>
    <s v="878948"/>
    <n v="16.37"/>
    <n v="16.37"/>
    <x v="0"/>
    <d v="2016-11-15T00:00:00"/>
    <x v="7"/>
    <n v="5788210"/>
    <n v="27.29"/>
    <n v="0.59985342616342985"/>
  </r>
  <r>
    <s v="COUNTY"/>
    <x v="7"/>
    <s v="880399"/>
    <n v="16.37"/>
    <n v="16.37"/>
    <x v="0"/>
    <d v="2016-11-15T00:00:00"/>
    <x v="7"/>
    <n v="5006569"/>
    <n v="27.29"/>
    <n v="0.59985342616342985"/>
  </r>
  <r>
    <s v="COUNTY"/>
    <x v="7"/>
    <s v="883267"/>
    <n v="16.37"/>
    <n v="16.37"/>
    <x v="0"/>
    <d v="2016-11-15T00:00:00"/>
    <x v="7"/>
    <n v="5001204"/>
    <n v="27.29"/>
    <n v="0.59985342616342985"/>
  </r>
  <r>
    <s v="COUNTY"/>
    <x v="7"/>
    <s v="883438"/>
    <n v="16.37"/>
    <n v="16.37"/>
    <x v="0"/>
    <d v="2016-11-15T00:00:00"/>
    <x v="7"/>
    <n v="5001326"/>
    <n v="27.29"/>
    <n v="0.59985342616342985"/>
  </r>
  <r>
    <s v="COUNTY"/>
    <x v="7"/>
    <s v="883443"/>
    <n v="16.37"/>
    <n v="16.37"/>
    <x v="0"/>
    <d v="2016-11-15T00:00:00"/>
    <x v="7"/>
    <n v="5741800"/>
    <n v="27.29"/>
    <n v="0.59985342616342985"/>
  </r>
  <r>
    <s v="COUNTY"/>
    <x v="7"/>
    <s v="883497"/>
    <n v="16.37"/>
    <n v="16.37"/>
    <x v="0"/>
    <d v="2016-11-15T00:00:00"/>
    <x v="7"/>
    <n v="5758650"/>
    <n v="27.29"/>
    <n v="0.59985342616342985"/>
  </r>
  <r>
    <s v="COUNTY"/>
    <x v="7"/>
    <s v="883598"/>
    <n v="32.75"/>
    <n v="32.75"/>
    <x v="0"/>
    <d v="2016-11-15T00:00:00"/>
    <x v="7"/>
    <n v="5000944"/>
    <n v="27.29"/>
    <n v="1.2000732869182851"/>
  </r>
  <r>
    <s v="COUNTY"/>
    <x v="7"/>
    <s v="883609"/>
    <n v="16.37"/>
    <n v="16.37"/>
    <x v="0"/>
    <d v="2016-11-15T00:00:00"/>
    <x v="7"/>
    <n v="5776040"/>
    <n v="27.29"/>
    <n v="0.59985342616342985"/>
  </r>
  <r>
    <s v="COUNTY"/>
    <x v="7"/>
    <s v="879369"/>
    <n v="16.37"/>
    <n v="16.37"/>
    <x v="0"/>
    <d v="2016-11-16T00:00:00"/>
    <x v="7"/>
    <n v="5788240"/>
    <n v="27.29"/>
    <n v="0.59985342616342985"/>
  </r>
  <r>
    <s v="COUNTY"/>
    <x v="7"/>
    <s v="880604"/>
    <n v="-10.92"/>
    <n v="10.92"/>
    <x v="0"/>
    <d v="2016-11-16T00:00:00"/>
    <x v="7"/>
    <n v="5784080"/>
    <n v="27.29"/>
    <n v="-0.40014657383657021"/>
  </r>
  <r>
    <s v="COUNTY"/>
    <x v="7"/>
    <s v="880645"/>
    <n v="-10.92"/>
    <n v="10.92"/>
    <x v="0"/>
    <d v="2016-11-16T00:00:00"/>
    <x v="7"/>
    <n v="5005325"/>
    <n v="27.29"/>
    <n v="-0.40014657383657021"/>
  </r>
  <r>
    <s v="COUNTY"/>
    <x v="7"/>
    <s v="883448"/>
    <n v="16.37"/>
    <n v="16.37"/>
    <x v="0"/>
    <d v="2016-11-16T00:00:00"/>
    <x v="7"/>
    <n v="5777240"/>
    <n v="27.29"/>
    <n v="0.59985342616342985"/>
  </r>
  <r>
    <s v="COUNTY"/>
    <x v="7"/>
    <s v="883503"/>
    <n v="16.37"/>
    <n v="16.37"/>
    <x v="0"/>
    <d v="2016-11-16T00:00:00"/>
    <x v="7"/>
    <n v="5733740"/>
    <n v="27.29"/>
    <n v="0.59985342616342985"/>
  </r>
  <r>
    <s v="COUNTY"/>
    <x v="7"/>
    <s v="877625"/>
    <n v="13.65"/>
    <n v="13.65"/>
    <x v="0"/>
    <d v="2016-11-17T00:00:00"/>
    <x v="7"/>
    <n v="5742470"/>
    <n v="27.29"/>
    <n v="0.50018321729571269"/>
  </r>
  <r>
    <s v="COUNTY"/>
    <x v="7"/>
    <s v="879434"/>
    <n v="13.65"/>
    <n v="13.65"/>
    <x v="0"/>
    <d v="2016-11-17T00:00:00"/>
    <x v="7"/>
    <n v="5788250"/>
    <n v="27.29"/>
    <n v="0.50018321729571269"/>
  </r>
  <r>
    <s v="COUNTY"/>
    <x v="7"/>
    <s v="880517"/>
    <n v="13.65"/>
    <n v="13.65"/>
    <x v="0"/>
    <d v="2016-11-17T00:00:00"/>
    <x v="7"/>
    <n v="5784920"/>
    <n v="27.29"/>
    <n v="0.50018321729571269"/>
  </r>
  <r>
    <s v="COUNTY"/>
    <x v="7"/>
    <s v="883423"/>
    <n v="20.47"/>
    <n v="20.47"/>
    <x v="0"/>
    <d v="2016-11-17T00:00:00"/>
    <x v="7"/>
    <n v="5005144"/>
    <n v="27.29"/>
    <n v="0.75009160864785629"/>
  </r>
  <r>
    <s v="COUNTY"/>
    <x v="7"/>
    <s v="883424"/>
    <n v="20.47"/>
    <n v="20.47"/>
    <x v="0"/>
    <d v="2016-11-17T00:00:00"/>
    <x v="7"/>
    <n v="5765540"/>
    <n v="27.29"/>
    <n v="0.75009160864785629"/>
  </r>
  <r>
    <s v="COUNTY"/>
    <x v="7"/>
    <s v="883430"/>
    <n v="20.47"/>
    <n v="20.47"/>
    <x v="0"/>
    <d v="2016-11-17T00:00:00"/>
    <x v="7"/>
    <n v="5763160"/>
    <n v="27.29"/>
    <n v="0.75009160864785629"/>
  </r>
  <r>
    <s v="COUNTY"/>
    <x v="7"/>
    <s v="883568"/>
    <n v="-6.82"/>
    <n v="6.82"/>
    <x v="0"/>
    <d v="2016-11-17T00:00:00"/>
    <x v="7"/>
    <n v="5004131"/>
    <n v="27.29"/>
    <n v="-0.24990839135214366"/>
  </r>
  <r>
    <s v="COUNTY"/>
    <x v="7"/>
    <s v="883686"/>
    <n v="20.47"/>
    <n v="20.47"/>
    <x v="0"/>
    <d v="2016-11-17T00:00:00"/>
    <x v="7"/>
    <n v="5006148"/>
    <n v="27.29"/>
    <n v="0.75009160864785629"/>
  </r>
  <r>
    <s v="COUNTY"/>
    <x v="7"/>
    <s v="878870"/>
    <n v="13.65"/>
    <n v="13.65"/>
    <x v="0"/>
    <d v="2016-11-18T00:00:00"/>
    <x v="7"/>
    <n v="5788180"/>
    <n v="27.29"/>
    <n v="0.50018321729571269"/>
  </r>
  <r>
    <s v="COUNTY"/>
    <x v="7"/>
    <s v="880277"/>
    <n v="13.65"/>
    <n v="13.65"/>
    <x v="0"/>
    <d v="2016-11-21T00:00:00"/>
    <x v="7"/>
    <n v="5787840"/>
    <n v="27.29"/>
    <n v="0.50018321729571269"/>
  </r>
  <r>
    <s v="COUNTY"/>
    <x v="7"/>
    <s v="883425"/>
    <n v="13.65"/>
    <n v="13.65"/>
    <x v="0"/>
    <d v="2016-11-21T00:00:00"/>
    <x v="7"/>
    <n v="5788500"/>
    <n v="27.29"/>
    <n v="0.50018321729571269"/>
  </r>
  <r>
    <s v="COUNTY"/>
    <x v="7"/>
    <s v="883470"/>
    <n v="13.65"/>
    <n v="13.65"/>
    <x v="0"/>
    <d v="2016-11-21T00:00:00"/>
    <x v="7"/>
    <n v="5763180"/>
    <n v="27.29"/>
    <n v="0.50018321729571269"/>
  </r>
  <r>
    <s v="COUNTY"/>
    <x v="7"/>
    <s v="883595"/>
    <n v="13.65"/>
    <n v="13.65"/>
    <x v="0"/>
    <d v="2016-11-21T00:00:00"/>
    <x v="7"/>
    <n v="5007040"/>
    <n v="27.29"/>
    <n v="0.50018321729571269"/>
  </r>
  <r>
    <s v="COUNTY"/>
    <x v="7"/>
    <s v="883604"/>
    <n v="-6.82"/>
    <n v="6.82"/>
    <x v="0"/>
    <d v="2016-11-21T00:00:00"/>
    <x v="7"/>
    <n v="5723380"/>
    <n v="27.29"/>
    <n v="-0.24990839135214366"/>
  </r>
  <r>
    <s v="COUNTY"/>
    <x v="7"/>
    <s v="883679"/>
    <n v="20.47"/>
    <n v="20.47"/>
    <x v="0"/>
    <d v="2016-11-21T00:00:00"/>
    <x v="7"/>
    <n v="5756800"/>
    <n v="27.29"/>
    <n v="0.75009160864785629"/>
  </r>
  <r>
    <s v="COUNTY"/>
    <x v="7"/>
    <s v="883599"/>
    <n v="10.92"/>
    <n v="10.92"/>
    <x v="0"/>
    <d v="2016-11-22T00:00:00"/>
    <x v="7"/>
    <n v="5000944"/>
    <n v="27.29"/>
    <n v="0.40014657383657021"/>
  </r>
  <r>
    <s v="COUNTY"/>
    <x v="7"/>
    <s v="884908"/>
    <n v="-5.46"/>
    <n v="5.46"/>
    <x v="0"/>
    <d v="2016-11-22T00:00:00"/>
    <x v="7"/>
    <n v="5000803"/>
    <n v="27.29"/>
    <n v="-0.2000732869182851"/>
  </r>
  <r>
    <s v="COUNTY"/>
    <x v="7"/>
    <s v="886143"/>
    <n v="21.83"/>
    <n v="21.83"/>
    <x v="0"/>
    <d v="2016-11-22T00:00:00"/>
    <x v="7"/>
    <n v="5004021"/>
    <n v="27.29"/>
    <n v="0.79992671308171492"/>
  </r>
  <r>
    <s v="COUNTY"/>
    <x v="7"/>
    <s v="880581"/>
    <n v="13.65"/>
    <n v="13.65"/>
    <x v="0"/>
    <d v="2016-11-23T00:00:00"/>
    <x v="7"/>
    <n v="5007235"/>
    <n v="27.29"/>
    <n v="0.50018321729571269"/>
  </r>
  <r>
    <s v="COUNTY"/>
    <x v="7"/>
    <s v="883334"/>
    <n v="10.92"/>
    <n v="10.92"/>
    <x v="0"/>
    <d v="2016-11-23T00:00:00"/>
    <x v="7"/>
    <n v="5788460"/>
    <n v="27.29"/>
    <n v="0.40014657383657021"/>
  </r>
  <r>
    <s v="COUNTY"/>
    <x v="7"/>
    <s v="883656"/>
    <n v="10.92"/>
    <n v="10.92"/>
    <x v="0"/>
    <d v="2016-11-23T00:00:00"/>
    <x v="7"/>
    <n v="5733740"/>
    <n v="27.29"/>
    <n v="0.40014657383657021"/>
  </r>
  <r>
    <s v="COUNTY"/>
    <x v="7"/>
    <s v="881191"/>
    <n v="6.82"/>
    <n v="6.82"/>
    <x v="0"/>
    <d v="2016-11-24T00:00:00"/>
    <x v="7"/>
    <n v="5788430"/>
    <n v="27.29"/>
    <n v="0.24990839135214366"/>
  </r>
  <r>
    <s v="COUNTY"/>
    <x v="7"/>
    <s v="887187"/>
    <n v="27.29"/>
    <n v="27.29"/>
    <x v="0"/>
    <d v="2016-11-24T00:00:00"/>
    <x v="7"/>
    <n v="5764150"/>
    <n v="27.29"/>
    <n v="1"/>
  </r>
  <r>
    <s v="COUNTY"/>
    <x v="7"/>
    <s v="887942"/>
    <n v="27.29"/>
    <n v="27.29"/>
    <x v="0"/>
    <d v="2016-11-24T00:00:00"/>
    <x v="7"/>
    <n v="5004664"/>
    <n v="27.29"/>
    <n v="1"/>
  </r>
  <r>
    <s v="COUNTY"/>
    <x v="7"/>
    <s v="888391"/>
    <n v="27.29"/>
    <n v="27.29"/>
    <x v="0"/>
    <d v="2016-11-24T00:00:00"/>
    <x v="7"/>
    <n v="5775870"/>
    <n v="27.29"/>
    <n v="1"/>
  </r>
  <r>
    <s v="COUNTY"/>
    <x v="7"/>
    <s v="883500"/>
    <n v="6.82"/>
    <n v="6.82"/>
    <x v="0"/>
    <d v="2016-11-25T00:00:00"/>
    <x v="7"/>
    <n v="5788540"/>
    <n v="27.29"/>
    <n v="0.24990839135214366"/>
  </r>
  <r>
    <s v="COUNTY"/>
    <x v="7"/>
    <s v="883627"/>
    <n v="6.82"/>
    <n v="6.82"/>
    <x v="0"/>
    <d v="2016-11-25T00:00:00"/>
    <x v="7"/>
    <n v="5788600"/>
    <n v="27.29"/>
    <n v="0.24990839135214366"/>
  </r>
  <r>
    <s v="COUNTY"/>
    <x v="7"/>
    <s v="883349"/>
    <n v="6.82"/>
    <n v="6.82"/>
    <x v="0"/>
    <d v="2016-11-28T00:00:00"/>
    <x v="7"/>
    <n v="5788480"/>
    <n v="27.29"/>
    <n v="0.24990839135214366"/>
  </r>
  <r>
    <s v="COUNTY"/>
    <x v="7"/>
    <s v="883483"/>
    <n v="6.82"/>
    <n v="6.82"/>
    <x v="0"/>
    <d v="2016-11-28T00:00:00"/>
    <x v="7"/>
    <n v="5788530"/>
    <n v="27.29"/>
    <n v="0.24990839135214366"/>
  </r>
  <r>
    <s v="COUNTY"/>
    <x v="7"/>
    <s v="883611"/>
    <n v="6.82"/>
    <n v="6.82"/>
    <x v="0"/>
    <d v="2016-11-28T00:00:00"/>
    <x v="7"/>
    <n v="5788350"/>
    <n v="27.29"/>
    <n v="0.24990839135214366"/>
  </r>
  <r>
    <s v="COUNTY"/>
    <x v="7"/>
    <s v="883647"/>
    <n v="6.82"/>
    <n v="6.82"/>
    <x v="0"/>
    <d v="2016-11-28T00:00:00"/>
    <x v="7"/>
    <n v="5785290"/>
    <n v="27.29"/>
    <n v="0.24990839135214366"/>
  </r>
  <r>
    <s v="COUNTY"/>
    <x v="7"/>
    <s v="883675"/>
    <n v="6.82"/>
    <n v="6.82"/>
    <x v="0"/>
    <d v="2016-11-28T00:00:00"/>
    <x v="7"/>
    <n v="5781990"/>
    <n v="27.29"/>
    <n v="0.24990839135214366"/>
  </r>
  <r>
    <s v="COUNTY"/>
    <x v="7"/>
    <s v="884687"/>
    <n v="6.82"/>
    <n v="6.82"/>
    <x v="0"/>
    <d v="2016-11-28T00:00:00"/>
    <x v="7"/>
    <n v="5781740"/>
    <n v="27.29"/>
    <n v="0.24990839135214366"/>
  </r>
  <r>
    <s v="COUNTY"/>
    <x v="7"/>
    <s v="884827"/>
    <n v="6.82"/>
    <n v="6.82"/>
    <x v="0"/>
    <d v="2016-11-28T00:00:00"/>
    <x v="7"/>
    <n v="5005236"/>
    <n v="27.29"/>
    <n v="0.24990839135214366"/>
  </r>
  <r>
    <s v="COUNTY"/>
    <x v="7"/>
    <s v="884851"/>
    <n v="6.82"/>
    <n v="6.82"/>
    <x v="0"/>
    <d v="2016-11-28T00:00:00"/>
    <x v="7"/>
    <n v="5788740"/>
    <n v="27.29"/>
    <n v="0.24990839135214366"/>
  </r>
  <r>
    <s v="COUNTY"/>
    <x v="7"/>
    <s v="885715"/>
    <n v="27.29"/>
    <n v="27.29"/>
    <x v="0"/>
    <d v="2016-11-28T00:00:00"/>
    <x v="7"/>
    <n v="5776360"/>
    <n v="27.29"/>
    <n v="1"/>
  </r>
  <r>
    <s v="COUNTY"/>
    <x v="7"/>
    <s v="885721"/>
    <n v="27.29"/>
    <n v="27.29"/>
    <x v="0"/>
    <d v="2016-11-28T00:00:00"/>
    <x v="7"/>
    <n v="5004665"/>
    <n v="27.29"/>
    <n v="1"/>
  </r>
  <r>
    <s v="COUNTY"/>
    <x v="7"/>
    <s v="885745"/>
    <n v="27.29"/>
    <n v="27.29"/>
    <x v="0"/>
    <d v="2016-11-28T00:00:00"/>
    <x v="7"/>
    <n v="5785530"/>
    <n v="27.29"/>
    <n v="1"/>
  </r>
  <r>
    <s v="COUNTY"/>
    <x v="7"/>
    <s v="889715"/>
    <n v="-27.29"/>
    <n v="27.29"/>
    <x v="0"/>
    <d v="2016-11-28T00:00:00"/>
    <x v="7"/>
    <n v="5762450"/>
    <n v="27.29"/>
    <n v="-1"/>
  </r>
  <r>
    <s v="COUNTY"/>
    <x v="7"/>
    <s v="881157"/>
    <n v="5.46"/>
    <n v="5.46"/>
    <x v="0"/>
    <d v="2016-11-29T00:00:00"/>
    <x v="7"/>
    <n v="5788410"/>
    <n v="27.29"/>
    <n v="0.2000732869182851"/>
  </r>
  <r>
    <s v="COUNTY"/>
    <x v="7"/>
    <s v="883400"/>
    <n v="5.46"/>
    <n v="5.46"/>
    <x v="0"/>
    <d v="2016-11-29T00:00:00"/>
    <x v="7"/>
    <n v="5788490"/>
    <n v="27.29"/>
    <n v="0.2000732869182851"/>
  </r>
  <r>
    <s v="COUNTY"/>
    <x v="7"/>
    <s v="883703"/>
    <n v="5.46"/>
    <n v="5.46"/>
    <x v="0"/>
    <d v="2016-11-29T00:00:00"/>
    <x v="7"/>
    <n v="5005086"/>
    <n v="27.29"/>
    <n v="0.2000732869182851"/>
  </r>
  <r>
    <s v="COUNTY"/>
    <x v="7"/>
    <s v="884668"/>
    <n v="5.46"/>
    <n v="5.46"/>
    <x v="0"/>
    <d v="2016-11-29T00:00:00"/>
    <x v="7"/>
    <n v="5788650"/>
    <n v="27.29"/>
    <n v="0.2000732869182851"/>
  </r>
  <r>
    <s v="COUNTY"/>
    <x v="7"/>
    <s v="884683"/>
    <n v="5.46"/>
    <n v="5.46"/>
    <x v="0"/>
    <d v="2016-11-29T00:00:00"/>
    <x v="7"/>
    <n v="5741800"/>
    <n v="27.29"/>
    <n v="0.2000732869182851"/>
  </r>
  <r>
    <s v="COUNTY"/>
    <x v="7"/>
    <s v="884684"/>
    <n v="5.46"/>
    <n v="5.46"/>
    <x v="0"/>
    <d v="2016-11-29T00:00:00"/>
    <x v="7"/>
    <n v="5758650"/>
    <n v="27.29"/>
    <n v="0.2000732869182851"/>
  </r>
  <r>
    <s v="COUNTY"/>
    <x v="7"/>
    <s v="886144"/>
    <n v="5.46"/>
    <n v="5.46"/>
    <x v="0"/>
    <d v="2016-11-29T00:00:00"/>
    <x v="7"/>
    <n v="5788820"/>
    <n v="27.29"/>
    <n v="0.2000732869182851"/>
  </r>
  <r>
    <s v="COUNTY"/>
    <x v="7"/>
    <s v="883442"/>
    <n v="27.29"/>
    <n v="27.29"/>
    <x v="0"/>
    <d v="2016-11-30T00:00:00"/>
    <x v="7"/>
    <n v="5005820"/>
    <n v="27.29"/>
    <n v="1"/>
  </r>
  <r>
    <s v="COUNTY"/>
    <x v="7"/>
    <s v="883445"/>
    <n v="27.29"/>
    <n v="27.29"/>
    <x v="0"/>
    <d v="2016-11-30T00:00:00"/>
    <x v="7"/>
    <n v="5761540"/>
    <n v="27.29"/>
    <n v="1"/>
  </r>
  <r>
    <s v="COUNTY"/>
    <x v="7"/>
    <s v="887055"/>
    <n v="5.46"/>
    <n v="5.46"/>
    <x v="0"/>
    <d v="2016-11-30T00:00:00"/>
    <x v="7"/>
    <n v="5777240"/>
    <n v="27.29"/>
    <n v="0.2000732869182851"/>
  </r>
  <r>
    <s v="COUNTY"/>
    <x v="7"/>
    <s v="13860703"/>
    <n v="81.87"/>
    <n v="81.87"/>
    <x v="0"/>
    <d v="2016-11-30T00:00:00"/>
    <x v="7"/>
    <n v="5014808"/>
    <n v="27.29"/>
    <n v="3.0000000000000004"/>
  </r>
  <r>
    <s v="COUNTY"/>
    <x v="7"/>
    <s v="877148"/>
    <n v="-27.29"/>
    <n v="27.29"/>
    <x v="0"/>
    <d v="2016-12-01T00:00:00"/>
    <x v="8"/>
    <n v="5013792"/>
    <n v="27.29"/>
    <n v="-1"/>
  </r>
  <r>
    <s v="COUNTY"/>
    <x v="7"/>
    <s v="877606"/>
    <n v="-27.29"/>
    <n v="27.29"/>
    <x v="0"/>
    <d v="2016-12-01T00:00:00"/>
    <x v="8"/>
    <n v="5716860"/>
    <n v="27.29"/>
    <n v="-1"/>
  </r>
  <r>
    <s v="COUNTY"/>
    <x v="7"/>
    <s v="878350"/>
    <n v="-27.29"/>
    <n v="27.29"/>
    <x v="0"/>
    <d v="2016-12-01T00:00:00"/>
    <x v="8"/>
    <n v="5005971"/>
    <n v="27.29"/>
    <n v="-1"/>
  </r>
  <r>
    <s v="COUNTY"/>
    <x v="7"/>
    <s v="879387"/>
    <n v="27.29"/>
    <n v="27.29"/>
    <x v="0"/>
    <d v="2016-12-01T00:00:00"/>
    <x v="8"/>
    <n v="5787840"/>
    <n v="27.29"/>
    <n v="1"/>
  </r>
  <r>
    <s v="COUNTY"/>
    <x v="7"/>
    <s v="879394"/>
    <n v="-27.29"/>
    <n v="27.29"/>
    <x v="0"/>
    <d v="2016-12-01T00:00:00"/>
    <x v="8"/>
    <n v="5781190"/>
    <n v="27.29"/>
    <n v="-1"/>
  </r>
  <r>
    <s v="COUNTY"/>
    <x v="7"/>
    <s v="880372"/>
    <n v="-27.29"/>
    <n v="27.29"/>
    <x v="0"/>
    <d v="2016-12-01T00:00:00"/>
    <x v="8"/>
    <n v="5728090"/>
    <n v="27.29"/>
    <n v="-1"/>
  </r>
  <r>
    <s v="COUNTY"/>
    <x v="7"/>
    <s v="880605"/>
    <n v="-27.29"/>
    <n v="27.29"/>
    <x v="0"/>
    <d v="2016-12-01T00:00:00"/>
    <x v="8"/>
    <n v="5784080"/>
    <n v="27.29"/>
    <n v="-1"/>
  </r>
  <r>
    <s v="COUNTY"/>
    <x v="7"/>
    <s v="881226"/>
    <n v="27.29"/>
    <n v="27.29"/>
    <x v="0"/>
    <d v="2016-12-01T00:00:00"/>
    <x v="8"/>
    <n v="5788440"/>
    <n v="27.29"/>
    <n v="1"/>
  </r>
  <r>
    <s v="COUNTY"/>
    <x v="7"/>
    <s v="883428"/>
    <n v="27.29"/>
    <n v="27.29"/>
    <x v="0"/>
    <d v="2016-12-01T00:00:00"/>
    <x v="8"/>
    <n v="5788510"/>
    <n v="27.29"/>
    <n v="1"/>
  </r>
  <r>
    <s v="COUNTY"/>
    <x v="7"/>
    <s v="883601"/>
    <n v="27.29"/>
    <n v="27.29"/>
    <x v="0"/>
    <d v="2016-12-01T00:00:00"/>
    <x v="8"/>
    <n v="5788580"/>
    <n v="27.29"/>
    <n v="1"/>
  </r>
  <r>
    <s v="COUNTY"/>
    <x v="7"/>
    <s v="883605"/>
    <n v="-27.29"/>
    <n v="27.29"/>
    <x v="0"/>
    <d v="2016-12-01T00:00:00"/>
    <x v="8"/>
    <n v="5723380"/>
    <n v="27.29"/>
    <n v="-1"/>
  </r>
  <r>
    <s v="COUNTY"/>
    <x v="7"/>
    <s v="884715"/>
    <n v="27.29"/>
    <n v="27.29"/>
    <x v="0"/>
    <d v="2016-12-01T00:00:00"/>
    <x v="8"/>
    <n v="5788690"/>
    <n v="27.29"/>
    <n v="1"/>
  </r>
  <r>
    <s v="COUNTY"/>
    <x v="7"/>
    <s v="884787"/>
    <n v="27.29"/>
    <n v="27.29"/>
    <x v="0"/>
    <d v="2016-12-01T00:00:00"/>
    <x v="8"/>
    <n v="5788710"/>
    <n v="27.29"/>
    <n v="1"/>
  </r>
  <r>
    <s v="COUNTY"/>
    <x v="7"/>
    <s v="884921"/>
    <n v="27.29"/>
    <n v="27.29"/>
    <x v="0"/>
    <d v="2016-12-01T00:00:00"/>
    <x v="8"/>
    <n v="5005144"/>
    <n v="27.29"/>
    <n v="1"/>
  </r>
  <r>
    <s v="COUNTY"/>
    <x v="7"/>
    <s v="885602"/>
    <n v="27.29"/>
    <n v="27.29"/>
    <x v="0"/>
    <d v="2016-12-01T00:00:00"/>
    <x v="8"/>
    <n v="5788760"/>
    <n v="27.29"/>
    <n v="1"/>
  </r>
  <r>
    <s v="COUNTY"/>
    <x v="7"/>
    <s v="885675"/>
    <n v="27.29"/>
    <n v="27.29"/>
    <x v="0"/>
    <d v="2016-12-01T00:00:00"/>
    <x v="8"/>
    <n v="5006528"/>
    <n v="27.29"/>
    <n v="1"/>
  </r>
  <r>
    <s v="COUNTY"/>
    <x v="7"/>
    <s v="885685"/>
    <n v="27.29"/>
    <n v="27.29"/>
    <x v="0"/>
    <d v="2016-12-01T00:00:00"/>
    <x v="8"/>
    <n v="5788790"/>
    <n v="27.29"/>
    <n v="1"/>
  </r>
  <r>
    <s v="COUNTY"/>
    <x v="7"/>
    <s v="886137"/>
    <n v="27.29"/>
    <n v="27.29"/>
    <x v="0"/>
    <d v="2016-12-01T00:00:00"/>
    <x v="8"/>
    <n v="5788800"/>
    <n v="27.29"/>
    <n v="1"/>
  </r>
  <r>
    <s v="COUNTY"/>
    <x v="7"/>
    <s v="886140"/>
    <n v="27.29"/>
    <n v="27.29"/>
    <x v="0"/>
    <d v="2016-12-01T00:00:00"/>
    <x v="8"/>
    <n v="5788810"/>
    <n v="27.29"/>
    <n v="1"/>
  </r>
  <r>
    <s v="COUNTY"/>
    <x v="7"/>
    <s v="886395"/>
    <n v="27.29"/>
    <n v="27.29"/>
    <x v="0"/>
    <d v="2016-12-01T00:00:00"/>
    <x v="8"/>
    <n v="5788780"/>
    <n v="27.29"/>
    <n v="1"/>
  </r>
  <r>
    <s v="COUNTY"/>
    <x v="7"/>
    <s v="887095"/>
    <n v="27.29"/>
    <n v="27.29"/>
    <x v="0"/>
    <d v="2016-12-01T00:00:00"/>
    <x v="8"/>
    <n v="5777680"/>
    <n v="27.29"/>
    <n v="1"/>
  </r>
  <r>
    <s v="COUNTY"/>
    <x v="7"/>
    <s v="887149"/>
    <n v="27.29"/>
    <n v="27.29"/>
    <x v="0"/>
    <d v="2016-12-01T00:00:00"/>
    <x v="8"/>
    <n v="5763160"/>
    <n v="27.29"/>
    <n v="1"/>
  </r>
  <r>
    <s v="COUNTY"/>
    <x v="7"/>
    <s v="887866"/>
    <n v="27.29"/>
    <n v="27.29"/>
    <x v="0"/>
    <d v="2016-12-01T00:00:00"/>
    <x v="8"/>
    <n v="5788840"/>
    <n v="27.29"/>
    <n v="1"/>
  </r>
  <r>
    <s v="COUNTY"/>
    <x v="7"/>
    <s v="887903"/>
    <n v="21.83"/>
    <n v="21.83"/>
    <x v="0"/>
    <d v="2016-12-01T00:00:00"/>
    <x v="8"/>
    <n v="5788860"/>
    <n v="27.29"/>
    <n v="0.79992671308171492"/>
  </r>
  <r>
    <s v="COUNTY"/>
    <x v="7"/>
    <s v="887967"/>
    <n v="27.29"/>
    <n v="27.29"/>
    <x v="0"/>
    <d v="2016-12-01T00:00:00"/>
    <x v="8"/>
    <n v="5788870"/>
    <n v="27.29"/>
    <n v="1"/>
  </r>
  <r>
    <s v="COUNTY"/>
    <x v="7"/>
    <s v="888441"/>
    <n v="27.29"/>
    <n v="27.29"/>
    <x v="0"/>
    <d v="2016-12-01T00:00:00"/>
    <x v="8"/>
    <n v="5758890"/>
    <n v="27.29"/>
    <n v="1"/>
  </r>
  <r>
    <s v="COUNTY"/>
    <x v="7"/>
    <s v="888531"/>
    <n v="27.29"/>
    <n v="27.29"/>
    <x v="0"/>
    <d v="2016-12-01T00:00:00"/>
    <x v="8"/>
    <n v="5768270"/>
    <n v="27.29"/>
    <n v="1"/>
  </r>
  <r>
    <s v="COUNTY"/>
    <x v="7"/>
    <s v="888536"/>
    <n v="27.29"/>
    <n v="27.29"/>
    <x v="0"/>
    <d v="2016-12-01T00:00:00"/>
    <x v="8"/>
    <n v="5001204"/>
    <n v="27.29"/>
    <n v="1"/>
  </r>
  <r>
    <s v="COUNTY"/>
    <x v="7"/>
    <s v="888537"/>
    <n v="27.29"/>
    <n v="27.29"/>
    <x v="0"/>
    <d v="2016-12-01T00:00:00"/>
    <x v="8"/>
    <n v="5001326"/>
    <n v="27.29"/>
    <n v="1"/>
  </r>
  <r>
    <s v="COUNTY"/>
    <x v="7"/>
    <s v="888679"/>
    <n v="5.46"/>
    <n v="5.46"/>
    <x v="0"/>
    <d v="2016-12-01T00:00:00"/>
    <x v="8"/>
    <n v="5006810"/>
    <n v="27.29"/>
    <n v="0.2000732869182851"/>
  </r>
  <r>
    <s v="COUNTY"/>
    <x v="7"/>
    <s v="889044"/>
    <n v="5.46"/>
    <n v="5.46"/>
    <x v="0"/>
    <d v="2016-12-01T00:00:00"/>
    <x v="8"/>
    <n v="5005717"/>
    <n v="27.29"/>
    <n v="0.2000732869182851"/>
  </r>
  <r>
    <s v="COUNTY"/>
    <x v="7"/>
    <s v="890613"/>
    <n v="-21.83"/>
    <n v="21.83"/>
    <x v="0"/>
    <d v="2016-12-01T00:00:00"/>
    <x v="8"/>
    <n v="5001035"/>
    <n v="27.29"/>
    <n v="-0.79992671308171492"/>
  </r>
  <r>
    <s v="COUNTY"/>
    <x v="7"/>
    <s v="892245"/>
    <n v="-27.29"/>
    <n v="27.29"/>
    <x v="0"/>
    <d v="2016-12-01T00:00:00"/>
    <x v="8"/>
    <n v="5778310"/>
    <n v="27.29"/>
    <n v="-1"/>
  </r>
  <r>
    <s v="COUNTY"/>
    <x v="7"/>
    <s v="896002"/>
    <n v="-54.58"/>
    <n v="54.58"/>
    <x v="0"/>
    <d v="2016-12-01T00:00:00"/>
    <x v="8"/>
    <n v="5006152"/>
    <n v="27.29"/>
    <n v="-2"/>
  </r>
  <r>
    <s v="COUNTY"/>
    <x v="7"/>
    <s v="907210"/>
    <n v="-54.58"/>
    <n v="54.58"/>
    <x v="0"/>
    <d v="2016-12-01T00:00:00"/>
    <x v="8"/>
    <n v="5006152"/>
    <n v="27.29"/>
    <n v="-2"/>
  </r>
  <r>
    <s v="COUNTY"/>
    <x v="7"/>
    <s v="907368"/>
    <n v="-27.29"/>
    <n v="27.29"/>
    <x v="0"/>
    <d v="2016-12-01T00:00:00"/>
    <x v="8"/>
    <n v="5001117"/>
    <n v="27.29"/>
    <n v="-1"/>
  </r>
  <r>
    <s v="COUNTY"/>
    <x v="7"/>
    <s v="907369"/>
    <n v="-27.29"/>
    <n v="27.29"/>
    <x v="0"/>
    <d v="2016-12-01T00:00:00"/>
    <x v="8"/>
    <n v="5004021"/>
    <n v="27.29"/>
    <n v="-1"/>
  </r>
  <r>
    <s v="COUNTY"/>
    <x v="7"/>
    <s v="907370"/>
    <n v="-27.29"/>
    <n v="27.29"/>
    <x v="0"/>
    <d v="2016-12-01T00:00:00"/>
    <x v="8"/>
    <n v="5005325"/>
    <n v="27.29"/>
    <n v="-1"/>
  </r>
  <r>
    <s v="COUNTY"/>
    <x v="7"/>
    <s v="907371"/>
    <n v="-27.29"/>
    <n v="27.29"/>
    <x v="0"/>
    <d v="2016-12-01T00:00:00"/>
    <x v="8"/>
    <n v="5005604"/>
    <n v="27.29"/>
    <n v="-1"/>
  </r>
  <r>
    <s v="COUNTY"/>
    <x v="7"/>
    <s v="907372"/>
    <n v="-27.29"/>
    <n v="27.29"/>
    <x v="0"/>
    <d v="2016-12-01T00:00:00"/>
    <x v="8"/>
    <n v="5006152"/>
    <n v="27.29"/>
    <n v="-1"/>
  </r>
  <r>
    <s v="COUNTY"/>
    <x v="7"/>
    <s v="907373"/>
    <n v="-27.29"/>
    <n v="27.29"/>
    <x v="0"/>
    <d v="2016-12-01T00:00:00"/>
    <x v="8"/>
    <n v="5006364"/>
    <n v="27.29"/>
    <n v="-1"/>
  </r>
  <r>
    <s v="COUNTY"/>
    <x v="7"/>
    <s v="907374"/>
    <n v="-27.29"/>
    <n v="27.29"/>
    <x v="0"/>
    <d v="2016-12-01T00:00:00"/>
    <x v="8"/>
    <n v="5006386"/>
    <n v="27.29"/>
    <n v="-1"/>
  </r>
  <r>
    <s v="COUNTY"/>
    <x v="7"/>
    <s v="907375"/>
    <n v="-27.29"/>
    <n v="27.29"/>
    <x v="0"/>
    <d v="2016-12-01T00:00:00"/>
    <x v="8"/>
    <n v="5006569"/>
    <n v="27.29"/>
    <n v="-1"/>
  </r>
  <r>
    <s v="COUNTY"/>
    <x v="7"/>
    <s v="907376"/>
    <n v="-27.29"/>
    <n v="27.29"/>
    <x v="0"/>
    <d v="2016-12-01T00:00:00"/>
    <x v="8"/>
    <n v="5013056"/>
    <n v="27.29"/>
    <n v="-1"/>
  </r>
  <r>
    <s v="COUNTY"/>
    <x v="7"/>
    <s v="907377"/>
    <n v="-27.29"/>
    <n v="27.29"/>
    <x v="0"/>
    <d v="2016-12-01T00:00:00"/>
    <x v="8"/>
    <n v="5015292"/>
    <n v="27.29"/>
    <n v="-1"/>
  </r>
  <r>
    <s v="COUNTY"/>
    <x v="7"/>
    <s v="907378"/>
    <n v="-27.29"/>
    <n v="27.29"/>
    <x v="0"/>
    <d v="2016-12-01T00:00:00"/>
    <x v="8"/>
    <n v="5015875"/>
    <n v="27.29"/>
    <n v="-1"/>
  </r>
  <r>
    <s v="COUNTY"/>
    <x v="7"/>
    <s v="907379"/>
    <n v="-27.29"/>
    <n v="27.29"/>
    <x v="0"/>
    <d v="2016-12-01T00:00:00"/>
    <x v="8"/>
    <n v="5016748"/>
    <n v="27.29"/>
    <n v="-1"/>
  </r>
  <r>
    <s v="COUNTY"/>
    <x v="7"/>
    <s v="907380"/>
    <n v="-27.29"/>
    <n v="27.29"/>
    <x v="0"/>
    <d v="2016-12-01T00:00:00"/>
    <x v="8"/>
    <n v="5704060"/>
    <n v="27.29"/>
    <n v="-1"/>
  </r>
  <r>
    <s v="COUNTY"/>
    <x v="7"/>
    <s v="907381"/>
    <n v="-27.29"/>
    <n v="27.29"/>
    <x v="0"/>
    <d v="2016-12-01T00:00:00"/>
    <x v="8"/>
    <n v="5729240"/>
    <n v="27.29"/>
    <n v="-1"/>
  </r>
  <r>
    <s v="COUNTY"/>
    <x v="7"/>
    <s v="907382"/>
    <n v="-27.29"/>
    <n v="27.29"/>
    <x v="0"/>
    <d v="2016-12-01T00:00:00"/>
    <x v="8"/>
    <n v="5736870"/>
    <n v="27.29"/>
    <n v="-1"/>
  </r>
  <r>
    <s v="COUNTY"/>
    <x v="7"/>
    <s v="907383"/>
    <n v="-27.29"/>
    <n v="27.29"/>
    <x v="0"/>
    <d v="2016-12-01T00:00:00"/>
    <x v="8"/>
    <n v="5737830"/>
    <n v="27.29"/>
    <n v="-1"/>
  </r>
  <r>
    <s v="COUNTY"/>
    <x v="7"/>
    <s v="907384"/>
    <n v="-27.29"/>
    <n v="27.29"/>
    <x v="0"/>
    <d v="2016-12-01T00:00:00"/>
    <x v="8"/>
    <n v="5740140"/>
    <n v="27.29"/>
    <n v="-1"/>
  </r>
  <r>
    <s v="COUNTY"/>
    <x v="7"/>
    <s v="907385"/>
    <n v="-27.29"/>
    <n v="27.29"/>
    <x v="0"/>
    <d v="2016-12-01T00:00:00"/>
    <x v="8"/>
    <n v="5740440"/>
    <n v="27.29"/>
    <n v="-1"/>
  </r>
  <r>
    <s v="COUNTY"/>
    <x v="7"/>
    <s v="907386"/>
    <n v="-27.29"/>
    <n v="27.29"/>
    <x v="0"/>
    <d v="2016-12-01T00:00:00"/>
    <x v="8"/>
    <n v="5762450"/>
    <n v="27.29"/>
    <n v="-1"/>
  </r>
  <r>
    <s v="COUNTY"/>
    <x v="7"/>
    <s v="907387"/>
    <n v="-27.29"/>
    <n v="27.29"/>
    <x v="0"/>
    <d v="2016-12-01T00:00:00"/>
    <x v="8"/>
    <n v="5763440"/>
    <n v="27.29"/>
    <n v="-1"/>
  </r>
  <r>
    <s v="COUNTY"/>
    <x v="7"/>
    <s v="907388"/>
    <n v="-27.29"/>
    <n v="27.29"/>
    <x v="0"/>
    <d v="2016-12-01T00:00:00"/>
    <x v="8"/>
    <n v="5764960"/>
    <n v="27.29"/>
    <n v="-1"/>
  </r>
  <r>
    <s v="COUNTY"/>
    <x v="7"/>
    <s v="907389"/>
    <n v="-27.29"/>
    <n v="27.29"/>
    <x v="0"/>
    <d v="2016-12-01T00:00:00"/>
    <x v="8"/>
    <n v="5766040"/>
    <n v="27.29"/>
    <n v="-1"/>
  </r>
  <r>
    <s v="COUNTY"/>
    <x v="7"/>
    <s v="907390"/>
    <n v="-27.29"/>
    <n v="27.29"/>
    <x v="0"/>
    <d v="2016-12-01T00:00:00"/>
    <x v="8"/>
    <n v="5766210"/>
    <n v="27.29"/>
    <n v="-1"/>
  </r>
  <r>
    <s v="COUNTY"/>
    <x v="7"/>
    <s v="907391"/>
    <n v="-27.29"/>
    <n v="27.29"/>
    <x v="0"/>
    <d v="2016-12-01T00:00:00"/>
    <x v="8"/>
    <n v="5776040"/>
    <n v="27.29"/>
    <n v="-1"/>
  </r>
  <r>
    <s v="COUNTY"/>
    <x v="7"/>
    <s v="907392"/>
    <n v="-27.29"/>
    <n v="27.29"/>
    <x v="0"/>
    <d v="2016-12-01T00:00:00"/>
    <x v="8"/>
    <n v="5778310"/>
    <n v="27.29"/>
    <n v="-1"/>
  </r>
  <r>
    <s v="COUNTY"/>
    <x v="7"/>
    <s v="907393"/>
    <n v="-27.29"/>
    <n v="27.29"/>
    <x v="0"/>
    <d v="2016-12-01T00:00:00"/>
    <x v="8"/>
    <n v="5778310"/>
    <n v="27.29"/>
    <n v="-1"/>
  </r>
  <r>
    <s v="COUNTY"/>
    <x v="7"/>
    <s v="907394"/>
    <n v="-27.29"/>
    <n v="27.29"/>
    <x v="0"/>
    <d v="2016-12-01T00:00:00"/>
    <x v="8"/>
    <n v="5779990"/>
    <n v="27.29"/>
    <n v="-1"/>
  </r>
  <r>
    <s v="COUNTY"/>
    <x v="7"/>
    <s v="907395"/>
    <n v="-27.29"/>
    <n v="27.29"/>
    <x v="0"/>
    <d v="2016-12-01T00:00:00"/>
    <x v="8"/>
    <n v="5782380"/>
    <n v="27.29"/>
    <n v="-1"/>
  </r>
  <r>
    <s v="COUNTY"/>
    <x v="7"/>
    <s v="907396"/>
    <n v="-27.29"/>
    <n v="27.29"/>
    <x v="0"/>
    <d v="2016-12-01T00:00:00"/>
    <x v="8"/>
    <n v="5788940"/>
    <n v="27.29"/>
    <n v="-1"/>
  </r>
  <r>
    <s v="COUNTY"/>
    <x v="7"/>
    <s v="907397"/>
    <n v="-27.29"/>
    <n v="27.29"/>
    <x v="0"/>
    <d v="2016-12-01T00:00:00"/>
    <x v="8"/>
    <n v="5788950"/>
    <n v="27.29"/>
    <n v="-1"/>
  </r>
  <r>
    <s v="COUNTY"/>
    <x v="7"/>
    <s v="907398"/>
    <n v="-27.29"/>
    <n v="27.29"/>
    <x v="0"/>
    <d v="2016-12-01T00:00:00"/>
    <x v="8"/>
    <n v="5788980"/>
    <n v="27.29"/>
    <n v="-1"/>
  </r>
  <r>
    <s v="COUNTY"/>
    <x v="7"/>
    <s v="907399"/>
    <n v="-27.29"/>
    <n v="27.29"/>
    <x v="0"/>
    <d v="2016-12-01T00:00:00"/>
    <x v="8"/>
    <n v="5789020"/>
    <n v="27.29"/>
    <n v="-1"/>
  </r>
  <r>
    <s v="COUNTY"/>
    <x v="7"/>
    <s v="907400"/>
    <n v="-27.29"/>
    <n v="27.29"/>
    <x v="0"/>
    <d v="2016-12-01T00:00:00"/>
    <x v="8"/>
    <n v="5789050"/>
    <n v="27.29"/>
    <n v="-1"/>
  </r>
  <r>
    <s v="COUNTY"/>
    <x v="7"/>
    <s v="907401"/>
    <n v="-27.29"/>
    <n v="27.29"/>
    <x v="0"/>
    <d v="2016-12-01T00:00:00"/>
    <x v="8"/>
    <n v="5789080"/>
    <n v="27.29"/>
    <n v="-1"/>
  </r>
  <r>
    <s v="COUNTY"/>
    <x v="7"/>
    <s v="907402"/>
    <n v="-27.29"/>
    <n v="27.29"/>
    <x v="0"/>
    <d v="2016-12-01T00:00:00"/>
    <x v="8"/>
    <n v="5789090"/>
    <n v="27.29"/>
    <n v="-1"/>
  </r>
  <r>
    <s v="COUNTY"/>
    <x v="7"/>
    <s v="907403"/>
    <n v="-27.29"/>
    <n v="27.29"/>
    <x v="0"/>
    <d v="2016-12-01T00:00:00"/>
    <x v="8"/>
    <n v="5789120"/>
    <n v="27.29"/>
    <n v="-1"/>
  </r>
  <r>
    <s v="COUNTY"/>
    <x v="7"/>
    <s v="907404"/>
    <n v="-27.29"/>
    <n v="27.29"/>
    <x v="0"/>
    <d v="2016-12-01T00:00:00"/>
    <x v="8"/>
    <n v="5789130"/>
    <n v="27.29"/>
    <n v="-1"/>
  </r>
  <r>
    <s v="COUNTY"/>
    <x v="7"/>
    <s v="907405"/>
    <n v="-27.29"/>
    <n v="27.29"/>
    <x v="0"/>
    <d v="2016-12-01T00:00:00"/>
    <x v="8"/>
    <n v="5789170"/>
    <n v="27.29"/>
    <n v="-1"/>
  </r>
  <r>
    <s v="COUNTY"/>
    <x v="7"/>
    <s v="907406"/>
    <n v="-27.29"/>
    <n v="27.29"/>
    <x v="0"/>
    <d v="2016-12-01T00:00:00"/>
    <x v="8"/>
    <n v="5789200"/>
    <n v="27.29"/>
    <n v="-1"/>
  </r>
  <r>
    <s v="COUNTY"/>
    <x v="7"/>
    <s v="907407"/>
    <n v="-27.29"/>
    <n v="27.29"/>
    <x v="0"/>
    <d v="2016-12-01T00:00:00"/>
    <x v="8"/>
    <n v="5789250"/>
    <n v="27.29"/>
    <n v="-1"/>
  </r>
  <r>
    <s v="COUNTY"/>
    <x v="7"/>
    <s v="907408"/>
    <n v="-27.29"/>
    <n v="27.29"/>
    <x v="0"/>
    <d v="2016-12-01T00:00:00"/>
    <x v="8"/>
    <n v="5789360"/>
    <n v="27.29"/>
    <n v="-1"/>
  </r>
  <r>
    <s v="COUNTY"/>
    <x v="7"/>
    <s v="13629815"/>
    <n v="27.29"/>
    <n v="27.29"/>
    <x v="0"/>
    <d v="2016-12-01T00:00:00"/>
    <x v="8"/>
    <n v="5781340"/>
    <n v="27.29"/>
    <n v="1"/>
  </r>
  <r>
    <s v="COUNTY"/>
    <x v="7"/>
    <s v="13629815"/>
    <n v="1064.31"/>
    <n v="1064.31"/>
    <x v="0"/>
    <d v="2016-12-01T00:00:00"/>
    <x v="8"/>
    <n v="5784080"/>
    <n v="27.29"/>
    <n v="39"/>
  </r>
  <r>
    <s v="COUNTY"/>
    <x v="7"/>
    <s v="13629815"/>
    <n v="27.29"/>
    <n v="27.29"/>
    <x v="0"/>
    <d v="2016-12-01T00:00:00"/>
    <x v="8"/>
    <n v="5787310"/>
    <n v="27.29"/>
    <n v="1"/>
  </r>
  <r>
    <s v="COUNTY"/>
    <x v="7"/>
    <s v="13629815"/>
    <n v="1883.01"/>
    <n v="1883.01"/>
    <x v="0"/>
    <d v="2016-12-01T00:00:00"/>
    <x v="8"/>
    <n v="5012221"/>
    <n v="27.29"/>
    <n v="69"/>
  </r>
  <r>
    <s v="AWH"/>
    <x v="7"/>
    <s v="13860671"/>
    <n v="327.48"/>
    <n v="327.48"/>
    <x v="0"/>
    <d v="2016-12-01T00:00:00"/>
    <x v="8"/>
    <n v="5774350"/>
    <n v="27.29"/>
    <n v="12.000000000000002"/>
  </r>
  <r>
    <s v="SpokCity"/>
    <x v="7"/>
    <s v="13860671"/>
    <n v="27.29"/>
    <n v="27.29"/>
    <x v="0"/>
    <d v="2016-12-01T00:00:00"/>
    <x v="8"/>
    <n v="5779220"/>
    <n v="27.29"/>
    <n v="1"/>
  </r>
  <r>
    <s v="SpokCity"/>
    <x v="7"/>
    <s v="13860671"/>
    <n v="27.29"/>
    <n v="27.29"/>
    <x v="0"/>
    <d v="2016-12-01T00:00:00"/>
    <x v="8"/>
    <n v="5736420"/>
    <n v="27.29"/>
    <n v="1"/>
  </r>
  <r>
    <s v="COUNTY"/>
    <x v="7"/>
    <s v="13860671"/>
    <n v="7586.62"/>
    <n v="7586.62"/>
    <x v="0"/>
    <d v="2016-12-01T00:00:00"/>
    <x v="8"/>
    <n v="5784920"/>
    <n v="27.29"/>
    <n v="278"/>
  </r>
  <r>
    <s v="COUNTY"/>
    <x v="7"/>
    <s v="13860671"/>
    <n v="81.87"/>
    <n v="81.87"/>
    <x v="0"/>
    <d v="2016-12-01T00:00:00"/>
    <x v="8"/>
    <n v="5788530"/>
    <n v="27.29"/>
    <n v="3.0000000000000004"/>
  </r>
  <r>
    <s v="COUNTY"/>
    <x v="7"/>
    <s v="13860671"/>
    <n v="27.29"/>
    <n v="27.29"/>
    <x v="0"/>
    <d v="2016-12-01T00:00:00"/>
    <x v="8"/>
    <n v="5728120"/>
    <n v="27.29"/>
    <n v="1"/>
  </r>
  <r>
    <s v="COUNTY"/>
    <x v="7"/>
    <s v="13860671"/>
    <n v="27.29"/>
    <n v="27.29"/>
    <x v="0"/>
    <d v="2016-12-01T00:00:00"/>
    <x v="8"/>
    <n v="5781990"/>
    <n v="27.29"/>
    <n v="1"/>
  </r>
  <r>
    <s v="COUNTY"/>
    <x v="7"/>
    <s v="13860671"/>
    <n v="54.58"/>
    <n v="54.58"/>
    <x v="0"/>
    <d v="2016-12-01T00:00:00"/>
    <x v="8"/>
    <n v="5763780"/>
    <n v="27.29"/>
    <n v="2"/>
  </r>
  <r>
    <s v="COUNTY"/>
    <x v="7"/>
    <s v="13860671"/>
    <n v="25106.58"/>
    <n v="25106.58"/>
    <x v="0"/>
    <d v="2016-12-01T00:00:00"/>
    <x v="8"/>
    <n v="5014810"/>
    <n v="27.29"/>
    <n v="919.99193843898877"/>
  </r>
  <r>
    <s v="COUNTY"/>
    <x v="7"/>
    <s v="13860671"/>
    <n v="54.58"/>
    <n v="54.58"/>
    <x v="0"/>
    <d v="2016-12-01T00:00:00"/>
    <x v="8"/>
    <n v="5778950"/>
    <n v="27.29"/>
    <n v="2"/>
  </r>
  <r>
    <s v="AWH"/>
    <x v="7"/>
    <s v="14071048"/>
    <n v="791.41"/>
    <n v="791.41"/>
    <x v="0"/>
    <d v="2016-12-01T00:00:00"/>
    <x v="8"/>
    <n v="5014543"/>
    <n v="27.29"/>
    <n v="29"/>
  </r>
  <r>
    <s v="SpokCity"/>
    <x v="7"/>
    <s v="14071048"/>
    <n v="54.58"/>
    <n v="54.58"/>
    <x v="0"/>
    <d v="2016-12-01T00:00:00"/>
    <x v="8"/>
    <n v="5707530"/>
    <n v="27.29"/>
    <n v="2"/>
  </r>
  <r>
    <s v="COUNTY"/>
    <x v="7"/>
    <s v="14071048"/>
    <n v="8432.61"/>
    <n v="8432.61"/>
    <x v="0"/>
    <d v="2016-12-01T00:00:00"/>
    <x v="8"/>
    <n v="5783520"/>
    <n v="27.29"/>
    <n v="309.00000000000006"/>
  </r>
  <r>
    <s v="COUNTY"/>
    <x v="7"/>
    <s v="14071048"/>
    <n v="81.87"/>
    <n v="81.87"/>
    <x v="0"/>
    <d v="2016-12-01T00:00:00"/>
    <x v="8"/>
    <n v="5778520"/>
    <n v="27.29"/>
    <n v="3.0000000000000004"/>
  </r>
  <r>
    <s v="COUNTY"/>
    <x v="7"/>
    <s v="14071048"/>
    <n v="54.58"/>
    <n v="54.58"/>
    <x v="0"/>
    <d v="2016-12-01T00:00:00"/>
    <x v="8"/>
    <n v="5748400"/>
    <n v="27.29"/>
    <n v="2"/>
  </r>
  <r>
    <s v="COUNTY"/>
    <x v="7"/>
    <s v="14071048"/>
    <n v="27.29"/>
    <n v="27.29"/>
    <x v="0"/>
    <d v="2016-12-01T00:00:00"/>
    <x v="8"/>
    <n v="5778180"/>
    <n v="27.29"/>
    <n v="1"/>
  </r>
  <r>
    <s v="COUNTY"/>
    <x v="7"/>
    <s v="14071048"/>
    <n v="54.58"/>
    <n v="54.58"/>
    <x v="0"/>
    <d v="2016-12-01T00:00:00"/>
    <x v="8"/>
    <n v="5770590"/>
    <n v="27.29"/>
    <n v="2"/>
  </r>
  <r>
    <s v="COUNTY"/>
    <x v="7"/>
    <s v="14071048"/>
    <n v="22023.03"/>
    <n v="22023.03"/>
    <x v="0"/>
    <d v="2016-12-01T00:00:00"/>
    <x v="8"/>
    <n v="5760210"/>
    <n v="27.29"/>
    <n v="807"/>
  </r>
  <r>
    <s v="COUNTY"/>
    <x v="7"/>
    <s v="890602"/>
    <n v="-21.83"/>
    <n v="21.83"/>
    <x v="0"/>
    <d v="2016-12-02T00:00:00"/>
    <x v="8"/>
    <n v="5775780"/>
    <n v="27.29"/>
    <n v="-0.79992671308171492"/>
  </r>
  <r>
    <s v="COUNTY"/>
    <x v="7"/>
    <s v="889114"/>
    <n v="27.29"/>
    <n v="27.29"/>
    <x v="0"/>
    <d v="2016-12-05T00:00:00"/>
    <x v="8"/>
    <n v="5730460"/>
    <n v="27.29"/>
    <n v="1"/>
  </r>
  <r>
    <s v="COUNTY"/>
    <x v="7"/>
    <s v="890015"/>
    <n v="-20.47"/>
    <n v="20.47"/>
    <x v="0"/>
    <d v="2016-12-05T00:00:00"/>
    <x v="8"/>
    <n v="5761520"/>
    <n v="27.29"/>
    <n v="-0.75009160864785629"/>
  </r>
  <r>
    <s v="COUNTY"/>
    <x v="7"/>
    <s v="890026"/>
    <n v="-20.47"/>
    <n v="20.47"/>
    <x v="0"/>
    <d v="2016-12-05T00:00:00"/>
    <x v="8"/>
    <n v="5782340"/>
    <n v="27.29"/>
    <n v="-0.75009160864785629"/>
  </r>
  <r>
    <s v="COUNTY"/>
    <x v="7"/>
    <s v="890040"/>
    <n v="6.82"/>
    <n v="6.82"/>
    <x v="0"/>
    <d v="2016-12-05T00:00:00"/>
    <x v="8"/>
    <n v="5748130"/>
    <n v="27.29"/>
    <n v="0.24990839135214366"/>
  </r>
  <r>
    <s v="COUNTY"/>
    <x v="7"/>
    <s v="890123"/>
    <n v="27.29"/>
    <n v="27.29"/>
    <x v="0"/>
    <d v="2016-12-05T00:00:00"/>
    <x v="8"/>
    <n v="5004021"/>
    <n v="27.29"/>
    <n v="1"/>
  </r>
  <r>
    <s v="COUNTY"/>
    <x v="7"/>
    <s v="890684"/>
    <n v="-27.29"/>
    <n v="27.29"/>
    <x v="0"/>
    <d v="2016-12-05T00:00:00"/>
    <x v="8"/>
    <n v="5001326"/>
    <n v="27.29"/>
    <n v="-1"/>
  </r>
  <r>
    <s v="COUNTY"/>
    <x v="7"/>
    <s v="891484"/>
    <n v="-20.47"/>
    <n v="20.47"/>
    <x v="0"/>
    <d v="2016-12-05T00:00:00"/>
    <x v="8"/>
    <n v="5785080"/>
    <n v="27.29"/>
    <n v="-0.75009160864785629"/>
  </r>
  <r>
    <s v="COUNTY"/>
    <x v="7"/>
    <s v="891732"/>
    <n v="-20.47"/>
    <n v="20.47"/>
    <x v="0"/>
    <d v="2016-12-05T00:00:00"/>
    <x v="8"/>
    <n v="5788190"/>
    <n v="27.29"/>
    <n v="-0.75009160864785629"/>
  </r>
  <r>
    <s v="COUNTY"/>
    <x v="7"/>
    <s v="890675"/>
    <n v="-20.47"/>
    <n v="20.47"/>
    <x v="0"/>
    <d v="2016-12-06T00:00:00"/>
    <x v="8"/>
    <n v="5788820"/>
    <n v="27.29"/>
    <n v="-0.75009160864785629"/>
  </r>
  <r>
    <s v="COUNTY"/>
    <x v="7"/>
    <s v="895863"/>
    <n v="-20.47"/>
    <n v="20.47"/>
    <x v="0"/>
    <d v="2016-12-06T00:00:00"/>
    <x v="8"/>
    <n v="5777900"/>
    <n v="27.29"/>
    <n v="-0.75009160864785629"/>
  </r>
  <r>
    <s v="COUNTY"/>
    <x v="7"/>
    <s v="890018"/>
    <n v="27.29"/>
    <n v="27.29"/>
    <x v="0"/>
    <d v="2016-12-07T00:00:00"/>
    <x v="8"/>
    <n v="5005325"/>
    <n v="27.29"/>
    <n v="1"/>
  </r>
  <r>
    <s v="COUNTY"/>
    <x v="7"/>
    <s v="891044"/>
    <n v="6.82"/>
    <n v="6.82"/>
    <x v="0"/>
    <d v="2016-12-07T00:00:00"/>
    <x v="8"/>
    <n v="5006061"/>
    <n v="27.29"/>
    <n v="0.24990839135214366"/>
  </r>
  <r>
    <s v="COUNTY"/>
    <x v="7"/>
    <s v="891069"/>
    <n v="-20.47"/>
    <n v="20.47"/>
    <x v="0"/>
    <d v="2016-12-07T00:00:00"/>
    <x v="8"/>
    <n v="5787380"/>
    <n v="27.29"/>
    <n v="-0.75009160864785629"/>
  </r>
  <r>
    <s v="COUNTY"/>
    <x v="7"/>
    <s v="896003"/>
    <n v="27.29"/>
    <n v="27.29"/>
    <x v="0"/>
    <d v="2016-12-07T00:00:00"/>
    <x v="8"/>
    <n v="5006152"/>
    <n v="27.29"/>
    <n v="1"/>
  </r>
  <r>
    <s v="COUNTY"/>
    <x v="7"/>
    <s v="888669"/>
    <n v="21.83"/>
    <n v="21.83"/>
    <x v="0"/>
    <d v="2016-12-08T00:00:00"/>
    <x v="8"/>
    <n v="5000852"/>
    <n v="27.29"/>
    <n v="0.79992671308171492"/>
  </r>
  <r>
    <s v="COUNTY"/>
    <x v="7"/>
    <s v="889097"/>
    <n v="21.83"/>
    <n v="21.83"/>
    <x v="0"/>
    <d v="2016-12-08T00:00:00"/>
    <x v="8"/>
    <n v="5764150"/>
    <n v="27.29"/>
    <n v="0.79992671308171492"/>
  </r>
  <r>
    <s v="COUNTY"/>
    <x v="7"/>
    <s v="890076"/>
    <n v="21.83"/>
    <n v="21.83"/>
    <x v="0"/>
    <d v="2016-12-08T00:00:00"/>
    <x v="8"/>
    <n v="5006148"/>
    <n v="27.29"/>
    <n v="0.79992671308171492"/>
  </r>
  <r>
    <s v="COUNTY"/>
    <x v="7"/>
    <s v="891479"/>
    <n v="-16.37"/>
    <n v="16.37"/>
    <x v="0"/>
    <d v="2016-12-08T00:00:00"/>
    <x v="8"/>
    <n v="5788860"/>
    <n v="27.29"/>
    <n v="-0.59985342616342985"/>
  </r>
  <r>
    <s v="COUNTY"/>
    <x v="7"/>
    <s v="891526"/>
    <n v="-16.37"/>
    <n v="16.37"/>
    <x v="0"/>
    <d v="2016-12-08T00:00:00"/>
    <x v="8"/>
    <n v="5764150"/>
    <n v="27.29"/>
    <n v="-0.59985342616342985"/>
  </r>
  <r>
    <s v="COUNTY"/>
    <x v="7"/>
    <s v="891685"/>
    <n v="-16.37"/>
    <n v="16.37"/>
    <x v="0"/>
    <d v="2016-12-08T00:00:00"/>
    <x v="8"/>
    <n v="5004301"/>
    <n v="27.29"/>
    <n v="-0.59985342616342985"/>
  </r>
  <r>
    <s v="COUNTY"/>
    <x v="7"/>
    <s v="889740"/>
    <n v="21.83"/>
    <n v="21.83"/>
    <x v="0"/>
    <d v="2016-12-09T00:00:00"/>
    <x v="8"/>
    <n v="5015292"/>
    <n v="27.29"/>
    <n v="0.79992671308171492"/>
  </r>
  <r>
    <s v="COUNTY"/>
    <x v="7"/>
    <s v="891605"/>
    <n v="-16.37"/>
    <n v="16.37"/>
    <x v="0"/>
    <d v="2016-12-09T00:00:00"/>
    <x v="8"/>
    <n v="5004267"/>
    <n v="27.29"/>
    <n v="-0.59985342616342985"/>
  </r>
  <r>
    <s v="COUNTY"/>
    <x v="7"/>
    <s v="891989"/>
    <n v="-16.37"/>
    <n v="16.37"/>
    <x v="0"/>
    <d v="2016-12-09T00:00:00"/>
    <x v="8"/>
    <n v="5005677"/>
    <n v="27.29"/>
    <n v="-0.59985342616342985"/>
  </r>
  <r>
    <s v="COUNTY"/>
    <x v="7"/>
    <s v="892235"/>
    <n v="-16.37"/>
    <n v="16.37"/>
    <x v="0"/>
    <d v="2016-12-09T00:00:00"/>
    <x v="8"/>
    <n v="5784850"/>
    <n v="27.29"/>
    <n v="-0.59985342616342985"/>
  </r>
  <r>
    <s v="COUNTY"/>
    <x v="7"/>
    <s v="889745"/>
    <n v="20.47"/>
    <n v="20.47"/>
    <x v="0"/>
    <d v="2016-12-12T00:00:00"/>
    <x v="8"/>
    <n v="5788950"/>
    <n v="27.29"/>
    <n v="0.75009160864785629"/>
  </r>
  <r>
    <s v="COUNTY"/>
    <x v="7"/>
    <s v="889761"/>
    <n v="20.47"/>
    <n v="20.47"/>
    <x v="0"/>
    <d v="2016-12-12T00:00:00"/>
    <x v="8"/>
    <n v="5005604"/>
    <n v="27.29"/>
    <n v="0.75009160864785629"/>
  </r>
  <r>
    <s v="COUNTY"/>
    <x v="7"/>
    <s v="890649"/>
    <n v="20.47"/>
    <n v="20.47"/>
    <x v="0"/>
    <d v="2016-12-12T00:00:00"/>
    <x v="8"/>
    <n v="5788980"/>
    <n v="27.29"/>
    <n v="0.75009160864785629"/>
  </r>
  <r>
    <s v="COUNTY"/>
    <x v="7"/>
    <s v="891029"/>
    <n v="20.47"/>
    <n v="20.47"/>
    <x v="0"/>
    <d v="2016-12-12T00:00:00"/>
    <x v="8"/>
    <n v="5789050"/>
    <n v="27.29"/>
    <n v="0.75009160864785629"/>
  </r>
  <r>
    <s v="COUNTY"/>
    <x v="7"/>
    <s v="891548"/>
    <n v="20.47"/>
    <n v="20.47"/>
    <x v="0"/>
    <d v="2016-12-12T00:00:00"/>
    <x v="8"/>
    <n v="5013056"/>
    <n v="27.29"/>
    <n v="0.75009160864785629"/>
  </r>
  <r>
    <s v="COUNTY"/>
    <x v="7"/>
    <s v="891552"/>
    <n v="20.47"/>
    <n v="20.47"/>
    <x v="0"/>
    <d v="2016-12-12T00:00:00"/>
    <x v="8"/>
    <n v="5789090"/>
    <n v="27.29"/>
    <n v="0.75009160864785629"/>
  </r>
  <r>
    <s v="COUNTY"/>
    <x v="7"/>
    <s v="891742"/>
    <n v="20.47"/>
    <n v="20.47"/>
    <x v="0"/>
    <d v="2016-12-12T00:00:00"/>
    <x v="8"/>
    <n v="5789130"/>
    <n v="27.29"/>
    <n v="0.75009160864785629"/>
  </r>
  <r>
    <s v="COUNTY"/>
    <x v="7"/>
    <s v="891752"/>
    <n v="20.47"/>
    <n v="20.47"/>
    <x v="0"/>
    <d v="2016-12-12T00:00:00"/>
    <x v="8"/>
    <n v="5782380"/>
    <n v="27.29"/>
    <n v="0.75009160864785629"/>
  </r>
  <r>
    <s v="COUNTY"/>
    <x v="7"/>
    <s v="898040"/>
    <n v="20.47"/>
    <n v="20.47"/>
    <x v="0"/>
    <d v="2016-12-12T00:00:00"/>
    <x v="8"/>
    <n v="5785740"/>
    <n v="27.29"/>
    <n v="0.75009160864785629"/>
  </r>
  <r>
    <s v="COUNTY"/>
    <x v="7"/>
    <s v="889738"/>
    <n v="20.47"/>
    <n v="20.47"/>
    <x v="0"/>
    <d v="2016-12-13T00:00:00"/>
    <x v="8"/>
    <n v="5788940"/>
    <n v="27.29"/>
    <n v="0.75009160864785629"/>
  </r>
  <r>
    <s v="COUNTY"/>
    <x v="7"/>
    <s v="890597"/>
    <n v="20.47"/>
    <n v="20.47"/>
    <x v="0"/>
    <d v="2016-12-13T00:00:00"/>
    <x v="8"/>
    <n v="5789020"/>
    <n v="27.29"/>
    <n v="0.75009160864785629"/>
  </r>
  <r>
    <s v="COUNTY"/>
    <x v="7"/>
    <s v="890648"/>
    <n v="20.47"/>
    <n v="20.47"/>
    <x v="0"/>
    <d v="2016-12-13T00:00:00"/>
    <x v="8"/>
    <n v="5001326"/>
    <n v="27.29"/>
    <n v="0.75009160864785629"/>
  </r>
  <r>
    <s v="COUNTY"/>
    <x v="7"/>
    <s v="890681"/>
    <n v="20.47"/>
    <n v="20.47"/>
    <x v="0"/>
    <d v="2016-12-13T00:00:00"/>
    <x v="8"/>
    <n v="5788160"/>
    <n v="27.29"/>
    <n v="0.75009160864785629"/>
  </r>
  <r>
    <s v="COUNTY"/>
    <x v="7"/>
    <s v="891102"/>
    <n v="20.47"/>
    <n v="20.47"/>
    <x v="0"/>
    <d v="2016-12-13T00:00:00"/>
    <x v="8"/>
    <n v="5789080"/>
    <n v="27.29"/>
    <n v="0.75009160864785629"/>
  </r>
  <r>
    <s v="COUNTY"/>
    <x v="7"/>
    <s v="891556"/>
    <n v="20.47"/>
    <n v="20.47"/>
    <x v="0"/>
    <d v="2016-12-13T00:00:00"/>
    <x v="8"/>
    <n v="5704060"/>
    <n v="27.29"/>
    <n v="0.75009160864785629"/>
  </r>
  <r>
    <s v="COUNTY"/>
    <x v="7"/>
    <s v="893130"/>
    <n v="-13.65"/>
    <n v="13.65"/>
    <x v="0"/>
    <d v="2016-12-13T00:00:00"/>
    <x v="8"/>
    <n v="5000813"/>
    <n v="27.29"/>
    <n v="-0.50018321729571269"/>
  </r>
  <r>
    <s v="COUNTY"/>
    <x v="7"/>
    <s v="893164"/>
    <n v="-13.65"/>
    <n v="13.65"/>
    <x v="0"/>
    <d v="2016-12-13T00:00:00"/>
    <x v="8"/>
    <n v="5000844"/>
    <n v="27.29"/>
    <n v="-0.50018321729571269"/>
  </r>
  <r>
    <s v="COUNTY"/>
    <x v="7"/>
    <s v="894818"/>
    <n v="-13.65"/>
    <n v="13.65"/>
    <x v="0"/>
    <d v="2016-12-13T00:00:00"/>
    <x v="8"/>
    <n v="5708250"/>
    <n v="27.29"/>
    <n v="-0.50018321729571269"/>
  </r>
  <r>
    <s v="COUNTY"/>
    <x v="7"/>
    <s v="893099"/>
    <n v="-13.65"/>
    <n v="13.65"/>
    <x v="0"/>
    <d v="2016-12-14T00:00:00"/>
    <x v="8"/>
    <n v="5006408"/>
    <n v="27.29"/>
    <n v="-0.50018321729571269"/>
  </r>
  <r>
    <s v="COUNTY"/>
    <x v="7"/>
    <s v="895068"/>
    <n v="-13.65"/>
    <n v="13.65"/>
    <x v="0"/>
    <d v="2016-12-14T00:00:00"/>
    <x v="8"/>
    <n v="5012221"/>
    <n v="27.29"/>
    <n v="-0.50018321729571269"/>
  </r>
  <r>
    <s v="COUNTY"/>
    <x v="7"/>
    <s v="895455"/>
    <n v="27.29"/>
    <n v="27.29"/>
    <x v="0"/>
    <d v="2016-12-14T00:00:00"/>
    <x v="8"/>
    <n v="5006152"/>
    <n v="27.29"/>
    <n v="1"/>
  </r>
  <r>
    <s v="COUNTY"/>
    <x v="7"/>
    <s v="893370"/>
    <n v="-10.92"/>
    <n v="10.92"/>
    <x v="0"/>
    <d v="2016-12-15T00:00:00"/>
    <x v="8"/>
    <n v="5015923"/>
    <n v="27.29"/>
    <n v="-0.40014657383657021"/>
  </r>
  <r>
    <s v="COUNTY"/>
    <x v="7"/>
    <s v="895284"/>
    <n v="-10.92"/>
    <n v="10.92"/>
    <x v="0"/>
    <d v="2016-12-15T00:00:00"/>
    <x v="8"/>
    <n v="5006148"/>
    <n v="27.29"/>
    <n v="-0.40014657383657021"/>
  </r>
  <r>
    <s v="COUNTY"/>
    <x v="7"/>
    <s v="895531"/>
    <n v="16.37"/>
    <n v="16.37"/>
    <x v="0"/>
    <d v="2016-12-15T00:00:00"/>
    <x v="8"/>
    <n v="5764960"/>
    <n v="27.29"/>
    <n v="0.59985342616342985"/>
  </r>
  <r>
    <s v="COUNTY"/>
    <x v="7"/>
    <s v="895535"/>
    <n v="16.37"/>
    <n v="16.37"/>
    <x v="0"/>
    <d v="2016-12-15T00:00:00"/>
    <x v="8"/>
    <n v="5772460"/>
    <n v="27.29"/>
    <n v="0.59985342616342985"/>
  </r>
  <r>
    <s v="COUNTY"/>
    <x v="7"/>
    <s v="895549"/>
    <n v="16.37"/>
    <n v="16.37"/>
    <x v="0"/>
    <d v="2016-12-15T00:00:00"/>
    <x v="8"/>
    <n v="5005530"/>
    <n v="27.29"/>
    <n v="0.59985342616342985"/>
  </r>
  <r>
    <s v="COUNTY"/>
    <x v="7"/>
    <s v="895621"/>
    <n v="16.37"/>
    <n v="16.37"/>
    <x v="0"/>
    <d v="2016-12-15T00:00:00"/>
    <x v="8"/>
    <n v="5006364"/>
    <n v="27.29"/>
    <n v="0.59985342616342985"/>
  </r>
  <r>
    <s v="COUNTY"/>
    <x v="7"/>
    <s v="895844"/>
    <n v="-10.92"/>
    <n v="10.92"/>
    <x v="0"/>
    <d v="2016-12-15T00:00:00"/>
    <x v="8"/>
    <n v="5007472"/>
    <n v="27.29"/>
    <n v="-0.40014657383657021"/>
  </r>
  <r>
    <s v="COUNTY"/>
    <x v="7"/>
    <s v="895845"/>
    <n v="16.37"/>
    <n v="16.37"/>
    <x v="0"/>
    <d v="2016-12-15T00:00:00"/>
    <x v="8"/>
    <n v="5013461"/>
    <n v="27.29"/>
    <n v="0.59985342616342985"/>
  </r>
  <r>
    <s v="COUNTY"/>
    <x v="7"/>
    <s v="895848"/>
    <n v="16.37"/>
    <n v="16.37"/>
    <x v="0"/>
    <d v="2016-12-15T00:00:00"/>
    <x v="8"/>
    <n v="5006450"/>
    <n v="27.29"/>
    <n v="0.59985342616342985"/>
  </r>
  <r>
    <s v="COUNTY"/>
    <x v="7"/>
    <s v="891603"/>
    <n v="16.37"/>
    <n v="16.37"/>
    <x v="0"/>
    <d v="2016-12-16T00:00:00"/>
    <x v="8"/>
    <n v="5782250"/>
    <n v="27.29"/>
    <n v="0.59985342616342985"/>
  </r>
  <r>
    <s v="COUNTY"/>
    <x v="7"/>
    <s v="891681"/>
    <n v="16.37"/>
    <n v="16.37"/>
    <x v="0"/>
    <d v="2016-12-16T00:00:00"/>
    <x v="8"/>
    <n v="5789120"/>
    <n v="27.29"/>
    <n v="0.59985342616342985"/>
  </r>
  <r>
    <s v="COUNTY"/>
    <x v="7"/>
    <s v="894061"/>
    <n v="16.37"/>
    <n v="16.37"/>
    <x v="0"/>
    <d v="2016-12-16T00:00:00"/>
    <x v="8"/>
    <n v="5783150"/>
    <n v="27.29"/>
    <n v="0.59985342616342985"/>
  </r>
  <r>
    <s v="COUNTY"/>
    <x v="7"/>
    <s v="895538"/>
    <n v="16.37"/>
    <n v="16.37"/>
    <x v="0"/>
    <d v="2016-12-16T00:00:00"/>
    <x v="8"/>
    <n v="5729240"/>
    <n v="27.29"/>
    <n v="0.59985342616342985"/>
  </r>
  <r>
    <s v="COUNTY"/>
    <x v="7"/>
    <s v="895542"/>
    <n v="16.37"/>
    <n v="16.37"/>
    <x v="0"/>
    <d v="2016-12-16T00:00:00"/>
    <x v="8"/>
    <n v="5748420"/>
    <n v="27.29"/>
    <n v="0.59985342616342985"/>
  </r>
  <r>
    <s v="COUNTY"/>
    <x v="7"/>
    <s v="895613"/>
    <n v="16.37"/>
    <n v="16.37"/>
    <x v="0"/>
    <d v="2016-12-16T00:00:00"/>
    <x v="8"/>
    <n v="5761890"/>
    <n v="27.29"/>
    <n v="0.59985342616342985"/>
  </r>
  <r>
    <s v="COUNTY"/>
    <x v="7"/>
    <s v="895855"/>
    <n v="16.37"/>
    <n v="16.37"/>
    <x v="0"/>
    <d v="2016-12-16T00:00:00"/>
    <x v="8"/>
    <n v="5736870"/>
    <n v="27.29"/>
    <n v="0.59985342616342985"/>
  </r>
  <r>
    <s v="COUNTY"/>
    <x v="7"/>
    <s v="892165"/>
    <n v="13.65"/>
    <n v="13.65"/>
    <x v="0"/>
    <d v="2016-12-19T00:00:00"/>
    <x v="8"/>
    <n v="5789170"/>
    <n v="27.29"/>
    <n v="0.50018321729571269"/>
  </r>
  <r>
    <s v="COUNTY"/>
    <x v="7"/>
    <s v="892169"/>
    <n v="13.65"/>
    <n v="13.65"/>
    <x v="0"/>
    <d v="2016-12-19T00:00:00"/>
    <x v="8"/>
    <n v="5762450"/>
    <n v="27.29"/>
    <n v="0.50018321729571269"/>
  </r>
  <r>
    <s v="COUNTY"/>
    <x v="7"/>
    <s v="892818"/>
    <n v="13.65"/>
    <n v="13.65"/>
    <x v="0"/>
    <d v="2016-12-19T00:00:00"/>
    <x v="8"/>
    <n v="5778310"/>
    <n v="27.29"/>
    <n v="0.50018321729571269"/>
  </r>
  <r>
    <s v="COUNTY"/>
    <x v="7"/>
    <s v="892969"/>
    <n v="13.65"/>
    <n v="13.65"/>
    <x v="0"/>
    <d v="2016-12-19T00:00:00"/>
    <x v="8"/>
    <n v="5740140"/>
    <n v="27.29"/>
    <n v="0.50018321729571269"/>
  </r>
  <r>
    <s v="COUNTY"/>
    <x v="7"/>
    <s v="893106"/>
    <n v="13.65"/>
    <n v="13.65"/>
    <x v="0"/>
    <d v="2016-12-19T00:00:00"/>
    <x v="8"/>
    <n v="5789200"/>
    <n v="27.29"/>
    <n v="0.50018321729571269"/>
  </r>
  <r>
    <s v="COUNTY"/>
    <x v="7"/>
    <s v="895071"/>
    <n v="20.47"/>
    <n v="20.47"/>
    <x v="0"/>
    <d v="2016-12-19T00:00:00"/>
    <x v="8"/>
    <n v="5016748"/>
    <n v="27.29"/>
    <n v="0.75009160864785629"/>
  </r>
  <r>
    <s v="COUNTY"/>
    <x v="7"/>
    <s v="895582"/>
    <n v="20.47"/>
    <n v="20.47"/>
    <x v="0"/>
    <d v="2016-12-19T00:00:00"/>
    <x v="8"/>
    <n v="5778700"/>
    <n v="27.29"/>
    <n v="0.75009160864785629"/>
  </r>
  <r>
    <s v="COUNTY"/>
    <x v="7"/>
    <s v="895583"/>
    <n v="20.47"/>
    <n v="20.47"/>
    <x v="0"/>
    <d v="2016-12-19T00:00:00"/>
    <x v="8"/>
    <n v="5779990"/>
    <n v="27.29"/>
    <n v="0.75009160864785629"/>
  </r>
  <r>
    <s v="COUNTY"/>
    <x v="7"/>
    <s v="895604"/>
    <n v="20.47"/>
    <n v="20.47"/>
    <x v="0"/>
    <d v="2016-12-19T00:00:00"/>
    <x v="8"/>
    <n v="5779460"/>
    <n v="27.29"/>
    <n v="0.75009160864785629"/>
  </r>
  <r>
    <s v="COUNTY"/>
    <x v="7"/>
    <s v="895628"/>
    <n v="20.47"/>
    <n v="20.47"/>
    <x v="0"/>
    <d v="2016-12-19T00:00:00"/>
    <x v="8"/>
    <n v="5752870"/>
    <n v="27.29"/>
    <n v="0.75009160864785629"/>
  </r>
  <r>
    <s v="COUNTY"/>
    <x v="7"/>
    <s v="895896"/>
    <n v="20.47"/>
    <n v="20.47"/>
    <x v="0"/>
    <d v="2016-12-19T00:00:00"/>
    <x v="8"/>
    <n v="5766040"/>
    <n v="27.29"/>
    <n v="0.75009160864785629"/>
  </r>
  <r>
    <s v="COUNTY"/>
    <x v="7"/>
    <s v="895902"/>
    <n v="20.47"/>
    <n v="20.47"/>
    <x v="0"/>
    <d v="2016-12-19T00:00:00"/>
    <x v="8"/>
    <n v="5786960"/>
    <n v="27.29"/>
    <n v="0.75009160864785629"/>
  </r>
  <r>
    <s v="COUNTY"/>
    <x v="7"/>
    <s v="895903"/>
    <n v="20.47"/>
    <n v="20.47"/>
    <x v="0"/>
    <d v="2016-12-19T00:00:00"/>
    <x v="8"/>
    <n v="5762280"/>
    <n v="27.29"/>
    <n v="0.75009160864785629"/>
  </r>
  <r>
    <s v="COUNTY"/>
    <x v="7"/>
    <s v="895907"/>
    <n v="20.47"/>
    <n v="20.47"/>
    <x v="0"/>
    <d v="2016-12-19T00:00:00"/>
    <x v="8"/>
    <n v="5769980"/>
    <n v="27.29"/>
    <n v="0.75009160864785629"/>
  </r>
  <r>
    <s v="COUNTY"/>
    <x v="7"/>
    <s v="895911"/>
    <n v="20.47"/>
    <n v="20.47"/>
    <x v="0"/>
    <d v="2016-12-19T00:00:00"/>
    <x v="8"/>
    <n v="5765340"/>
    <n v="27.29"/>
    <n v="0.75009160864785629"/>
  </r>
  <r>
    <s v="COUNTY"/>
    <x v="7"/>
    <s v="895981"/>
    <n v="20.47"/>
    <n v="20.47"/>
    <x v="0"/>
    <d v="2016-12-19T00:00:00"/>
    <x v="8"/>
    <n v="5007009"/>
    <n v="27.29"/>
    <n v="0.75009160864785629"/>
  </r>
  <r>
    <s v="COUNTY"/>
    <x v="7"/>
    <s v="896026"/>
    <n v="-6.82"/>
    <n v="6.82"/>
    <x v="0"/>
    <d v="2016-12-19T00:00:00"/>
    <x v="8"/>
    <n v="5778310"/>
    <n v="27.29"/>
    <n v="-0.24990839135214366"/>
  </r>
  <r>
    <s v="COUNTY"/>
    <x v="7"/>
    <s v="890645"/>
    <n v="13.65"/>
    <n v="13.65"/>
    <x v="0"/>
    <d v="2016-12-20T00:00:00"/>
    <x v="8"/>
    <n v="5001117"/>
    <n v="27.29"/>
    <n v="0.50018321729571269"/>
  </r>
  <r>
    <s v="COUNTY"/>
    <x v="7"/>
    <s v="893020"/>
    <n v="13.65"/>
    <n v="13.65"/>
    <x v="0"/>
    <d v="2016-12-20T00:00:00"/>
    <x v="8"/>
    <n v="5006569"/>
    <n v="27.29"/>
    <n v="0.50018321729571269"/>
  </r>
  <r>
    <s v="COUNTY"/>
    <x v="7"/>
    <s v="893023"/>
    <n v="13.65"/>
    <n v="13.65"/>
    <x v="0"/>
    <d v="2016-12-20T00:00:00"/>
    <x v="8"/>
    <n v="5776040"/>
    <n v="27.29"/>
    <n v="0.50018321729571269"/>
  </r>
  <r>
    <s v="COUNTY"/>
    <x v="7"/>
    <s v="895287"/>
    <n v="-6.82"/>
    <n v="6.82"/>
    <x v="0"/>
    <d v="2016-12-20T00:00:00"/>
    <x v="8"/>
    <n v="5781460"/>
    <n v="27.29"/>
    <n v="-0.24990839135214366"/>
  </r>
  <r>
    <s v="COUNTY"/>
    <x v="7"/>
    <s v="895309"/>
    <n v="-6.82"/>
    <n v="6.82"/>
    <x v="0"/>
    <d v="2016-12-20T00:00:00"/>
    <x v="8"/>
    <n v="5781380"/>
    <n v="27.29"/>
    <n v="-0.24990839135214366"/>
  </r>
  <r>
    <s v="COUNTY"/>
    <x v="7"/>
    <s v="895494"/>
    <n v="20.47"/>
    <n v="20.47"/>
    <x v="0"/>
    <d v="2016-12-20T00:00:00"/>
    <x v="8"/>
    <n v="5777040"/>
    <n v="27.29"/>
    <n v="0.75009160864785629"/>
  </r>
  <r>
    <s v="COUNTY"/>
    <x v="7"/>
    <s v="895500"/>
    <n v="20.47"/>
    <n v="20.47"/>
    <x v="0"/>
    <d v="2016-12-20T00:00:00"/>
    <x v="8"/>
    <n v="5016374"/>
    <n v="27.29"/>
    <n v="0.75009160864785629"/>
  </r>
  <r>
    <s v="COUNTY"/>
    <x v="7"/>
    <s v="895536"/>
    <n v="20.47"/>
    <n v="20.47"/>
    <x v="0"/>
    <d v="2016-12-20T00:00:00"/>
    <x v="8"/>
    <n v="5006894"/>
    <n v="27.29"/>
    <n v="0.75009160864785629"/>
  </r>
  <r>
    <s v="COUNTY"/>
    <x v="7"/>
    <s v="895540"/>
    <n v="20.47"/>
    <n v="20.47"/>
    <x v="0"/>
    <d v="2016-12-20T00:00:00"/>
    <x v="8"/>
    <n v="5730710"/>
    <n v="27.29"/>
    <n v="0.75009160864785629"/>
  </r>
  <r>
    <s v="COUNTY"/>
    <x v="7"/>
    <s v="895636"/>
    <n v="20.47"/>
    <n v="20.47"/>
    <x v="0"/>
    <d v="2016-12-20T00:00:00"/>
    <x v="8"/>
    <n v="5006386"/>
    <n v="27.29"/>
    <n v="0.75009160864785629"/>
  </r>
  <r>
    <s v="COUNTY"/>
    <x v="7"/>
    <s v="895934"/>
    <n v="20.47"/>
    <n v="20.47"/>
    <x v="0"/>
    <d v="2016-12-20T00:00:00"/>
    <x v="8"/>
    <n v="5777700"/>
    <n v="27.29"/>
    <n v="0.75009160864785629"/>
  </r>
  <r>
    <s v="COUNTY"/>
    <x v="7"/>
    <s v="895990"/>
    <n v="-313.44"/>
    <n v="313.44"/>
    <x v="0"/>
    <d v="2016-12-20T00:00:00"/>
    <x v="8"/>
    <n v="5006152"/>
    <n v="27.29"/>
    <n v="-11.485525833638695"/>
  </r>
  <r>
    <s v="COUNTY"/>
    <x v="7"/>
    <s v="895991"/>
    <n v="-300.19"/>
    <n v="300.19"/>
    <x v="0"/>
    <d v="2016-12-20T00:00:00"/>
    <x v="8"/>
    <n v="5006152"/>
    <n v="27.29"/>
    <n v="-11"/>
  </r>
  <r>
    <s v="COUNTY"/>
    <x v="7"/>
    <s v="896299"/>
    <n v="-6.82"/>
    <n v="6.82"/>
    <x v="0"/>
    <d v="2016-12-20T00:00:00"/>
    <x v="8"/>
    <n v="5771620"/>
    <n v="27.29"/>
    <n v="-0.24990839135214366"/>
  </r>
  <r>
    <s v="COUNTY"/>
    <x v="7"/>
    <s v="893163"/>
    <n v="13.65"/>
    <n v="13.65"/>
    <x v="0"/>
    <d v="2016-12-21T00:00:00"/>
    <x v="8"/>
    <n v="5737830"/>
    <n v="27.29"/>
    <n v="0.50018321729571269"/>
  </r>
  <r>
    <s v="COUNTY"/>
    <x v="7"/>
    <s v="895554"/>
    <n v="27.29"/>
    <n v="27.29"/>
    <x v="0"/>
    <d v="2016-12-21T00:00:00"/>
    <x v="8"/>
    <n v="5006152"/>
    <n v="27.29"/>
    <n v="1"/>
  </r>
  <r>
    <s v="COUNTY"/>
    <x v="7"/>
    <s v="895585"/>
    <n v="20.47"/>
    <n v="20.47"/>
    <x v="0"/>
    <d v="2016-12-21T00:00:00"/>
    <x v="8"/>
    <n v="5780850"/>
    <n v="27.29"/>
    <n v="0.75009160864785629"/>
  </r>
  <r>
    <s v="COUNTY"/>
    <x v="7"/>
    <s v="895602"/>
    <n v="20.47"/>
    <n v="20.47"/>
    <x v="0"/>
    <d v="2016-12-21T00:00:00"/>
    <x v="8"/>
    <n v="5006122"/>
    <n v="27.29"/>
    <n v="0.75009160864785629"/>
  </r>
  <r>
    <s v="COUNTY"/>
    <x v="7"/>
    <s v="897105"/>
    <n v="20.47"/>
    <n v="20.47"/>
    <x v="0"/>
    <d v="2016-12-21T00:00:00"/>
    <x v="8"/>
    <n v="5006258"/>
    <n v="27.29"/>
    <n v="0.75009160864785629"/>
  </r>
  <r>
    <s v="COUNTY"/>
    <x v="7"/>
    <s v="893089"/>
    <n v="10.92"/>
    <n v="10.92"/>
    <x v="0"/>
    <d v="2016-12-22T00:00:00"/>
    <x v="8"/>
    <n v="5740440"/>
    <n v="27.29"/>
    <n v="0.40014657383657021"/>
  </r>
  <r>
    <s v="COUNTY"/>
    <x v="7"/>
    <s v="895843"/>
    <n v="21.83"/>
    <n v="21.83"/>
    <x v="0"/>
    <d v="2016-12-22T00:00:00"/>
    <x v="8"/>
    <n v="5007472"/>
    <n v="27.29"/>
    <n v="0.79992671308171492"/>
  </r>
  <r>
    <s v="COUNTY"/>
    <x v="7"/>
    <s v="895998"/>
    <n v="10.92"/>
    <n v="10.92"/>
    <x v="0"/>
    <d v="2016-12-22T00:00:00"/>
    <x v="8"/>
    <n v="5006364"/>
    <n v="27.29"/>
    <n v="0.40014657383657021"/>
  </r>
  <r>
    <s v="COUNTY"/>
    <x v="7"/>
    <s v="897216"/>
    <n v="27.29"/>
    <n v="27.29"/>
    <x v="0"/>
    <d v="2016-12-22T00:00:00"/>
    <x v="8"/>
    <n v="5006472"/>
    <n v="27.29"/>
    <n v="1"/>
  </r>
  <r>
    <s v="COUNTY"/>
    <x v="7"/>
    <s v="894065"/>
    <n v="10.92"/>
    <n v="10.92"/>
    <x v="0"/>
    <d v="2016-12-23T00:00:00"/>
    <x v="8"/>
    <n v="5776620"/>
    <n v="27.29"/>
    <n v="0.40014657383657021"/>
  </r>
  <r>
    <s v="COUNTY"/>
    <x v="7"/>
    <s v="896392"/>
    <n v="-54.58"/>
    <n v="54.58"/>
    <x v="0"/>
    <d v="2016-12-23T00:00:00"/>
    <x v="8"/>
    <n v="5740120"/>
    <n v="27.29"/>
    <n v="-2"/>
  </r>
  <r>
    <s v="COUNTY"/>
    <x v="7"/>
    <s v="892239"/>
    <n v="6.82"/>
    <n v="6.82"/>
    <x v="0"/>
    <d v="2016-12-26T00:00:00"/>
    <x v="8"/>
    <n v="5015875"/>
    <n v="27.29"/>
    <n v="0.24990839135214366"/>
  </r>
  <r>
    <s v="COUNTY"/>
    <x v="7"/>
    <s v="895295"/>
    <n v="6.82"/>
    <n v="6.82"/>
    <x v="0"/>
    <d v="2016-12-26T00:00:00"/>
    <x v="8"/>
    <n v="5016748"/>
    <n v="27.29"/>
    <n v="0.24990839135214366"/>
  </r>
  <r>
    <s v="COUNTY"/>
    <x v="7"/>
    <s v="896368"/>
    <n v="6.82"/>
    <n v="6.82"/>
    <x v="0"/>
    <d v="2016-12-26T00:00:00"/>
    <x v="8"/>
    <n v="5766040"/>
    <n v="27.29"/>
    <n v="0.24990839135214366"/>
  </r>
  <r>
    <s v="COUNTY"/>
    <x v="7"/>
    <s v="896390"/>
    <n v="6.82"/>
    <n v="6.82"/>
    <x v="0"/>
    <d v="2016-12-26T00:00:00"/>
    <x v="8"/>
    <n v="5778310"/>
    <n v="27.29"/>
    <n v="0.24990839135214366"/>
  </r>
  <r>
    <s v="COUNTY"/>
    <x v="7"/>
    <s v="896450"/>
    <n v="6.82"/>
    <n v="6.82"/>
    <x v="0"/>
    <d v="2016-12-26T00:00:00"/>
    <x v="8"/>
    <n v="5779990"/>
    <n v="27.29"/>
    <n v="0.24990839135214366"/>
  </r>
  <r>
    <s v="COUNTY"/>
    <x v="7"/>
    <s v="897017"/>
    <n v="27.29"/>
    <n v="27.29"/>
    <x v="0"/>
    <d v="2016-12-26T00:00:00"/>
    <x v="8"/>
    <n v="5778420"/>
    <n v="27.29"/>
    <n v="1"/>
  </r>
  <r>
    <s v="COUNTY"/>
    <x v="7"/>
    <s v="895080"/>
    <n v="6.82"/>
    <n v="6.82"/>
    <x v="0"/>
    <d v="2016-12-27T00:00:00"/>
    <x v="8"/>
    <n v="5004697"/>
    <n v="27.29"/>
    <n v="0.24990839135214366"/>
  </r>
  <r>
    <s v="COUNTY"/>
    <x v="7"/>
    <s v="896054"/>
    <n v="6.82"/>
    <n v="6.82"/>
    <x v="0"/>
    <d v="2016-12-27T00:00:00"/>
    <x v="8"/>
    <n v="5006386"/>
    <n v="27.29"/>
    <n v="0.24990839135214366"/>
  </r>
  <r>
    <s v="COUNTY"/>
    <x v="7"/>
    <s v="896322"/>
    <n v="6.82"/>
    <n v="6.82"/>
    <x v="0"/>
    <d v="2016-12-27T00:00:00"/>
    <x v="8"/>
    <n v="5766210"/>
    <n v="27.29"/>
    <n v="0.24990839135214366"/>
  </r>
  <r>
    <s v="COUNTY"/>
    <x v="7"/>
    <s v="894733"/>
    <n v="6.82"/>
    <n v="6.82"/>
    <x v="0"/>
    <d v="2016-12-28T00:00:00"/>
    <x v="8"/>
    <n v="5789250"/>
    <n v="27.29"/>
    <n v="0.24990839135214366"/>
  </r>
  <r>
    <s v="COUNTY"/>
    <x v="7"/>
    <s v="895858"/>
    <n v="6.82"/>
    <n v="6.82"/>
    <x v="0"/>
    <d v="2016-12-28T00:00:00"/>
    <x v="8"/>
    <n v="5789360"/>
    <n v="27.29"/>
    <n v="0.24990839135214366"/>
  </r>
  <r>
    <s v="COUNTY"/>
    <x v="7"/>
    <s v="897477"/>
    <n v="-6.82"/>
    <n v="6.82"/>
    <x v="0"/>
    <d v="2016-12-28T00:00:00"/>
    <x v="8"/>
    <n v="5781990"/>
    <n v="27.29"/>
    <n v="-0.24990839135214366"/>
  </r>
  <r>
    <s v="COUNTY"/>
    <x v="7"/>
    <s v="897478"/>
    <n v="-27.29"/>
    <n v="27.29"/>
    <x v="0"/>
    <d v="2016-12-28T00:00:00"/>
    <x v="8"/>
    <n v="5781990"/>
    <n v="27.29"/>
    <n v="-1"/>
  </r>
  <r>
    <s v="COUNTY"/>
    <x v="7"/>
    <s v="897479"/>
    <n v="-27.29"/>
    <n v="27.29"/>
    <x v="0"/>
    <d v="2016-12-28T00:00:00"/>
    <x v="8"/>
    <n v="5781990"/>
    <n v="27.29"/>
    <n v="-1"/>
  </r>
  <r>
    <s v="COUNTY"/>
    <x v="7"/>
    <s v="905172"/>
    <n v="-27.52"/>
    <n v="27.52"/>
    <x v="0"/>
    <d v="2016-12-28T00:00:00"/>
    <x v="8"/>
    <n v="5004099"/>
    <n v="27.29"/>
    <n v="-1.0084279956027848"/>
  </r>
  <r>
    <s v="COUNTY"/>
    <x v="7"/>
    <s v="896394"/>
    <n v="5.46"/>
    <n v="5.46"/>
    <x v="0"/>
    <d v="2016-12-29T00:00:00"/>
    <x v="8"/>
    <n v="5764960"/>
    <n v="27.29"/>
    <n v="0.2000732869182851"/>
  </r>
  <r>
    <s v="COUNTY"/>
    <x v="7"/>
    <s v="899031"/>
    <n v="27.29"/>
    <n v="27.29"/>
    <x v="0"/>
    <d v="2016-12-29T00:00:00"/>
    <x v="8"/>
    <n v="5740930"/>
    <n v="27.29"/>
    <n v="1"/>
  </r>
  <r>
    <s v="COUNTY"/>
    <x v="7"/>
    <s v="896444"/>
    <n v="5.46"/>
    <n v="5.46"/>
    <x v="0"/>
    <d v="2016-12-30T00:00:00"/>
    <x v="8"/>
    <n v="5729240"/>
    <n v="27.29"/>
    <n v="0.2000732869182851"/>
  </r>
  <r>
    <s v="COUNTY"/>
    <x v="7"/>
    <s v="897305"/>
    <n v="5.46"/>
    <n v="5.46"/>
    <x v="0"/>
    <d v="2016-12-30T00:00:00"/>
    <x v="8"/>
    <n v="5736870"/>
    <n v="27.29"/>
    <n v="0.2000732869182851"/>
  </r>
  <r>
    <s v="COUNTY"/>
    <x v="7"/>
    <s v="896369"/>
    <n v="27.29"/>
    <n v="27.29"/>
    <x v="0"/>
    <d v="2016-12-31T00:00:00"/>
    <x v="8"/>
    <n v="5763440"/>
    <n v="27.29"/>
    <n v="1"/>
  </r>
  <r>
    <s v="COUNTY"/>
    <x v="7"/>
    <s v="906103"/>
    <n v="27.29"/>
    <n v="27.29"/>
    <x v="0"/>
    <d v="2016-12-31T00:00:00"/>
    <x v="8"/>
    <n v="5720380"/>
    <n v="27.29"/>
    <n v="1"/>
  </r>
  <r>
    <s v="COUNTY"/>
    <x v="7"/>
    <s v="14071088"/>
    <n v="81.87"/>
    <n v="81.87"/>
    <x v="0"/>
    <d v="2016-12-31T00:00:00"/>
    <x v="8"/>
    <n v="5014808"/>
    <n v="27.29"/>
    <n v="3.0000000000000004"/>
  </r>
  <r>
    <s v="COUNTY"/>
    <x v="7"/>
    <s v="889717"/>
    <n v="-27.29"/>
    <n v="27.29"/>
    <x v="0"/>
    <d v="2017-01-01T00:00:00"/>
    <x v="9"/>
    <n v="5762450"/>
    <n v="27.29"/>
    <n v="-1"/>
  </r>
  <r>
    <s v="COUNTY"/>
    <x v="7"/>
    <s v="890017"/>
    <n v="-27.29"/>
    <n v="27.29"/>
    <x v="0"/>
    <d v="2017-01-01T00:00:00"/>
    <x v="9"/>
    <n v="5761520"/>
    <n v="27.29"/>
    <n v="-1"/>
  </r>
  <r>
    <s v="COUNTY"/>
    <x v="7"/>
    <s v="890027"/>
    <n v="-27.29"/>
    <n v="27.29"/>
    <x v="0"/>
    <d v="2017-01-01T00:00:00"/>
    <x v="9"/>
    <n v="5782340"/>
    <n v="27.29"/>
    <n v="-1"/>
  </r>
  <r>
    <s v="COUNTY"/>
    <x v="7"/>
    <s v="890603"/>
    <n v="-27.29"/>
    <n v="27.29"/>
    <x v="0"/>
    <d v="2017-01-01T00:00:00"/>
    <x v="9"/>
    <n v="5775780"/>
    <n v="27.29"/>
    <n v="-1"/>
  </r>
  <r>
    <s v="COUNTY"/>
    <x v="7"/>
    <s v="890614"/>
    <n v="-27.29"/>
    <n v="27.29"/>
    <x v="0"/>
    <d v="2017-01-01T00:00:00"/>
    <x v="9"/>
    <n v="5001035"/>
    <n v="27.29"/>
    <n v="-1"/>
  </r>
  <r>
    <s v="COUNTY"/>
    <x v="7"/>
    <s v="890676"/>
    <n v="-27.29"/>
    <n v="27.29"/>
    <x v="0"/>
    <d v="2017-01-01T00:00:00"/>
    <x v="9"/>
    <n v="5788820"/>
    <n v="27.29"/>
    <n v="-1"/>
  </r>
  <r>
    <s v="COUNTY"/>
    <x v="7"/>
    <s v="890682"/>
    <n v="27.29"/>
    <n v="27.29"/>
    <x v="0"/>
    <d v="2017-01-01T00:00:00"/>
    <x v="9"/>
    <n v="5788160"/>
    <n v="27.29"/>
    <n v="1"/>
  </r>
  <r>
    <s v="COUNTY"/>
    <x v="7"/>
    <s v="891480"/>
    <n v="-27.29"/>
    <n v="27.29"/>
    <x v="0"/>
    <d v="2017-01-01T00:00:00"/>
    <x v="9"/>
    <n v="5788860"/>
    <n v="27.29"/>
    <n v="-1"/>
  </r>
  <r>
    <s v="COUNTY"/>
    <x v="7"/>
    <s v="891485"/>
    <n v="-27.29"/>
    <n v="27.29"/>
    <x v="0"/>
    <d v="2017-01-01T00:00:00"/>
    <x v="9"/>
    <n v="5785080"/>
    <n v="27.29"/>
    <n v="-1"/>
  </r>
  <r>
    <s v="COUNTY"/>
    <x v="7"/>
    <s v="891527"/>
    <n v="-27.29"/>
    <n v="27.29"/>
    <x v="0"/>
    <d v="2017-01-01T00:00:00"/>
    <x v="9"/>
    <n v="5764150"/>
    <n v="27.29"/>
    <n v="-1"/>
  </r>
  <r>
    <s v="COUNTY"/>
    <x v="7"/>
    <s v="891604"/>
    <n v="27.29"/>
    <n v="27.29"/>
    <x v="0"/>
    <d v="2017-01-01T00:00:00"/>
    <x v="9"/>
    <n v="5782250"/>
    <n v="27.29"/>
    <n v="1"/>
  </r>
  <r>
    <s v="COUNTY"/>
    <x v="7"/>
    <s v="891606"/>
    <n v="-27.29"/>
    <n v="27.29"/>
    <x v="0"/>
    <d v="2017-01-01T00:00:00"/>
    <x v="9"/>
    <n v="5004267"/>
    <n v="27.29"/>
    <n v="-1"/>
  </r>
  <r>
    <s v="COUNTY"/>
    <x v="7"/>
    <s v="891686"/>
    <n v="-27.29"/>
    <n v="27.29"/>
    <x v="0"/>
    <d v="2017-01-01T00:00:00"/>
    <x v="9"/>
    <n v="5004301"/>
    <n v="27.29"/>
    <n v="-1"/>
  </r>
  <r>
    <s v="COUNTY"/>
    <x v="7"/>
    <s v="891734"/>
    <n v="-27.29"/>
    <n v="27.29"/>
    <x v="0"/>
    <d v="2017-01-01T00:00:00"/>
    <x v="9"/>
    <n v="5788190"/>
    <n v="27.29"/>
    <n v="-1"/>
  </r>
  <r>
    <s v="COUNTY"/>
    <x v="7"/>
    <s v="891990"/>
    <n v="-27.29"/>
    <n v="27.29"/>
    <x v="0"/>
    <d v="2017-01-01T00:00:00"/>
    <x v="9"/>
    <n v="5005677"/>
    <n v="27.29"/>
    <n v="-1"/>
  </r>
  <r>
    <s v="COUNTY"/>
    <x v="7"/>
    <s v="893100"/>
    <n v="-27.29"/>
    <n v="27.29"/>
    <x v="0"/>
    <d v="2017-01-01T00:00:00"/>
    <x v="9"/>
    <n v="5006408"/>
    <n v="27.29"/>
    <n v="-1"/>
  </r>
  <r>
    <s v="COUNTY"/>
    <x v="7"/>
    <s v="893165"/>
    <n v="-27.29"/>
    <n v="27.29"/>
    <x v="0"/>
    <d v="2017-01-01T00:00:00"/>
    <x v="9"/>
    <n v="5000844"/>
    <n v="27.29"/>
    <n v="-1"/>
  </r>
  <r>
    <s v="COUNTY"/>
    <x v="7"/>
    <s v="893371"/>
    <n v="-27.29"/>
    <n v="27.29"/>
    <x v="0"/>
    <d v="2017-01-01T00:00:00"/>
    <x v="9"/>
    <n v="5015923"/>
    <n v="27.29"/>
    <n v="-1"/>
  </r>
  <r>
    <s v="COUNTY"/>
    <x v="7"/>
    <s v="894066"/>
    <n v="27.29"/>
    <n v="27.29"/>
    <x v="0"/>
    <d v="2017-01-01T00:00:00"/>
    <x v="9"/>
    <n v="5776620"/>
    <n v="27.29"/>
    <n v="1"/>
  </r>
  <r>
    <s v="COUNTY"/>
    <x v="7"/>
    <s v="894819"/>
    <n v="-27.29"/>
    <n v="27.29"/>
    <x v="0"/>
    <d v="2017-01-01T00:00:00"/>
    <x v="9"/>
    <n v="5708250"/>
    <n v="27.29"/>
    <n v="-1"/>
  </r>
  <r>
    <s v="COUNTY"/>
    <x v="7"/>
    <s v="895081"/>
    <n v="27.29"/>
    <n v="27.29"/>
    <x v="0"/>
    <d v="2017-01-01T00:00:00"/>
    <x v="9"/>
    <n v="5004697"/>
    <n v="27.29"/>
    <n v="1"/>
  </r>
  <r>
    <s v="COUNTY"/>
    <x v="7"/>
    <s v="895864"/>
    <n v="-27.29"/>
    <n v="27.29"/>
    <x v="0"/>
    <d v="2017-01-01T00:00:00"/>
    <x v="9"/>
    <n v="5777900"/>
    <n v="27.29"/>
    <n v="-1"/>
  </r>
  <r>
    <s v="COUNTY"/>
    <x v="7"/>
    <s v="896300"/>
    <n v="-27.29"/>
    <n v="27.29"/>
    <x v="0"/>
    <d v="2017-01-01T00:00:00"/>
    <x v="9"/>
    <n v="5771620"/>
    <n v="27.29"/>
    <n v="-1"/>
  </r>
  <r>
    <s v="COUNTY"/>
    <x v="7"/>
    <s v="897015"/>
    <n v="27.29"/>
    <n v="27.29"/>
    <x v="0"/>
    <d v="2017-01-01T00:00:00"/>
    <x v="9"/>
    <n v="5789410"/>
    <n v="27.29"/>
    <n v="1"/>
  </r>
  <r>
    <s v="COUNTY"/>
    <x v="7"/>
    <s v="897147"/>
    <n v="27.29"/>
    <n v="27.29"/>
    <x v="0"/>
    <d v="2017-01-01T00:00:00"/>
    <x v="9"/>
    <n v="5778700"/>
    <n v="27.29"/>
    <n v="1"/>
  </r>
  <r>
    <s v="AWH"/>
    <x v="7"/>
    <s v="897210"/>
    <n v="-27.29"/>
    <n v="27.29"/>
    <x v="0"/>
    <d v="2017-01-01T00:00:00"/>
    <x v="9"/>
    <n v="5774350"/>
    <n v="27.29"/>
    <n v="-1"/>
  </r>
  <r>
    <s v="COUNTY"/>
    <x v="7"/>
    <s v="897315"/>
    <n v="-27.29"/>
    <n v="27.29"/>
    <x v="0"/>
    <d v="2017-01-01T00:00:00"/>
    <x v="9"/>
    <n v="5706380"/>
    <n v="27.29"/>
    <n v="-1"/>
  </r>
  <r>
    <s v="COUNTY"/>
    <x v="7"/>
    <s v="898004"/>
    <n v="5.46"/>
    <n v="5.46"/>
    <x v="0"/>
    <d v="2017-01-01T00:00:00"/>
    <x v="9"/>
    <n v="5016765"/>
    <n v="27.29"/>
    <n v="0.2000732869182851"/>
  </r>
  <r>
    <s v="COUNTY"/>
    <x v="7"/>
    <s v="898041"/>
    <n v="27.29"/>
    <n v="27.29"/>
    <x v="0"/>
    <d v="2017-01-01T00:00:00"/>
    <x v="9"/>
    <n v="5785740"/>
    <n v="27.29"/>
    <n v="1"/>
  </r>
  <r>
    <s v="COUNTY"/>
    <x v="7"/>
    <s v="898069"/>
    <n v="6.82"/>
    <n v="6.82"/>
    <x v="0"/>
    <d v="2017-01-01T00:00:00"/>
    <x v="9"/>
    <n v="5783650"/>
    <n v="27.29"/>
    <n v="0.24990839135214366"/>
  </r>
  <r>
    <s v="COUNTY"/>
    <x v="7"/>
    <s v="898399"/>
    <n v="27.29"/>
    <n v="27.29"/>
    <x v="0"/>
    <d v="2017-01-01T00:00:00"/>
    <x v="9"/>
    <n v="5006450"/>
    <n v="27.29"/>
    <n v="1"/>
  </r>
  <r>
    <s v="COUNTY"/>
    <x v="7"/>
    <s v="898463"/>
    <n v="27.29"/>
    <n v="27.29"/>
    <x v="0"/>
    <d v="2017-01-01T00:00:00"/>
    <x v="9"/>
    <n v="5007009"/>
    <n v="27.29"/>
    <n v="1"/>
  </r>
  <r>
    <s v="COUNTY"/>
    <x v="7"/>
    <s v="898466"/>
    <n v="27.29"/>
    <n v="27.29"/>
    <x v="0"/>
    <d v="2017-01-01T00:00:00"/>
    <x v="9"/>
    <n v="5772460"/>
    <n v="27.29"/>
    <n v="1"/>
  </r>
  <r>
    <s v="COUNTY"/>
    <x v="7"/>
    <s v="898788"/>
    <n v="27.29"/>
    <n v="27.29"/>
    <x v="0"/>
    <d v="2017-01-01T00:00:00"/>
    <x v="9"/>
    <n v="5005530"/>
    <n v="27.29"/>
    <n v="1"/>
  </r>
  <r>
    <s v="COUNTY"/>
    <x v="7"/>
    <s v="898847"/>
    <n v="27.29"/>
    <n v="27.29"/>
    <x v="0"/>
    <d v="2017-01-01T00:00:00"/>
    <x v="9"/>
    <n v="5789500"/>
    <n v="27.29"/>
    <n v="1"/>
  </r>
  <r>
    <s v="COUNTY"/>
    <x v="7"/>
    <s v="898970"/>
    <n v="27.29"/>
    <n v="27.29"/>
    <x v="0"/>
    <d v="2017-01-01T00:00:00"/>
    <x v="9"/>
    <n v="5761890"/>
    <n v="27.29"/>
    <n v="1"/>
  </r>
  <r>
    <s v="COUNTY"/>
    <x v="7"/>
    <s v="898971"/>
    <n v="27.29"/>
    <n v="27.29"/>
    <x v="0"/>
    <d v="2017-01-01T00:00:00"/>
    <x v="9"/>
    <n v="5769980"/>
    <n v="27.29"/>
    <n v="1"/>
  </r>
  <r>
    <s v="COUNTY"/>
    <x v="7"/>
    <s v="915867"/>
    <n v="-22.02"/>
    <n v="22.02"/>
    <x v="0"/>
    <d v="2017-01-01T00:00:00"/>
    <x v="9"/>
    <n v="5756380"/>
    <n v="27.52"/>
    <n v="-0.80014534883720934"/>
  </r>
  <r>
    <s v="COUNTY"/>
    <x v="7"/>
    <s v="918255"/>
    <n v="-13.76"/>
    <n v="13.76"/>
    <x v="0"/>
    <d v="2017-01-01T00:00:00"/>
    <x v="9"/>
    <n v="5786810"/>
    <n v="27.52"/>
    <n v="-0.5"/>
  </r>
  <r>
    <s v="COUNTY"/>
    <x v="7"/>
    <s v="918256"/>
    <n v="-27.52"/>
    <n v="27.52"/>
    <x v="0"/>
    <d v="2017-01-01T00:00:00"/>
    <x v="9"/>
    <n v="5786810"/>
    <n v="27.52"/>
    <n v="-1"/>
  </r>
  <r>
    <s v="COUNTY"/>
    <x v="7"/>
    <s v="918257"/>
    <n v="-27.52"/>
    <n v="27.52"/>
    <x v="0"/>
    <d v="2017-01-01T00:00:00"/>
    <x v="9"/>
    <n v="5786810"/>
    <n v="27.52"/>
    <n v="-1"/>
  </r>
  <r>
    <s v="AWH"/>
    <x v="7"/>
    <s v="13860681"/>
    <n v="327.48"/>
    <n v="327.48"/>
    <x v="0"/>
    <d v="2017-01-01T00:00:00"/>
    <x v="9"/>
    <n v="5759190"/>
    <n v="27.29"/>
    <n v="12.000000000000002"/>
  </r>
  <r>
    <s v="SpokCity"/>
    <x v="7"/>
    <s v="13860681"/>
    <n v="27.29"/>
    <n v="27.29"/>
    <x v="0"/>
    <d v="2017-01-01T00:00:00"/>
    <x v="9"/>
    <n v="5779220"/>
    <n v="27.29"/>
    <n v="1"/>
  </r>
  <r>
    <s v="SpokCity"/>
    <x v="7"/>
    <s v="13860681"/>
    <n v="27.29"/>
    <n v="27.29"/>
    <x v="0"/>
    <d v="2017-01-01T00:00:00"/>
    <x v="9"/>
    <n v="5736420"/>
    <n v="27.29"/>
    <n v="1"/>
  </r>
  <r>
    <s v="COUNTY"/>
    <x v="7"/>
    <s v="13860681"/>
    <n v="7832.23"/>
    <n v="7832.23"/>
    <x v="0"/>
    <d v="2017-01-01T00:00:00"/>
    <x v="9"/>
    <n v="5765640"/>
    <n v="27.29"/>
    <n v="287"/>
  </r>
  <r>
    <s v="COUNTY"/>
    <x v="7"/>
    <s v="13860681"/>
    <n v="109.16"/>
    <n v="109.16"/>
    <x v="0"/>
    <d v="2017-01-01T00:00:00"/>
    <x v="9"/>
    <n v="5781730"/>
    <n v="27.29"/>
    <n v="4"/>
  </r>
  <r>
    <s v="COUNTY"/>
    <x v="7"/>
    <s v="13860681"/>
    <n v="27.29"/>
    <n v="27.29"/>
    <x v="0"/>
    <d v="2017-01-01T00:00:00"/>
    <x v="9"/>
    <n v="5728120"/>
    <n v="27.29"/>
    <n v="1"/>
  </r>
  <r>
    <s v="COUNTY"/>
    <x v="7"/>
    <s v="13860681"/>
    <n v="27.29"/>
    <n v="27.29"/>
    <x v="0"/>
    <d v="2017-01-01T00:00:00"/>
    <x v="9"/>
    <n v="5781990"/>
    <n v="27.29"/>
    <n v="1"/>
  </r>
  <r>
    <s v="COUNTY"/>
    <x v="7"/>
    <s v="13860681"/>
    <n v="54.58"/>
    <n v="54.58"/>
    <x v="0"/>
    <d v="2017-01-01T00:00:00"/>
    <x v="9"/>
    <n v="5766580"/>
    <n v="27.29"/>
    <n v="2"/>
  </r>
  <r>
    <s v="COUNTY"/>
    <x v="7"/>
    <s v="13860681"/>
    <n v="25488.639999999999"/>
    <n v="25488.639999999999"/>
    <x v="0"/>
    <d v="2017-01-01T00:00:00"/>
    <x v="9"/>
    <n v="5768510"/>
    <n v="27.29"/>
    <n v="933.99193843898865"/>
  </r>
  <r>
    <s v="COUNTY"/>
    <x v="7"/>
    <s v="13860681"/>
    <n v="54.58"/>
    <n v="54.58"/>
    <x v="0"/>
    <d v="2017-01-01T00:00:00"/>
    <x v="9"/>
    <n v="5780650"/>
    <n v="27.29"/>
    <n v="2"/>
  </r>
  <r>
    <s v="AWH"/>
    <x v="7"/>
    <s v="14118647"/>
    <n v="798.08"/>
    <n v="798.08"/>
    <x v="0"/>
    <d v="2017-01-01T00:00:00"/>
    <x v="9"/>
    <n v="5759900"/>
    <n v="27.52"/>
    <n v="29.000000000000004"/>
  </r>
  <r>
    <s v="SpokCity"/>
    <x v="7"/>
    <s v="14118647"/>
    <n v="55.04"/>
    <n v="55.04"/>
    <x v="0"/>
    <d v="2017-01-01T00:00:00"/>
    <x v="9"/>
    <n v="5707530"/>
    <n v="27.52"/>
    <n v="2"/>
  </r>
  <r>
    <s v="COUNTY"/>
    <x v="7"/>
    <s v="14118647"/>
    <n v="8503.68"/>
    <n v="8503.68"/>
    <x v="0"/>
    <d v="2017-01-01T00:00:00"/>
    <x v="9"/>
    <n v="5765990"/>
    <n v="27.52"/>
    <n v="309"/>
  </r>
  <r>
    <s v="COUNTY"/>
    <x v="7"/>
    <s v="14118647"/>
    <n v="82.56"/>
    <n v="82.56"/>
    <x v="0"/>
    <d v="2017-01-01T00:00:00"/>
    <x v="9"/>
    <n v="5783770"/>
    <n v="27.52"/>
    <n v="3"/>
  </r>
  <r>
    <s v="COUNTY"/>
    <x v="7"/>
    <s v="14118647"/>
    <n v="55.04"/>
    <n v="55.04"/>
    <x v="0"/>
    <d v="2017-01-01T00:00:00"/>
    <x v="9"/>
    <n v="5731640"/>
    <n v="27.52"/>
    <n v="2"/>
  </r>
  <r>
    <s v="COUNTY"/>
    <x v="7"/>
    <s v="14118647"/>
    <n v="27.52"/>
    <n v="27.52"/>
    <x v="0"/>
    <d v="2017-01-01T00:00:00"/>
    <x v="9"/>
    <n v="5778180"/>
    <n v="27.52"/>
    <n v="1"/>
  </r>
  <r>
    <s v="COUNTY"/>
    <x v="7"/>
    <s v="14118647"/>
    <n v="55.04"/>
    <n v="55.04"/>
    <x v="0"/>
    <d v="2017-01-01T00:00:00"/>
    <x v="9"/>
    <n v="5770590"/>
    <n v="27.52"/>
    <n v="2"/>
  </r>
  <r>
    <s v="COUNTY"/>
    <x v="7"/>
    <s v="14118647"/>
    <n v="22181.119999999999"/>
    <n v="22181.119999999999"/>
    <x v="0"/>
    <d v="2017-01-01T00:00:00"/>
    <x v="9"/>
    <n v="5768200"/>
    <n v="27.52"/>
    <n v="806"/>
  </r>
  <r>
    <s v="COUNTY"/>
    <x v="7"/>
    <s v="14318964"/>
    <n v="27.52"/>
    <n v="27.52"/>
    <x v="0"/>
    <d v="2017-01-01T00:00:00"/>
    <x v="9"/>
    <n v="5781340"/>
    <n v="27.52"/>
    <n v="1"/>
  </r>
  <r>
    <s v="COUNTY"/>
    <x v="7"/>
    <s v="14318964"/>
    <n v="715.52"/>
    <n v="715.52"/>
    <x v="0"/>
    <d v="2017-01-01T00:00:00"/>
    <x v="9"/>
    <n v="5781270"/>
    <n v="27.52"/>
    <n v="26"/>
  </r>
  <r>
    <s v="COUNTY"/>
    <x v="7"/>
    <s v="14318964"/>
    <n v="27.52"/>
    <n v="27.52"/>
    <x v="0"/>
    <d v="2017-01-01T00:00:00"/>
    <x v="9"/>
    <n v="5787310"/>
    <n v="27.52"/>
    <n v="1"/>
  </r>
  <r>
    <s v="COUNTY"/>
    <x v="7"/>
    <s v="14318964"/>
    <n v="1403.52"/>
    <n v="1403.52"/>
    <x v="0"/>
    <d v="2017-01-01T00:00:00"/>
    <x v="9"/>
    <n v="5769590"/>
    <n v="27.52"/>
    <n v="51"/>
  </r>
  <r>
    <s v="COUNTY"/>
    <x v="7"/>
    <s v="899228"/>
    <n v="-21.83"/>
    <n v="21.83"/>
    <x v="0"/>
    <d v="2017-01-02T00:00:00"/>
    <x v="9"/>
    <n v="5763840"/>
    <n v="27.29"/>
    <n v="-0.79992671308171492"/>
  </r>
  <r>
    <s v="COUNTY"/>
    <x v="7"/>
    <s v="905596"/>
    <n v="-22.02"/>
    <n v="22.02"/>
    <x v="0"/>
    <d v="2017-01-02T00:00:00"/>
    <x v="9"/>
    <n v="5772060"/>
    <n v="27.52"/>
    <n v="-0.80014534883720934"/>
  </r>
  <r>
    <s v="COUNTY"/>
    <x v="7"/>
    <s v="905733"/>
    <n v="-22.02"/>
    <n v="22.02"/>
    <x v="0"/>
    <d v="2017-01-02T00:00:00"/>
    <x v="9"/>
    <n v="5779980"/>
    <n v="27.52"/>
    <n v="-0.80014534883720934"/>
  </r>
  <r>
    <s v="COUNTY"/>
    <x v="7"/>
    <s v="906695"/>
    <n v="-22.02"/>
    <n v="22.02"/>
    <x v="0"/>
    <d v="2017-01-02T00:00:00"/>
    <x v="9"/>
    <n v="5730470"/>
    <n v="27.52"/>
    <n v="-0.80014534883720934"/>
  </r>
  <r>
    <s v="COUNTY"/>
    <x v="7"/>
    <s v="906940"/>
    <n v="-22.02"/>
    <n v="22.02"/>
    <x v="0"/>
    <d v="2017-01-03T00:00:00"/>
    <x v="9"/>
    <n v="5001515"/>
    <n v="27.52"/>
    <n v="-0.80014534883720934"/>
  </r>
  <r>
    <s v="COUNTY"/>
    <x v="7"/>
    <s v="913126"/>
    <n v="27.52"/>
    <n v="27.52"/>
    <x v="0"/>
    <d v="2017-01-03T00:00:00"/>
    <x v="9"/>
    <n v="5016765"/>
    <n v="27.52"/>
    <n v="1"/>
  </r>
  <r>
    <s v="COUNTY"/>
    <x v="7"/>
    <s v="902301"/>
    <n v="27.52"/>
    <n v="27.52"/>
    <x v="0"/>
    <d v="2017-01-04T00:00:00"/>
    <x v="9"/>
    <n v="5006122"/>
    <n v="27.52"/>
    <n v="1"/>
  </r>
  <r>
    <s v="COUNTY"/>
    <x v="7"/>
    <s v="905619"/>
    <n v="27.52"/>
    <n v="27.52"/>
    <x v="0"/>
    <d v="2017-01-04T00:00:00"/>
    <x v="9"/>
    <n v="5012221"/>
    <n v="27.52"/>
    <n v="1"/>
  </r>
  <r>
    <s v="COUNTY"/>
    <x v="7"/>
    <s v="905584"/>
    <n v="27.52"/>
    <n v="27.52"/>
    <x v="0"/>
    <d v="2017-01-05T00:00:00"/>
    <x v="9"/>
    <n v="5006148"/>
    <n v="27.52"/>
    <n v="1"/>
  </r>
  <r>
    <s v="COUNTY"/>
    <x v="7"/>
    <s v="907073"/>
    <n v="-20.64"/>
    <n v="20.64"/>
    <x v="0"/>
    <d v="2017-01-06T00:00:00"/>
    <x v="9"/>
    <n v="5001092"/>
    <n v="27.52"/>
    <n v="-0.75"/>
  </r>
  <r>
    <s v="COUNTY"/>
    <x v="7"/>
    <s v="907078"/>
    <n v="-27.52"/>
    <n v="27.52"/>
    <x v="0"/>
    <d v="2017-01-06T00:00:00"/>
    <x v="9"/>
    <n v="5789500"/>
    <n v="27.52"/>
    <n v="-1"/>
  </r>
  <r>
    <s v="COUNTY"/>
    <x v="7"/>
    <s v="907207"/>
    <n v="-20.64"/>
    <n v="20.64"/>
    <x v="0"/>
    <d v="2017-01-06T00:00:00"/>
    <x v="9"/>
    <n v="5015800"/>
    <n v="27.52"/>
    <n v="-0.75"/>
  </r>
  <r>
    <s v="COUNTY"/>
    <x v="7"/>
    <s v="905627"/>
    <n v="22.02"/>
    <n v="22.02"/>
    <x v="0"/>
    <d v="2017-01-09T00:00:00"/>
    <x v="9"/>
    <n v="5777040"/>
    <n v="27.52"/>
    <n v="0.80014534883720934"/>
  </r>
  <r>
    <s v="COUNTY"/>
    <x v="7"/>
    <s v="905769"/>
    <n v="22.02"/>
    <n v="22.02"/>
    <x v="0"/>
    <d v="2017-01-09T00:00:00"/>
    <x v="9"/>
    <n v="5789580"/>
    <n v="27.52"/>
    <n v="0.80014534883720934"/>
  </r>
  <r>
    <s v="COUNTY"/>
    <x v="7"/>
    <s v="906683"/>
    <n v="22.02"/>
    <n v="22.02"/>
    <x v="0"/>
    <d v="2017-01-09T00:00:00"/>
    <x v="9"/>
    <n v="5730710"/>
    <n v="27.52"/>
    <n v="0.80014534883720934"/>
  </r>
  <r>
    <s v="COUNTY"/>
    <x v="7"/>
    <s v="906714"/>
    <n v="22.02"/>
    <n v="22.02"/>
    <x v="0"/>
    <d v="2017-01-09T00:00:00"/>
    <x v="9"/>
    <n v="5789420"/>
    <n v="27.52"/>
    <n v="0.80014534883720934"/>
  </r>
  <r>
    <s v="COUNTY"/>
    <x v="7"/>
    <s v="907043"/>
    <n v="22.02"/>
    <n v="22.02"/>
    <x v="0"/>
    <d v="2017-01-09T00:00:00"/>
    <x v="9"/>
    <n v="5789630"/>
    <n v="27.52"/>
    <n v="0.80014534883720934"/>
  </r>
  <r>
    <s v="COUNTY"/>
    <x v="7"/>
    <s v="907452"/>
    <n v="-16.510000000000002"/>
    <n v="16.510000000000002"/>
    <x v="0"/>
    <d v="2017-01-09T00:00:00"/>
    <x v="9"/>
    <n v="5748840"/>
    <n v="27.52"/>
    <n v="-0.59992732558139539"/>
  </r>
  <r>
    <s v="COUNTY"/>
    <x v="7"/>
    <s v="907526"/>
    <n v="-16.510000000000002"/>
    <n v="16.510000000000002"/>
    <x v="0"/>
    <d v="2017-01-09T00:00:00"/>
    <x v="9"/>
    <n v="5773210"/>
    <n v="27.52"/>
    <n v="-0.59992732558139539"/>
  </r>
  <r>
    <s v="COUNTY"/>
    <x v="7"/>
    <s v="908037"/>
    <n v="-16.510000000000002"/>
    <n v="16.510000000000002"/>
    <x v="0"/>
    <d v="2017-01-09T00:00:00"/>
    <x v="9"/>
    <n v="5757190"/>
    <n v="27.52"/>
    <n v="-0.59992732558139539"/>
  </r>
  <r>
    <s v="COUNTY"/>
    <x v="7"/>
    <s v="908043"/>
    <n v="-16.510000000000002"/>
    <n v="16.510000000000002"/>
    <x v="0"/>
    <d v="2017-01-09T00:00:00"/>
    <x v="9"/>
    <n v="5782710"/>
    <n v="27.52"/>
    <n v="-0.59992732558139539"/>
  </r>
  <r>
    <s v="COUNTY"/>
    <x v="7"/>
    <s v="908061"/>
    <n v="-16.510000000000002"/>
    <n v="16.510000000000002"/>
    <x v="0"/>
    <d v="2017-01-09T00:00:00"/>
    <x v="9"/>
    <n v="5781720"/>
    <n v="27.52"/>
    <n v="-0.59992732558139539"/>
  </r>
  <r>
    <s v="COUNTY"/>
    <x v="7"/>
    <s v="908948"/>
    <n v="-16.510000000000002"/>
    <n v="16.510000000000002"/>
    <x v="0"/>
    <d v="2017-01-09T00:00:00"/>
    <x v="9"/>
    <n v="5720380"/>
    <n v="27.52"/>
    <n v="-0.59992732558139539"/>
  </r>
  <r>
    <s v="COUNTY"/>
    <x v="7"/>
    <s v="916412"/>
    <n v="22.02"/>
    <n v="22.02"/>
    <x v="0"/>
    <d v="2017-01-09T00:00:00"/>
    <x v="9"/>
    <n v="5790310"/>
    <n v="27.52"/>
    <n v="0.80014534883720934"/>
  </r>
  <r>
    <s v="COUNTY"/>
    <x v="7"/>
    <s v="905607"/>
    <n v="22.02"/>
    <n v="22.02"/>
    <x v="0"/>
    <d v="2017-01-10T00:00:00"/>
    <x v="9"/>
    <n v="5016374"/>
    <n v="27.52"/>
    <n v="0.80014534883720934"/>
  </r>
  <r>
    <s v="COUNTY"/>
    <x v="7"/>
    <s v="905656"/>
    <n v="22.02"/>
    <n v="22.02"/>
    <x v="0"/>
    <d v="2017-01-10T00:00:00"/>
    <x v="9"/>
    <n v="5007350"/>
    <n v="27.52"/>
    <n v="0.80014534883720934"/>
  </r>
  <r>
    <s v="COUNTY"/>
    <x v="7"/>
    <s v="905750"/>
    <n v="22.02"/>
    <n v="22.02"/>
    <x v="0"/>
    <d v="2017-01-10T00:00:00"/>
    <x v="9"/>
    <n v="5000813"/>
    <n v="27.52"/>
    <n v="0.80014534883720934"/>
  </r>
  <r>
    <s v="COUNTY"/>
    <x v="7"/>
    <s v="908458"/>
    <n v="-13.76"/>
    <n v="13.76"/>
    <x v="0"/>
    <d v="2017-01-11T00:00:00"/>
    <x v="9"/>
    <n v="5015985"/>
    <n v="27.52"/>
    <n v="-0.5"/>
  </r>
  <r>
    <s v="COUNTY"/>
    <x v="7"/>
    <s v="909289"/>
    <n v="-12.72"/>
    <n v="12.72"/>
    <x v="0"/>
    <d v="2017-01-11T00:00:00"/>
    <x v="9"/>
    <n v="5772460"/>
    <n v="27.52"/>
    <n v="-0.46220930232558144"/>
  </r>
  <r>
    <s v="COUNTY"/>
    <x v="7"/>
    <s v="907477"/>
    <n v="20.64"/>
    <n v="20.64"/>
    <x v="0"/>
    <d v="2017-01-12T00:00:00"/>
    <x v="9"/>
    <n v="5716070"/>
    <n v="27.52"/>
    <n v="0.75"/>
  </r>
  <r>
    <s v="COUNTY"/>
    <x v="7"/>
    <s v="908277"/>
    <n v="20.64"/>
    <n v="20.64"/>
    <x v="0"/>
    <d v="2017-01-12T00:00:00"/>
    <x v="9"/>
    <n v="5007569"/>
    <n v="27.52"/>
    <n v="0.75"/>
  </r>
  <r>
    <s v="COUNTY"/>
    <x v="7"/>
    <s v="908455"/>
    <n v="20.64"/>
    <n v="20.64"/>
    <x v="0"/>
    <d v="2017-01-12T00:00:00"/>
    <x v="9"/>
    <n v="5001530"/>
    <n v="27.52"/>
    <n v="0.75"/>
  </r>
  <r>
    <s v="COUNTY"/>
    <x v="7"/>
    <s v="908457"/>
    <n v="20.64"/>
    <n v="20.64"/>
    <x v="0"/>
    <d v="2017-01-12T00:00:00"/>
    <x v="9"/>
    <n v="5779370"/>
    <n v="27.52"/>
    <n v="0.75"/>
  </r>
  <r>
    <s v="COUNTY"/>
    <x v="7"/>
    <s v="908951"/>
    <n v="-13.76"/>
    <n v="13.76"/>
    <x v="0"/>
    <d v="2017-01-12T00:00:00"/>
    <x v="9"/>
    <n v="5005587"/>
    <n v="27.52"/>
    <n v="-0.5"/>
  </r>
  <r>
    <s v="COUNTY"/>
    <x v="7"/>
    <s v="909349"/>
    <n v="-13.76"/>
    <n v="13.76"/>
    <x v="0"/>
    <d v="2017-01-12T00:00:00"/>
    <x v="9"/>
    <n v="5776100"/>
    <n v="27.52"/>
    <n v="-0.5"/>
  </r>
  <r>
    <s v="COUNTY"/>
    <x v="7"/>
    <s v="910228"/>
    <n v="-13.76"/>
    <n v="13.76"/>
    <x v="0"/>
    <d v="2017-01-12T00:00:00"/>
    <x v="9"/>
    <n v="5757500"/>
    <n v="27.52"/>
    <n v="-0.5"/>
  </r>
  <r>
    <s v="COUNTY"/>
    <x v="7"/>
    <s v="907077"/>
    <n v="20.64"/>
    <n v="20.64"/>
    <x v="0"/>
    <d v="2017-01-13T00:00:00"/>
    <x v="9"/>
    <n v="5789500"/>
    <n v="27.52"/>
    <n v="0.75"/>
  </r>
  <r>
    <s v="COUNTY"/>
    <x v="7"/>
    <s v="908754"/>
    <n v="20.64"/>
    <n v="20.64"/>
    <x v="0"/>
    <d v="2017-01-13T00:00:00"/>
    <x v="9"/>
    <n v="5004267"/>
    <n v="27.52"/>
    <n v="0.75"/>
  </r>
  <r>
    <s v="COUNTY"/>
    <x v="7"/>
    <s v="905748"/>
    <n v="16.510000000000002"/>
    <n v="16.510000000000002"/>
    <x v="0"/>
    <d v="2017-01-16T00:00:00"/>
    <x v="9"/>
    <n v="5789570"/>
    <n v="27.52"/>
    <n v="0.59992732558139539"/>
  </r>
  <r>
    <s v="COUNTY"/>
    <x v="7"/>
    <s v="905775"/>
    <n v="16.510000000000002"/>
    <n v="16.510000000000002"/>
    <x v="0"/>
    <d v="2017-01-16T00:00:00"/>
    <x v="9"/>
    <n v="5789590"/>
    <n v="27.52"/>
    <n v="0.59992732558139539"/>
  </r>
  <r>
    <s v="COUNTY"/>
    <x v="7"/>
    <s v="906938"/>
    <n v="16.510000000000002"/>
    <n v="16.510000000000002"/>
    <x v="0"/>
    <d v="2017-01-16T00:00:00"/>
    <x v="9"/>
    <n v="5789610"/>
    <n v="27.52"/>
    <n v="0.59992732558139539"/>
  </r>
  <r>
    <s v="COUNTY"/>
    <x v="7"/>
    <s v="907120"/>
    <n v="16.510000000000002"/>
    <n v="16.510000000000002"/>
    <x v="0"/>
    <d v="2017-01-16T00:00:00"/>
    <x v="9"/>
    <n v="5006894"/>
    <n v="27.52"/>
    <n v="0.59992732558139539"/>
  </r>
  <r>
    <s v="COUNTY"/>
    <x v="7"/>
    <s v="907174"/>
    <n v="16.510000000000002"/>
    <n v="16.510000000000002"/>
    <x v="0"/>
    <d v="2017-01-16T00:00:00"/>
    <x v="9"/>
    <n v="5746470"/>
    <n v="27.52"/>
    <n v="0.59992732558139539"/>
  </r>
  <r>
    <s v="COUNTY"/>
    <x v="7"/>
    <s v="907446"/>
    <n v="16.510000000000002"/>
    <n v="16.510000000000002"/>
    <x v="0"/>
    <d v="2017-01-16T00:00:00"/>
    <x v="9"/>
    <n v="5761320"/>
    <n v="27.52"/>
    <n v="0.59992732558139539"/>
  </r>
  <r>
    <s v="COUNTY"/>
    <x v="7"/>
    <s v="908031"/>
    <n v="16.510000000000002"/>
    <n v="16.510000000000002"/>
    <x v="0"/>
    <d v="2017-01-16T00:00:00"/>
    <x v="9"/>
    <n v="5789690"/>
    <n v="27.52"/>
    <n v="0.59992732558139539"/>
  </r>
  <r>
    <s v="COUNTY"/>
    <x v="7"/>
    <s v="908035"/>
    <n v="16.510000000000002"/>
    <n v="16.510000000000002"/>
    <x v="0"/>
    <d v="2017-01-16T00:00:00"/>
    <x v="9"/>
    <n v="5789620"/>
    <n v="27.52"/>
    <n v="0.59992732558139539"/>
  </r>
  <r>
    <s v="COUNTY"/>
    <x v="7"/>
    <s v="908607"/>
    <n v="16.510000000000002"/>
    <n v="16.510000000000002"/>
    <x v="0"/>
    <d v="2017-01-16T00:00:00"/>
    <x v="9"/>
    <n v="5789720"/>
    <n v="27.52"/>
    <n v="0.59992732558139539"/>
  </r>
  <r>
    <s v="COUNTY"/>
    <x v="7"/>
    <s v="908791"/>
    <n v="16.510000000000002"/>
    <n v="16.510000000000002"/>
    <x v="0"/>
    <d v="2017-01-16T00:00:00"/>
    <x v="9"/>
    <n v="5789760"/>
    <n v="27.52"/>
    <n v="0.59992732558139539"/>
  </r>
  <r>
    <s v="COUNTY"/>
    <x v="7"/>
    <s v="908893"/>
    <n v="16.510000000000002"/>
    <n v="16.510000000000002"/>
    <x v="0"/>
    <d v="2017-01-16T00:00:00"/>
    <x v="9"/>
    <n v="5789780"/>
    <n v="27.52"/>
    <n v="0.59992732558139539"/>
  </r>
  <r>
    <s v="COUNTY"/>
    <x v="7"/>
    <s v="909504"/>
    <n v="16.510000000000002"/>
    <n v="16.510000000000002"/>
    <x v="0"/>
    <d v="2017-01-16T00:00:00"/>
    <x v="9"/>
    <n v="5789890"/>
    <n v="27.52"/>
    <n v="0.59992732558139539"/>
  </r>
  <r>
    <s v="COUNTY"/>
    <x v="7"/>
    <s v="909940"/>
    <n v="-11.01"/>
    <n v="11.01"/>
    <x v="0"/>
    <d v="2017-01-16T00:00:00"/>
    <x v="9"/>
    <n v="5780130"/>
    <n v="27.52"/>
    <n v="-0.40007267441860467"/>
  </r>
  <r>
    <s v="COUNTY"/>
    <x v="7"/>
    <s v="910369"/>
    <n v="16.510000000000002"/>
    <n v="16.510000000000002"/>
    <x v="0"/>
    <d v="2017-01-16T00:00:00"/>
    <x v="9"/>
    <n v="5787480"/>
    <n v="27.52"/>
    <n v="0.59992732558139539"/>
  </r>
  <r>
    <s v="COUNTY"/>
    <x v="7"/>
    <s v="911163"/>
    <n v="-11.01"/>
    <n v="11.01"/>
    <x v="0"/>
    <d v="2017-01-16T00:00:00"/>
    <x v="9"/>
    <n v="5780360"/>
    <n v="27.52"/>
    <n v="-0.40007267441860467"/>
  </r>
  <r>
    <s v="AWH"/>
    <x v="7"/>
    <s v="913787"/>
    <n v="16.510000000000002"/>
    <n v="16.510000000000002"/>
    <x v="0"/>
    <d v="2017-01-16T00:00:00"/>
    <x v="9"/>
    <n v="5015219"/>
    <n v="27.52"/>
    <n v="0.59992732558139539"/>
  </r>
  <r>
    <s v="COUNTY"/>
    <x v="7"/>
    <s v="910428"/>
    <n v="-11.01"/>
    <n v="11.01"/>
    <x v="0"/>
    <d v="2017-01-17T00:00:00"/>
    <x v="9"/>
    <n v="5776780"/>
    <n v="27.52"/>
    <n v="-0.40007267441860467"/>
  </r>
  <r>
    <s v="COUNTY"/>
    <x v="7"/>
    <s v="910761"/>
    <n v="6.82"/>
    <n v="6.82"/>
    <x v="0"/>
    <d v="2017-01-17T00:00:00"/>
    <x v="9"/>
    <n v="5786960"/>
    <n v="27.52"/>
    <n v="0.24781976744186049"/>
  </r>
  <r>
    <s v="COUNTY"/>
    <x v="7"/>
    <s v="910801"/>
    <n v="-11.01"/>
    <n v="11.01"/>
    <x v="0"/>
    <d v="2017-01-17T00:00:00"/>
    <x v="9"/>
    <n v="5789410"/>
    <n v="27.52"/>
    <n v="-0.40007267441860467"/>
  </r>
  <r>
    <s v="COUNTY"/>
    <x v="7"/>
    <s v="907153"/>
    <n v="13.76"/>
    <n v="13.76"/>
    <x v="0"/>
    <d v="2017-01-19T00:00:00"/>
    <x v="9"/>
    <n v="5772460"/>
    <n v="27.52"/>
    <n v="0.5"/>
  </r>
  <r>
    <s v="COUNTY"/>
    <x v="7"/>
    <s v="907202"/>
    <n v="13.76"/>
    <n v="13.76"/>
    <x v="0"/>
    <d v="2017-01-19T00:00:00"/>
    <x v="9"/>
    <n v="5780850"/>
    <n v="27.52"/>
    <n v="0.5"/>
  </r>
  <r>
    <s v="COUNTY"/>
    <x v="7"/>
    <s v="908795"/>
    <n v="13.76"/>
    <n v="13.76"/>
    <x v="0"/>
    <d v="2017-01-19T00:00:00"/>
    <x v="9"/>
    <n v="5789770"/>
    <n v="27.52"/>
    <n v="0.5"/>
  </r>
  <r>
    <s v="COUNTY"/>
    <x v="7"/>
    <s v="911350"/>
    <n v="-6.88"/>
    <n v="6.88"/>
    <x v="0"/>
    <d v="2017-01-19T00:00:00"/>
    <x v="9"/>
    <n v="5007536"/>
    <n v="27.52"/>
    <n v="-0.25"/>
  </r>
  <r>
    <s v="COUNTY"/>
    <x v="7"/>
    <s v="912895"/>
    <n v="20.64"/>
    <n v="20.64"/>
    <x v="0"/>
    <d v="2017-01-19T00:00:00"/>
    <x v="9"/>
    <n v="5779590"/>
    <n v="27.52"/>
    <n v="0.75"/>
  </r>
  <r>
    <s v="COUNTY"/>
    <x v="7"/>
    <s v="911560"/>
    <n v="-6.88"/>
    <n v="6.88"/>
    <x v="0"/>
    <d v="2017-01-20T00:00:00"/>
    <x v="9"/>
    <n v="5006505"/>
    <n v="27.52"/>
    <n v="-0.25"/>
  </r>
  <r>
    <s v="COUNTY"/>
    <x v="7"/>
    <s v="913089"/>
    <n v="20.64"/>
    <n v="20.64"/>
    <x v="0"/>
    <d v="2017-01-20T00:00:00"/>
    <x v="9"/>
    <n v="5784360"/>
    <n v="27.52"/>
    <n v="0.75"/>
  </r>
  <r>
    <s v="COUNTY"/>
    <x v="7"/>
    <s v="913102"/>
    <n v="20.64"/>
    <n v="20.64"/>
    <x v="0"/>
    <d v="2017-01-20T00:00:00"/>
    <x v="9"/>
    <n v="5787330"/>
    <n v="27.52"/>
    <n v="0.75"/>
  </r>
  <r>
    <s v="COUNTY"/>
    <x v="7"/>
    <s v="908965"/>
    <n v="11.01"/>
    <n v="11.01"/>
    <x v="0"/>
    <d v="2017-01-23T00:00:00"/>
    <x v="9"/>
    <n v="5789800"/>
    <n v="27.52"/>
    <n v="0.40007267441860467"/>
  </r>
  <r>
    <s v="COUNTY"/>
    <x v="7"/>
    <s v="909307"/>
    <n v="11.01"/>
    <n v="11.01"/>
    <x v="0"/>
    <d v="2017-01-23T00:00:00"/>
    <x v="9"/>
    <n v="5789830"/>
    <n v="27.52"/>
    <n v="0.40007267441860467"/>
  </r>
  <r>
    <s v="COUNTY"/>
    <x v="7"/>
    <s v="910747"/>
    <n v="19.07"/>
    <n v="19.07"/>
    <x v="0"/>
    <d v="2017-01-23T00:00:00"/>
    <x v="9"/>
    <n v="5786960"/>
    <n v="27.52"/>
    <n v="0.69295058139534882"/>
  </r>
  <r>
    <s v="COUNTY"/>
    <x v="7"/>
    <s v="911155"/>
    <n v="11.01"/>
    <n v="11.01"/>
    <x v="0"/>
    <d v="2017-01-23T00:00:00"/>
    <x v="9"/>
    <n v="5730470"/>
    <n v="27.52"/>
    <n v="0.40007267441860467"/>
  </r>
  <r>
    <s v="COUNTY"/>
    <x v="7"/>
    <s v="912690"/>
    <n v="-5.5"/>
    <n v="5.5"/>
    <x v="0"/>
    <d v="2017-01-23T00:00:00"/>
    <x v="9"/>
    <n v="5006433"/>
    <n v="27.52"/>
    <n v="-0.19985465116279069"/>
  </r>
  <r>
    <s v="COUNTY"/>
    <x v="7"/>
    <s v="912892"/>
    <n v="22.02"/>
    <n v="22.02"/>
    <x v="0"/>
    <d v="2017-01-23T00:00:00"/>
    <x v="9"/>
    <n v="5726580"/>
    <n v="27.52"/>
    <n v="0.80014534883720934"/>
  </r>
  <r>
    <s v="COUNTY"/>
    <x v="7"/>
    <s v="912900"/>
    <n v="22.02"/>
    <n v="22.02"/>
    <x v="0"/>
    <d v="2017-01-23T00:00:00"/>
    <x v="9"/>
    <n v="5006975"/>
    <n v="27.52"/>
    <n v="0.80014534883720934"/>
  </r>
  <r>
    <s v="COUNTY"/>
    <x v="7"/>
    <s v="913104"/>
    <n v="22.02"/>
    <n v="22.02"/>
    <x v="0"/>
    <d v="2017-01-23T00:00:00"/>
    <x v="9"/>
    <n v="5770040"/>
    <n v="27.52"/>
    <n v="0.80014534883720934"/>
  </r>
  <r>
    <s v="COUNTY"/>
    <x v="7"/>
    <s v="913147"/>
    <n v="22.02"/>
    <n v="22.02"/>
    <x v="0"/>
    <d v="2017-01-23T00:00:00"/>
    <x v="9"/>
    <n v="5781430"/>
    <n v="27.52"/>
    <n v="0.80014534883720934"/>
  </r>
  <r>
    <s v="COUNTY"/>
    <x v="7"/>
    <s v="913153"/>
    <n v="22.02"/>
    <n v="22.02"/>
    <x v="0"/>
    <d v="2017-01-23T00:00:00"/>
    <x v="9"/>
    <n v="5784530"/>
    <n v="27.52"/>
    <n v="0.80014534883720934"/>
  </r>
  <r>
    <s v="COUNTY"/>
    <x v="7"/>
    <s v="913159"/>
    <n v="27.52"/>
    <n v="27.52"/>
    <x v="0"/>
    <d v="2017-01-23T00:00:00"/>
    <x v="9"/>
    <n v="5784810"/>
    <n v="27.52"/>
    <n v="1"/>
  </r>
  <r>
    <s v="COUNTY"/>
    <x v="7"/>
    <s v="913177"/>
    <n v="22.02"/>
    <n v="22.02"/>
    <x v="0"/>
    <d v="2017-01-23T00:00:00"/>
    <x v="9"/>
    <n v="5765910"/>
    <n v="27.52"/>
    <n v="0.80014534883720934"/>
  </r>
  <r>
    <s v="COUNTY"/>
    <x v="7"/>
    <s v="913184"/>
    <n v="22.02"/>
    <n v="22.02"/>
    <x v="0"/>
    <d v="2017-01-23T00:00:00"/>
    <x v="9"/>
    <n v="5784440"/>
    <n v="27.52"/>
    <n v="0.80014534883720934"/>
  </r>
  <r>
    <s v="COUNTY"/>
    <x v="7"/>
    <s v="913417"/>
    <n v="-5.5"/>
    <n v="5.5"/>
    <x v="0"/>
    <d v="2017-01-23T00:00:00"/>
    <x v="9"/>
    <n v="5779580"/>
    <n v="27.52"/>
    <n v="-0.19985465116279069"/>
  </r>
  <r>
    <s v="COUNTY"/>
    <x v="7"/>
    <s v="913692"/>
    <n v="-5.5"/>
    <n v="5.5"/>
    <x v="0"/>
    <d v="2017-01-23T00:00:00"/>
    <x v="9"/>
    <n v="5782650"/>
    <n v="27.52"/>
    <n v="-0.19985465116279069"/>
  </r>
  <r>
    <s v="COUNTY"/>
    <x v="7"/>
    <s v="910436"/>
    <n v="11.01"/>
    <n v="11.01"/>
    <x v="0"/>
    <d v="2017-01-24T00:00:00"/>
    <x v="9"/>
    <n v="5786250"/>
    <n v="27.52"/>
    <n v="0.40007267441860467"/>
  </r>
  <r>
    <s v="COUNTY"/>
    <x v="7"/>
    <s v="912293"/>
    <n v="11.01"/>
    <n v="11.01"/>
    <x v="0"/>
    <d v="2017-01-24T00:00:00"/>
    <x v="9"/>
    <n v="5782530"/>
    <n v="27.52"/>
    <n v="0.40007267441860467"/>
  </r>
  <r>
    <s v="COUNTY"/>
    <x v="7"/>
    <s v="912903"/>
    <n v="22.02"/>
    <n v="22.02"/>
    <x v="0"/>
    <d v="2017-01-24T00:00:00"/>
    <x v="9"/>
    <n v="5783990"/>
    <n v="27.52"/>
    <n v="0.80014534883720934"/>
  </r>
  <r>
    <s v="COUNTY"/>
    <x v="7"/>
    <s v="913087"/>
    <n v="22.02"/>
    <n v="22.02"/>
    <x v="0"/>
    <d v="2017-01-24T00:00:00"/>
    <x v="9"/>
    <n v="5781290"/>
    <n v="27.52"/>
    <n v="0.80014534883720934"/>
  </r>
  <r>
    <s v="COUNTY"/>
    <x v="7"/>
    <s v="913107"/>
    <n v="22.02"/>
    <n v="22.02"/>
    <x v="0"/>
    <d v="2017-01-24T00:00:00"/>
    <x v="9"/>
    <n v="5756600"/>
    <n v="27.52"/>
    <n v="0.80014534883720934"/>
  </r>
  <r>
    <s v="COUNTY"/>
    <x v="7"/>
    <s v="913151"/>
    <n v="-5.46"/>
    <n v="5.46"/>
    <x v="0"/>
    <d v="2017-01-24T00:00:00"/>
    <x v="9"/>
    <n v="5016765"/>
    <n v="27.52"/>
    <n v="-0.19840116279069767"/>
  </r>
  <r>
    <s v="COUNTY"/>
    <x v="7"/>
    <s v="909408"/>
    <n v="6.88"/>
    <n v="6.88"/>
    <x v="0"/>
    <d v="2017-01-25T00:00:00"/>
    <x v="9"/>
    <n v="5789850"/>
    <n v="27.52"/>
    <n v="0.25"/>
  </r>
  <r>
    <s v="COUNTY"/>
    <x v="7"/>
    <s v="913211"/>
    <n v="27.52"/>
    <n v="27.52"/>
    <x v="0"/>
    <d v="2017-01-25T00:00:00"/>
    <x v="9"/>
    <n v="5004638"/>
    <n v="27.52"/>
    <n v="1"/>
  </r>
  <r>
    <s v="COUNTY"/>
    <x v="7"/>
    <s v="911162"/>
    <n v="6.88"/>
    <n v="6.88"/>
    <x v="0"/>
    <d v="2017-01-26T00:00:00"/>
    <x v="9"/>
    <n v="5788630"/>
    <n v="27.52"/>
    <n v="0.25"/>
  </r>
  <r>
    <s v="COUNTY"/>
    <x v="7"/>
    <s v="911552"/>
    <n v="6.88"/>
    <n v="6.88"/>
    <x v="0"/>
    <d v="2017-01-26T00:00:00"/>
    <x v="9"/>
    <n v="5007431"/>
    <n v="27.52"/>
    <n v="0.25"/>
  </r>
  <r>
    <s v="COUNTY"/>
    <x v="7"/>
    <s v="912297"/>
    <n v="6.88"/>
    <n v="6.88"/>
    <x v="0"/>
    <d v="2017-01-26T00:00:00"/>
    <x v="9"/>
    <n v="5790060"/>
    <n v="27.52"/>
    <n v="0.25"/>
  </r>
  <r>
    <s v="COUNTY"/>
    <x v="7"/>
    <s v="912345"/>
    <n v="6.88"/>
    <n v="6.88"/>
    <x v="0"/>
    <d v="2017-01-26T00:00:00"/>
    <x v="9"/>
    <n v="5013461"/>
    <n v="27.52"/>
    <n v="0.25"/>
  </r>
  <r>
    <s v="COUNTY"/>
    <x v="7"/>
    <s v="911609"/>
    <n v="6.88"/>
    <n v="6.88"/>
    <x v="0"/>
    <d v="2017-01-27T00:00:00"/>
    <x v="9"/>
    <n v="5790030"/>
    <n v="27.52"/>
    <n v="0.25"/>
  </r>
  <r>
    <s v="COUNTY"/>
    <x v="7"/>
    <s v="912223"/>
    <n v="5.5"/>
    <n v="5.5"/>
    <x v="0"/>
    <d v="2017-01-30T00:00:00"/>
    <x v="9"/>
    <n v="5790050"/>
    <n v="27.52"/>
    <n v="0.19985465116279069"/>
  </r>
  <r>
    <s v="COUNTY"/>
    <x v="7"/>
    <s v="913091"/>
    <n v="5.5"/>
    <n v="5.5"/>
    <x v="0"/>
    <d v="2017-01-30T00:00:00"/>
    <x v="9"/>
    <n v="5790110"/>
    <n v="27.52"/>
    <n v="0.19985465116279069"/>
  </r>
  <r>
    <s v="COUNTY"/>
    <x v="7"/>
    <s v="913360"/>
    <n v="5.5"/>
    <n v="5.5"/>
    <x v="0"/>
    <d v="2017-01-30T00:00:00"/>
    <x v="9"/>
    <n v="5006820"/>
    <n v="27.52"/>
    <n v="0.19985465116279069"/>
  </r>
  <r>
    <s v="COUNTY"/>
    <x v="7"/>
    <s v="913480"/>
    <n v="5.5"/>
    <n v="5.5"/>
    <x v="0"/>
    <d v="2017-01-30T00:00:00"/>
    <x v="9"/>
    <n v="5785080"/>
    <n v="27.52"/>
    <n v="0.19985465116279069"/>
  </r>
  <r>
    <s v="COUNTY"/>
    <x v="7"/>
    <s v="915071"/>
    <n v="27.52"/>
    <n v="27.52"/>
    <x v="0"/>
    <d v="2017-01-30T00:00:00"/>
    <x v="9"/>
    <n v="5771970"/>
    <n v="27.52"/>
    <n v="1"/>
  </r>
  <r>
    <s v="COUNTY"/>
    <x v="7"/>
    <s v="915141"/>
    <n v="27.52"/>
    <n v="27.52"/>
    <x v="0"/>
    <d v="2017-01-30T00:00:00"/>
    <x v="9"/>
    <n v="5787530"/>
    <n v="27.52"/>
    <n v="1"/>
  </r>
  <r>
    <s v="COUNTY"/>
    <x v="7"/>
    <s v="916386"/>
    <n v="27.52"/>
    <n v="27.52"/>
    <x v="0"/>
    <d v="2017-01-30T00:00:00"/>
    <x v="9"/>
    <n v="5787840"/>
    <n v="27.52"/>
    <n v="1"/>
  </r>
  <r>
    <s v="COUNTY"/>
    <x v="7"/>
    <s v="918238"/>
    <n v="-27.52"/>
    <n v="27.52"/>
    <x v="0"/>
    <d v="2017-01-30T00:00:00"/>
    <x v="9"/>
    <n v="5703290"/>
    <n v="27.52"/>
    <n v="-1"/>
  </r>
  <r>
    <s v="COUNTY"/>
    <x v="7"/>
    <s v="912324"/>
    <n v="5.5"/>
    <n v="5.5"/>
    <x v="0"/>
    <d v="2017-01-31T00:00:00"/>
    <x v="9"/>
    <n v="5004761"/>
    <n v="27.52"/>
    <n v="0.19985465116279069"/>
  </r>
  <r>
    <s v="COUNTY"/>
    <x v="7"/>
    <s v="913180"/>
    <n v="5.5"/>
    <n v="5.5"/>
    <x v="0"/>
    <d v="2017-01-31T00:00:00"/>
    <x v="9"/>
    <n v="5790120"/>
    <n v="27.52"/>
    <n v="0.19985465116279069"/>
  </r>
  <r>
    <s v="COUNTY"/>
    <x v="7"/>
    <s v="913291"/>
    <n v="5.5"/>
    <n v="5.5"/>
    <x v="0"/>
    <d v="2017-01-31T00:00:00"/>
    <x v="9"/>
    <n v="5790140"/>
    <n v="27.52"/>
    <n v="0.19985465116279069"/>
  </r>
  <r>
    <s v="COUNTY"/>
    <x v="7"/>
    <s v="913895"/>
    <n v="5.5"/>
    <n v="5.5"/>
    <x v="0"/>
    <d v="2017-01-31T00:00:00"/>
    <x v="9"/>
    <n v="5781460"/>
    <n v="27.52"/>
    <n v="0.19985465116279069"/>
  </r>
  <r>
    <s v="COUNTY"/>
    <x v="7"/>
    <s v="915117"/>
    <n v="5.5"/>
    <n v="5.5"/>
    <x v="0"/>
    <d v="2017-01-31T00:00:00"/>
    <x v="9"/>
    <n v="5783990"/>
    <n v="27.52"/>
    <n v="0.19985465116279069"/>
  </r>
  <r>
    <s v="COUNTY"/>
    <x v="7"/>
    <s v="916763"/>
    <n v="-27.52"/>
    <n v="27.52"/>
    <x v="0"/>
    <d v="2017-01-31T00:00:00"/>
    <x v="9"/>
    <n v="5755800"/>
    <n v="27.52"/>
    <n v="-1"/>
  </r>
  <r>
    <s v="COUNTY"/>
    <x v="7"/>
    <s v="918276"/>
    <n v="-27.52"/>
    <n v="27.52"/>
    <x v="0"/>
    <d v="2017-01-31T00:00:00"/>
    <x v="9"/>
    <n v="5766380"/>
    <n v="27.52"/>
    <n v="-1"/>
  </r>
  <r>
    <s v="COUNTY"/>
    <x v="7"/>
    <s v="14319018"/>
    <n v="82.56"/>
    <n v="82.56"/>
    <x v="0"/>
    <d v="2017-01-31T00:00:00"/>
    <x v="9"/>
    <n v="5014808"/>
    <n v="27.52"/>
    <n v="3"/>
  </r>
  <r>
    <s v="COUNTY"/>
    <x v="7"/>
    <s v="905734"/>
    <n v="-27.52"/>
    <n v="27.52"/>
    <x v="0"/>
    <d v="2017-02-01T00:00:00"/>
    <x v="10"/>
    <n v="5779980"/>
    <n v="27.52"/>
    <n v="-1"/>
  </r>
  <r>
    <s v="COUNTY"/>
    <x v="7"/>
    <s v="906715"/>
    <n v="27.52"/>
    <n v="27.52"/>
    <x v="0"/>
    <d v="2017-02-01T00:00:00"/>
    <x v="10"/>
    <n v="5789420"/>
    <n v="27.52"/>
    <n v="1"/>
  </r>
  <r>
    <s v="COUNTY"/>
    <x v="7"/>
    <s v="907454"/>
    <n v="-27.52"/>
    <n v="27.52"/>
    <x v="0"/>
    <d v="2017-02-01T00:00:00"/>
    <x v="10"/>
    <n v="5748840"/>
    <n v="27.52"/>
    <n v="-1"/>
  </r>
  <r>
    <s v="COUNTY"/>
    <x v="7"/>
    <s v="907478"/>
    <n v="27.52"/>
    <n v="27.52"/>
    <x v="0"/>
    <d v="2017-02-01T00:00:00"/>
    <x v="10"/>
    <n v="5716070"/>
    <n v="27.52"/>
    <n v="1"/>
  </r>
  <r>
    <s v="COUNTY"/>
    <x v="7"/>
    <s v="908038"/>
    <n v="-27.52"/>
    <n v="27.52"/>
    <x v="0"/>
    <d v="2017-02-01T00:00:00"/>
    <x v="10"/>
    <n v="5757190"/>
    <n v="27.52"/>
    <n v="-1"/>
  </r>
  <r>
    <s v="COUNTY"/>
    <x v="7"/>
    <s v="908044"/>
    <n v="-27.52"/>
    <n v="27.52"/>
    <x v="0"/>
    <d v="2017-02-01T00:00:00"/>
    <x v="10"/>
    <n v="5782710"/>
    <n v="27.52"/>
    <n v="-1"/>
  </r>
  <r>
    <s v="COUNTY"/>
    <x v="7"/>
    <s v="908949"/>
    <n v="-27.52"/>
    <n v="27.52"/>
    <x v="0"/>
    <d v="2017-02-01T00:00:00"/>
    <x v="10"/>
    <n v="5720380"/>
    <n v="27.52"/>
    <n v="-1"/>
  </r>
  <r>
    <s v="COUNTY"/>
    <x v="7"/>
    <s v="909942"/>
    <n v="-27.52"/>
    <n v="27.52"/>
    <x v="0"/>
    <d v="2017-02-01T00:00:00"/>
    <x v="10"/>
    <n v="5780130"/>
    <n v="27.52"/>
    <n v="-1"/>
  </r>
  <r>
    <s v="COUNTY"/>
    <x v="7"/>
    <s v="910229"/>
    <n v="-27.52"/>
    <n v="27.52"/>
    <x v="0"/>
    <d v="2017-02-01T00:00:00"/>
    <x v="10"/>
    <n v="5757500"/>
    <n v="27.52"/>
    <n v="-1"/>
  </r>
  <r>
    <s v="COUNTY"/>
    <x v="7"/>
    <s v="910429"/>
    <n v="-27.52"/>
    <n v="27.52"/>
    <x v="0"/>
    <d v="2017-02-01T00:00:00"/>
    <x v="10"/>
    <n v="5776780"/>
    <n v="27.52"/>
    <n v="-1"/>
  </r>
  <r>
    <s v="COUNTY"/>
    <x v="7"/>
    <s v="910437"/>
    <n v="27.52"/>
    <n v="27.52"/>
    <x v="0"/>
    <d v="2017-02-01T00:00:00"/>
    <x v="10"/>
    <n v="5786250"/>
    <n v="27.52"/>
    <n v="1"/>
  </r>
  <r>
    <s v="COUNTY"/>
    <x v="7"/>
    <s v="910802"/>
    <n v="-27.52"/>
    <n v="27.52"/>
    <x v="0"/>
    <d v="2017-02-01T00:00:00"/>
    <x v="10"/>
    <n v="5789410"/>
    <n v="27.52"/>
    <n v="-1"/>
  </r>
  <r>
    <s v="COUNTY"/>
    <x v="7"/>
    <s v="911164"/>
    <n v="-27.52"/>
    <n v="27.52"/>
    <x v="0"/>
    <d v="2017-02-01T00:00:00"/>
    <x v="10"/>
    <n v="5780360"/>
    <n v="27.52"/>
    <n v="-1"/>
  </r>
  <r>
    <s v="COUNTY"/>
    <x v="7"/>
    <s v="911351"/>
    <n v="-27.52"/>
    <n v="27.52"/>
    <x v="0"/>
    <d v="2017-02-01T00:00:00"/>
    <x v="10"/>
    <n v="5007536"/>
    <n v="27.52"/>
    <n v="-1"/>
  </r>
  <r>
    <s v="COUNTY"/>
    <x v="7"/>
    <s v="911553"/>
    <n v="27.52"/>
    <n v="27.52"/>
    <x v="0"/>
    <d v="2017-02-01T00:00:00"/>
    <x v="10"/>
    <n v="5007431"/>
    <n v="27.52"/>
    <n v="1"/>
  </r>
  <r>
    <s v="COUNTY"/>
    <x v="7"/>
    <s v="911561"/>
    <n v="-27.52"/>
    <n v="27.52"/>
    <x v="0"/>
    <d v="2017-02-01T00:00:00"/>
    <x v="10"/>
    <n v="5006505"/>
    <n v="27.52"/>
    <n v="-1"/>
  </r>
  <r>
    <s v="COUNTY"/>
    <x v="7"/>
    <s v="912691"/>
    <n v="-27.52"/>
    <n v="27.52"/>
    <x v="0"/>
    <d v="2017-02-01T00:00:00"/>
    <x v="10"/>
    <n v="5006433"/>
    <n v="27.52"/>
    <n v="-1"/>
  </r>
  <r>
    <s v="COUNTY"/>
    <x v="7"/>
    <s v="912888"/>
    <n v="27.52"/>
    <n v="27.52"/>
    <x v="0"/>
    <d v="2017-02-01T00:00:00"/>
    <x v="10"/>
    <n v="5004194"/>
    <n v="27.52"/>
    <n v="1"/>
  </r>
  <r>
    <s v="COUNTY"/>
    <x v="7"/>
    <s v="912901"/>
    <n v="27.52"/>
    <n v="27.52"/>
    <x v="0"/>
    <d v="2017-02-01T00:00:00"/>
    <x v="10"/>
    <n v="5790100"/>
    <n v="27.52"/>
    <n v="1"/>
  </r>
  <r>
    <s v="COUNTY"/>
    <x v="7"/>
    <s v="913127"/>
    <n v="27.52"/>
    <n v="27.52"/>
    <x v="0"/>
    <d v="2017-02-01T00:00:00"/>
    <x v="10"/>
    <n v="5016765"/>
    <n v="27.52"/>
    <n v="1"/>
  </r>
  <r>
    <s v="COUNTY"/>
    <x v="7"/>
    <s v="913418"/>
    <n v="-27.52"/>
    <n v="27.52"/>
    <x v="0"/>
    <d v="2017-02-01T00:00:00"/>
    <x v="10"/>
    <n v="5779580"/>
    <n v="27.52"/>
    <n v="-1"/>
  </r>
  <r>
    <s v="COUNTY"/>
    <x v="7"/>
    <s v="913693"/>
    <n v="-27.52"/>
    <n v="27.52"/>
    <x v="0"/>
    <d v="2017-02-01T00:00:00"/>
    <x v="10"/>
    <n v="5782650"/>
    <n v="27.52"/>
    <n v="-1"/>
  </r>
  <r>
    <s v="AWH"/>
    <x v="7"/>
    <s v="913788"/>
    <n v="27.52"/>
    <n v="27.52"/>
    <x v="0"/>
    <d v="2017-02-01T00:00:00"/>
    <x v="10"/>
    <n v="5015219"/>
    <n v="27.52"/>
    <n v="1"/>
  </r>
  <r>
    <s v="COUNTY"/>
    <x v="7"/>
    <s v="914847"/>
    <n v="-27.52"/>
    <n v="27.52"/>
    <x v="0"/>
    <d v="2017-02-01T00:00:00"/>
    <x v="10"/>
    <n v="5762560"/>
    <n v="27.52"/>
    <n v="-1"/>
  </r>
  <r>
    <s v="COUNTY"/>
    <x v="7"/>
    <s v="915073"/>
    <n v="-27.52"/>
    <n v="27.52"/>
    <x v="0"/>
    <d v="2017-02-01T00:00:00"/>
    <x v="10"/>
    <n v="5764830"/>
    <n v="27.52"/>
    <n v="-1"/>
  </r>
  <r>
    <s v="COUNTY"/>
    <x v="7"/>
    <s v="915135"/>
    <n v="27.52"/>
    <n v="27.52"/>
    <x v="0"/>
    <d v="2017-02-01T00:00:00"/>
    <x v="10"/>
    <n v="5790210"/>
    <n v="27.52"/>
    <n v="1"/>
  </r>
  <r>
    <s v="COUNTY"/>
    <x v="7"/>
    <s v="915143"/>
    <n v="27.52"/>
    <n v="27.52"/>
    <x v="0"/>
    <d v="2017-02-01T00:00:00"/>
    <x v="10"/>
    <n v="5790220"/>
    <n v="27.52"/>
    <n v="1"/>
  </r>
  <r>
    <s v="COUNTY"/>
    <x v="7"/>
    <s v="915155"/>
    <n v="27.52"/>
    <n v="27.52"/>
    <x v="0"/>
    <d v="2017-02-01T00:00:00"/>
    <x v="10"/>
    <n v="5011715"/>
    <n v="27.52"/>
    <n v="1"/>
  </r>
  <r>
    <s v="COUNTY"/>
    <x v="7"/>
    <s v="915698"/>
    <n v="27.52"/>
    <n v="27.52"/>
    <x v="0"/>
    <d v="2017-02-01T00:00:00"/>
    <x v="10"/>
    <n v="5787020"/>
    <n v="27.52"/>
    <n v="1"/>
  </r>
  <r>
    <s v="COUNTY"/>
    <x v="7"/>
    <s v="915771"/>
    <n v="-27.52"/>
    <n v="27.52"/>
    <x v="0"/>
    <d v="2017-02-01T00:00:00"/>
    <x v="10"/>
    <n v="5012703"/>
    <n v="27.52"/>
    <n v="-1"/>
  </r>
  <r>
    <s v="COUNTY"/>
    <x v="7"/>
    <s v="915804"/>
    <n v="27.52"/>
    <n v="27.52"/>
    <x v="0"/>
    <d v="2017-02-01T00:00:00"/>
    <x v="10"/>
    <n v="5790250"/>
    <n v="27.52"/>
    <n v="1"/>
  </r>
  <r>
    <s v="COUNTY"/>
    <x v="7"/>
    <s v="915808"/>
    <n v="27.52"/>
    <n v="27.52"/>
    <x v="0"/>
    <d v="2017-02-01T00:00:00"/>
    <x v="10"/>
    <n v="5790260"/>
    <n v="27.52"/>
    <n v="1"/>
  </r>
  <r>
    <s v="COUNTY"/>
    <x v="7"/>
    <s v="915811"/>
    <n v="27.52"/>
    <n v="27.52"/>
    <x v="0"/>
    <d v="2017-02-01T00:00:00"/>
    <x v="10"/>
    <n v="5790270"/>
    <n v="27.52"/>
    <n v="1"/>
  </r>
  <r>
    <s v="COUNTY"/>
    <x v="7"/>
    <s v="915939"/>
    <n v="27.52"/>
    <n v="27.52"/>
    <x v="0"/>
    <d v="2017-02-01T00:00:00"/>
    <x v="10"/>
    <n v="5004638"/>
    <n v="27.52"/>
    <n v="1"/>
  </r>
  <r>
    <s v="COUNTY"/>
    <x v="7"/>
    <s v="915943"/>
    <n v="27.52"/>
    <n v="27.52"/>
    <x v="0"/>
    <d v="2017-02-01T00:00:00"/>
    <x v="10"/>
    <n v="5787530"/>
    <n v="27.52"/>
    <n v="1"/>
  </r>
  <r>
    <s v="COUNTY"/>
    <x v="7"/>
    <s v="917334"/>
    <n v="-20.64"/>
    <n v="20.64"/>
    <x v="0"/>
    <d v="2017-02-01T00:00:00"/>
    <x v="10"/>
    <n v="5737230"/>
    <n v="27.52"/>
    <n v="-0.75"/>
  </r>
  <r>
    <s v="COUNTY"/>
    <x v="7"/>
    <s v="917921"/>
    <n v="6.88"/>
    <n v="6.88"/>
    <x v="0"/>
    <d v="2017-02-01T00:00:00"/>
    <x v="10"/>
    <n v="5788790"/>
    <n v="27.52"/>
    <n v="0.25"/>
  </r>
  <r>
    <s v="COUNTY"/>
    <x v="7"/>
    <s v="917962"/>
    <n v="-27.29"/>
    <n v="27.29"/>
    <x v="0"/>
    <d v="2017-02-01T00:00:00"/>
    <x v="10"/>
    <n v="5001023"/>
    <n v="27.52"/>
    <n v="-0.99164244186046513"/>
  </r>
  <r>
    <s v="COUNTY"/>
    <x v="7"/>
    <s v="923265"/>
    <n v="27.52"/>
    <n v="27.52"/>
    <x v="0"/>
    <d v="2017-02-01T00:00:00"/>
    <x v="10"/>
    <n v="5771500"/>
    <n v="27.52"/>
    <n v="1"/>
  </r>
  <r>
    <s v="COUNTY"/>
    <x v="7"/>
    <s v="923692"/>
    <n v="27.52"/>
    <n v="27.52"/>
    <x v="0"/>
    <d v="2017-02-01T00:00:00"/>
    <x v="10"/>
    <n v="5703980"/>
    <n v="27.52"/>
    <n v="1"/>
  </r>
  <r>
    <s v="AWH"/>
    <x v="7"/>
    <s v="14118662"/>
    <n v="798.08"/>
    <n v="798.08"/>
    <x v="0"/>
    <d v="2017-02-01T00:00:00"/>
    <x v="10"/>
    <n v="5014543"/>
    <n v="27.52"/>
    <n v="29.000000000000004"/>
  </r>
  <r>
    <s v="SpokCity"/>
    <x v="7"/>
    <s v="14118662"/>
    <n v="55.04"/>
    <n v="55.04"/>
    <x v="0"/>
    <d v="2017-02-01T00:00:00"/>
    <x v="10"/>
    <n v="5707530"/>
    <n v="27.52"/>
    <n v="2"/>
  </r>
  <r>
    <s v="COUNTY"/>
    <x v="7"/>
    <s v="14118662"/>
    <n v="8613.76"/>
    <n v="8613.76"/>
    <x v="0"/>
    <d v="2017-02-01T00:00:00"/>
    <x v="10"/>
    <n v="5783520"/>
    <n v="27.52"/>
    <n v="313"/>
  </r>
  <r>
    <s v="COUNTY"/>
    <x v="7"/>
    <s v="14118662"/>
    <n v="82.56"/>
    <n v="82.56"/>
    <x v="0"/>
    <d v="2017-02-01T00:00:00"/>
    <x v="10"/>
    <n v="5778520"/>
    <n v="27.52"/>
    <n v="3"/>
  </r>
  <r>
    <s v="COUNTY"/>
    <x v="7"/>
    <s v="14118662"/>
    <n v="55.04"/>
    <n v="55.04"/>
    <x v="0"/>
    <d v="2017-02-01T00:00:00"/>
    <x v="10"/>
    <n v="5748400"/>
    <n v="27.52"/>
    <n v="2"/>
  </r>
  <r>
    <s v="COUNTY"/>
    <x v="7"/>
    <s v="14118662"/>
    <n v="27.52"/>
    <n v="27.52"/>
    <x v="0"/>
    <d v="2017-02-01T00:00:00"/>
    <x v="10"/>
    <n v="5778180"/>
    <n v="27.52"/>
    <n v="1"/>
  </r>
  <r>
    <s v="COUNTY"/>
    <x v="7"/>
    <s v="14118662"/>
    <n v="55.04"/>
    <n v="55.04"/>
    <x v="0"/>
    <d v="2017-02-01T00:00:00"/>
    <x v="10"/>
    <n v="5770590"/>
    <n v="27.52"/>
    <n v="2"/>
  </r>
  <r>
    <s v="COUNTY"/>
    <x v="7"/>
    <s v="14118662"/>
    <n v="22373.759999999998"/>
    <n v="22373.759999999998"/>
    <x v="0"/>
    <d v="2017-02-01T00:00:00"/>
    <x v="10"/>
    <n v="5774790"/>
    <n v="27.52"/>
    <n v="813"/>
  </r>
  <r>
    <s v="COUNTY"/>
    <x v="7"/>
    <s v="14318985"/>
    <n v="27.52"/>
    <n v="27.52"/>
    <x v="0"/>
    <d v="2017-02-01T00:00:00"/>
    <x v="10"/>
    <n v="5781340"/>
    <n v="27.52"/>
    <n v="1"/>
  </r>
  <r>
    <s v="COUNTY"/>
    <x v="7"/>
    <s v="14318985"/>
    <n v="880.64"/>
    <n v="880.64"/>
    <x v="0"/>
    <d v="2017-02-01T00:00:00"/>
    <x v="10"/>
    <n v="5783890"/>
    <n v="27.52"/>
    <n v="32"/>
  </r>
  <r>
    <s v="COUNTY"/>
    <x v="7"/>
    <s v="14318985"/>
    <n v="55.04"/>
    <n v="55.04"/>
    <x v="0"/>
    <d v="2017-02-01T00:00:00"/>
    <x v="10"/>
    <n v="5789690"/>
    <n v="27.52"/>
    <n v="2"/>
  </r>
  <r>
    <s v="COUNTY"/>
    <x v="7"/>
    <s v="14318985"/>
    <n v="27.52"/>
    <n v="27.52"/>
    <x v="0"/>
    <d v="2017-02-01T00:00:00"/>
    <x v="10"/>
    <n v="5789570"/>
    <n v="27.52"/>
    <n v="1"/>
  </r>
  <r>
    <s v="COUNTY"/>
    <x v="7"/>
    <s v="14318985"/>
    <n v="2284.16"/>
    <n v="2284.16"/>
    <x v="0"/>
    <d v="2017-02-01T00:00:00"/>
    <x v="10"/>
    <n v="5783940"/>
    <n v="27.52"/>
    <n v="83"/>
  </r>
  <r>
    <s v="AWH"/>
    <x v="7"/>
    <s v="14497656"/>
    <n v="302.72000000000003"/>
    <n v="302.72000000000003"/>
    <x v="0"/>
    <d v="2017-02-01T00:00:00"/>
    <x v="10"/>
    <n v="5759190"/>
    <n v="27.52"/>
    <n v="11.000000000000002"/>
  </r>
  <r>
    <s v="SpokCity"/>
    <x v="7"/>
    <s v="14497656"/>
    <n v="27.52"/>
    <n v="27.52"/>
    <x v="0"/>
    <d v="2017-02-01T00:00:00"/>
    <x v="10"/>
    <n v="5779220"/>
    <n v="27.52"/>
    <n v="1"/>
  </r>
  <r>
    <s v="COUNTY"/>
    <x v="7"/>
    <s v="14497656"/>
    <n v="7375.36"/>
    <n v="7375.36"/>
    <x v="0"/>
    <d v="2017-02-01T00:00:00"/>
    <x v="10"/>
    <n v="5765840"/>
    <n v="27.52"/>
    <n v="268"/>
  </r>
  <r>
    <s v="COUNTY"/>
    <x v="7"/>
    <s v="14497656"/>
    <n v="110.08"/>
    <n v="110.08"/>
    <x v="0"/>
    <d v="2017-02-01T00:00:00"/>
    <x v="10"/>
    <n v="5781730"/>
    <n v="27.52"/>
    <n v="4"/>
  </r>
  <r>
    <s v="COUNTY"/>
    <x v="7"/>
    <s v="14497656"/>
    <n v="27.52"/>
    <n v="27.52"/>
    <x v="0"/>
    <d v="2017-02-01T00:00:00"/>
    <x v="10"/>
    <n v="5728120"/>
    <n v="27.52"/>
    <n v="1"/>
  </r>
  <r>
    <s v="COUNTY"/>
    <x v="7"/>
    <s v="14497656"/>
    <n v="55.04"/>
    <n v="55.04"/>
    <x v="0"/>
    <d v="2017-02-01T00:00:00"/>
    <x v="10"/>
    <n v="5763780"/>
    <n v="27.52"/>
    <n v="2"/>
  </r>
  <r>
    <s v="COUNTY"/>
    <x v="7"/>
    <s v="14497656"/>
    <n v="24245.119999999999"/>
    <n v="24245.119999999999"/>
    <x v="0"/>
    <d v="2017-02-01T00:00:00"/>
    <x v="10"/>
    <n v="5758500"/>
    <n v="27.52"/>
    <n v="881"/>
  </r>
  <r>
    <s v="COUNTY"/>
    <x v="7"/>
    <s v="14497656"/>
    <n v="55.04"/>
    <n v="55.04"/>
    <x v="0"/>
    <d v="2017-02-01T00:00:00"/>
    <x v="10"/>
    <n v="5778950"/>
    <n v="27.52"/>
    <n v="2"/>
  </r>
  <r>
    <s v="COUNTY"/>
    <x v="7"/>
    <s v="917344"/>
    <n v="6.88"/>
    <n v="6.88"/>
    <x v="0"/>
    <d v="2017-02-02T00:00:00"/>
    <x v="10"/>
    <n v="5011700"/>
    <n v="27.52"/>
    <n v="0.25"/>
  </r>
  <r>
    <s v="COUNTY"/>
    <x v="7"/>
    <s v="917630"/>
    <n v="-20.64"/>
    <n v="20.64"/>
    <x v="0"/>
    <d v="2017-02-03T00:00:00"/>
    <x v="10"/>
    <n v="5004267"/>
    <n v="27.52"/>
    <n v="-0.75"/>
  </r>
  <r>
    <s v="COUNTY"/>
    <x v="7"/>
    <s v="916749"/>
    <n v="27.52"/>
    <n v="27.52"/>
    <x v="0"/>
    <d v="2017-02-06T00:00:00"/>
    <x v="10"/>
    <n v="5752870"/>
    <n v="27.52"/>
    <n v="1"/>
  </r>
  <r>
    <s v="COUNTY"/>
    <x v="7"/>
    <s v="917336"/>
    <n v="27.52"/>
    <n v="27.52"/>
    <x v="0"/>
    <d v="2017-02-06T00:00:00"/>
    <x v="10"/>
    <n v="5731240"/>
    <n v="27.52"/>
    <n v="1"/>
  </r>
  <r>
    <s v="COUNTY"/>
    <x v="7"/>
    <s v="917613"/>
    <n v="27.52"/>
    <n v="27.52"/>
    <x v="0"/>
    <d v="2017-02-06T00:00:00"/>
    <x v="10"/>
    <n v="5726580"/>
    <n v="27.52"/>
    <n v="1"/>
  </r>
  <r>
    <s v="COUNTY"/>
    <x v="7"/>
    <s v="917684"/>
    <n v="27.52"/>
    <n v="27.52"/>
    <x v="0"/>
    <d v="2017-02-06T00:00:00"/>
    <x v="10"/>
    <n v="5779460"/>
    <n v="27.52"/>
    <n v="1"/>
  </r>
  <r>
    <s v="COUNTY"/>
    <x v="7"/>
    <s v="917946"/>
    <n v="6.88"/>
    <n v="6.88"/>
    <x v="0"/>
    <d v="2017-02-06T00:00:00"/>
    <x v="10"/>
    <n v="5774270"/>
    <n v="27.52"/>
    <n v="0.25"/>
  </r>
  <r>
    <s v="COUNTY"/>
    <x v="7"/>
    <s v="918246"/>
    <n v="27.52"/>
    <n v="27.52"/>
    <x v="0"/>
    <d v="2017-02-06T00:00:00"/>
    <x v="10"/>
    <n v="5790450"/>
    <n v="27.52"/>
    <n v="1"/>
  </r>
  <r>
    <s v="COUNTY"/>
    <x v="7"/>
    <s v="918258"/>
    <n v="-20.64"/>
    <n v="20.64"/>
    <x v="0"/>
    <d v="2017-02-06T00:00:00"/>
    <x v="10"/>
    <n v="5789620"/>
    <n v="27.52"/>
    <n v="-0.75"/>
  </r>
  <r>
    <s v="COUNTY"/>
    <x v="7"/>
    <s v="919073"/>
    <n v="-20.64"/>
    <n v="20.64"/>
    <x v="0"/>
    <d v="2017-02-06T00:00:00"/>
    <x v="10"/>
    <n v="5012269"/>
    <n v="27.52"/>
    <n v="-0.75"/>
  </r>
  <r>
    <s v="COUNTY"/>
    <x v="7"/>
    <s v="916759"/>
    <n v="27.52"/>
    <n v="27.52"/>
    <x v="0"/>
    <d v="2017-02-07T00:00:00"/>
    <x v="10"/>
    <n v="5790340"/>
    <n v="27.52"/>
    <n v="1"/>
  </r>
  <r>
    <s v="COUNTY"/>
    <x v="7"/>
    <s v="917346"/>
    <n v="27.52"/>
    <n v="27.52"/>
    <x v="0"/>
    <d v="2017-02-07T00:00:00"/>
    <x v="10"/>
    <n v="5790360"/>
    <n v="27.52"/>
    <n v="1"/>
  </r>
  <r>
    <s v="COUNTY"/>
    <x v="7"/>
    <s v="917608"/>
    <n v="27.52"/>
    <n v="27.52"/>
    <x v="0"/>
    <d v="2017-02-07T00:00:00"/>
    <x v="10"/>
    <n v="5781290"/>
    <n v="27.52"/>
    <n v="1"/>
  </r>
  <r>
    <s v="COUNTY"/>
    <x v="7"/>
    <s v="917923"/>
    <n v="20.64"/>
    <n v="20.64"/>
    <x v="0"/>
    <d v="2017-02-08T00:00:00"/>
    <x v="10"/>
    <n v="5790420"/>
    <n v="27.52"/>
    <n v="0.75"/>
  </r>
  <r>
    <s v="COUNTY"/>
    <x v="7"/>
    <s v="918444"/>
    <n v="13.76"/>
    <n v="13.76"/>
    <x v="0"/>
    <d v="2017-02-08T00:00:00"/>
    <x v="10"/>
    <n v="5004109"/>
    <n v="27.52"/>
    <n v="0.5"/>
  </r>
  <r>
    <s v="COUNTY"/>
    <x v="7"/>
    <s v="919311"/>
    <n v="-13.76"/>
    <n v="13.76"/>
    <x v="0"/>
    <d v="2017-02-08T00:00:00"/>
    <x v="10"/>
    <n v="5005325"/>
    <n v="27.52"/>
    <n v="-0.5"/>
  </r>
  <r>
    <s v="COUNTY"/>
    <x v="7"/>
    <s v="917347"/>
    <n v="20.64"/>
    <n v="20.64"/>
    <x v="0"/>
    <d v="2017-02-09T00:00:00"/>
    <x v="10"/>
    <n v="5786050"/>
    <n v="27.52"/>
    <n v="0.75"/>
  </r>
  <r>
    <s v="COUNTY"/>
    <x v="7"/>
    <s v="917910"/>
    <n v="20.64"/>
    <n v="20.64"/>
    <x v="0"/>
    <d v="2017-02-09T00:00:00"/>
    <x v="10"/>
    <n v="5788370"/>
    <n v="27.52"/>
    <n v="0.75"/>
  </r>
  <r>
    <s v="COUNTY"/>
    <x v="7"/>
    <s v="920714"/>
    <n v="-13.76"/>
    <n v="13.76"/>
    <x v="0"/>
    <d v="2017-02-10T00:00:00"/>
    <x v="10"/>
    <n v="5778720"/>
    <n v="27.52"/>
    <n v="-0.5"/>
  </r>
  <r>
    <s v="COUNTY"/>
    <x v="7"/>
    <s v="917355"/>
    <n v="20.64"/>
    <n v="20.64"/>
    <x v="0"/>
    <d v="2017-02-13T00:00:00"/>
    <x v="10"/>
    <n v="5790370"/>
    <n v="27.52"/>
    <n v="0.75"/>
  </r>
  <r>
    <s v="COUNTY"/>
    <x v="7"/>
    <s v="917905"/>
    <n v="20.64"/>
    <n v="20.64"/>
    <x v="0"/>
    <d v="2017-02-13T00:00:00"/>
    <x v="10"/>
    <n v="5006975"/>
    <n v="27.52"/>
    <n v="0.75"/>
  </r>
  <r>
    <s v="COUNTY"/>
    <x v="7"/>
    <s v="918233"/>
    <n v="20.64"/>
    <n v="20.64"/>
    <x v="0"/>
    <d v="2017-02-13T00:00:00"/>
    <x v="10"/>
    <n v="5790440"/>
    <n v="27.52"/>
    <n v="0.75"/>
  </r>
  <r>
    <s v="COUNTY"/>
    <x v="7"/>
    <s v="918392"/>
    <n v="20.64"/>
    <n v="20.64"/>
    <x v="0"/>
    <d v="2017-02-13T00:00:00"/>
    <x v="10"/>
    <n v="5790490"/>
    <n v="27.52"/>
    <n v="0.75"/>
  </r>
  <r>
    <s v="COUNTY"/>
    <x v="7"/>
    <s v="919645"/>
    <n v="-13.76"/>
    <n v="13.76"/>
    <x v="0"/>
    <d v="2017-02-13T00:00:00"/>
    <x v="10"/>
    <n v="5787390"/>
    <n v="27.52"/>
    <n v="-0.5"/>
  </r>
  <r>
    <s v="COUNTY"/>
    <x v="7"/>
    <s v="920429"/>
    <n v="6.35"/>
    <n v="6.35"/>
    <x v="0"/>
    <d v="2017-02-13T00:00:00"/>
    <x v="10"/>
    <n v="5784440"/>
    <n v="27.52"/>
    <n v="0.23074127906976744"/>
  </r>
  <r>
    <s v="COUNTY"/>
    <x v="7"/>
    <s v="920430"/>
    <n v="6.35"/>
    <n v="6.35"/>
    <x v="0"/>
    <d v="2017-02-13T00:00:00"/>
    <x v="10"/>
    <n v="5784440"/>
    <n v="27.52"/>
    <n v="0.23074127906976744"/>
  </r>
  <r>
    <s v="COUNTY"/>
    <x v="7"/>
    <s v="920431"/>
    <n v="6.35"/>
    <n v="6.35"/>
    <x v="0"/>
    <d v="2017-02-13T00:00:00"/>
    <x v="10"/>
    <n v="5784440"/>
    <n v="27.52"/>
    <n v="0.23074127906976744"/>
  </r>
  <r>
    <s v="COUNTY"/>
    <x v="7"/>
    <s v="922608"/>
    <n v="13.76"/>
    <n v="13.76"/>
    <x v="0"/>
    <d v="2017-02-13T00:00:00"/>
    <x v="10"/>
    <n v="5762750"/>
    <n v="27.52"/>
    <n v="0.5"/>
  </r>
  <r>
    <s v="COUNTY"/>
    <x v="7"/>
    <s v="925102"/>
    <n v="-13.76"/>
    <n v="13.76"/>
    <x v="0"/>
    <d v="2017-02-13T00:00:00"/>
    <x v="10"/>
    <n v="5787530"/>
    <n v="27.52"/>
    <n v="-0.5"/>
  </r>
  <r>
    <s v="COUNTY"/>
    <x v="7"/>
    <s v="920033"/>
    <n v="13.76"/>
    <n v="13.76"/>
    <x v="0"/>
    <d v="2017-02-15T00:00:00"/>
    <x v="10"/>
    <n v="5704800"/>
    <n v="27.52"/>
    <n v="0.5"/>
  </r>
  <r>
    <s v="COUNTY"/>
    <x v="7"/>
    <s v="922481"/>
    <n v="20.64"/>
    <n v="20.64"/>
    <x v="0"/>
    <d v="2017-02-15T00:00:00"/>
    <x v="10"/>
    <n v="5778060"/>
    <n v="27.52"/>
    <n v="0.75"/>
  </r>
  <r>
    <s v="COUNTY"/>
    <x v="7"/>
    <s v="918429"/>
    <n v="13.76"/>
    <n v="13.76"/>
    <x v="0"/>
    <d v="2017-02-16T00:00:00"/>
    <x v="10"/>
    <n v="5790510"/>
    <n v="27.52"/>
    <n v="0.5"/>
  </r>
  <r>
    <s v="COUNTY"/>
    <x v="7"/>
    <s v="922825"/>
    <n v="20.64"/>
    <n v="20.64"/>
    <x v="0"/>
    <d v="2017-02-16T00:00:00"/>
    <x v="10"/>
    <n v="5005542"/>
    <n v="27.52"/>
    <n v="0.75"/>
  </r>
  <r>
    <s v="COUNTY"/>
    <x v="7"/>
    <s v="922832"/>
    <n v="20.64"/>
    <n v="20.64"/>
    <x v="0"/>
    <d v="2017-02-16T00:00:00"/>
    <x v="10"/>
    <n v="5015838"/>
    <n v="27.52"/>
    <n v="0.75"/>
  </r>
  <r>
    <s v="COUNTY"/>
    <x v="7"/>
    <s v="922919"/>
    <n v="20.64"/>
    <n v="20.64"/>
    <x v="0"/>
    <d v="2017-02-16T00:00:00"/>
    <x v="10"/>
    <n v="5788060"/>
    <n v="27.52"/>
    <n v="0.75"/>
  </r>
  <r>
    <s v="COUNTY"/>
    <x v="7"/>
    <s v="922988"/>
    <n v="20.64"/>
    <n v="20.64"/>
    <x v="0"/>
    <d v="2017-02-16T00:00:00"/>
    <x v="10"/>
    <n v="5005363"/>
    <n v="27.52"/>
    <n v="0.75"/>
  </r>
  <r>
    <s v="COUNTY"/>
    <x v="7"/>
    <s v="920716"/>
    <n v="13.76"/>
    <n v="13.76"/>
    <x v="0"/>
    <d v="2017-02-17T00:00:00"/>
    <x v="10"/>
    <n v="5790790"/>
    <n v="27.52"/>
    <n v="0.5"/>
  </r>
  <r>
    <s v="COUNTY"/>
    <x v="7"/>
    <s v="920928"/>
    <n v="-6.88"/>
    <n v="6.88"/>
    <x v="0"/>
    <d v="2017-02-17T00:00:00"/>
    <x v="10"/>
    <n v="5768180"/>
    <n v="27.52"/>
    <n v="-0.25"/>
  </r>
  <r>
    <s v="COUNTY"/>
    <x v="7"/>
    <s v="922924"/>
    <n v="20.64"/>
    <n v="20.64"/>
    <x v="0"/>
    <d v="2017-02-17T00:00:00"/>
    <x v="10"/>
    <n v="5744560"/>
    <n v="27.52"/>
    <n v="0.75"/>
  </r>
  <r>
    <s v="COUNTY"/>
    <x v="7"/>
    <s v="923061"/>
    <n v="20.64"/>
    <n v="20.64"/>
    <x v="0"/>
    <d v="2017-02-17T00:00:00"/>
    <x v="10"/>
    <n v="5012179"/>
    <n v="27.52"/>
    <n v="0.75"/>
  </r>
  <r>
    <s v="COUNTY"/>
    <x v="7"/>
    <s v="923081"/>
    <n v="20.64"/>
    <n v="20.64"/>
    <x v="0"/>
    <d v="2017-02-17T00:00:00"/>
    <x v="10"/>
    <n v="5746270"/>
    <n v="27.52"/>
    <n v="0.75"/>
  </r>
  <r>
    <s v="COUNTY"/>
    <x v="7"/>
    <s v="923143"/>
    <n v="20.64"/>
    <n v="20.64"/>
    <x v="0"/>
    <d v="2017-02-17T00:00:00"/>
    <x v="10"/>
    <n v="5004042"/>
    <n v="27.52"/>
    <n v="0.75"/>
  </r>
  <r>
    <s v="COUNTY"/>
    <x v="7"/>
    <s v="923261"/>
    <n v="20.64"/>
    <n v="20.64"/>
    <x v="0"/>
    <d v="2017-02-17T00:00:00"/>
    <x v="10"/>
    <n v="5703750"/>
    <n v="27.52"/>
    <n v="0.75"/>
  </r>
  <r>
    <s v="COUNTY"/>
    <x v="7"/>
    <s v="919023"/>
    <n v="13.76"/>
    <n v="13.76"/>
    <x v="0"/>
    <d v="2017-02-20T00:00:00"/>
    <x v="10"/>
    <n v="5790640"/>
    <n v="27.52"/>
    <n v="0.5"/>
  </r>
  <r>
    <s v="COUNTY"/>
    <x v="7"/>
    <s v="919701"/>
    <n v="13.76"/>
    <n v="13.76"/>
    <x v="0"/>
    <d v="2017-02-20T00:00:00"/>
    <x v="10"/>
    <n v="5790710"/>
    <n v="27.52"/>
    <n v="0.5"/>
  </r>
  <r>
    <s v="COUNTY"/>
    <x v="7"/>
    <s v="920116"/>
    <n v="13.76"/>
    <n v="13.76"/>
    <x v="0"/>
    <d v="2017-02-20T00:00:00"/>
    <x v="10"/>
    <n v="5790730"/>
    <n v="27.52"/>
    <n v="0.5"/>
  </r>
  <r>
    <s v="COUNTY"/>
    <x v="7"/>
    <s v="921298"/>
    <n v="-6.88"/>
    <n v="6.88"/>
    <x v="0"/>
    <d v="2017-02-20T00:00:00"/>
    <x v="10"/>
    <n v="5790270"/>
    <n v="27.52"/>
    <n v="-0.25"/>
  </r>
  <r>
    <s v="COUNTY"/>
    <x v="7"/>
    <s v="922605"/>
    <n v="20.64"/>
    <n v="20.64"/>
    <x v="0"/>
    <d v="2017-02-20T00:00:00"/>
    <x v="10"/>
    <n v="5016203"/>
    <n v="27.52"/>
    <n v="0.75"/>
  </r>
  <r>
    <s v="COUNTY"/>
    <x v="7"/>
    <s v="922928"/>
    <n v="20.64"/>
    <n v="20.64"/>
    <x v="0"/>
    <d v="2017-02-20T00:00:00"/>
    <x v="10"/>
    <n v="5730460"/>
    <n v="27.52"/>
    <n v="0.75"/>
  </r>
  <r>
    <s v="COUNTY"/>
    <x v="7"/>
    <s v="922933"/>
    <n v="20.64"/>
    <n v="20.64"/>
    <x v="0"/>
    <d v="2017-02-20T00:00:00"/>
    <x v="10"/>
    <n v="5741120"/>
    <n v="27.52"/>
    <n v="0.75"/>
  </r>
  <r>
    <s v="COUNTY"/>
    <x v="7"/>
    <s v="922954"/>
    <n v="20.64"/>
    <n v="20.64"/>
    <x v="0"/>
    <d v="2017-02-20T00:00:00"/>
    <x v="10"/>
    <n v="5016011"/>
    <n v="27.52"/>
    <n v="0.75"/>
  </r>
  <r>
    <s v="COUNTY"/>
    <x v="7"/>
    <s v="923056"/>
    <n v="20.64"/>
    <n v="20.64"/>
    <x v="0"/>
    <d v="2017-02-20T00:00:00"/>
    <x v="10"/>
    <n v="5748960"/>
    <n v="27.52"/>
    <n v="0.75"/>
  </r>
  <r>
    <s v="COUNTY"/>
    <x v="7"/>
    <s v="923064"/>
    <n v="20.64"/>
    <n v="20.64"/>
    <x v="0"/>
    <d v="2017-02-20T00:00:00"/>
    <x v="10"/>
    <n v="5003943"/>
    <n v="27.52"/>
    <n v="0.75"/>
  </r>
  <r>
    <s v="COUNTY"/>
    <x v="7"/>
    <s v="923073"/>
    <n v="20.64"/>
    <n v="20.64"/>
    <x v="0"/>
    <d v="2017-02-20T00:00:00"/>
    <x v="10"/>
    <n v="5714160"/>
    <n v="27.52"/>
    <n v="0.75"/>
  </r>
  <r>
    <s v="COUNTY"/>
    <x v="7"/>
    <s v="923105"/>
    <n v="20.64"/>
    <n v="20.64"/>
    <x v="0"/>
    <d v="2017-02-20T00:00:00"/>
    <x v="10"/>
    <n v="5788870"/>
    <n v="27.52"/>
    <n v="0.75"/>
  </r>
  <r>
    <s v="COUNTY"/>
    <x v="7"/>
    <s v="923195"/>
    <n v="20.64"/>
    <n v="20.64"/>
    <x v="0"/>
    <d v="2017-02-20T00:00:00"/>
    <x v="10"/>
    <n v="5763800"/>
    <n v="27.52"/>
    <n v="0.75"/>
  </r>
  <r>
    <s v="COUNTY"/>
    <x v="7"/>
    <s v="923200"/>
    <n v="20.64"/>
    <n v="20.64"/>
    <x v="0"/>
    <d v="2017-02-20T00:00:00"/>
    <x v="10"/>
    <n v="5776110"/>
    <n v="27.52"/>
    <n v="0.75"/>
  </r>
  <r>
    <s v="COUNTY"/>
    <x v="7"/>
    <s v="923207"/>
    <n v="20.64"/>
    <n v="20.64"/>
    <x v="0"/>
    <d v="2017-02-20T00:00:00"/>
    <x v="10"/>
    <n v="5784980"/>
    <n v="27.52"/>
    <n v="0.75"/>
  </r>
  <r>
    <s v="COUNTY"/>
    <x v="7"/>
    <s v="923211"/>
    <n v="20.64"/>
    <n v="20.64"/>
    <x v="0"/>
    <d v="2017-02-20T00:00:00"/>
    <x v="10"/>
    <n v="5005236"/>
    <n v="27.52"/>
    <n v="0.75"/>
  </r>
  <r>
    <s v="COUNTY"/>
    <x v="7"/>
    <s v="923218"/>
    <n v="20.64"/>
    <n v="20.64"/>
    <x v="0"/>
    <d v="2017-02-20T00:00:00"/>
    <x v="10"/>
    <n v="5738610"/>
    <n v="27.52"/>
    <n v="0.75"/>
  </r>
  <r>
    <s v="COUNTY"/>
    <x v="7"/>
    <s v="923259"/>
    <n v="20.64"/>
    <n v="20.64"/>
    <x v="0"/>
    <d v="2017-02-20T00:00:00"/>
    <x v="10"/>
    <n v="5788110"/>
    <n v="27.52"/>
    <n v="0.75"/>
  </r>
  <r>
    <s v="SpokCity"/>
    <x v="7"/>
    <s v="923710"/>
    <n v="20.64"/>
    <n v="20.64"/>
    <x v="0"/>
    <d v="2017-02-20T00:00:00"/>
    <x v="10"/>
    <n v="5736420"/>
    <n v="27.52"/>
    <n v="0.75"/>
  </r>
  <r>
    <s v="COUNTY"/>
    <x v="7"/>
    <s v="925104"/>
    <n v="27.52"/>
    <n v="27.52"/>
    <x v="0"/>
    <d v="2017-02-20T00:00:00"/>
    <x v="10"/>
    <n v="5787530"/>
    <n v="27.52"/>
    <n v="1"/>
  </r>
  <r>
    <s v="COUNTY"/>
    <x v="7"/>
    <s v="920836"/>
    <n v="13.76"/>
    <n v="13.76"/>
    <x v="0"/>
    <d v="2017-02-21T00:00:00"/>
    <x v="10"/>
    <n v="5005125"/>
    <n v="27.52"/>
    <n v="0.5"/>
  </r>
  <r>
    <s v="COUNTY"/>
    <x v="7"/>
    <s v="920935"/>
    <n v="13.76"/>
    <n v="13.76"/>
    <x v="0"/>
    <d v="2017-02-21T00:00:00"/>
    <x v="10"/>
    <n v="5755800"/>
    <n v="27.52"/>
    <n v="0.5"/>
  </r>
  <r>
    <s v="COUNTY"/>
    <x v="7"/>
    <s v="922829"/>
    <n v="20.64"/>
    <n v="20.64"/>
    <x v="0"/>
    <d v="2017-02-21T00:00:00"/>
    <x v="10"/>
    <n v="5007546"/>
    <n v="27.52"/>
    <n v="0.75"/>
  </r>
  <r>
    <s v="COUNTY"/>
    <x v="7"/>
    <s v="922872"/>
    <n v="20.64"/>
    <n v="20.64"/>
    <x v="0"/>
    <d v="2017-02-21T00:00:00"/>
    <x v="10"/>
    <n v="5726610"/>
    <n v="27.52"/>
    <n v="0.75"/>
  </r>
  <r>
    <s v="COUNTY"/>
    <x v="7"/>
    <s v="923078"/>
    <n v="20.64"/>
    <n v="20.64"/>
    <x v="0"/>
    <d v="2017-02-21T00:00:00"/>
    <x v="10"/>
    <n v="5719730"/>
    <n v="27.52"/>
    <n v="0.75"/>
  </r>
  <r>
    <s v="COUNTY"/>
    <x v="7"/>
    <s v="923082"/>
    <n v="20.64"/>
    <n v="20.64"/>
    <x v="0"/>
    <d v="2017-02-21T00:00:00"/>
    <x v="10"/>
    <n v="5775710"/>
    <n v="27.52"/>
    <n v="0.75"/>
  </r>
  <r>
    <s v="COUNTY"/>
    <x v="7"/>
    <s v="923136"/>
    <n v="20.64"/>
    <n v="20.64"/>
    <x v="0"/>
    <d v="2017-02-21T00:00:00"/>
    <x v="10"/>
    <n v="5001053"/>
    <n v="27.52"/>
    <n v="0.75"/>
  </r>
  <r>
    <s v="COUNTY"/>
    <x v="7"/>
    <s v="922921"/>
    <n v="27.52"/>
    <n v="27.52"/>
    <x v="0"/>
    <d v="2017-02-22T00:00:00"/>
    <x v="10"/>
    <n v="5004224"/>
    <n v="27.52"/>
    <n v="1"/>
  </r>
  <r>
    <s v="COUNTY"/>
    <x v="7"/>
    <s v="923144"/>
    <n v="27.52"/>
    <n v="27.52"/>
    <x v="0"/>
    <d v="2017-02-22T00:00:00"/>
    <x v="10"/>
    <n v="5777240"/>
    <n v="27.52"/>
    <n v="1"/>
  </r>
  <r>
    <s v="COUNTY"/>
    <x v="7"/>
    <s v="923230"/>
    <n v="27.52"/>
    <n v="27.52"/>
    <x v="0"/>
    <d v="2017-02-22T00:00:00"/>
    <x v="10"/>
    <n v="5747310"/>
    <n v="27.52"/>
    <n v="1"/>
  </r>
  <r>
    <s v="COUNTY"/>
    <x v="7"/>
    <s v="923263"/>
    <n v="27.52"/>
    <n v="27.52"/>
    <x v="0"/>
    <d v="2017-02-22T00:00:00"/>
    <x v="10"/>
    <n v="5761740"/>
    <n v="27.52"/>
    <n v="1"/>
  </r>
  <r>
    <s v="COUNTY"/>
    <x v="7"/>
    <s v="920802"/>
    <n v="6.88"/>
    <n v="6.88"/>
    <x v="0"/>
    <d v="2017-02-23T00:00:00"/>
    <x v="10"/>
    <n v="5739500"/>
    <n v="27.52"/>
    <n v="0.25"/>
  </r>
  <r>
    <s v="COUNTY"/>
    <x v="7"/>
    <s v="923150"/>
    <n v="6.88"/>
    <n v="6.88"/>
    <x v="0"/>
    <d v="2017-02-23T00:00:00"/>
    <x v="10"/>
    <n v="5005363"/>
    <n v="27.52"/>
    <n v="0.25"/>
  </r>
  <r>
    <s v="COUNTY"/>
    <x v="7"/>
    <s v="923704"/>
    <n v="27.52"/>
    <n v="27.52"/>
    <x v="0"/>
    <d v="2017-02-23T00:00:00"/>
    <x v="10"/>
    <n v="5788430"/>
    <n v="27.52"/>
    <n v="1"/>
  </r>
  <r>
    <s v="COUNTY"/>
    <x v="7"/>
    <s v="927035"/>
    <n v="-27.52"/>
    <n v="27.52"/>
    <x v="0"/>
    <d v="2017-02-23T00:00:00"/>
    <x v="10"/>
    <n v="5001541"/>
    <n v="27.52"/>
    <n v="-1"/>
  </r>
  <r>
    <s v="COUNTY"/>
    <x v="7"/>
    <s v="923262"/>
    <n v="6.88"/>
    <n v="6.88"/>
    <x v="0"/>
    <d v="2017-02-24T00:00:00"/>
    <x v="10"/>
    <n v="5790960"/>
    <n v="27.52"/>
    <n v="0.25"/>
  </r>
  <r>
    <s v="COUNTY"/>
    <x v="7"/>
    <s v="923541"/>
    <n v="6.88"/>
    <n v="6.88"/>
    <x v="0"/>
    <d v="2017-02-24T00:00:00"/>
    <x v="10"/>
    <n v="5004267"/>
    <n v="27.52"/>
    <n v="0.25"/>
  </r>
  <r>
    <s v="COUNTY"/>
    <x v="7"/>
    <s v="923592"/>
    <n v="27.52"/>
    <n v="27.52"/>
    <x v="0"/>
    <d v="2017-02-24T00:00:00"/>
    <x v="10"/>
    <n v="5788180"/>
    <n v="27.52"/>
    <n v="1"/>
  </r>
  <r>
    <s v="COUNTY"/>
    <x v="7"/>
    <s v="920839"/>
    <n v="6.88"/>
    <n v="6.88"/>
    <x v="0"/>
    <d v="2017-02-27T00:00:00"/>
    <x v="10"/>
    <n v="5006579"/>
    <n v="27.52"/>
    <n v="0.25"/>
  </r>
  <r>
    <s v="COUNTY"/>
    <x v="7"/>
    <s v="921224"/>
    <n v="6.88"/>
    <n v="6.88"/>
    <x v="0"/>
    <d v="2017-02-27T00:00:00"/>
    <x v="10"/>
    <n v="5790830"/>
    <n v="27.52"/>
    <n v="0.25"/>
  </r>
  <r>
    <s v="COUNTY"/>
    <x v="7"/>
    <s v="921253"/>
    <n v="6.88"/>
    <n v="6.88"/>
    <x v="0"/>
    <d v="2017-02-27T00:00:00"/>
    <x v="10"/>
    <n v="5790850"/>
    <n v="27.52"/>
    <n v="0.25"/>
  </r>
  <r>
    <s v="COUNTY"/>
    <x v="7"/>
    <s v="922032"/>
    <n v="6.88"/>
    <n v="6.88"/>
    <x v="0"/>
    <d v="2017-02-27T00:00:00"/>
    <x v="10"/>
    <n v="5790860"/>
    <n v="27.52"/>
    <n v="0.25"/>
  </r>
  <r>
    <s v="COUNTY"/>
    <x v="7"/>
    <s v="923147"/>
    <n v="6.88"/>
    <n v="6.88"/>
    <x v="0"/>
    <d v="2017-02-27T00:00:00"/>
    <x v="10"/>
    <n v="5790930"/>
    <n v="27.52"/>
    <n v="0.25"/>
  </r>
  <r>
    <s v="COUNTY"/>
    <x v="7"/>
    <s v="923243"/>
    <n v="6.88"/>
    <n v="6.88"/>
    <x v="0"/>
    <d v="2017-02-27T00:00:00"/>
    <x v="10"/>
    <n v="5016203"/>
    <n v="27.52"/>
    <n v="0.25"/>
  </r>
  <r>
    <s v="COUNTY"/>
    <x v="7"/>
    <s v="927051"/>
    <n v="-27.52"/>
    <n v="27.52"/>
    <x v="0"/>
    <d v="2017-02-27T00:00:00"/>
    <x v="10"/>
    <n v="5702280"/>
    <n v="27.52"/>
    <n v="-1"/>
  </r>
  <r>
    <s v="COUNTY"/>
    <x v="7"/>
    <s v="920902"/>
    <n v="6.88"/>
    <n v="6.88"/>
    <x v="0"/>
    <d v="2017-02-28T00:00:00"/>
    <x v="10"/>
    <n v="5790820"/>
    <n v="27.52"/>
    <n v="0.25"/>
  </r>
  <r>
    <s v="COUNTY"/>
    <x v="7"/>
    <s v="921256"/>
    <n v="6.88"/>
    <n v="6.88"/>
    <x v="0"/>
    <d v="2017-02-28T00:00:00"/>
    <x v="10"/>
    <n v="5015436"/>
    <n v="27.52"/>
    <n v="0.25"/>
  </r>
  <r>
    <s v="COUNTY"/>
    <x v="7"/>
    <s v="921388"/>
    <n v="6.88"/>
    <n v="6.88"/>
    <x v="0"/>
    <d v="2017-02-28T00:00:00"/>
    <x v="10"/>
    <n v="5005319"/>
    <n v="27.52"/>
    <n v="0.25"/>
  </r>
  <r>
    <s v="COUNTY"/>
    <x v="7"/>
    <s v="922019"/>
    <n v="6.88"/>
    <n v="6.88"/>
    <x v="0"/>
    <d v="2017-02-28T00:00:00"/>
    <x v="10"/>
    <n v="5790750"/>
    <n v="27.52"/>
    <n v="0.25"/>
  </r>
  <r>
    <s v="COUNTY"/>
    <x v="7"/>
    <s v="922589"/>
    <n v="6.88"/>
    <n v="6.88"/>
    <x v="0"/>
    <d v="2017-02-28T00:00:00"/>
    <x v="10"/>
    <n v="5790900"/>
    <n v="27.52"/>
    <n v="0.25"/>
  </r>
  <r>
    <s v="COUNTY"/>
    <x v="7"/>
    <s v="924680"/>
    <n v="55.04"/>
    <n v="55.04"/>
    <x v="0"/>
    <d v="2017-02-28T00:00:00"/>
    <x v="10"/>
    <n v="5001502"/>
    <n v="27.52"/>
    <n v="2"/>
  </r>
  <r>
    <s v="COUNTY"/>
    <x v="7"/>
    <s v="925106"/>
    <n v="27.52"/>
    <n v="27.52"/>
    <x v="0"/>
    <d v="2017-02-28T00:00:00"/>
    <x v="10"/>
    <n v="5004761"/>
    <n v="27.52"/>
    <n v="1"/>
  </r>
  <r>
    <s v="COUNTY"/>
    <x v="7"/>
    <s v="925120"/>
    <n v="27.52"/>
    <n v="27.52"/>
    <x v="0"/>
    <d v="2017-02-28T00:00:00"/>
    <x v="10"/>
    <n v="5000943"/>
    <n v="27.52"/>
    <n v="1"/>
  </r>
  <r>
    <s v="COUNTY"/>
    <x v="7"/>
    <s v="925123"/>
    <n v="27.52"/>
    <n v="27.52"/>
    <x v="0"/>
    <d v="2017-02-28T00:00:00"/>
    <x v="10"/>
    <n v="5788020"/>
    <n v="27.52"/>
    <n v="1"/>
  </r>
  <r>
    <s v="COUNTY"/>
    <x v="7"/>
    <s v="14497989"/>
    <n v="82.56"/>
    <n v="82.56"/>
    <x v="0"/>
    <d v="2017-02-28T00:00:00"/>
    <x v="10"/>
    <n v="5014808"/>
    <n v="27.52"/>
    <n v="3"/>
  </r>
  <r>
    <s v="COUNTY"/>
    <x v="7"/>
    <s v="917609"/>
    <n v="27.52"/>
    <n v="27.52"/>
    <x v="0"/>
    <d v="2017-03-01T00:00:00"/>
    <x v="11"/>
    <n v="5781290"/>
    <n v="27.52"/>
    <n v="1"/>
  </r>
  <r>
    <s v="COUNTY"/>
    <x v="7"/>
    <s v="917631"/>
    <n v="-27.52"/>
    <n v="27.52"/>
    <x v="0"/>
    <d v="2017-03-01T00:00:00"/>
    <x v="11"/>
    <n v="5004267"/>
    <n v="27.52"/>
    <n v="-1"/>
  </r>
  <r>
    <s v="COUNTY"/>
    <x v="7"/>
    <s v="918259"/>
    <n v="-27.52"/>
    <n v="27.52"/>
    <x v="0"/>
    <d v="2017-03-01T00:00:00"/>
    <x v="11"/>
    <n v="5789620"/>
    <n v="27.52"/>
    <n v="-1"/>
  </r>
  <r>
    <s v="COUNTY"/>
    <x v="7"/>
    <s v="919646"/>
    <n v="-27.52"/>
    <n v="27.52"/>
    <x v="0"/>
    <d v="2017-03-01T00:00:00"/>
    <x v="11"/>
    <n v="5787390"/>
    <n v="27.52"/>
    <n v="-1"/>
  </r>
  <r>
    <s v="COUNTY"/>
    <x v="7"/>
    <s v="921299"/>
    <n v="-27.52"/>
    <n v="27.52"/>
    <x v="0"/>
    <d v="2017-03-01T00:00:00"/>
    <x v="11"/>
    <n v="5790270"/>
    <n v="27.52"/>
    <n v="-1"/>
  </r>
  <r>
    <s v="COUNTY"/>
    <x v="7"/>
    <s v="922618"/>
    <n v="27.52"/>
    <n v="27.52"/>
    <x v="0"/>
    <d v="2017-03-01T00:00:00"/>
    <x v="11"/>
    <n v="5778060"/>
    <n v="27.52"/>
    <n v="1"/>
  </r>
  <r>
    <s v="COUNTY"/>
    <x v="7"/>
    <s v="923122"/>
    <n v="27.52"/>
    <n v="27.52"/>
    <x v="0"/>
    <d v="2017-03-01T00:00:00"/>
    <x v="11"/>
    <n v="5790940"/>
    <n v="27.52"/>
    <n v="1"/>
  </r>
  <r>
    <s v="COUNTY"/>
    <x v="7"/>
    <s v="923214"/>
    <n v="27.52"/>
    <n v="27.52"/>
    <x v="0"/>
    <d v="2017-03-01T00:00:00"/>
    <x v="11"/>
    <n v="5763760"/>
    <n v="27.52"/>
    <n v="1"/>
  </r>
  <r>
    <s v="COUNTY"/>
    <x v="7"/>
    <s v="923242"/>
    <n v="-27.52"/>
    <n v="27.52"/>
    <x v="0"/>
    <d v="2017-03-01T00:00:00"/>
    <x v="11"/>
    <n v="5007569"/>
    <n v="27.52"/>
    <n v="-1"/>
  </r>
  <r>
    <s v="COUNTY"/>
    <x v="7"/>
    <s v="923501"/>
    <n v="27.52"/>
    <n v="27.52"/>
    <x v="0"/>
    <d v="2017-03-01T00:00:00"/>
    <x v="11"/>
    <n v="5005325"/>
    <n v="27.52"/>
    <n v="1"/>
  </r>
  <r>
    <s v="COUNTY"/>
    <x v="7"/>
    <s v="923543"/>
    <n v="27.52"/>
    <n v="27.52"/>
    <x v="0"/>
    <d v="2017-03-01T00:00:00"/>
    <x v="11"/>
    <n v="5771500"/>
    <n v="27.52"/>
    <n v="1"/>
  </r>
  <r>
    <s v="COUNTY"/>
    <x v="7"/>
    <s v="923601"/>
    <n v="27.52"/>
    <n v="27.52"/>
    <x v="0"/>
    <d v="2017-03-01T00:00:00"/>
    <x v="11"/>
    <n v="5791000"/>
    <n v="27.52"/>
    <n v="1"/>
  </r>
  <r>
    <s v="COUNTY"/>
    <x v="7"/>
    <s v="923610"/>
    <n v="22.02"/>
    <n v="22.02"/>
    <x v="0"/>
    <d v="2017-03-01T00:00:00"/>
    <x v="11"/>
    <n v="5006128"/>
    <n v="27.52"/>
    <n v="0.80014534883720934"/>
  </r>
  <r>
    <s v="COUNTY"/>
    <x v="7"/>
    <s v="923635"/>
    <n v="27.52"/>
    <n v="27.52"/>
    <x v="0"/>
    <d v="2017-03-01T00:00:00"/>
    <x v="11"/>
    <n v="5747310"/>
    <n v="27.52"/>
    <n v="1"/>
  </r>
  <r>
    <s v="COUNTY"/>
    <x v="7"/>
    <s v="923645"/>
    <n v="27.52"/>
    <n v="27.52"/>
    <x v="0"/>
    <d v="2017-03-01T00:00:00"/>
    <x v="11"/>
    <n v="5791010"/>
    <n v="27.52"/>
    <n v="1"/>
  </r>
  <r>
    <s v="COUNTY"/>
    <x v="7"/>
    <s v="923707"/>
    <n v="27.52"/>
    <n v="27.52"/>
    <x v="0"/>
    <d v="2017-03-01T00:00:00"/>
    <x v="11"/>
    <n v="5791020"/>
    <n v="27.52"/>
    <n v="1"/>
  </r>
  <r>
    <s v="COUNTY"/>
    <x v="7"/>
    <s v="923743"/>
    <n v="27.52"/>
    <n v="27.52"/>
    <x v="0"/>
    <d v="2017-03-01T00:00:00"/>
    <x v="11"/>
    <n v="5004042"/>
    <n v="27.52"/>
    <n v="1"/>
  </r>
  <r>
    <s v="COUNTY"/>
    <x v="7"/>
    <s v="923768"/>
    <n v="27.52"/>
    <n v="27.52"/>
    <x v="0"/>
    <d v="2017-03-01T00:00:00"/>
    <x v="11"/>
    <n v="5791050"/>
    <n v="27.52"/>
    <n v="1"/>
  </r>
  <r>
    <s v="COUNTY"/>
    <x v="7"/>
    <s v="923769"/>
    <n v="27.52"/>
    <n v="27.52"/>
    <x v="0"/>
    <d v="2017-03-01T00:00:00"/>
    <x v="11"/>
    <n v="5791040"/>
    <n v="27.52"/>
    <n v="1"/>
  </r>
  <r>
    <s v="COUNTY"/>
    <x v="7"/>
    <s v="923817"/>
    <n v="27.52"/>
    <n v="27.52"/>
    <x v="0"/>
    <d v="2017-03-01T00:00:00"/>
    <x v="11"/>
    <n v="5763800"/>
    <n v="27.52"/>
    <n v="1"/>
  </r>
  <r>
    <s v="COUNTY"/>
    <x v="7"/>
    <s v="923865"/>
    <n v="27.52"/>
    <n v="27.52"/>
    <x v="0"/>
    <d v="2017-03-01T00:00:00"/>
    <x v="11"/>
    <n v="5762280"/>
    <n v="27.52"/>
    <n v="1"/>
  </r>
  <r>
    <s v="COUNTY"/>
    <x v="7"/>
    <s v="923866"/>
    <n v="27.52"/>
    <n v="27.52"/>
    <x v="0"/>
    <d v="2017-03-01T00:00:00"/>
    <x v="11"/>
    <n v="5703750"/>
    <n v="27.52"/>
    <n v="1"/>
  </r>
  <r>
    <s v="COUNTY"/>
    <x v="7"/>
    <s v="924677"/>
    <n v="27.52"/>
    <n v="27.52"/>
    <x v="0"/>
    <d v="2017-03-01T00:00:00"/>
    <x v="11"/>
    <n v="5007546"/>
    <n v="27.52"/>
    <n v="1"/>
  </r>
  <r>
    <s v="COUNTY"/>
    <x v="7"/>
    <s v="924681"/>
    <n v="27.52"/>
    <n v="27.52"/>
    <x v="0"/>
    <d v="2017-03-01T00:00:00"/>
    <x v="11"/>
    <n v="5001502"/>
    <n v="27.52"/>
    <n v="1"/>
  </r>
  <r>
    <s v="COUNTY"/>
    <x v="7"/>
    <s v="924688"/>
    <n v="27.52"/>
    <n v="27.52"/>
    <x v="0"/>
    <d v="2017-03-01T00:00:00"/>
    <x v="11"/>
    <n v="5719730"/>
    <n v="27.52"/>
    <n v="1"/>
  </r>
  <r>
    <s v="COUNTY"/>
    <x v="7"/>
    <s v="925068"/>
    <n v="27.52"/>
    <n v="27.52"/>
    <x v="0"/>
    <d v="2017-03-01T00:00:00"/>
    <x v="11"/>
    <n v="5006939"/>
    <n v="27.52"/>
    <n v="1"/>
  </r>
  <r>
    <s v="COUNTY"/>
    <x v="7"/>
    <s v="925103"/>
    <n v="-27.52"/>
    <n v="27.52"/>
    <x v="0"/>
    <d v="2017-03-01T00:00:00"/>
    <x v="11"/>
    <n v="5787530"/>
    <n v="27.52"/>
    <n v="-1"/>
  </r>
  <r>
    <s v="COUNTY"/>
    <x v="7"/>
    <s v="925105"/>
    <n v="55.04"/>
    <n v="55.04"/>
    <x v="0"/>
    <d v="2017-03-01T00:00:00"/>
    <x v="11"/>
    <n v="5787530"/>
    <n v="27.52"/>
    <n v="2"/>
  </r>
  <r>
    <s v="COUNTY"/>
    <x v="7"/>
    <s v="925764"/>
    <n v="27.52"/>
    <n v="27.52"/>
    <x v="0"/>
    <d v="2017-03-01T00:00:00"/>
    <x v="11"/>
    <n v="5761740"/>
    <n v="27.52"/>
    <n v="1"/>
  </r>
  <r>
    <s v="COUNTY"/>
    <x v="7"/>
    <s v="925880"/>
    <n v="27.52"/>
    <n v="27.52"/>
    <x v="0"/>
    <d v="2017-03-01T00:00:00"/>
    <x v="11"/>
    <n v="5005542"/>
    <n v="27.52"/>
    <n v="1"/>
  </r>
  <r>
    <s v="COUNTY"/>
    <x v="7"/>
    <s v="925944"/>
    <n v="-27.52"/>
    <n v="27.52"/>
    <x v="0"/>
    <d v="2017-03-01T00:00:00"/>
    <x v="11"/>
    <n v="5006148"/>
    <n v="27.52"/>
    <n v="-1"/>
  </r>
  <r>
    <s v="COUNTY"/>
    <x v="7"/>
    <s v="925973"/>
    <n v="27.52"/>
    <n v="27.52"/>
    <x v="0"/>
    <d v="2017-03-01T00:00:00"/>
    <x v="11"/>
    <n v="5000927"/>
    <n v="27.52"/>
    <n v="1"/>
  </r>
  <r>
    <s v="COUNTY"/>
    <x v="7"/>
    <s v="927408"/>
    <n v="27.52"/>
    <n v="27.52"/>
    <x v="0"/>
    <d v="2017-03-01T00:00:00"/>
    <x v="11"/>
    <n v="5006080"/>
    <n v="27.52"/>
    <n v="1"/>
  </r>
  <r>
    <s v="COUNTY"/>
    <x v="7"/>
    <s v="14318995"/>
    <n v="27.52"/>
    <n v="27.52"/>
    <x v="0"/>
    <d v="2017-03-01T00:00:00"/>
    <x v="11"/>
    <n v="5781340"/>
    <n v="27.52"/>
    <n v="1"/>
  </r>
  <r>
    <s v="COUNTY"/>
    <x v="7"/>
    <s v="14318995"/>
    <n v="935.68"/>
    <n v="935.68"/>
    <x v="0"/>
    <d v="2017-03-01T00:00:00"/>
    <x v="11"/>
    <n v="5781270"/>
    <n v="27.52"/>
    <n v="34"/>
  </r>
  <r>
    <s v="COUNTY"/>
    <x v="7"/>
    <s v="14318995"/>
    <n v="55.04"/>
    <n v="55.04"/>
    <x v="0"/>
    <d v="2017-03-01T00:00:00"/>
    <x v="11"/>
    <n v="5787310"/>
    <n v="27.52"/>
    <n v="2"/>
  </r>
  <r>
    <s v="COUNTY"/>
    <x v="7"/>
    <s v="14318995"/>
    <n v="27.52"/>
    <n v="27.52"/>
    <x v="0"/>
    <d v="2017-03-01T00:00:00"/>
    <x v="11"/>
    <n v="5789570"/>
    <n v="27.52"/>
    <n v="1"/>
  </r>
  <r>
    <s v="COUNTY"/>
    <x v="7"/>
    <s v="14318995"/>
    <n v="2476.8000000000002"/>
    <n v="2476.8000000000002"/>
    <x v="0"/>
    <d v="2017-03-01T00:00:00"/>
    <x v="11"/>
    <n v="5769590"/>
    <n v="27.52"/>
    <n v="90.000000000000014"/>
  </r>
  <r>
    <s v="AWH"/>
    <x v="7"/>
    <s v="14497685"/>
    <n v="302.72000000000003"/>
    <n v="302.72000000000003"/>
    <x v="0"/>
    <d v="2017-03-01T00:00:00"/>
    <x v="11"/>
    <n v="5773800"/>
    <n v="27.52"/>
    <n v="11.000000000000002"/>
  </r>
  <r>
    <s v="SpokCity"/>
    <x v="7"/>
    <s v="14497685"/>
    <n v="27.52"/>
    <n v="27.52"/>
    <x v="0"/>
    <d v="2017-03-01T00:00:00"/>
    <x v="11"/>
    <n v="5779220"/>
    <n v="27.52"/>
    <n v="1"/>
  </r>
  <r>
    <s v="COUNTY"/>
    <x v="7"/>
    <s v="14497685"/>
    <n v="7650.56"/>
    <n v="7650.56"/>
    <x v="0"/>
    <d v="2017-03-01T00:00:00"/>
    <x v="11"/>
    <n v="5781290"/>
    <n v="27.52"/>
    <n v="278"/>
  </r>
  <r>
    <s v="COUNTY"/>
    <x v="7"/>
    <s v="14497685"/>
    <n v="110.08"/>
    <n v="110.08"/>
    <x v="0"/>
    <d v="2017-03-01T00:00:00"/>
    <x v="11"/>
    <n v="5785880"/>
    <n v="27.52"/>
    <n v="4"/>
  </r>
  <r>
    <s v="COUNTY"/>
    <x v="7"/>
    <s v="14497685"/>
    <n v="27.52"/>
    <n v="27.52"/>
    <x v="0"/>
    <d v="2017-03-01T00:00:00"/>
    <x v="11"/>
    <n v="5728120"/>
    <n v="27.52"/>
    <n v="1"/>
  </r>
  <r>
    <s v="COUNTY"/>
    <x v="7"/>
    <s v="14497685"/>
    <n v="55.04"/>
    <n v="55.04"/>
    <x v="0"/>
    <d v="2017-03-01T00:00:00"/>
    <x v="11"/>
    <n v="5766580"/>
    <n v="27.52"/>
    <n v="2"/>
  </r>
  <r>
    <s v="COUNTY"/>
    <x v="7"/>
    <s v="14497685"/>
    <n v="25043.200000000001"/>
    <n v="25043.200000000001"/>
    <x v="0"/>
    <d v="2017-03-01T00:00:00"/>
    <x v="11"/>
    <n v="5014810"/>
    <n v="27.52"/>
    <n v="910"/>
  </r>
  <r>
    <s v="COUNTY"/>
    <x v="7"/>
    <s v="14497685"/>
    <n v="55.04"/>
    <n v="55.04"/>
    <x v="0"/>
    <d v="2017-03-01T00:00:00"/>
    <x v="11"/>
    <n v="5780650"/>
    <n v="27.52"/>
    <n v="2"/>
  </r>
  <r>
    <s v="AWH"/>
    <x v="7"/>
    <s v="14767430"/>
    <n v="825.6"/>
    <n v="825.6"/>
    <x v="0"/>
    <d v="2017-03-01T00:00:00"/>
    <x v="11"/>
    <n v="5015219"/>
    <n v="27.52"/>
    <n v="30"/>
  </r>
  <r>
    <s v="SpokCity"/>
    <x v="7"/>
    <s v="14767430"/>
    <n v="55.04"/>
    <n v="55.04"/>
    <x v="0"/>
    <d v="2017-03-01T00:00:00"/>
    <x v="11"/>
    <n v="5707530"/>
    <n v="27.52"/>
    <n v="2"/>
  </r>
  <r>
    <s v="COUNTY"/>
    <x v="7"/>
    <s v="14767430"/>
    <n v="8090.88"/>
    <n v="8090.88"/>
    <x v="0"/>
    <d v="2017-03-01T00:00:00"/>
    <x v="11"/>
    <n v="5780280"/>
    <n v="27.52"/>
    <n v="294"/>
  </r>
  <r>
    <s v="COUNTY"/>
    <x v="7"/>
    <s v="14767430"/>
    <n v="82.56"/>
    <n v="82.56"/>
    <x v="0"/>
    <d v="2017-03-01T00:00:00"/>
    <x v="11"/>
    <n v="5780100"/>
    <n v="27.52"/>
    <n v="3"/>
  </r>
  <r>
    <s v="COUNTY"/>
    <x v="7"/>
    <s v="14767430"/>
    <n v="55.04"/>
    <n v="55.04"/>
    <x v="0"/>
    <d v="2017-03-01T00:00:00"/>
    <x v="11"/>
    <n v="5748400"/>
    <n v="27.52"/>
    <n v="2"/>
  </r>
  <r>
    <s v="COUNTY"/>
    <x v="7"/>
    <s v="14767430"/>
    <n v="27.52"/>
    <n v="27.52"/>
    <x v="0"/>
    <d v="2017-03-01T00:00:00"/>
    <x v="11"/>
    <n v="5778180"/>
    <n v="27.52"/>
    <n v="1"/>
  </r>
  <r>
    <s v="COUNTY"/>
    <x v="7"/>
    <s v="14767430"/>
    <n v="55.04"/>
    <n v="55.04"/>
    <x v="0"/>
    <d v="2017-03-01T00:00:00"/>
    <x v="11"/>
    <n v="5770590"/>
    <n v="27.52"/>
    <n v="2"/>
  </r>
  <r>
    <s v="COUNTY"/>
    <x v="7"/>
    <s v="14767430"/>
    <n v="20997.759999999998"/>
    <n v="20997.759999999998"/>
    <x v="0"/>
    <d v="2017-03-01T00:00:00"/>
    <x v="11"/>
    <n v="5770130"/>
    <n v="27.52"/>
    <n v="763"/>
  </r>
  <r>
    <s v="COUNTY"/>
    <x v="7"/>
    <s v="926417"/>
    <n v="27.52"/>
    <n v="27.52"/>
    <x v="0"/>
    <d v="2017-03-02T00:00:00"/>
    <x v="11"/>
    <n v="5791110"/>
    <n v="27.52"/>
    <n v="1"/>
  </r>
  <r>
    <s v="COUNTY"/>
    <x v="7"/>
    <s v="927100"/>
    <n v="-22.02"/>
    <n v="22.02"/>
    <x v="0"/>
    <d v="2017-03-02T00:00:00"/>
    <x v="11"/>
    <n v="5005267"/>
    <n v="27.52"/>
    <n v="-0.80014534883720934"/>
  </r>
  <r>
    <s v="COUNTY"/>
    <x v="7"/>
    <s v="927371"/>
    <n v="5.5"/>
    <n v="5.5"/>
    <x v="0"/>
    <d v="2017-03-03T00:00:00"/>
    <x v="11"/>
    <n v="5007644"/>
    <n v="27.52"/>
    <n v="0.19985465116279069"/>
  </r>
  <r>
    <s v="COUNTY"/>
    <x v="7"/>
    <s v="927424"/>
    <n v="-22.02"/>
    <n v="22.02"/>
    <x v="0"/>
    <d v="2017-03-03T00:00:00"/>
    <x v="11"/>
    <n v="5005757"/>
    <n v="27.52"/>
    <n v="-0.80014534883720934"/>
  </r>
  <r>
    <s v="COUNTY"/>
    <x v="7"/>
    <s v="926250"/>
    <n v="27.52"/>
    <n v="27.52"/>
    <x v="0"/>
    <d v="2017-03-06T00:00:00"/>
    <x v="11"/>
    <n v="5005236"/>
    <n v="27.52"/>
    <n v="1"/>
  </r>
  <r>
    <s v="COUNTY"/>
    <x v="7"/>
    <s v="927128"/>
    <n v="27.52"/>
    <n v="27.52"/>
    <x v="0"/>
    <d v="2017-03-06T00:00:00"/>
    <x v="11"/>
    <n v="5702280"/>
    <n v="27.52"/>
    <n v="1"/>
  </r>
  <r>
    <s v="COUNTY"/>
    <x v="7"/>
    <s v="927511"/>
    <n v="27.52"/>
    <n v="27.52"/>
    <x v="0"/>
    <d v="2017-03-06T00:00:00"/>
    <x v="11"/>
    <n v="5016011"/>
    <n v="27.52"/>
    <n v="1"/>
  </r>
  <r>
    <s v="COUNTY"/>
    <x v="7"/>
    <s v="927582"/>
    <n v="-20.64"/>
    <n v="20.64"/>
    <x v="0"/>
    <d v="2017-03-06T00:00:00"/>
    <x v="11"/>
    <n v="5736060"/>
    <n v="27.52"/>
    <n v="-0.75"/>
  </r>
  <r>
    <s v="COUNTY"/>
    <x v="7"/>
    <s v="927595"/>
    <n v="6.88"/>
    <n v="6.88"/>
    <x v="0"/>
    <d v="2017-03-06T00:00:00"/>
    <x v="11"/>
    <n v="5786880"/>
    <n v="27.52"/>
    <n v="0.25"/>
  </r>
  <r>
    <s v="COUNTY"/>
    <x v="7"/>
    <s v="927651"/>
    <n v="-20.64"/>
    <n v="20.64"/>
    <x v="0"/>
    <d v="2017-03-06T00:00:00"/>
    <x v="11"/>
    <n v="5015680"/>
    <n v="27.52"/>
    <n v="-0.75"/>
  </r>
  <r>
    <s v="COUNTY"/>
    <x v="7"/>
    <s v="928894"/>
    <n v="-20.64"/>
    <n v="20.64"/>
    <x v="0"/>
    <d v="2017-03-06T00:00:00"/>
    <x v="11"/>
    <n v="5789580"/>
    <n v="27.52"/>
    <n v="-0.75"/>
  </r>
  <r>
    <s v="COUNTY"/>
    <x v="7"/>
    <s v="929687"/>
    <n v="6.88"/>
    <n v="6.88"/>
    <x v="0"/>
    <d v="2017-03-06T00:00:00"/>
    <x v="11"/>
    <n v="5759730"/>
    <n v="27.52"/>
    <n v="0.25"/>
  </r>
  <r>
    <s v="COUNTY"/>
    <x v="7"/>
    <s v="926262"/>
    <n v="27.52"/>
    <n v="27.52"/>
    <x v="0"/>
    <d v="2017-03-07T00:00:00"/>
    <x v="11"/>
    <n v="5791100"/>
    <n v="27.52"/>
    <n v="1"/>
  </r>
  <r>
    <s v="COUNTY"/>
    <x v="7"/>
    <s v="928952"/>
    <n v="-20.64"/>
    <n v="20.64"/>
    <x v="0"/>
    <d v="2017-03-07T00:00:00"/>
    <x v="11"/>
    <n v="5768940"/>
    <n v="27.52"/>
    <n v="-0.75"/>
  </r>
  <r>
    <s v="COUNTY"/>
    <x v="7"/>
    <s v="929752"/>
    <n v="-20.64"/>
    <n v="20.64"/>
    <x v="0"/>
    <d v="2017-03-07T00:00:00"/>
    <x v="11"/>
    <n v="5712280"/>
    <n v="27.52"/>
    <n v="-0.75"/>
  </r>
  <r>
    <s v="COUNTY"/>
    <x v="7"/>
    <s v="927437"/>
    <n v="22.02"/>
    <n v="22.02"/>
    <x v="0"/>
    <d v="2017-03-09T00:00:00"/>
    <x v="11"/>
    <n v="5015838"/>
    <n v="27.52"/>
    <n v="0.80014534883720934"/>
  </r>
  <r>
    <s v="COUNTY"/>
    <x v="7"/>
    <s v="929658"/>
    <n v="-16.510000000000002"/>
    <n v="16.510000000000002"/>
    <x v="0"/>
    <d v="2017-03-09T00:00:00"/>
    <x v="11"/>
    <n v="5743460"/>
    <n v="27.52"/>
    <n v="-0.59992732558139539"/>
  </r>
  <r>
    <s v="COUNTY"/>
    <x v="7"/>
    <s v="938652"/>
    <n v="11.01"/>
    <n v="11.01"/>
    <x v="0"/>
    <d v="2017-03-09T00:00:00"/>
    <x v="11"/>
    <n v="5734860"/>
    <n v="27.52"/>
    <n v="0.40007267441860467"/>
  </r>
  <r>
    <s v="SpokCity"/>
    <x v="7"/>
    <s v="927592"/>
    <n v="20.64"/>
    <n v="20.64"/>
    <x v="0"/>
    <d v="2017-03-13T00:00:00"/>
    <x v="11"/>
    <n v="5736420"/>
    <n v="27.52"/>
    <n v="0.75"/>
  </r>
  <r>
    <s v="COUNTY"/>
    <x v="7"/>
    <s v="927598"/>
    <n v="20.64"/>
    <n v="20.64"/>
    <x v="0"/>
    <d v="2017-03-13T00:00:00"/>
    <x v="11"/>
    <n v="5784980"/>
    <n v="27.52"/>
    <n v="0.75"/>
  </r>
  <r>
    <s v="COUNTY"/>
    <x v="7"/>
    <s v="927668"/>
    <n v="20.64"/>
    <n v="20.64"/>
    <x v="0"/>
    <d v="2017-03-13T00:00:00"/>
    <x v="11"/>
    <n v="5791160"/>
    <n v="27.52"/>
    <n v="0.75"/>
  </r>
  <r>
    <s v="COUNTY"/>
    <x v="7"/>
    <s v="928529"/>
    <n v="20.64"/>
    <n v="20.64"/>
    <x v="0"/>
    <d v="2017-03-13T00:00:00"/>
    <x v="11"/>
    <n v="5776110"/>
    <n v="27.52"/>
    <n v="0.75"/>
  </r>
  <r>
    <s v="COUNTY"/>
    <x v="7"/>
    <s v="928531"/>
    <n v="20.64"/>
    <n v="20.64"/>
    <x v="0"/>
    <d v="2017-03-13T00:00:00"/>
    <x v="11"/>
    <n v="5781430"/>
    <n v="27.52"/>
    <n v="0.75"/>
  </r>
  <r>
    <s v="COUNTY"/>
    <x v="7"/>
    <s v="928878"/>
    <n v="20.64"/>
    <n v="20.64"/>
    <x v="0"/>
    <d v="2017-03-13T00:00:00"/>
    <x v="11"/>
    <n v="5748960"/>
    <n v="27.52"/>
    <n v="0.75"/>
  </r>
  <r>
    <s v="COUNTY"/>
    <x v="7"/>
    <s v="928905"/>
    <n v="20.64"/>
    <n v="20.64"/>
    <x v="0"/>
    <d v="2017-03-13T00:00:00"/>
    <x v="11"/>
    <n v="5791170"/>
    <n v="27.52"/>
    <n v="0.75"/>
  </r>
  <r>
    <s v="COUNTY"/>
    <x v="7"/>
    <s v="929051"/>
    <n v="20.64"/>
    <n v="20.64"/>
    <x v="0"/>
    <d v="2017-03-13T00:00:00"/>
    <x v="11"/>
    <n v="5738610"/>
    <n v="27.52"/>
    <n v="0.75"/>
  </r>
  <r>
    <s v="COUNTY"/>
    <x v="7"/>
    <s v="929060"/>
    <n v="20.64"/>
    <n v="20.64"/>
    <x v="0"/>
    <d v="2017-03-13T00:00:00"/>
    <x v="11"/>
    <n v="5013243"/>
    <n v="27.52"/>
    <n v="0.75"/>
  </r>
  <r>
    <s v="COUNTY"/>
    <x v="7"/>
    <s v="929072"/>
    <n v="20.64"/>
    <n v="20.64"/>
    <x v="0"/>
    <d v="2017-03-13T00:00:00"/>
    <x v="11"/>
    <n v="5003943"/>
    <n v="27.52"/>
    <n v="0.75"/>
  </r>
  <r>
    <s v="COUNTY"/>
    <x v="7"/>
    <s v="929415"/>
    <n v="20.64"/>
    <n v="20.64"/>
    <x v="0"/>
    <d v="2017-03-13T00:00:00"/>
    <x v="11"/>
    <n v="5006673"/>
    <n v="27.52"/>
    <n v="0.75"/>
  </r>
  <r>
    <s v="COUNTY"/>
    <x v="7"/>
    <s v="929432"/>
    <n v="20.64"/>
    <n v="20.64"/>
    <x v="0"/>
    <d v="2017-03-13T00:00:00"/>
    <x v="11"/>
    <n v="5763590"/>
    <n v="27.52"/>
    <n v="0.75"/>
  </r>
  <r>
    <s v="COUNTY"/>
    <x v="7"/>
    <s v="929917"/>
    <n v="-13.76"/>
    <n v="13.76"/>
    <x v="0"/>
    <d v="2017-03-13T00:00:00"/>
    <x v="11"/>
    <n v="5765860"/>
    <n v="27.52"/>
    <n v="-0.5"/>
  </r>
  <r>
    <s v="COUNTY"/>
    <x v="7"/>
    <s v="929379"/>
    <n v="20.64"/>
    <n v="20.64"/>
    <x v="0"/>
    <d v="2017-03-14T00:00:00"/>
    <x v="11"/>
    <n v="5726610"/>
    <n v="27.52"/>
    <n v="0.75"/>
  </r>
  <r>
    <s v="COUNTY"/>
    <x v="7"/>
    <s v="931047"/>
    <n v="13.76"/>
    <n v="13.76"/>
    <x v="0"/>
    <d v="2017-03-14T00:00:00"/>
    <x v="11"/>
    <n v="5759910"/>
    <n v="27.52"/>
    <n v="0.5"/>
  </r>
  <r>
    <s v="COUNTY"/>
    <x v="7"/>
    <s v="931494"/>
    <n v="13.76"/>
    <n v="13.76"/>
    <x v="0"/>
    <d v="2017-03-14T00:00:00"/>
    <x v="11"/>
    <n v="5016765"/>
    <n v="27.52"/>
    <n v="0.5"/>
  </r>
  <r>
    <s v="COUNTY"/>
    <x v="7"/>
    <s v="933261"/>
    <n v="13.76"/>
    <n v="13.76"/>
    <x v="0"/>
    <d v="2017-03-14T00:00:00"/>
    <x v="11"/>
    <n v="5007484"/>
    <n v="27.52"/>
    <n v="0.5"/>
  </r>
  <r>
    <s v="COUNTY"/>
    <x v="7"/>
    <s v="933264"/>
    <n v="13.76"/>
    <n v="13.76"/>
    <x v="0"/>
    <d v="2017-03-14T00:00:00"/>
    <x v="11"/>
    <n v="5766210"/>
    <n v="27.52"/>
    <n v="0.5"/>
  </r>
  <r>
    <s v="COUNTY"/>
    <x v="7"/>
    <s v="931545"/>
    <n v="-11.01"/>
    <n v="11.01"/>
    <x v="0"/>
    <d v="2017-03-15T00:00:00"/>
    <x v="11"/>
    <n v="5788460"/>
    <n v="27.52"/>
    <n v="-0.40007267441860467"/>
  </r>
  <r>
    <s v="COUNTY"/>
    <x v="7"/>
    <s v="931704"/>
    <n v="-11.01"/>
    <n v="11.01"/>
    <x v="0"/>
    <d v="2017-03-15T00:00:00"/>
    <x v="11"/>
    <n v="5746410"/>
    <n v="27.52"/>
    <n v="-0.40007267441860467"/>
  </r>
  <r>
    <s v="COUNTY"/>
    <x v="7"/>
    <s v="933311"/>
    <n v="16.510000000000002"/>
    <n v="16.510000000000002"/>
    <x v="0"/>
    <d v="2017-03-15T00:00:00"/>
    <x v="11"/>
    <n v="5004763"/>
    <n v="27.52"/>
    <n v="0.59992732558139539"/>
  </r>
  <r>
    <s v="COUNTY"/>
    <x v="7"/>
    <s v="933742"/>
    <n v="16.510000000000002"/>
    <n v="16.510000000000002"/>
    <x v="0"/>
    <d v="2017-03-15T00:00:00"/>
    <x v="11"/>
    <n v="5786760"/>
    <n v="27.52"/>
    <n v="0.59992732558139539"/>
  </r>
  <r>
    <s v="COUNTY"/>
    <x v="7"/>
    <s v="929416"/>
    <n v="16.510000000000002"/>
    <n v="16.510000000000002"/>
    <x v="0"/>
    <d v="2017-03-16T00:00:00"/>
    <x v="11"/>
    <n v="5005547"/>
    <n v="27.52"/>
    <n v="0.59992732558139539"/>
  </r>
  <r>
    <s v="COUNTY"/>
    <x v="7"/>
    <s v="929662"/>
    <n v="16.510000000000002"/>
    <n v="16.510000000000002"/>
    <x v="0"/>
    <d v="2017-03-16T00:00:00"/>
    <x v="11"/>
    <n v="5015086"/>
    <n v="27.52"/>
    <n v="0.59992732558139539"/>
  </r>
  <r>
    <s v="COUNTY"/>
    <x v="7"/>
    <s v="930654"/>
    <n v="16.510000000000002"/>
    <n v="16.510000000000002"/>
    <x v="0"/>
    <d v="2017-03-16T00:00:00"/>
    <x v="11"/>
    <n v="5011700"/>
    <n v="27.52"/>
    <n v="0.59992732558139539"/>
  </r>
  <r>
    <s v="COUNTY"/>
    <x v="7"/>
    <s v="931153"/>
    <n v="16.510000000000002"/>
    <n v="16.510000000000002"/>
    <x v="0"/>
    <d v="2017-03-16T00:00:00"/>
    <x v="11"/>
    <n v="5007472"/>
    <n v="27.52"/>
    <n v="0.59992732558139539"/>
  </r>
  <r>
    <s v="COUNTY"/>
    <x v="7"/>
    <s v="932012"/>
    <n v="16.510000000000002"/>
    <n v="16.510000000000002"/>
    <x v="0"/>
    <d v="2017-03-16T00:00:00"/>
    <x v="11"/>
    <n v="5001312"/>
    <n v="27.52"/>
    <n v="0.59992732558139539"/>
  </r>
  <r>
    <s v="COUNTY"/>
    <x v="7"/>
    <s v="932088"/>
    <n v="-11.01"/>
    <n v="11.01"/>
    <x v="0"/>
    <d v="2017-03-16T00:00:00"/>
    <x v="11"/>
    <n v="5780550"/>
    <n v="27.52"/>
    <n v="-0.40007267441860467"/>
  </r>
  <r>
    <s v="COUNTY"/>
    <x v="7"/>
    <s v="933310"/>
    <n v="16.510000000000002"/>
    <n v="16.510000000000002"/>
    <x v="0"/>
    <d v="2017-03-16T00:00:00"/>
    <x v="11"/>
    <n v="5001378"/>
    <n v="27.52"/>
    <n v="0.59992732558139539"/>
  </r>
  <r>
    <s v="COUNTY"/>
    <x v="7"/>
    <s v="933317"/>
    <n v="16.510000000000002"/>
    <n v="16.510000000000002"/>
    <x v="0"/>
    <d v="2017-03-16T00:00:00"/>
    <x v="11"/>
    <n v="5748860"/>
    <n v="27.52"/>
    <n v="0.59992732558139539"/>
  </r>
  <r>
    <s v="COUNTY"/>
    <x v="7"/>
    <s v="933318"/>
    <n v="16.510000000000002"/>
    <n v="16.510000000000002"/>
    <x v="0"/>
    <d v="2017-03-16T00:00:00"/>
    <x v="11"/>
    <n v="5757630"/>
    <n v="27.52"/>
    <n v="0.59992732558139539"/>
  </r>
  <r>
    <s v="COUNTY"/>
    <x v="7"/>
    <s v="933707"/>
    <n v="16.510000000000002"/>
    <n v="16.510000000000002"/>
    <x v="0"/>
    <d v="2017-03-16T00:00:00"/>
    <x v="11"/>
    <n v="5780050"/>
    <n v="27.52"/>
    <n v="0.59992732558139539"/>
  </r>
  <r>
    <s v="COUNTY"/>
    <x v="7"/>
    <s v="933916"/>
    <n v="16.510000000000002"/>
    <n v="16.510000000000002"/>
    <x v="0"/>
    <d v="2017-03-16T00:00:00"/>
    <x v="11"/>
    <n v="5782830"/>
    <n v="27.52"/>
    <n v="0.59992732558139539"/>
  </r>
  <r>
    <s v="COUNTY"/>
    <x v="7"/>
    <s v="931697"/>
    <n v="16.510000000000002"/>
    <n v="16.510000000000002"/>
    <x v="0"/>
    <d v="2017-03-17T00:00:00"/>
    <x v="11"/>
    <n v="5007086"/>
    <n v="27.52"/>
    <n v="0.59992732558139539"/>
  </r>
  <r>
    <s v="COUNTY"/>
    <x v="7"/>
    <s v="932098"/>
    <n v="16.510000000000002"/>
    <n v="16.510000000000002"/>
    <x v="0"/>
    <d v="2017-03-17T00:00:00"/>
    <x v="11"/>
    <n v="5015904"/>
    <n v="27.52"/>
    <n v="0.59992732558139539"/>
  </r>
  <r>
    <s v="COUNTY"/>
    <x v="7"/>
    <s v="933309"/>
    <n v="16.510000000000002"/>
    <n v="16.510000000000002"/>
    <x v="0"/>
    <d v="2017-03-17T00:00:00"/>
    <x v="11"/>
    <n v="5748300"/>
    <n v="27.52"/>
    <n v="0.59992732558139539"/>
  </r>
  <r>
    <s v="COUNTY"/>
    <x v="7"/>
    <s v="933313"/>
    <n v="16.510000000000002"/>
    <n v="16.510000000000002"/>
    <x v="0"/>
    <d v="2017-03-17T00:00:00"/>
    <x v="11"/>
    <n v="5710080"/>
    <n v="27.52"/>
    <n v="0.59992732558139539"/>
  </r>
  <r>
    <s v="COUNTY"/>
    <x v="7"/>
    <s v="933605"/>
    <n v="16.510000000000002"/>
    <n v="16.510000000000002"/>
    <x v="0"/>
    <d v="2017-03-17T00:00:00"/>
    <x v="11"/>
    <n v="5767670"/>
    <n v="27.52"/>
    <n v="0.59992732558139539"/>
  </r>
  <r>
    <s v="COUNTY"/>
    <x v="7"/>
    <s v="933842"/>
    <n v="-11.01"/>
    <n v="11.01"/>
    <x v="0"/>
    <d v="2017-03-17T00:00:00"/>
    <x v="11"/>
    <n v="5016481"/>
    <n v="27.52"/>
    <n v="-0.40007267441860467"/>
  </r>
  <r>
    <s v="COUNTY"/>
    <x v="7"/>
    <s v="928968"/>
    <n v="13.76"/>
    <n v="13.76"/>
    <x v="0"/>
    <d v="2017-03-20T00:00:00"/>
    <x v="11"/>
    <n v="5791200"/>
    <n v="27.52"/>
    <n v="0.5"/>
  </r>
  <r>
    <s v="COUNTY"/>
    <x v="7"/>
    <s v="929005"/>
    <n v="13.76"/>
    <n v="13.76"/>
    <x v="0"/>
    <d v="2017-03-20T00:00:00"/>
    <x v="11"/>
    <n v="5741120"/>
    <n v="27.52"/>
    <n v="0.5"/>
  </r>
  <r>
    <s v="COUNTY"/>
    <x v="7"/>
    <s v="930678"/>
    <n v="13.76"/>
    <n v="13.76"/>
    <x v="0"/>
    <d v="2017-03-20T00:00:00"/>
    <x v="11"/>
    <n v="5788870"/>
    <n v="27.52"/>
    <n v="0.5"/>
  </r>
  <r>
    <s v="COUNTY"/>
    <x v="7"/>
    <s v="930759"/>
    <n v="13.76"/>
    <n v="13.76"/>
    <x v="0"/>
    <d v="2017-03-20T00:00:00"/>
    <x v="11"/>
    <n v="5789380"/>
    <n v="27.52"/>
    <n v="0.5"/>
  </r>
  <r>
    <s v="COUNTY"/>
    <x v="7"/>
    <s v="931486"/>
    <n v="13.76"/>
    <n v="13.76"/>
    <x v="0"/>
    <d v="2017-03-20T00:00:00"/>
    <x v="11"/>
    <n v="5791350"/>
    <n v="27.52"/>
    <n v="0.5"/>
  </r>
  <r>
    <s v="COUNTY"/>
    <x v="7"/>
    <s v="932570"/>
    <n v="20.64"/>
    <n v="20.64"/>
    <x v="0"/>
    <d v="2017-03-20T00:00:00"/>
    <x v="11"/>
    <n v="5768100"/>
    <n v="27.52"/>
    <n v="0.75"/>
  </r>
  <r>
    <s v="COUNTY"/>
    <x v="7"/>
    <s v="933281"/>
    <n v="20.64"/>
    <n v="20.64"/>
    <x v="0"/>
    <d v="2017-03-20T00:00:00"/>
    <x v="11"/>
    <n v="5768140"/>
    <n v="27.52"/>
    <n v="0.75"/>
  </r>
  <r>
    <s v="COUNTY"/>
    <x v="7"/>
    <s v="933282"/>
    <n v="20.64"/>
    <n v="20.64"/>
    <x v="0"/>
    <d v="2017-03-20T00:00:00"/>
    <x v="11"/>
    <n v="5778100"/>
    <n v="27.52"/>
    <n v="0.75"/>
  </r>
  <r>
    <s v="COUNTY"/>
    <x v="7"/>
    <s v="933291"/>
    <n v="20.64"/>
    <n v="20.64"/>
    <x v="0"/>
    <d v="2017-03-20T00:00:00"/>
    <x v="11"/>
    <n v="5780040"/>
    <n v="27.52"/>
    <n v="0.75"/>
  </r>
  <r>
    <s v="COUNTY"/>
    <x v="7"/>
    <s v="933295"/>
    <n v="20.64"/>
    <n v="20.64"/>
    <x v="0"/>
    <d v="2017-03-20T00:00:00"/>
    <x v="11"/>
    <n v="5016748"/>
    <n v="27.52"/>
    <n v="0.75"/>
  </r>
  <r>
    <s v="COUNTY"/>
    <x v="7"/>
    <s v="933754"/>
    <n v="20.64"/>
    <n v="20.64"/>
    <x v="0"/>
    <d v="2017-03-20T00:00:00"/>
    <x v="11"/>
    <n v="5759230"/>
    <n v="27.52"/>
    <n v="0.75"/>
  </r>
  <r>
    <s v="COUNTY"/>
    <x v="7"/>
    <s v="933765"/>
    <n v="20.64"/>
    <n v="20.64"/>
    <x v="0"/>
    <d v="2017-03-20T00:00:00"/>
    <x v="11"/>
    <n v="5778310"/>
    <n v="27.52"/>
    <n v="0.75"/>
  </r>
  <r>
    <s v="COUNTY"/>
    <x v="7"/>
    <s v="933774"/>
    <n v="20.64"/>
    <n v="20.64"/>
    <x v="0"/>
    <d v="2017-03-20T00:00:00"/>
    <x v="11"/>
    <n v="5775170"/>
    <n v="27.52"/>
    <n v="0.75"/>
  </r>
  <r>
    <s v="COUNTY"/>
    <x v="7"/>
    <s v="933778"/>
    <n v="20.64"/>
    <n v="20.64"/>
    <x v="0"/>
    <d v="2017-03-20T00:00:00"/>
    <x v="11"/>
    <n v="5775350"/>
    <n v="27.52"/>
    <n v="0.75"/>
  </r>
  <r>
    <s v="COUNTY"/>
    <x v="7"/>
    <s v="933982"/>
    <n v="20.64"/>
    <n v="20.64"/>
    <x v="0"/>
    <d v="2017-03-20T00:00:00"/>
    <x v="11"/>
    <n v="5770220"/>
    <n v="27.52"/>
    <n v="0.75"/>
  </r>
  <r>
    <s v="COUNTY"/>
    <x v="7"/>
    <s v="933989"/>
    <n v="20.64"/>
    <n v="20.64"/>
    <x v="0"/>
    <d v="2017-03-20T00:00:00"/>
    <x v="11"/>
    <n v="5006789"/>
    <n v="27.52"/>
    <n v="0.75"/>
  </r>
  <r>
    <s v="COUNTY"/>
    <x v="7"/>
    <s v="934006"/>
    <n v="20.64"/>
    <n v="20.64"/>
    <x v="0"/>
    <d v="2017-03-20T00:00:00"/>
    <x v="11"/>
    <n v="5005604"/>
    <n v="27.52"/>
    <n v="0.75"/>
  </r>
  <r>
    <s v="COUNTY"/>
    <x v="7"/>
    <s v="934008"/>
    <n v="20.64"/>
    <n v="20.64"/>
    <x v="0"/>
    <d v="2017-03-20T00:00:00"/>
    <x v="11"/>
    <n v="5778780"/>
    <n v="27.52"/>
    <n v="0.75"/>
  </r>
  <r>
    <s v="COUNTY"/>
    <x v="7"/>
    <s v="934333"/>
    <n v="20.64"/>
    <n v="20.64"/>
    <x v="0"/>
    <d v="2017-03-20T00:00:00"/>
    <x v="11"/>
    <n v="5762470"/>
    <n v="27.52"/>
    <n v="0.75"/>
  </r>
  <r>
    <s v="COUNTY"/>
    <x v="7"/>
    <s v="934736"/>
    <n v="-6.88"/>
    <n v="6.88"/>
    <x v="0"/>
    <d v="2017-03-20T00:00:00"/>
    <x v="11"/>
    <n v="5788810"/>
    <n v="27.52"/>
    <n v="-0.25"/>
  </r>
  <r>
    <s v="COUNTY"/>
    <x v="7"/>
    <s v="935206"/>
    <n v="-6.88"/>
    <n v="6.88"/>
    <x v="0"/>
    <d v="2017-03-20T00:00:00"/>
    <x v="11"/>
    <n v="5789690"/>
    <n v="27.52"/>
    <n v="-0.25"/>
  </r>
  <r>
    <s v="COUNTY"/>
    <x v="7"/>
    <s v="931485"/>
    <n v="13.76"/>
    <n v="13.76"/>
    <x v="0"/>
    <d v="2017-03-21T00:00:00"/>
    <x v="11"/>
    <n v="5783860"/>
    <n v="27.52"/>
    <n v="0.5"/>
  </r>
  <r>
    <s v="COUNTY"/>
    <x v="7"/>
    <s v="931520"/>
    <n v="13.76"/>
    <n v="13.76"/>
    <x v="0"/>
    <d v="2017-03-21T00:00:00"/>
    <x v="11"/>
    <n v="5001053"/>
    <n v="27.52"/>
    <n v="0.5"/>
  </r>
  <r>
    <s v="COUNTY"/>
    <x v="7"/>
    <s v="933743"/>
    <n v="20.64"/>
    <n v="20.64"/>
    <x v="0"/>
    <d v="2017-03-21T00:00:00"/>
    <x v="11"/>
    <n v="5015781"/>
    <n v="27.52"/>
    <n v="0.75"/>
  </r>
  <r>
    <s v="COUNTY"/>
    <x v="7"/>
    <s v="933751"/>
    <n v="20.64"/>
    <n v="20.64"/>
    <x v="0"/>
    <d v="2017-03-21T00:00:00"/>
    <x v="11"/>
    <n v="5789080"/>
    <n v="27.52"/>
    <n v="0.75"/>
  </r>
  <r>
    <s v="COUNTY"/>
    <x v="7"/>
    <s v="934896"/>
    <n v="-6.88"/>
    <n v="6.88"/>
    <x v="0"/>
    <d v="2017-03-21T00:00:00"/>
    <x v="11"/>
    <n v="5007461"/>
    <n v="27.52"/>
    <n v="-0.25"/>
  </r>
  <r>
    <s v="COUNTY"/>
    <x v="7"/>
    <s v="932196"/>
    <n v="11.01"/>
    <n v="11.01"/>
    <x v="0"/>
    <d v="2017-03-23T00:00:00"/>
    <x v="11"/>
    <n v="5791450"/>
    <n v="27.52"/>
    <n v="0.40007267441860467"/>
  </r>
  <r>
    <s v="COUNTY"/>
    <x v="7"/>
    <s v="932624"/>
    <n v="11.01"/>
    <n v="11.01"/>
    <x v="0"/>
    <d v="2017-03-23T00:00:00"/>
    <x v="11"/>
    <n v="5791490"/>
    <n v="27.52"/>
    <n v="0.40007267441860467"/>
  </r>
  <r>
    <s v="COUNTY"/>
    <x v="7"/>
    <s v="933606"/>
    <n v="11.01"/>
    <n v="11.01"/>
    <x v="0"/>
    <d v="2017-03-23T00:00:00"/>
    <x v="11"/>
    <n v="5740930"/>
    <n v="27.52"/>
    <n v="0.40007267441860467"/>
  </r>
  <r>
    <s v="COUNTY"/>
    <x v="7"/>
    <s v="933926"/>
    <n v="11.01"/>
    <n v="11.01"/>
    <x v="0"/>
    <d v="2017-03-23T00:00:00"/>
    <x v="11"/>
    <n v="5782830"/>
    <n v="27.52"/>
    <n v="0.40007267441860467"/>
  </r>
  <r>
    <s v="COUNTY"/>
    <x v="7"/>
    <s v="933984"/>
    <n v="11.01"/>
    <n v="11.01"/>
    <x v="0"/>
    <d v="2017-03-23T00:00:00"/>
    <x v="11"/>
    <n v="5001378"/>
    <n v="27.52"/>
    <n v="0.40007267441860467"/>
  </r>
  <r>
    <s v="COUNTY"/>
    <x v="7"/>
    <s v="934489"/>
    <n v="-5.5"/>
    <n v="5.5"/>
    <x v="0"/>
    <d v="2017-03-23T00:00:00"/>
    <x v="11"/>
    <n v="5763650"/>
    <n v="27.52"/>
    <n v="-0.19985465116279069"/>
  </r>
  <r>
    <s v="COUNTY"/>
    <x v="7"/>
    <s v="934987"/>
    <n v="-5.5"/>
    <n v="5.5"/>
    <x v="0"/>
    <d v="2017-03-23T00:00:00"/>
    <x v="11"/>
    <n v="5710940"/>
    <n v="27.52"/>
    <n v="-0.19985465116279069"/>
  </r>
  <r>
    <s v="COUNTY"/>
    <x v="7"/>
    <s v="935188"/>
    <n v="22.02"/>
    <n v="22.02"/>
    <x v="0"/>
    <d v="2017-03-23T00:00:00"/>
    <x v="11"/>
    <n v="5764960"/>
    <n v="27.52"/>
    <n v="0.80014534883720934"/>
  </r>
  <r>
    <s v="COUNTY"/>
    <x v="7"/>
    <s v="931533"/>
    <n v="11.01"/>
    <n v="11.01"/>
    <x v="0"/>
    <d v="2017-03-24T00:00:00"/>
    <x v="11"/>
    <n v="5791390"/>
    <n v="27.52"/>
    <n v="0.40007267441860467"/>
  </r>
  <r>
    <s v="COUNTY"/>
    <x v="7"/>
    <s v="932568"/>
    <n v="11.01"/>
    <n v="11.01"/>
    <x v="0"/>
    <d v="2017-03-24T00:00:00"/>
    <x v="11"/>
    <n v="5005761"/>
    <n v="27.52"/>
    <n v="0.40007267441860467"/>
  </r>
  <r>
    <s v="COUNTY"/>
    <x v="7"/>
    <s v="934277"/>
    <n v="11.01"/>
    <n v="11.01"/>
    <x v="0"/>
    <d v="2017-03-24T00:00:00"/>
    <x v="11"/>
    <n v="5731230"/>
    <n v="27.52"/>
    <n v="0.40007267441860467"/>
  </r>
  <r>
    <s v="COUNTY"/>
    <x v="7"/>
    <s v="934363"/>
    <n v="11"/>
    <n v="11"/>
    <x v="0"/>
    <d v="2017-03-24T00:00:00"/>
    <x v="11"/>
    <n v="5748300"/>
    <n v="27.52"/>
    <n v="0.39970930232558138"/>
  </r>
  <r>
    <s v="COUNTY"/>
    <x v="7"/>
    <s v="934886"/>
    <n v="22.02"/>
    <n v="22.02"/>
    <x v="0"/>
    <d v="2017-03-24T00:00:00"/>
    <x v="11"/>
    <n v="5789500"/>
    <n v="27.52"/>
    <n v="0.80014534883720934"/>
  </r>
  <r>
    <s v="COUNTY"/>
    <x v="7"/>
    <s v="934917"/>
    <n v="22.02"/>
    <n v="22.02"/>
    <x v="0"/>
    <d v="2017-03-24T00:00:00"/>
    <x v="11"/>
    <n v="5016373"/>
    <n v="27.52"/>
    <n v="0.80014534883720934"/>
  </r>
  <r>
    <s v="COUNTY"/>
    <x v="7"/>
    <s v="934946"/>
    <n v="-5.5"/>
    <n v="5.5"/>
    <x v="0"/>
    <d v="2017-03-24T00:00:00"/>
    <x v="11"/>
    <n v="5005796"/>
    <n v="27.52"/>
    <n v="-0.19985465116279069"/>
  </r>
  <r>
    <s v="COUNTY"/>
    <x v="7"/>
    <s v="935210"/>
    <n v="-5.5"/>
    <n v="5.5"/>
    <x v="0"/>
    <d v="2017-03-24T00:00:00"/>
    <x v="11"/>
    <n v="5791390"/>
    <n v="27.52"/>
    <n v="-0.19985465116279069"/>
  </r>
  <r>
    <s v="COUNTY"/>
    <x v="7"/>
    <s v="932129"/>
    <n v="6.88"/>
    <n v="6.88"/>
    <x v="0"/>
    <d v="2017-03-27T00:00:00"/>
    <x v="11"/>
    <n v="5791430"/>
    <n v="27.52"/>
    <n v="0.25"/>
  </r>
  <r>
    <s v="COUNTY"/>
    <x v="7"/>
    <s v="932656"/>
    <n v="6.88"/>
    <n v="6.88"/>
    <x v="0"/>
    <d v="2017-03-27T00:00:00"/>
    <x v="11"/>
    <n v="5778020"/>
    <n v="27.52"/>
    <n v="0.25"/>
  </r>
  <r>
    <s v="COUNTY"/>
    <x v="7"/>
    <s v="933759"/>
    <n v="6.88"/>
    <n v="6.88"/>
    <x v="0"/>
    <d v="2017-03-27T00:00:00"/>
    <x v="11"/>
    <n v="5730460"/>
    <n v="27.52"/>
    <n v="0.25"/>
  </r>
  <r>
    <s v="COUNTY"/>
    <x v="7"/>
    <s v="934367"/>
    <n v="6.88"/>
    <n v="6.88"/>
    <x v="0"/>
    <d v="2017-03-27T00:00:00"/>
    <x v="11"/>
    <n v="5791580"/>
    <n v="27.52"/>
    <n v="0.25"/>
  </r>
  <r>
    <s v="COUNTY"/>
    <x v="7"/>
    <s v="934733"/>
    <n v="6.88"/>
    <n v="6.88"/>
    <x v="0"/>
    <d v="2017-03-27T00:00:00"/>
    <x v="11"/>
    <n v="5759230"/>
    <n v="27.52"/>
    <n v="0.25"/>
  </r>
  <r>
    <s v="COUNTY"/>
    <x v="7"/>
    <s v="934837"/>
    <n v="6.88"/>
    <n v="6.88"/>
    <x v="0"/>
    <d v="2017-03-27T00:00:00"/>
    <x v="11"/>
    <n v="5005604"/>
    <n v="27.52"/>
    <n v="0.25"/>
  </r>
  <r>
    <s v="COUNTY"/>
    <x v="7"/>
    <s v="934890"/>
    <n v="6.88"/>
    <n v="6.88"/>
    <x v="0"/>
    <d v="2017-03-27T00:00:00"/>
    <x v="11"/>
    <n v="5791670"/>
    <n v="27.52"/>
    <n v="0.25"/>
  </r>
  <r>
    <s v="COUNTY"/>
    <x v="7"/>
    <s v="934921"/>
    <n v="6.88"/>
    <n v="6.88"/>
    <x v="0"/>
    <d v="2017-03-27T00:00:00"/>
    <x v="11"/>
    <n v="5779830"/>
    <n v="27.52"/>
    <n v="0.25"/>
  </r>
  <r>
    <s v="COUNTY"/>
    <x v="7"/>
    <s v="934981"/>
    <n v="6.88"/>
    <n v="6.88"/>
    <x v="0"/>
    <d v="2017-03-27T00:00:00"/>
    <x v="11"/>
    <n v="5775170"/>
    <n v="27.52"/>
    <n v="0.25"/>
  </r>
  <r>
    <s v="COUNTY"/>
    <x v="7"/>
    <s v="935193"/>
    <n v="27.52"/>
    <n v="27.52"/>
    <x v="0"/>
    <d v="2017-03-27T00:00:00"/>
    <x v="11"/>
    <n v="5007038"/>
    <n v="27.52"/>
    <n v="1"/>
  </r>
  <r>
    <s v="COUNTY"/>
    <x v="7"/>
    <s v="936286"/>
    <n v="27.52"/>
    <n v="27.52"/>
    <x v="0"/>
    <d v="2017-03-27T00:00:00"/>
    <x v="11"/>
    <n v="5745520"/>
    <n v="27.52"/>
    <n v="1"/>
  </r>
  <r>
    <s v="COUNTY"/>
    <x v="7"/>
    <s v="937205"/>
    <n v="27.52"/>
    <n v="27.52"/>
    <x v="0"/>
    <d v="2017-03-27T00:00:00"/>
    <x v="11"/>
    <n v="5778190"/>
    <n v="27.52"/>
    <n v="1"/>
  </r>
  <r>
    <s v="COUNTY"/>
    <x v="7"/>
    <s v="933607"/>
    <n v="6.88"/>
    <n v="6.88"/>
    <x v="0"/>
    <d v="2017-03-28T00:00:00"/>
    <x v="11"/>
    <n v="5001232"/>
    <n v="27.52"/>
    <n v="0.25"/>
  </r>
  <r>
    <s v="COUNTY"/>
    <x v="7"/>
    <s v="933709"/>
    <n v="6.88"/>
    <n v="6.88"/>
    <x v="0"/>
    <d v="2017-03-28T00:00:00"/>
    <x v="11"/>
    <n v="5723010"/>
    <n v="27.52"/>
    <n v="0.25"/>
  </r>
  <r>
    <s v="COUNTY"/>
    <x v="7"/>
    <s v="933710"/>
    <n v="6.88"/>
    <n v="6.88"/>
    <x v="0"/>
    <d v="2017-03-28T00:00:00"/>
    <x v="11"/>
    <n v="5007484"/>
    <n v="27.52"/>
    <n v="0.25"/>
  </r>
  <r>
    <s v="COUNTY"/>
    <x v="7"/>
    <s v="933782"/>
    <n v="6.88"/>
    <n v="6.88"/>
    <x v="0"/>
    <d v="2017-03-28T00:00:00"/>
    <x v="11"/>
    <n v="5791500"/>
    <n v="27.52"/>
    <n v="0.25"/>
  </r>
  <r>
    <s v="COUNTY"/>
    <x v="7"/>
    <s v="934328"/>
    <n v="6.88"/>
    <n v="6.88"/>
    <x v="0"/>
    <d v="2017-03-28T00:00:00"/>
    <x v="11"/>
    <n v="5791540"/>
    <n v="27.52"/>
    <n v="0.25"/>
  </r>
  <r>
    <s v="COUNTY"/>
    <x v="7"/>
    <s v="934351"/>
    <n v="6.88"/>
    <n v="6.88"/>
    <x v="0"/>
    <d v="2017-03-28T00:00:00"/>
    <x v="11"/>
    <n v="5766210"/>
    <n v="27.52"/>
    <n v="0.25"/>
  </r>
  <r>
    <s v="COUNTY"/>
    <x v="7"/>
    <s v="934722"/>
    <n v="6.88"/>
    <n v="6.88"/>
    <x v="0"/>
    <d v="2017-03-28T00:00:00"/>
    <x v="11"/>
    <n v="5747660"/>
    <n v="27.52"/>
    <n v="0.25"/>
  </r>
  <r>
    <s v="COUNTY"/>
    <x v="7"/>
    <s v="935187"/>
    <n v="6.88"/>
    <n v="6.88"/>
    <x v="0"/>
    <d v="2017-03-28T00:00:00"/>
    <x v="11"/>
    <n v="5004373"/>
    <n v="27.52"/>
    <n v="0.25"/>
  </r>
  <r>
    <s v="COUNTY"/>
    <x v="7"/>
    <s v="935261"/>
    <n v="6.88"/>
    <n v="6.88"/>
    <x v="0"/>
    <d v="2017-03-28T00:00:00"/>
    <x v="11"/>
    <n v="5001515"/>
    <n v="27.52"/>
    <n v="0.25"/>
  </r>
  <r>
    <s v="COUNTY"/>
    <x v="7"/>
    <s v="937357"/>
    <n v="27.52"/>
    <n v="27.52"/>
    <x v="0"/>
    <d v="2017-03-28T00:00:00"/>
    <x v="11"/>
    <n v="5766190"/>
    <n v="27.52"/>
    <n v="1"/>
  </r>
  <r>
    <s v="COUNTY"/>
    <x v="7"/>
    <s v="937403"/>
    <n v="27.52"/>
    <n v="27.52"/>
    <x v="0"/>
    <d v="2017-03-28T00:00:00"/>
    <x v="11"/>
    <n v="5763440"/>
    <n v="27.52"/>
    <n v="1"/>
  </r>
  <r>
    <s v="COUNTY"/>
    <x v="7"/>
    <s v="933947"/>
    <n v="5.5"/>
    <n v="5.5"/>
    <x v="0"/>
    <d v="2017-03-29T00:00:00"/>
    <x v="11"/>
    <n v="5004763"/>
    <n v="27.52"/>
    <n v="0.19985465116279069"/>
  </r>
  <r>
    <s v="COUNTY"/>
    <x v="7"/>
    <s v="934724"/>
    <n v="5.5"/>
    <n v="5.5"/>
    <x v="0"/>
    <d v="2017-03-30T00:00:00"/>
    <x v="11"/>
    <n v="5757630"/>
    <n v="27.52"/>
    <n v="0.19985465116279069"/>
  </r>
  <r>
    <s v="COUNTY"/>
    <x v="7"/>
    <s v="935213"/>
    <n v="5.5"/>
    <n v="5.5"/>
    <x v="0"/>
    <d v="2017-03-30T00:00:00"/>
    <x v="11"/>
    <n v="5000926"/>
    <n v="27.52"/>
    <n v="0.19985465116279069"/>
  </r>
  <r>
    <s v="COUNTY"/>
    <x v="7"/>
    <s v="935280"/>
    <n v="5.5"/>
    <n v="5.5"/>
    <x v="0"/>
    <d v="2017-03-30T00:00:00"/>
    <x v="11"/>
    <n v="5006148"/>
    <n v="27.52"/>
    <n v="0.19985465116279069"/>
  </r>
  <r>
    <s v="COUNTY"/>
    <x v="7"/>
    <s v="936281"/>
    <n v="5.5"/>
    <n v="5.5"/>
    <x v="0"/>
    <d v="2017-03-30T00:00:00"/>
    <x v="11"/>
    <n v="5004131"/>
    <n v="27.52"/>
    <n v="0.19985465116279069"/>
  </r>
  <r>
    <s v="COUNTY"/>
    <x v="7"/>
    <s v="933753"/>
    <n v="27.52"/>
    <n v="27.52"/>
    <x v="0"/>
    <d v="2017-03-31T00:00:00"/>
    <x v="11"/>
    <n v="5783260"/>
    <n v="27.52"/>
    <n v="1"/>
  </r>
  <r>
    <s v="COUNTY"/>
    <x v="7"/>
    <s v="935238"/>
    <n v="5.5"/>
    <n v="5.5"/>
    <x v="0"/>
    <d v="2017-03-31T00:00:00"/>
    <x v="11"/>
    <n v="5791810"/>
    <n v="27.52"/>
    <n v="0.19985465116279069"/>
  </r>
  <r>
    <s v="COUNTY"/>
    <x v="7"/>
    <s v="937251"/>
    <n v="11.01"/>
    <n v="11.01"/>
    <x v="0"/>
    <d v="2017-03-31T00:00:00"/>
    <x v="11"/>
    <n v="5791410"/>
    <n v="27.52"/>
    <n v="0.40007267441860467"/>
  </r>
  <r>
    <s v="COUNTY"/>
    <x v="7"/>
    <s v="940445"/>
    <n v="-27.52"/>
    <n v="27.52"/>
    <x v="0"/>
    <d v="2017-03-31T00:00:00"/>
    <x v="11"/>
    <n v="5731580"/>
    <n v="27.52"/>
    <n v="-1"/>
  </r>
  <r>
    <s v="COUNTY"/>
    <x v="7"/>
    <s v="940978"/>
    <n v="-27.52"/>
    <n v="27.52"/>
    <x v="0"/>
    <d v="2017-03-31T00:00:00"/>
    <x v="11"/>
    <n v="5001353"/>
    <n v="27.52"/>
    <n v="-1"/>
  </r>
  <r>
    <s v="COUNTY"/>
    <x v="7"/>
    <s v="14767594"/>
    <n v="82.56"/>
    <n v="82.56"/>
    <x v="0"/>
    <d v="2017-03-31T00:00:00"/>
    <x v="11"/>
    <n v="5014808"/>
    <n v="27.52"/>
    <n v="3"/>
  </r>
  <r>
    <s v="COUNTY"/>
    <x v="8"/>
    <s v="763770"/>
    <n v="-34.69"/>
    <n v="34.69"/>
    <x v="0"/>
    <d v="2016-04-01T00:00:00"/>
    <x v="0"/>
    <n v="5774300"/>
    <n v="34.69"/>
    <n v="-1"/>
  </r>
  <r>
    <s v="COUNTY"/>
    <x v="8"/>
    <s v="765580"/>
    <n v="-34.69"/>
    <n v="34.69"/>
    <x v="0"/>
    <d v="2016-04-01T00:00:00"/>
    <x v="0"/>
    <n v="5766650"/>
    <n v="34.69"/>
    <n v="-1"/>
  </r>
  <r>
    <s v="COUNTY"/>
    <x v="8"/>
    <s v="765988"/>
    <n v="-34.69"/>
    <n v="34.69"/>
    <x v="0"/>
    <d v="2016-04-01T00:00:00"/>
    <x v="0"/>
    <n v="5771260"/>
    <n v="34.69"/>
    <n v="-1"/>
  </r>
  <r>
    <s v="COUNTY"/>
    <x v="8"/>
    <s v="767277"/>
    <n v="34.69"/>
    <n v="34.69"/>
    <x v="0"/>
    <d v="2016-04-01T00:00:00"/>
    <x v="0"/>
    <n v="5749160"/>
    <n v="34.69"/>
    <n v="1"/>
  </r>
  <r>
    <s v="COUNTY"/>
    <x v="8"/>
    <s v="768518"/>
    <n v="34.69"/>
    <n v="34.69"/>
    <x v="0"/>
    <d v="2016-04-01T00:00:00"/>
    <x v="0"/>
    <n v="5779880"/>
    <n v="34.69"/>
    <n v="1"/>
  </r>
  <r>
    <s v="COUNTY"/>
    <x v="8"/>
    <s v="770259"/>
    <n v="-34.69"/>
    <n v="34.69"/>
    <x v="0"/>
    <d v="2016-04-01T00:00:00"/>
    <x v="0"/>
    <n v="5000992"/>
    <n v="34.69"/>
    <n v="-1"/>
  </r>
  <r>
    <s v="COUNTY"/>
    <x v="8"/>
    <s v="770264"/>
    <n v="69.38"/>
    <n v="69.38"/>
    <x v="0"/>
    <d v="2016-04-01T00:00:00"/>
    <x v="0"/>
    <n v="5000992"/>
    <n v="34.69"/>
    <n v="2"/>
  </r>
  <r>
    <s v="COUNTY"/>
    <x v="8"/>
    <s v="770302"/>
    <n v="-34.69"/>
    <n v="34.69"/>
    <x v="0"/>
    <d v="2016-04-01T00:00:00"/>
    <x v="0"/>
    <n v="5771590"/>
    <n v="34.69"/>
    <n v="-1"/>
  </r>
  <r>
    <s v="COUNTY"/>
    <x v="8"/>
    <s v="771287"/>
    <n v="-34.69"/>
    <n v="34.69"/>
    <x v="0"/>
    <d v="2016-04-01T00:00:00"/>
    <x v="0"/>
    <n v="5736000"/>
    <n v="34.69"/>
    <n v="-1"/>
  </r>
  <r>
    <s v="COUNTY"/>
    <x v="8"/>
    <s v="772182"/>
    <n v="-69.38"/>
    <n v="69.38"/>
    <x v="0"/>
    <d v="2016-04-01T00:00:00"/>
    <x v="0"/>
    <n v="5773150"/>
    <n v="34.69"/>
    <n v="-2"/>
  </r>
  <r>
    <s v="COUNTY"/>
    <x v="8"/>
    <s v="772720"/>
    <n v="34.69"/>
    <n v="34.69"/>
    <x v="0"/>
    <d v="2016-04-01T00:00:00"/>
    <x v="0"/>
    <n v="5780230"/>
    <n v="34.69"/>
    <n v="1"/>
  </r>
  <r>
    <s v="COUNTY"/>
    <x v="8"/>
    <s v="773001"/>
    <n v="34.69"/>
    <n v="34.69"/>
    <x v="0"/>
    <d v="2016-04-01T00:00:00"/>
    <x v="0"/>
    <n v="5780290"/>
    <n v="34.69"/>
    <n v="1"/>
  </r>
  <r>
    <s v="COUNTY"/>
    <x v="8"/>
    <s v="773921"/>
    <n v="34.69"/>
    <n v="34.69"/>
    <x v="0"/>
    <d v="2016-04-01T00:00:00"/>
    <x v="0"/>
    <n v="5780400"/>
    <n v="34.69"/>
    <n v="1"/>
  </r>
  <r>
    <s v="COUNTY"/>
    <x v="8"/>
    <s v="774018"/>
    <n v="55.5"/>
    <n v="55.5"/>
    <x v="0"/>
    <d v="2016-04-01T00:00:00"/>
    <x v="0"/>
    <n v="5780410"/>
    <n v="34.69"/>
    <n v="1.5998846929950996"/>
  </r>
  <r>
    <s v="COUNTY"/>
    <x v="8"/>
    <s v="774318"/>
    <n v="-69.38"/>
    <n v="69.38"/>
    <x v="0"/>
    <d v="2016-04-01T00:00:00"/>
    <x v="0"/>
    <n v="5773260"/>
    <n v="34.69"/>
    <n v="-2"/>
  </r>
  <r>
    <s v="COUNTY"/>
    <x v="8"/>
    <s v="774320"/>
    <n v="34.69"/>
    <n v="34.69"/>
    <x v="0"/>
    <d v="2016-04-01T00:00:00"/>
    <x v="0"/>
    <n v="5773260"/>
    <n v="34.69"/>
    <n v="1"/>
  </r>
  <r>
    <s v="COUNTY"/>
    <x v="8"/>
    <s v="774800"/>
    <n v="-34.69"/>
    <n v="34.69"/>
    <x v="0"/>
    <d v="2016-04-01T00:00:00"/>
    <x v="0"/>
    <n v="5015193"/>
    <n v="34.69"/>
    <n v="-1"/>
  </r>
  <r>
    <s v="COUNTY"/>
    <x v="8"/>
    <s v="774847"/>
    <n v="34.69"/>
    <n v="34.69"/>
    <x v="0"/>
    <d v="2016-04-01T00:00:00"/>
    <x v="0"/>
    <n v="5780420"/>
    <n v="34.69"/>
    <n v="1"/>
  </r>
  <r>
    <s v="COUNTY"/>
    <x v="8"/>
    <s v="774881"/>
    <n v="-34.69"/>
    <n v="34.69"/>
    <x v="0"/>
    <d v="2016-04-01T00:00:00"/>
    <x v="0"/>
    <n v="5708380"/>
    <n v="34.69"/>
    <n v="-1"/>
  </r>
  <r>
    <s v="COUNTY"/>
    <x v="8"/>
    <s v="774891"/>
    <n v="52.04"/>
    <n v="52.04"/>
    <x v="0"/>
    <d v="2016-04-01T00:00:00"/>
    <x v="0"/>
    <n v="5780430"/>
    <n v="34.69"/>
    <n v="1.5001441337561257"/>
  </r>
  <r>
    <s v="COUNTY"/>
    <x v="8"/>
    <s v="777798"/>
    <n v="-55.5"/>
    <n v="55.5"/>
    <x v="0"/>
    <d v="2016-04-01T00:00:00"/>
    <x v="0"/>
    <n v="5756070"/>
    <n v="34.69"/>
    <n v="-1.5998846929950996"/>
  </r>
  <r>
    <s v="AWH"/>
    <x v="8"/>
    <s v="11548096"/>
    <n v="173.45"/>
    <n v="173.45"/>
    <x v="0"/>
    <d v="2016-04-01T00:00:00"/>
    <x v="0"/>
    <n v="5758540"/>
    <n v="34.69"/>
    <n v="5"/>
  </r>
  <r>
    <s v="SpokCity"/>
    <x v="8"/>
    <s v="11548096"/>
    <n v="34.69"/>
    <n v="34.69"/>
    <x v="0"/>
    <d v="2016-04-01T00:00:00"/>
    <x v="0"/>
    <n v="5738930"/>
    <n v="34.69"/>
    <n v="1"/>
  </r>
  <r>
    <s v="COUNTY"/>
    <x v="8"/>
    <s v="11548096"/>
    <n v="4717.84"/>
    <n v="4717.84"/>
    <x v="0"/>
    <d v="2016-04-01T00:00:00"/>
    <x v="0"/>
    <n v="5768270"/>
    <n v="34.69"/>
    <n v="136"/>
  </r>
  <r>
    <s v="COUNTY"/>
    <x v="8"/>
    <s v="11548096"/>
    <n v="6556.41"/>
    <n v="6556.41"/>
    <x v="0"/>
    <d v="2016-04-01T00:00:00"/>
    <x v="0"/>
    <n v="5778110"/>
    <n v="34.69"/>
    <n v="189"/>
  </r>
  <r>
    <s v="AWH"/>
    <x v="8"/>
    <s v="11790529"/>
    <n v="104.07"/>
    <n v="104.07"/>
    <x v="0"/>
    <d v="2016-04-01T00:00:00"/>
    <x v="0"/>
    <n v="5006758"/>
    <n v="34.69"/>
    <n v="3"/>
  </r>
  <r>
    <s v="SpokCity"/>
    <x v="8"/>
    <s v="11790529"/>
    <n v="104.07"/>
    <n v="104.07"/>
    <x v="0"/>
    <d v="2016-04-01T00:00:00"/>
    <x v="0"/>
    <n v="5013494"/>
    <n v="34.69"/>
    <n v="3"/>
  </r>
  <r>
    <s v="COUNTY"/>
    <x v="8"/>
    <s v="11790529"/>
    <n v="4197.49"/>
    <n v="4197.49"/>
    <x v="0"/>
    <d v="2016-04-01T00:00:00"/>
    <x v="0"/>
    <n v="5778300"/>
    <n v="34.69"/>
    <n v="121"/>
  </r>
  <r>
    <s v="COUNTY"/>
    <x v="8"/>
    <s v="11790529"/>
    <n v="7042.07"/>
    <n v="7042.07"/>
    <x v="0"/>
    <d v="2016-04-01T00:00:00"/>
    <x v="0"/>
    <n v="5772050"/>
    <n v="34.69"/>
    <n v="203"/>
  </r>
  <r>
    <s v="COUNTY"/>
    <x v="8"/>
    <s v="776876"/>
    <n v="-26.02"/>
    <n v="26.02"/>
    <x v="0"/>
    <d v="2016-04-04T00:00:00"/>
    <x v="0"/>
    <n v="5773540"/>
    <n v="34.69"/>
    <n v="-0.75007206687806283"/>
  </r>
  <r>
    <s v="COUNTY"/>
    <x v="8"/>
    <s v="777477"/>
    <n v="-26.02"/>
    <n v="26.02"/>
    <x v="0"/>
    <d v="2016-04-04T00:00:00"/>
    <x v="0"/>
    <n v="5776420"/>
    <n v="34.69"/>
    <n v="-0.75007206687806283"/>
  </r>
  <r>
    <s v="COUNTY"/>
    <x v="8"/>
    <s v="777810"/>
    <n v="-26.02"/>
    <n v="26.02"/>
    <x v="0"/>
    <d v="2016-04-05T00:00:00"/>
    <x v="0"/>
    <n v="5013083"/>
    <n v="34.69"/>
    <n v="-0.75007206687806283"/>
  </r>
  <r>
    <s v="COUNTY"/>
    <x v="8"/>
    <s v="779574"/>
    <n v="-26.02"/>
    <n v="26.02"/>
    <x v="0"/>
    <d v="2016-04-05T00:00:00"/>
    <x v="0"/>
    <n v="5778400"/>
    <n v="34.69"/>
    <n v="-0.75007206687806283"/>
  </r>
  <r>
    <s v="COUNTY"/>
    <x v="8"/>
    <s v="777772"/>
    <n v="34.69"/>
    <n v="34.69"/>
    <x v="0"/>
    <d v="2016-04-07T00:00:00"/>
    <x v="0"/>
    <n v="5780510"/>
    <n v="34.69"/>
    <n v="1"/>
  </r>
  <r>
    <s v="COUNTY"/>
    <x v="8"/>
    <s v="777785"/>
    <n v="27.75"/>
    <n v="27.75"/>
    <x v="0"/>
    <d v="2016-04-08T00:00:00"/>
    <x v="0"/>
    <n v="5780530"/>
    <n v="34.69"/>
    <n v="0.79994234649754981"/>
  </r>
  <r>
    <s v="COUNTY"/>
    <x v="8"/>
    <s v="777799"/>
    <n v="27.75"/>
    <n v="27.75"/>
    <x v="0"/>
    <d v="2016-04-08T00:00:00"/>
    <x v="0"/>
    <n v="5756070"/>
    <n v="34.69"/>
    <n v="0.79994234649754981"/>
  </r>
  <r>
    <s v="COUNTY"/>
    <x v="8"/>
    <s v="778196"/>
    <n v="27.75"/>
    <n v="27.75"/>
    <x v="0"/>
    <d v="2016-04-08T00:00:00"/>
    <x v="0"/>
    <n v="5015193"/>
    <n v="34.69"/>
    <n v="0.79994234649754981"/>
  </r>
  <r>
    <s v="COUNTY"/>
    <x v="8"/>
    <s v="0"/>
    <n v="23.79"/>
    <n v="23.79"/>
    <x v="0"/>
    <d v="2016-04-11T00:00:00"/>
    <x v="0"/>
    <n v="5001261"/>
    <n v="34.69"/>
    <n v="0.68578841164600757"/>
  </r>
  <r>
    <s v="COUNTY"/>
    <x v="8"/>
    <s v="777546"/>
    <n v="26.02"/>
    <n v="26.02"/>
    <x v="0"/>
    <d v="2016-04-11T00:00:00"/>
    <x v="0"/>
    <n v="5780500"/>
    <n v="34.69"/>
    <n v="0.75007206687806283"/>
  </r>
  <r>
    <s v="COUNTY"/>
    <x v="8"/>
    <s v="777847"/>
    <n v="26.02"/>
    <n v="26.02"/>
    <x v="0"/>
    <d v="2016-04-11T00:00:00"/>
    <x v="0"/>
    <n v="5007661"/>
    <n v="34.69"/>
    <n v="0.75007206687806283"/>
  </r>
  <r>
    <s v="COUNTY"/>
    <x v="8"/>
    <s v="778980"/>
    <n v="26.02"/>
    <n v="26.02"/>
    <x v="0"/>
    <d v="2016-04-11T00:00:00"/>
    <x v="0"/>
    <n v="5779480"/>
    <n v="34.69"/>
    <n v="0.75007206687806283"/>
  </r>
  <r>
    <s v="COUNTY"/>
    <x v="8"/>
    <s v="780542"/>
    <n v="34.69"/>
    <n v="34.69"/>
    <x v="0"/>
    <d v="2016-04-11T00:00:00"/>
    <x v="0"/>
    <n v="5001261"/>
    <n v="34.69"/>
    <n v="1"/>
  </r>
  <r>
    <s v="COUNTY"/>
    <x v="8"/>
    <s v="780543"/>
    <n v="34.69"/>
    <n v="34.69"/>
    <x v="0"/>
    <d v="2016-04-11T00:00:00"/>
    <x v="0"/>
    <n v="5001261"/>
    <n v="34.69"/>
    <n v="1"/>
  </r>
  <r>
    <s v="COUNTY"/>
    <x v="8"/>
    <s v="780544"/>
    <n v="34.69"/>
    <n v="34.69"/>
    <x v="0"/>
    <d v="2016-04-11T00:00:00"/>
    <x v="0"/>
    <n v="5001261"/>
    <n v="34.69"/>
    <n v="1"/>
  </r>
  <r>
    <s v="COUNTY"/>
    <x v="8"/>
    <s v="777813"/>
    <n v="52.04"/>
    <n v="52.04"/>
    <x v="0"/>
    <d v="2016-04-12T00:00:00"/>
    <x v="0"/>
    <n v="5013083"/>
    <n v="34.69"/>
    <n v="1.5001441337561257"/>
  </r>
  <r>
    <s v="COUNTY"/>
    <x v="8"/>
    <s v="777869"/>
    <n v="26.02"/>
    <n v="26.02"/>
    <x v="0"/>
    <d v="2016-04-12T00:00:00"/>
    <x v="0"/>
    <n v="5000931"/>
    <n v="34.69"/>
    <n v="0.75007206687806283"/>
  </r>
  <r>
    <s v="COUNTY"/>
    <x v="8"/>
    <s v="780953"/>
    <n v="-17.350000000000001"/>
    <n v="17.350000000000001"/>
    <x v="0"/>
    <d v="2016-04-12T00:00:00"/>
    <x v="0"/>
    <n v="5001391"/>
    <n v="34.69"/>
    <n v="-0.50014413375612576"/>
  </r>
  <r>
    <s v="COUNTY"/>
    <x v="8"/>
    <s v="779492"/>
    <n v="26.02"/>
    <n v="26.02"/>
    <x v="0"/>
    <d v="2016-04-13T00:00:00"/>
    <x v="0"/>
    <n v="5761530"/>
    <n v="34.69"/>
    <n v="0.75007206687806283"/>
  </r>
  <r>
    <s v="COUNTY"/>
    <x v="8"/>
    <s v="780204"/>
    <n v="26.02"/>
    <n v="26.02"/>
    <x v="0"/>
    <d v="2016-04-13T00:00:00"/>
    <x v="0"/>
    <n v="5005326"/>
    <n v="34.69"/>
    <n v="0.75007206687806283"/>
  </r>
  <r>
    <s v="COUNTY"/>
    <x v="8"/>
    <s v="778616"/>
    <n v="26.02"/>
    <n v="26.02"/>
    <x v="0"/>
    <d v="2016-04-14T00:00:00"/>
    <x v="0"/>
    <n v="5757530"/>
    <n v="34.69"/>
    <n v="0.75007206687806283"/>
  </r>
  <r>
    <s v="COUNTY"/>
    <x v="8"/>
    <s v="779956"/>
    <n v="26.02"/>
    <n v="26.02"/>
    <x v="0"/>
    <d v="2016-04-14T00:00:00"/>
    <x v="0"/>
    <n v="5780660"/>
    <n v="34.69"/>
    <n v="0.75007206687806283"/>
  </r>
  <r>
    <s v="COUNTY"/>
    <x v="8"/>
    <s v="780970"/>
    <n v="26.02"/>
    <n v="26.02"/>
    <x v="0"/>
    <d v="2016-04-14T00:00:00"/>
    <x v="0"/>
    <n v="5708380"/>
    <n v="34.69"/>
    <n v="0.75007206687806283"/>
  </r>
  <r>
    <s v="COUNTY"/>
    <x v="8"/>
    <s v="784319"/>
    <n v="-13.88"/>
    <n v="13.88"/>
    <x v="0"/>
    <d v="2016-04-15T00:00:00"/>
    <x v="0"/>
    <n v="5765210"/>
    <n v="34.69"/>
    <n v="-0.40011530700490061"/>
  </r>
  <r>
    <s v="COUNTY"/>
    <x v="8"/>
    <s v="781350"/>
    <n v="17.350000000000001"/>
    <n v="17.350000000000001"/>
    <x v="0"/>
    <d v="2016-04-18T00:00:00"/>
    <x v="0"/>
    <n v="5773900"/>
    <n v="34.69"/>
    <n v="0.50014413375612576"/>
  </r>
  <r>
    <s v="COUNTY"/>
    <x v="8"/>
    <s v="780955"/>
    <n v="34.700000000000003"/>
    <n v="34.700000000000003"/>
    <x v="0"/>
    <d v="2016-04-19T00:00:00"/>
    <x v="0"/>
    <n v="5001391"/>
    <n v="34.69"/>
    <n v="1.0002882675122515"/>
  </r>
  <r>
    <s v="COUNTY"/>
    <x v="8"/>
    <s v="791758"/>
    <n v="34.700000000000003"/>
    <n v="34.700000000000003"/>
    <x v="0"/>
    <d v="2016-04-19T00:00:00"/>
    <x v="0"/>
    <n v="5001261"/>
    <n v="34.69"/>
    <n v="1.0002882675122515"/>
  </r>
  <r>
    <s v="COUNTY"/>
    <x v="8"/>
    <s v="782709"/>
    <n v="17.350000000000001"/>
    <n v="17.350000000000001"/>
    <x v="0"/>
    <d v="2016-04-20T00:00:00"/>
    <x v="0"/>
    <n v="5006971"/>
    <n v="34.69"/>
    <n v="0.50014413375612576"/>
  </r>
  <r>
    <s v="COUNTY"/>
    <x v="8"/>
    <s v="781405"/>
    <n v="17.350000000000001"/>
    <n v="17.350000000000001"/>
    <x v="0"/>
    <d v="2016-04-21T00:00:00"/>
    <x v="0"/>
    <n v="5780820"/>
    <n v="34.69"/>
    <n v="0.50014413375612576"/>
  </r>
  <r>
    <s v="COUNTY"/>
    <x v="8"/>
    <s v="784086"/>
    <n v="17.350000000000001"/>
    <n v="17.350000000000001"/>
    <x v="0"/>
    <d v="2016-04-21T00:00:00"/>
    <x v="0"/>
    <n v="5006092"/>
    <n v="34.69"/>
    <n v="0.50014413375612576"/>
  </r>
  <r>
    <s v="COUNTY"/>
    <x v="8"/>
    <s v="784103"/>
    <n v="17.350000000000001"/>
    <n v="17.350000000000001"/>
    <x v="0"/>
    <d v="2016-04-21T00:00:00"/>
    <x v="0"/>
    <n v="5769100"/>
    <n v="34.69"/>
    <n v="0.50014413375612576"/>
  </r>
  <r>
    <s v="COUNTY"/>
    <x v="8"/>
    <s v="786660"/>
    <n v="-6.94"/>
    <n v="6.94"/>
    <x v="0"/>
    <d v="2016-04-22T00:00:00"/>
    <x v="0"/>
    <n v="5729520"/>
    <n v="34.69"/>
    <n v="-0.20005765350245031"/>
  </r>
  <r>
    <s v="COUNTY"/>
    <x v="8"/>
    <s v="784278"/>
    <n v="8.67"/>
    <n v="8.67"/>
    <x v="0"/>
    <d v="2016-04-25T00:00:00"/>
    <x v="0"/>
    <n v="5712770"/>
    <n v="34.69"/>
    <n v="0.24992793312193717"/>
  </r>
  <r>
    <s v="COUNTY"/>
    <x v="8"/>
    <s v="783512"/>
    <n v="8.67"/>
    <n v="8.67"/>
    <x v="0"/>
    <d v="2016-04-26T00:00:00"/>
    <x v="0"/>
    <n v="5014576"/>
    <n v="34.69"/>
    <n v="0.24992793312193717"/>
  </r>
  <r>
    <s v="COUNTY"/>
    <x v="8"/>
    <s v="786568"/>
    <n v="8.67"/>
    <n v="8.67"/>
    <x v="0"/>
    <d v="2016-04-27T00:00:00"/>
    <x v="0"/>
    <n v="5016407"/>
    <n v="34.69"/>
    <n v="0.24992793312193717"/>
  </r>
  <r>
    <s v="COUNTY"/>
    <x v="8"/>
    <s v="786944"/>
    <n v="8.67"/>
    <n v="8.67"/>
    <x v="0"/>
    <d v="2016-04-28T00:00:00"/>
    <x v="0"/>
    <n v="5781370"/>
    <n v="34.69"/>
    <n v="0.24992793312193717"/>
  </r>
  <r>
    <s v="COUNTY"/>
    <x v="8"/>
    <s v="792095"/>
    <n v="-34.69"/>
    <n v="34.69"/>
    <x v="0"/>
    <d v="2016-04-29T00:00:00"/>
    <x v="0"/>
    <n v="5777030"/>
    <n v="34.69"/>
    <n v="-1"/>
  </r>
  <r>
    <s v="COUNTY"/>
    <x v="8"/>
    <s v="12053654"/>
    <n v="69.38"/>
    <n v="69.38"/>
    <x v="0"/>
    <d v="2016-04-30T00:00:00"/>
    <x v="0"/>
    <n v="5767870"/>
    <n v="34.69"/>
    <n v="2"/>
  </r>
  <r>
    <s v="COUNTY"/>
    <x v="8"/>
    <s v="777811"/>
    <n v="-34.69"/>
    <n v="34.69"/>
    <x v="0"/>
    <d v="2016-05-01T00:00:00"/>
    <x v="1"/>
    <n v="5013083"/>
    <n v="34.69"/>
    <n v="-1"/>
  </r>
  <r>
    <s v="COUNTY"/>
    <x v="8"/>
    <s v="777814"/>
    <n v="69.38"/>
    <n v="69.38"/>
    <x v="0"/>
    <d v="2016-05-01T00:00:00"/>
    <x v="1"/>
    <n v="5013083"/>
    <n v="34.69"/>
    <n v="2"/>
  </r>
  <r>
    <s v="COUNTY"/>
    <x v="8"/>
    <s v="778981"/>
    <n v="34.69"/>
    <n v="34.69"/>
    <x v="0"/>
    <d v="2016-05-01T00:00:00"/>
    <x v="1"/>
    <n v="5779480"/>
    <n v="34.69"/>
    <n v="1"/>
  </r>
  <r>
    <s v="COUNTY"/>
    <x v="8"/>
    <s v="779575"/>
    <n v="-34.69"/>
    <n v="34.69"/>
    <x v="0"/>
    <d v="2016-05-01T00:00:00"/>
    <x v="1"/>
    <n v="5778400"/>
    <n v="34.69"/>
    <n v="-1"/>
  </r>
  <r>
    <s v="COUNTY"/>
    <x v="8"/>
    <s v="780954"/>
    <n v="-34.69"/>
    <n v="34.69"/>
    <x v="0"/>
    <d v="2016-05-01T00:00:00"/>
    <x v="1"/>
    <n v="5001391"/>
    <n v="34.69"/>
    <n v="-1"/>
  </r>
  <r>
    <s v="COUNTY"/>
    <x v="8"/>
    <s v="780956"/>
    <n v="69.38"/>
    <n v="69.38"/>
    <x v="0"/>
    <d v="2016-05-01T00:00:00"/>
    <x v="1"/>
    <n v="5001391"/>
    <n v="34.69"/>
    <n v="2"/>
  </r>
  <r>
    <s v="COUNTY"/>
    <x v="8"/>
    <s v="784152"/>
    <n v="34.69"/>
    <n v="34.69"/>
    <x v="0"/>
    <d v="2016-05-01T00:00:00"/>
    <x v="1"/>
    <n v="5015149"/>
    <n v="34.69"/>
    <n v="1"/>
  </r>
  <r>
    <s v="COUNTY"/>
    <x v="8"/>
    <s v="784279"/>
    <n v="34.69"/>
    <n v="34.69"/>
    <x v="0"/>
    <d v="2016-05-01T00:00:00"/>
    <x v="1"/>
    <n v="5712770"/>
    <n v="34.69"/>
    <n v="1"/>
  </r>
  <r>
    <s v="COUNTY"/>
    <x v="8"/>
    <s v="785315"/>
    <n v="27.75"/>
    <n v="27.75"/>
    <x v="0"/>
    <d v="2016-05-01T00:00:00"/>
    <x v="1"/>
    <n v="5781130"/>
    <n v="34.69"/>
    <n v="0.79994234649754981"/>
  </r>
  <r>
    <s v="COUNTY"/>
    <x v="8"/>
    <s v="785527"/>
    <n v="34.69"/>
    <n v="34.69"/>
    <x v="0"/>
    <d v="2016-05-01T00:00:00"/>
    <x v="1"/>
    <n v="5781170"/>
    <n v="34.69"/>
    <n v="1"/>
  </r>
  <r>
    <s v="COUNTY"/>
    <x v="8"/>
    <s v="785533"/>
    <n v="34.69"/>
    <n v="34.69"/>
    <x v="0"/>
    <d v="2016-05-01T00:00:00"/>
    <x v="1"/>
    <n v="5006291"/>
    <n v="34.69"/>
    <n v="1"/>
  </r>
  <r>
    <s v="COUNTY"/>
    <x v="8"/>
    <s v="785617"/>
    <n v="34.69"/>
    <n v="34.69"/>
    <x v="0"/>
    <d v="2016-05-01T00:00:00"/>
    <x v="1"/>
    <n v="5781240"/>
    <n v="34.69"/>
    <n v="1"/>
  </r>
  <r>
    <s v="COUNTY"/>
    <x v="8"/>
    <s v="786016"/>
    <n v="34.69"/>
    <n v="34.69"/>
    <x v="0"/>
    <d v="2016-05-01T00:00:00"/>
    <x v="1"/>
    <n v="5764410"/>
    <n v="34.69"/>
    <n v="1"/>
  </r>
  <r>
    <s v="COUNTY"/>
    <x v="8"/>
    <s v="786569"/>
    <n v="34.69"/>
    <n v="34.69"/>
    <x v="0"/>
    <d v="2016-05-01T00:00:00"/>
    <x v="1"/>
    <n v="5016407"/>
    <n v="34.69"/>
    <n v="1"/>
  </r>
  <r>
    <s v="COUNTY"/>
    <x v="8"/>
    <s v="786661"/>
    <n v="-34.69"/>
    <n v="34.69"/>
    <x v="0"/>
    <d v="2016-05-01T00:00:00"/>
    <x v="1"/>
    <n v="5729520"/>
    <n v="34.69"/>
    <n v="-1"/>
  </r>
  <r>
    <s v="COUNTY"/>
    <x v="8"/>
    <s v="786925"/>
    <n v="34.69"/>
    <n v="34.69"/>
    <x v="0"/>
    <d v="2016-05-01T00:00:00"/>
    <x v="1"/>
    <n v="5757770"/>
    <n v="34.69"/>
    <n v="1"/>
  </r>
  <r>
    <s v="COUNTY"/>
    <x v="8"/>
    <s v="787322"/>
    <n v="-34.69"/>
    <n v="34.69"/>
    <x v="0"/>
    <d v="2016-05-01T00:00:00"/>
    <x v="1"/>
    <n v="5772360"/>
    <n v="34.69"/>
    <n v="-1"/>
  </r>
  <r>
    <s v="COUNTY"/>
    <x v="8"/>
    <s v="787734"/>
    <n v="34.69"/>
    <n v="34.69"/>
    <x v="0"/>
    <d v="2016-05-01T00:00:00"/>
    <x v="1"/>
    <n v="5772770"/>
    <n v="34.69"/>
    <n v="1"/>
  </r>
  <r>
    <s v="COUNTY"/>
    <x v="8"/>
    <s v="787877"/>
    <n v="34.69"/>
    <n v="34.69"/>
    <x v="0"/>
    <d v="2016-05-01T00:00:00"/>
    <x v="1"/>
    <n v="5001428"/>
    <n v="34.69"/>
    <n v="1"/>
  </r>
  <r>
    <s v="COUNTY"/>
    <x v="8"/>
    <s v="787879"/>
    <n v="-34.69"/>
    <n v="34.69"/>
    <x v="0"/>
    <d v="2016-05-01T00:00:00"/>
    <x v="1"/>
    <n v="5772900"/>
    <n v="34.69"/>
    <n v="-1"/>
  </r>
  <r>
    <s v="COUNTY"/>
    <x v="8"/>
    <s v="787886"/>
    <n v="34.69"/>
    <n v="34.69"/>
    <x v="0"/>
    <d v="2016-05-01T00:00:00"/>
    <x v="1"/>
    <n v="5781440"/>
    <n v="34.69"/>
    <n v="1"/>
  </r>
  <r>
    <s v="COUNTY"/>
    <x v="8"/>
    <s v="787964"/>
    <n v="34.69"/>
    <n v="34.69"/>
    <x v="0"/>
    <d v="2016-05-01T00:00:00"/>
    <x v="1"/>
    <n v="5781430"/>
    <n v="34.69"/>
    <n v="1"/>
  </r>
  <r>
    <s v="COUNTY"/>
    <x v="8"/>
    <s v="796670"/>
    <n v="-17.350000000000001"/>
    <n v="17.350000000000001"/>
    <x v="0"/>
    <d v="2016-05-01T00:00:00"/>
    <x v="1"/>
    <n v="5758420"/>
    <n v="34.69"/>
    <n v="-0.50014413375612576"/>
  </r>
  <r>
    <s v="COUNTY"/>
    <x v="8"/>
    <s v="796672"/>
    <n v="17.350000000000001"/>
    <n v="17.350000000000001"/>
    <x v="0"/>
    <d v="2016-05-01T00:00:00"/>
    <x v="1"/>
    <n v="5782190"/>
    <n v="34.69"/>
    <n v="0.50014413375612576"/>
  </r>
  <r>
    <s v="AWH"/>
    <x v="8"/>
    <s v="11790540"/>
    <n v="104.07"/>
    <n v="104.07"/>
    <x v="0"/>
    <d v="2016-05-01T00:00:00"/>
    <x v="1"/>
    <n v="5006758"/>
    <n v="34.69"/>
    <n v="3"/>
  </r>
  <r>
    <s v="SpokCity"/>
    <x v="8"/>
    <s v="11790540"/>
    <n v="104.07"/>
    <n v="104.07"/>
    <x v="0"/>
    <d v="2016-05-01T00:00:00"/>
    <x v="1"/>
    <n v="5013494"/>
    <n v="34.69"/>
    <n v="3"/>
  </r>
  <r>
    <s v="COUNTY"/>
    <x v="8"/>
    <s v="11790540"/>
    <n v="4370.9399999999996"/>
    <n v="4370.9399999999996"/>
    <x v="0"/>
    <d v="2016-05-01T00:00:00"/>
    <x v="1"/>
    <n v="5767510"/>
    <n v="34.69"/>
    <n v="126"/>
  </r>
  <r>
    <s v="COUNTY"/>
    <x v="8"/>
    <s v="11790540"/>
    <n v="7180.83"/>
    <n v="7180.83"/>
    <x v="0"/>
    <d v="2016-05-01T00:00:00"/>
    <x v="1"/>
    <n v="5778170"/>
    <n v="34.69"/>
    <n v="207"/>
  </r>
  <r>
    <s v="COUNTY"/>
    <x v="8"/>
    <s v="12053618"/>
    <n v="34.69"/>
    <n v="34.69"/>
    <x v="0"/>
    <d v="2016-05-01T00:00:00"/>
    <x v="1"/>
    <n v="5781370"/>
    <n v="34.69"/>
    <n v="1"/>
  </r>
  <r>
    <s v="COUNTY"/>
    <x v="8"/>
    <s v="12053618"/>
    <n v="34.69"/>
    <n v="34.69"/>
    <x v="0"/>
    <d v="2016-05-01T00:00:00"/>
    <x v="1"/>
    <n v="5769100"/>
    <n v="34.69"/>
    <n v="1"/>
  </r>
  <r>
    <s v="AWH"/>
    <x v="8"/>
    <s v="12281663"/>
    <n v="173.45"/>
    <n v="173.45"/>
    <x v="0"/>
    <d v="2016-05-01T00:00:00"/>
    <x v="1"/>
    <n v="5777650"/>
    <n v="34.69"/>
    <n v="5"/>
  </r>
  <r>
    <s v="SpokCity"/>
    <x v="8"/>
    <s v="12281663"/>
    <n v="34.69"/>
    <n v="34.69"/>
    <x v="0"/>
    <d v="2016-05-01T00:00:00"/>
    <x v="1"/>
    <n v="5738930"/>
    <n v="34.69"/>
    <n v="1"/>
  </r>
  <r>
    <s v="COUNTY"/>
    <x v="8"/>
    <s v="12281663"/>
    <n v="4336.25"/>
    <n v="4336.25"/>
    <x v="0"/>
    <d v="2016-05-01T00:00:00"/>
    <x v="1"/>
    <n v="5777500"/>
    <n v="34.69"/>
    <n v="125.00000000000001"/>
  </r>
  <r>
    <s v="COUNTY"/>
    <x v="8"/>
    <s v="12281663"/>
    <n v="6625.79"/>
    <n v="6625.79"/>
    <x v="0"/>
    <d v="2016-05-01T00:00:00"/>
    <x v="1"/>
    <n v="5763590"/>
    <n v="34.69"/>
    <n v="191"/>
  </r>
  <r>
    <s v="COUNTY"/>
    <x v="8"/>
    <s v="790111"/>
    <n v="-27.75"/>
    <n v="27.75"/>
    <x v="0"/>
    <d v="2016-05-02T00:00:00"/>
    <x v="1"/>
    <n v="5781430"/>
    <n v="34.69"/>
    <n v="-0.79994234649754981"/>
  </r>
  <r>
    <s v="COUNTY"/>
    <x v="8"/>
    <s v="791093"/>
    <n v="-27.75"/>
    <n v="27.75"/>
    <x v="0"/>
    <d v="2016-05-02T00:00:00"/>
    <x v="1"/>
    <n v="5776800"/>
    <n v="34.69"/>
    <n v="-0.79994234649754981"/>
  </r>
  <r>
    <s v="COUNTY"/>
    <x v="8"/>
    <s v="791811"/>
    <n v="-27.75"/>
    <n v="27.75"/>
    <x v="0"/>
    <d v="2016-05-02T00:00:00"/>
    <x v="1"/>
    <n v="5727070"/>
    <n v="34.69"/>
    <n v="-0.79994234649754981"/>
  </r>
  <r>
    <s v="COUNTY"/>
    <x v="8"/>
    <s v="792496"/>
    <n v="-27.75"/>
    <n v="27.75"/>
    <x v="0"/>
    <d v="2016-05-02T00:00:00"/>
    <x v="1"/>
    <n v="5759760"/>
    <n v="34.69"/>
    <n v="-0.79994234649754981"/>
  </r>
  <r>
    <s v="COUNTY"/>
    <x v="8"/>
    <s v="790502"/>
    <n v="6.94"/>
    <n v="6.94"/>
    <x v="0"/>
    <d v="2016-05-03T00:00:00"/>
    <x v="1"/>
    <n v="5001213"/>
    <n v="34.69"/>
    <n v="0.20005765350245031"/>
  </r>
  <r>
    <s v="COUNTY"/>
    <x v="8"/>
    <s v="792180"/>
    <n v="34.69"/>
    <n v="34.69"/>
    <x v="0"/>
    <d v="2016-05-04T00:00:00"/>
    <x v="1"/>
    <n v="5781200"/>
    <n v="34.69"/>
    <n v="1"/>
  </r>
  <r>
    <s v="COUNTY"/>
    <x v="8"/>
    <s v="789093"/>
    <n v="34.69"/>
    <n v="34.69"/>
    <x v="0"/>
    <d v="2016-05-05T00:00:00"/>
    <x v="1"/>
    <n v="5781490"/>
    <n v="34.69"/>
    <n v="1"/>
  </r>
  <r>
    <s v="COUNTY"/>
    <x v="8"/>
    <s v="790122"/>
    <n v="34.69"/>
    <n v="34.69"/>
    <x v="0"/>
    <d v="2016-05-05T00:00:00"/>
    <x v="1"/>
    <n v="5781500"/>
    <n v="34.69"/>
    <n v="1"/>
  </r>
  <r>
    <s v="COUNTY"/>
    <x v="8"/>
    <s v="791833"/>
    <n v="27.75"/>
    <n v="27.75"/>
    <x v="0"/>
    <d v="2016-05-09T00:00:00"/>
    <x v="1"/>
    <n v="5740340"/>
    <n v="34.69"/>
    <n v="0.79994234649754981"/>
  </r>
  <r>
    <s v="COUNTY"/>
    <x v="8"/>
    <s v="790517"/>
    <n v="27.75"/>
    <n v="27.75"/>
    <x v="0"/>
    <d v="2016-05-10T00:00:00"/>
    <x v="1"/>
    <n v="5780340"/>
    <n v="34.69"/>
    <n v="0.79994234649754981"/>
  </r>
  <r>
    <s v="COUNTY"/>
    <x v="8"/>
    <s v="793639"/>
    <n v="16.02"/>
    <n v="16.02"/>
    <x v="0"/>
    <d v="2016-05-10T00:00:00"/>
    <x v="1"/>
    <n v="5001261"/>
    <n v="34.69"/>
    <n v="0.46180455462669356"/>
  </r>
  <r>
    <s v="COUNTY"/>
    <x v="8"/>
    <s v="792105"/>
    <n v="26.02"/>
    <n v="26.02"/>
    <x v="0"/>
    <d v="2016-05-12T00:00:00"/>
    <x v="1"/>
    <n v="5003966"/>
    <n v="34.69"/>
    <n v="0.75007206687806283"/>
  </r>
  <r>
    <s v="COUNTY"/>
    <x v="8"/>
    <s v="793531"/>
    <n v="26.02"/>
    <n v="26.02"/>
    <x v="0"/>
    <d v="2016-05-12T00:00:00"/>
    <x v="1"/>
    <n v="5771260"/>
    <n v="34.69"/>
    <n v="0.75007206687806283"/>
  </r>
  <r>
    <s v="COUNTY"/>
    <x v="8"/>
    <s v="794200"/>
    <n v="17.34"/>
    <n v="17.34"/>
    <x v="0"/>
    <d v="2016-05-12T00:00:00"/>
    <x v="1"/>
    <n v="5740670"/>
    <n v="34.69"/>
    <n v="0.49985586624387435"/>
  </r>
  <r>
    <s v="COUNTY"/>
    <x v="8"/>
    <s v="795953"/>
    <n v="-17.350000000000001"/>
    <n v="17.350000000000001"/>
    <x v="0"/>
    <d v="2016-05-12T00:00:00"/>
    <x v="1"/>
    <n v="5733390"/>
    <n v="34.69"/>
    <n v="-0.50014413375612576"/>
  </r>
  <r>
    <s v="COUNTY"/>
    <x v="8"/>
    <s v="791798"/>
    <n v="26.02"/>
    <n v="26.02"/>
    <x v="0"/>
    <d v="2016-05-13T00:00:00"/>
    <x v="1"/>
    <n v="5781640"/>
    <n v="34.69"/>
    <n v="0.75007206687806283"/>
  </r>
  <r>
    <s v="COUNTY"/>
    <x v="8"/>
    <s v="792464"/>
    <n v="26.02"/>
    <n v="26.02"/>
    <x v="0"/>
    <d v="2016-05-13T00:00:00"/>
    <x v="1"/>
    <n v="5781680"/>
    <n v="34.69"/>
    <n v="0.75007206687806283"/>
  </r>
  <r>
    <s v="COUNTY"/>
    <x v="8"/>
    <s v="795984"/>
    <n v="20.81"/>
    <n v="20.81"/>
    <x v="0"/>
    <d v="2016-05-16T00:00:00"/>
    <x v="1"/>
    <n v="5759760"/>
    <n v="34.69"/>
    <n v="0.5998846929950995"/>
  </r>
  <r>
    <s v="COUNTY"/>
    <x v="8"/>
    <s v="794102"/>
    <n v="17.350000000000001"/>
    <n v="17.350000000000001"/>
    <x v="0"/>
    <d v="2016-05-19T00:00:00"/>
    <x v="1"/>
    <n v="5781920"/>
    <n v="34.69"/>
    <n v="0.50014413375612576"/>
  </r>
  <r>
    <s v="COUNTY"/>
    <x v="8"/>
    <s v="794103"/>
    <n v="17.350000000000001"/>
    <n v="17.350000000000001"/>
    <x v="0"/>
    <d v="2016-05-19T00:00:00"/>
    <x v="1"/>
    <n v="5781930"/>
    <n v="34.69"/>
    <n v="0.50014413375612576"/>
  </r>
  <r>
    <s v="COUNTY"/>
    <x v="8"/>
    <s v="795999"/>
    <n v="17.350000000000001"/>
    <n v="17.350000000000001"/>
    <x v="0"/>
    <d v="2016-05-19T00:00:00"/>
    <x v="1"/>
    <n v="5782110"/>
    <n v="34.69"/>
    <n v="0.50014413375612576"/>
  </r>
  <r>
    <s v="COUNTY"/>
    <x v="8"/>
    <s v="795054"/>
    <n v="17.350000000000001"/>
    <n v="17.350000000000001"/>
    <x v="0"/>
    <d v="2016-05-20T00:00:00"/>
    <x v="1"/>
    <n v="5782000"/>
    <n v="34.69"/>
    <n v="0.50014413375612576"/>
  </r>
  <r>
    <s v="COUNTY"/>
    <x v="8"/>
    <s v="795055"/>
    <n v="17.350000000000001"/>
    <n v="17.350000000000001"/>
    <x v="0"/>
    <d v="2016-05-20T00:00:00"/>
    <x v="1"/>
    <n v="5765210"/>
    <n v="34.69"/>
    <n v="0.50014413375612576"/>
  </r>
  <r>
    <s v="COUNTY"/>
    <x v="8"/>
    <s v="795074"/>
    <n v="17.350000000000001"/>
    <n v="17.350000000000001"/>
    <x v="0"/>
    <d v="2016-05-20T00:00:00"/>
    <x v="1"/>
    <n v="5782020"/>
    <n v="34.69"/>
    <n v="0.50014413375612576"/>
  </r>
  <r>
    <s v="COUNTY"/>
    <x v="8"/>
    <s v="794990"/>
    <n v="13.88"/>
    <n v="13.88"/>
    <x v="0"/>
    <d v="2016-05-23T00:00:00"/>
    <x v="1"/>
    <n v="5781970"/>
    <n v="34.69"/>
    <n v="0.40011530700490061"/>
  </r>
  <r>
    <s v="COUNTY"/>
    <x v="8"/>
    <s v="796527"/>
    <n v="27.76"/>
    <n v="27.76"/>
    <x v="0"/>
    <d v="2016-05-23T00:00:00"/>
    <x v="1"/>
    <n v="5766600"/>
    <n v="34.69"/>
    <n v="0.80023061400980122"/>
  </r>
  <r>
    <s v="COUNTY"/>
    <x v="8"/>
    <s v="798477"/>
    <n v="27.76"/>
    <n v="27.76"/>
    <x v="0"/>
    <d v="2016-05-23T00:00:00"/>
    <x v="1"/>
    <n v="5773310"/>
    <n v="34.69"/>
    <n v="0.80023061400980122"/>
  </r>
  <r>
    <s v="COUNTY"/>
    <x v="8"/>
    <s v="797037"/>
    <n v="13.88"/>
    <n v="13.88"/>
    <x v="0"/>
    <d v="2016-05-24T00:00:00"/>
    <x v="1"/>
    <n v="5782220"/>
    <n v="34.69"/>
    <n v="0.40011530700490061"/>
  </r>
  <r>
    <s v="COUNTY"/>
    <x v="8"/>
    <s v="799251"/>
    <n v="27.76"/>
    <n v="27.76"/>
    <x v="0"/>
    <d v="2016-05-24T00:00:00"/>
    <x v="1"/>
    <n v="5001307"/>
    <n v="34.69"/>
    <n v="0.80023061400980122"/>
  </r>
  <r>
    <s v="COUNTY"/>
    <x v="8"/>
    <s v="800980"/>
    <n v="8.07"/>
    <n v="8.07"/>
    <x v="0"/>
    <d v="2016-05-26T00:00:00"/>
    <x v="1"/>
    <n v="5766600"/>
    <n v="34.69"/>
    <n v="0.23263188238685503"/>
  </r>
  <r>
    <s v="COUNTY"/>
    <x v="8"/>
    <s v="800802"/>
    <n v="34.68"/>
    <n v="34.68"/>
    <x v="0"/>
    <d v="2016-05-27T00:00:00"/>
    <x v="1"/>
    <n v="5713780"/>
    <n v="34.69"/>
    <n v="0.99971173248774869"/>
  </r>
  <r>
    <s v="COUNTY"/>
    <x v="8"/>
    <s v="798470"/>
    <n v="6.94"/>
    <n v="6.94"/>
    <x v="0"/>
    <d v="2016-05-30T00:00:00"/>
    <x v="1"/>
    <n v="5007475"/>
    <n v="34.69"/>
    <n v="0.20005765350245031"/>
  </r>
  <r>
    <s v="COUNTY"/>
    <x v="8"/>
    <s v="798487"/>
    <n v="6.94"/>
    <n v="6.94"/>
    <x v="0"/>
    <d v="2016-05-30T00:00:00"/>
    <x v="1"/>
    <n v="5767410"/>
    <n v="34.69"/>
    <n v="0.20005765350245031"/>
  </r>
  <r>
    <s v="COUNTY"/>
    <x v="8"/>
    <s v="805427"/>
    <n v="-34.69"/>
    <n v="34.69"/>
    <x v="0"/>
    <d v="2016-05-30T00:00:00"/>
    <x v="1"/>
    <n v="5729940"/>
    <n v="34.69"/>
    <n v="-1"/>
  </r>
  <r>
    <s v="COUNTY"/>
    <x v="8"/>
    <s v="799252"/>
    <n v="13.88"/>
    <n v="13.88"/>
    <x v="0"/>
    <d v="2016-05-31T00:00:00"/>
    <x v="1"/>
    <n v="5001307"/>
    <n v="34.69"/>
    <n v="0.40011530700490061"/>
  </r>
  <r>
    <s v="COUNTY"/>
    <x v="8"/>
    <s v="800869"/>
    <n v="6.94"/>
    <n v="6.94"/>
    <x v="0"/>
    <d v="2016-05-31T00:00:00"/>
    <x v="1"/>
    <n v="5011814"/>
    <n v="34.69"/>
    <n v="0.20005765350245031"/>
  </r>
  <r>
    <s v="COUNTY"/>
    <x v="8"/>
    <s v="803940"/>
    <n v="34.700000000000003"/>
    <n v="34.700000000000003"/>
    <x v="0"/>
    <d v="2016-05-31T00:00:00"/>
    <x v="1"/>
    <n v="5774480"/>
    <n v="34.69"/>
    <n v="1.0002882675122515"/>
  </r>
  <r>
    <s v="COUNTY"/>
    <x v="8"/>
    <s v="805402"/>
    <n v="-69.38"/>
    <n v="69.38"/>
    <x v="0"/>
    <d v="2016-05-31T00:00:00"/>
    <x v="1"/>
    <n v="5001519"/>
    <n v="34.69"/>
    <n v="-2"/>
  </r>
  <r>
    <s v="COUNTY"/>
    <x v="8"/>
    <s v="12281785"/>
    <n v="69.38"/>
    <n v="69.38"/>
    <x v="0"/>
    <d v="2016-05-31T00:00:00"/>
    <x v="1"/>
    <n v="5767870"/>
    <n v="34.69"/>
    <n v="2"/>
  </r>
  <r>
    <s v="COUNTY"/>
    <x v="8"/>
    <s v="792181"/>
    <n v="34.69"/>
    <n v="34.69"/>
    <x v="0"/>
    <d v="2016-06-01T00:00:00"/>
    <x v="2"/>
    <n v="5781200"/>
    <n v="34.69"/>
    <n v="1"/>
  </r>
  <r>
    <s v="COUNTY"/>
    <x v="8"/>
    <s v="799218"/>
    <n v="34.69"/>
    <n v="34.69"/>
    <x v="0"/>
    <d v="2016-06-01T00:00:00"/>
    <x v="2"/>
    <n v="5782400"/>
    <n v="34.69"/>
    <n v="1"/>
  </r>
  <r>
    <s v="COUNTY"/>
    <x v="8"/>
    <s v="799243"/>
    <n v="34.69"/>
    <n v="34.69"/>
    <x v="0"/>
    <d v="2016-06-01T00:00:00"/>
    <x v="2"/>
    <n v="5782420"/>
    <n v="34.69"/>
    <n v="1"/>
  </r>
  <r>
    <s v="COUNTY"/>
    <x v="8"/>
    <s v="801956"/>
    <n v="27.75"/>
    <n v="27.75"/>
    <x v="0"/>
    <d v="2016-06-01T00:00:00"/>
    <x v="2"/>
    <n v="5782540"/>
    <n v="34.69"/>
    <n v="0.79994234649754981"/>
  </r>
  <r>
    <s v="COUNTY"/>
    <x v="8"/>
    <s v="12053628"/>
    <n v="173.45"/>
    <n v="173.45"/>
    <x v="0"/>
    <d v="2016-06-01T00:00:00"/>
    <x v="2"/>
    <n v="5772770"/>
    <n v="34.69"/>
    <n v="5"/>
  </r>
  <r>
    <s v="COUNTY"/>
    <x v="8"/>
    <s v="12053628"/>
    <n v="242.83"/>
    <n v="242.83"/>
    <x v="0"/>
    <d v="2016-06-01T00:00:00"/>
    <x v="2"/>
    <n v="5781440"/>
    <n v="34.69"/>
    <n v="7.0000000000000009"/>
  </r>
  <r>
    <s v="AWH"/>
    <x v="8"/>
    <s v="12281732"/>
    <n v="173.45"/>
    <n v="173.45"/>
    <x v="0"/>
    <d v="2016-06-01T00:00:00"/>
    <x v="2"/>
    <n v="5758540"/>
    <n v="34.69"/>
    <n v="5"/>
  </r>
  <r>
    <s v="SpokCity"/>
    <x v="8"/>
    <s v="12281732"/>
    <n v="34.69"/>
    <n v="34.69"/>
    <x v="0"/>
    <d v="2016-06-01T00:00:00"/>
    <x v="2"/>
    <n v="5738930"/>
    <n v="34.69"/>
    <n v="1"/>
  </r>
  <r>
    <s v="COUNTY"/>
    <x v="8"/>
    <s v="12281732"/>
    <n v="4683.1499999999996"/>
    <n v="4683.1499999999996"/>
    <x v="0"/>
    <d v="2016-06-01T00:00:00"/>
    <x v="2"/>
    <n v="5768270"/>
    <n v="34.69"/>
    <n v="135"/>
  </r>
  <r>
    <s v="COUNTY"/>
    <x v="8"/>
    <s v="12281732"/>
    <n v="6938"/>
    <n v="6938"/>
    <x v="0"/>
    <d v="2016-06-01T00:00:00"/>
    <x v="2"/>
    <n v="5781970"/>
    <n v="34.69"/>
    <n v="200"/>
  </r>
  <r>
    <s v="AWH"/>
    <x v="8"/>
    <s v="12565517"/>
    <n v="104.07"/>
    <n v="104.07"/>
    <x v="0"/>
    <d v="2016-06-01T00:00:00"/>
    <x v="2"/>
    <n v="5006758"/>
    <n v="34.69"/>
    <n v="3"/>
  </r>
  <r>
    <s v="SpokCity"/>
    <x v="8"/>
    <s v="12565517"/>
    <n v="104.07"/>
    <n v="104.07"/>
    <x v="0"/>
    <d v="2016-06-01T00:00:00"/>
    <x v="2"/>
    <n v="5013494"/>
    <n v="34.69"/>
    <n v="3"/>
  </r>
  <r>
    <s v="COUNTY"/>
    <x v="8"/>
    <s v="12565517"/>
    <n v="4024.04"/>
    <n v="4024.04"/>
    <x v="0"/>
    <d v="2016-06-01T00:00:00"/>
    <x v="2"/>
    <n v="5772640"/>
    <n v="34.69"/>
    <n v="116"/>
  </r>
  <r>
    <s v="COUNTY"/>
    <x v="8"/>
    <s v="12565517"/>
    <n v="6833.93"/>
    <n v="6833.93"/>
    <x v="0"/>
    <d v="2016-06-01T00:00:00"/>
    <x v="2"/>
    <n v="5015685"/>
    <n v="34.69"/>
    <n v="197.00000000000003"/>
  </r>
  <r>
    <s v="COUNTY"/>
    <x v="8"/>
    <s v="806642"/>
    <n v="17.34"/>
    <n v="17.34"/>
    <x v="0"/>
    <d v="2016-06-03T00:00:00"/>
    <x v="2"/>
    <n v="5780410"/>
    <n v="34.69"/>
    <n v="0.49985586624387435"/>
  </r>
  <r>
    <s v="COUNTY"/>
    <x v="8"/>
    <s v="807220"/>
    <n v="-26.02"/>
    <n v="26.02"/>
    <x v="0"/>
    <d v="2016-06-03T00:00:00"/>
    <x v="2"/>
    <n v="5767070"/>
    <n v="34.69"/>
    <n v="-0.75007206687806283"/>
  </r>
  <r>
    <s v="COUNTY"/>
    <x v="8"/>
    <s v="806680"/>
    <n v="-26.02"/>
    <n v="26.02"/>
    <x v="0"/>
    <d v="2016-06-06T00:00:00"/>
    <x v="2"/>
    <n v="5768910"/>
    <n v="34.69"/>
    <n v="-0.75007206687806283"/>
  </r>
  <r>
    <s v="COUNTY"/>
    <x v="8"/>
    <s v="805323"/>
    <n v="27.75"/>
    <n v="27.75"/>
    <x v="0"/>
    <d v="2016-06-09T00:00:00"/>
    <x v="2"/>
    <n v="5013123"/>
    <n v="34.69"/>
    <n v="0.79994234649754981"/>
  </r>
  <r>
    <s v="COUNTY"/>
    <x v="8"/>
    <s v="805328"/>
    <n v="27.75"/>
    <n v="27.75"/>
    <x v="0"/>
    <d v="2016-06-09T00:00:00"/>
    <x v="2"/>
    <n v="5782640"/>
    <n v="34.69"/>
    <n v="0.79994234649754981"/>
  </r>
  <r>
    <s v="COUNTY"/>
    <x v="8"/>
    <s v="803827"/>
    <n v="26.02"/>
    <n v="26.02"/>
    <x v="0"/>
    <d v="2016-06-10T00:00:00"/>
    <x v="2"/>
    <n v="5782590"/>
    <n v="34.69"/>
    <n v="0.75007206687806283"/>
  </r>
  <r>
    <s v="COUNTY"/>
    <x v="8"/>
    <s v="806334"/>
    <n v="26.02"/>
    <n v="26.02"/>
    <x v="0"/>
    <d v="2016-06-10T00:00:00"/>
    <x v="2"/>
    <n v="5777480"/>
    <n v="34.69"/>
    <n v="0.75007206687806283"/>
  </r>
  <r>
    <s v="COUNTY"/>
    <x v="8"/>
    <s v="806643"/>
    <n v="26.02"/>
    <n v="26.02"/>
    <x v="0"/>
    <d v="2016-06-10T00:00:00"/>
    <x v="2"/>
    <n v="5780410"/>
    <n v="34.69"/>
    <n v="0.75007206687806283"/>
  </r>
  <r>
    <s v="COUNTY"/>
    <x v="8"/>
    <s v="808936"/>
    <n v="-17.350000000000001"/>
    <n v="17.350000000000001"/>
    <x v="0"/>
    <d v="2016-06-10T00:00:00"/>
    <x v="2"/>
    <n v="5015193"/>
    <n v="34.69"/>
    <n v="-0.50014413375612576"/>
  </r>
  <r>
    <s v="COUNTY"/>
    <x v="8"/>
    <s v="805488"/>
    <n v="26.02"/>
    <n v="26.02"/>
    <x v="0"/>
    <d v="2016-06-13T00:00:00"/>
    <x v="2"/>
    <n v="5782710"/>
    <n v="34.69"/>
    <n v="0.75007206687806283"/>
  </r>
  <r>
    <s v="COUNTY"/>
    <x v="8"/>
    <s v="805602"/>
    <n v="26.02"/>
    <n v="26.02"/>
    <x v="0"/>
    <d v="2016-06-13T00:00:00"/>
    <x v="2"/>
    <n v="5765250"/>
    <n v="34.69"/>
    <n v="0.75007206687806283"/>
  </r>
  <r>
    <s v="COUNTY"/>
    <x v="8"/>
    <s v="806593"/>
    <n v="26.02"/>
    <n v="26.02"/>
    <x v="0"/>
    <d v="2016-06-13T00:00:00"/>
    <x v="2"/>
    <n v="5782840"/>
    <n v="34.69"/>
    <n v="0.75007206687806283"/>
  </r>
  <r>
    <s v="COUNTY"/>
    <x v="8"/>
    <s v="806601"/>
    <n v="26.02"/>
    <n v="26.02"/>
    <x v="0"/>
    <d v="2016-06-13T00:00:00"/>
    <x v="2"/>
    <n v="5782860"/>
    <n v="34.69"/>
    <n v="0.75007206687806283"/>
  </r>
  <r>
    <s v="COUNTY"/>
    <x v="8"/>
    <s v="809607"/>
    <n v="17.34"/>
    <n v="17.34"/>
    <x v="0"/>
    <d v="2016-06-13T00:00:00"/>
    <x v="2"/>
    <n v="5006811"/>
    <n v="34.69"/>
    <n v="0.49985586624387435"/>
  </r>
  <r>
    <s v="COUNTY"/>
    <x v="8"/>
    <s v="809560"/>
    <n v="-17.350000000000001"/>
    <n v="17.350000000000001"/>
    <x v="0"/>
    <d v="2016-06-14T00:00:00"/>
    <x v="2"/>
    <n v="5772140"/>
    <n v="34.69"/>
    <n v="-0.50014413375612576"/>
  </r>
  <r>
    <s v="COUNTY"/>
    <x v="8"/>
    <s v="811722"/>
    <n v="-13.88"/>
    <n v="13.88"/>
    <x v="0"/>
    <d v="2016-06-16T00:00:00"/>
    <x v="2"/>
    <n v="5001246"/>
    <n v="34.69"/>
    <n v="-0.40011530700490061"/>
  </r>
  <r>
    <s v="COUNTY"/>
    <x v="8"/>
    <s v="808938"/>
    <n v="34.700000000000003"/>
    <n v="34.700000000000003"/>
    <x v="0"/>
    <d v="2016-06-17T00:00:00"/>
    <x v="2"/>
    <n v="5015193"/>
    <n v="34.69"/>
    <n v="1.0002882675122515"/>
  </r>
  <r>
    <s v="COUNTY"/>
    <x v="8"/>
    <s v="810013"/>
    <n v="17.350000000000001"/>
    <n v="17.350000000000001"/>
    <x v="0"/>
    <d v="2016-06-17T00:00:00"/>
    <x v="2"/>
    <n v="5767070"/>
    <n v="34.69"/>
    <n v="0.50014413375612576"/>
  </r>
  <r>
    <s v="COUNTY"/>
    <x v="8"/>
    <s v="809495"/>
    <n v="17.350000000000001"/>
    <n v="17.350000000000001"/>
    <x v="0"/>
    <d v="2016-06-20T00:00:00"/>
    <x v="2"/>
    <n v="5783080"/>
    <n v="34.69"/>
    <n v="0.50014413375612576"/>
  </r>
  <r>
    <s v="COUNTY"/>
    <x v="8"/>
    <s v="811551"/>
    <n v="26.01"/>
    <n v="26.01"/>
    <x v="0"/>
    <d v="2016-06-20T00:00:00"/>
    <x v="2"/>
    <n v="5007573"/>
    <n v="34.69"/>
    <n v="0.74978379936581152"/>
  </r>
  <r>
    <s v="COUNTY"/>
    <x v="8"/>
    <s v="813151"/>
    <n v="26.01"/>
    <n v="26.01"/>
    <x v="0"/>
    <d v="2016-06-20T00:00:00"/>
    <x v="2"/>
    <n v="5734550"/>
    <n v="34.69"/>
    <n v="0.74978379936581152"/>
  </r>
  <r>
    <s v="COUNTY"/>
    <x v="8"/>
    <s v="813701"/>
    <n v="26.01"/>
    <n v="26.01"/>
    <x v="0"/>
    <d v="2016-06-20T00:00:00"/>
    <x v="2"/>
    <n v="5748650"/>
    <n v="34.69"/>
    <n v="0.74978379936581152"/>
  </r>
  <r>
    <s v="COUNTY"/>
    <x v="8"/>
    <s v="813704"/>
    <n v="26.01"/>
    <n v="26.01"/>
    <x v="0"/>
    <d v="2016-06-20T00:00:00"/>
    <x v="2"/>
    <n v="5769500"/>
    <n v="34.69"/>
    <n v="0.74978379936581152"/>
  </r>
  <r>
    <s v="COUNTY"/>
    <x v="8"/>
    <s v="813706"/>
    <n v="26.01"/>
    <n v="26.01"/>
    <x v="0"/>
    <d v="2016-06-20T00:00:00"/>
    <x v="2"/>
    <n v="5775040"/>
    <n v="34.69"/>
    <n v="0.74978379936581152"/>
  </r>
  <r>
    <s v="COUNTY"/>
    <x v="8"/>
    <s v="809710"/>
    <n v="17.350000000000001"/>
    <n v="17.350000000000001"/>
    <x v="0"/>
    <d v="2016-06-21T00:00:00"/>
    <x v="2"/>
    <n v="5783140"/>
    <n v="34.69"/>
    <n v="0.50014413375612576"/>
  </r>
  <r>
    <s v="COUNTY"/>
    <x v="8"/>
    <s v="813324"/>
    <n v="26.01"/>
    <n v="26.01"/>
    <x v="0"/>
    <d v="2016-06-21T00:00:00"/>
    <x v="2"/>
    <n v="5774920"/>
    <n v="34.69"/>
    <n v="0.74978379936581152"/>
  </r>
  <r>
    <s v="COUNTY"/>
    <x v="8"/>
    <s v="813548"/>
    <n v="26.01"/>
    <n v="26.01"/>
    <x v="0"/>
    <d v="2016-06-21T00:00:00"/>
    <x v="2"/>
    <n v="5731460"/>
    <n v="34.69"/>
    <n v="0.74978379936581152"/>
  </r>
  <r>
    <s v="COUNTY"/>
    <x v="8"/>
    <s v="814367"/>
    <n v="26.01"/>
    <n v="26.01"/>
    <x v="0"/>
    <d v="2016-06-21T00:00:00"/>
    <x v="2"/>
    <n v="5007069"/>
    <n v="34.69"/>
    <n v="0.74978379936581152"/>
  </r>
  <r>
    <s v="COUNTY"/>
    <x v="8"/>
    <s v="809004"/>
    <n v="13.88"/>
    <n v="13.88"/>
    <x v="0"/>
    <d v="2016-06-22T00:00:00"/>
    <x v="2"/>
    <n v="5783040"/>
    <n v="34.69"/>
    <n v="0.40011530700490061"/>
  </r>
  <r>
    <s v="COUNTY"/>
    <x v="8"/>
    <s v="809141"/>
    <n v="13.88"/>
    <n v="13.88"/>
    <x v="0"/>
    <d v="2016-06-22T00:00:00"/>
    <x v="2"/>
    <n v="5783060"/>
    <n v="34.69"/>
    <n v="0.40011530700490061"/>
  </r>
  <r>
    <s v="COUNTY"/>
    <x v="8"/>
    <s v="812206"/>
    <n v="27.76"/>
    <n v="27.76"/>
    <x v="0"/>
    <d v="2016-06-22T00:00:00"/>
    <x v="2"/>
    <n v="5016407"/>
    <n v="34.69"/>
    <n v="0.80023061400980122"/>
  </r>
  <r>
    <s v="COUNTY"/>
    <x v="8"/>
    <s v="813546"/>
    <n v="27.76"/>
    <n v="27.76"/>
    <x v="0"/>
    <d v="2016-06-22T00:00:00"/>
    <x v="2"/>
    <n v="5744190"/>
    <n v="34.69"/>
    <n v="0.80023061400980122"/>
  </r>
  <r>
    <s v="COUNTY"/>
    <x v="8"/>
    <s v="813547"/>
    <n v="27.76"/>
    <n v="27.76"/>
    <x v="0"/>
    <d v="2016-06-22T00:00:00"/>
    <x v="2"/>
    <n v="5776870"/>
    <n v="34.69"/>
    <n v="0.80023061400980122"/>
  </r>
  <r>
    <s v="COUNTY"/>
    <x v="8"/>
    <s v="809552"/>
    <n v="13.88"/>
    <n v="13.88"/>
    <x v="0"/>
    <d v="2016-06-23T00:00:00"/>
    <x v="2"/>
    <n v="5783100"/>
    <n v="34.69"/>
    <n v="0.40011530700490061"/>
  </r>
  <r>
    <s v="COUNTY"/>
    <x v="8"/>
    <s v="809442"/>
    <n v="8.67"/>
    <n v="8.67"/>
    <x v="0"/>
    <d v="2016-06-24T00:00:00"/>
    <x v="2"/>
    <n v="5783090"/>
    <n v="34.69"/>
    <n v="0.24992793312193717"/>
  </r>
  <r>
    <s v="COUNTY"/>
    <x v="8"/>
    <s v="813696"/>
    <n v="34.68"/>
    <n v="34.68"/>
    <x v="0"/>
    <d v="2016-06-24T00:00:00"/>
    <x v="2"/>
    <n v="5700160"/>
    <n v="34.69"/>
    <n v="0.99971173248774869"/>
  </r>
  <r>
    <s v="COUNTY"/>
    <x v="8"/>
    <s v="815884"/>
    <n v="34.68"/>
    <n v="34.68"/>
    <x v="0"/>
    <d v="2016-06-27T00:00:00"/>
    <x v="2"/>
    <n v="5778460"/>
    <n v="34.69"/>
    <n v="0.99971173248774869"/>
  </r>
  <r>
    <s v="COUNTY"/>
    <x v="8"/>
    <s v="810907"/>
    <n v="8.67"/>
    <n v="8.67"/>
    <x v="0"/>
    <d v="2016-06-28T00:00:00"/>
    <x v="2"/>
    <n v="5783230"/>
    <n v="34.69"/>
    <n v="0.24992793312193717"/>
  </r>
  <r>
    <s v="COUNTY"/>
    <x v="8"/>
    <s v="812175"/>
    <n v="8.67"/>
    <n v="8.67"/>
    <x v="0"/>
    <d v="2016-06-28T00:00:00"/>
    <x v="2"/>
    <n v="5783370"/>
    <n v="34.69"/>
    <n v="0.24992793312193717"/>
  </r>
  <r>
    <s v="COUNTY"/>
    <x v="8"/>
    <s v="812806"/>
    <n v="17.34"/>
    <n v="17.34"/>
    <x v="0"/>
    <d v="2016-06-28T00:00:00"/>
    <x v="2"/>
    <n v="5001519"/>
    <n v="34.69"/>
    <n v="0.49985586624387435"/>
  </r>
  <r>
    <s v="COUNTY"/>
    <x v="8"/>
    <s v="813753"/>
    <n v="8.67"/>
    <n v="8.67"/>
    <x v="0"/>
    <d v="2016-06-28T00:00:00"/>
    <x v="2"/>
    <n v="5783550"/>
    <n v="34.69"/>
    <n v="0.24992793312193717"/>
  </r>
  <r>
    <s v="COUNTY"/>
    <x v="8"/>
    <s v="814366"/>
    <n v="8.67"/>
    <n v="8.67"/>
    <x v="0"/>
    <d v="2016-06-28T00:00:00"/>
    <x v="2"/>
    <n v="5783280"/>
    <n v="34.69"/>
    <n v="0.24992793312193717"/>
  </r>
  <r>
    <s v="COUNTY"/>
    <x v="8"/>
    <s v="819142"/>
    <n v="-34.69"/>
    <n v="34.69"/>
    <x v="0"/>
    <d v="2016-06-28T00:00:00"/>
    <x v="2"/>
    <n v="5759320"/>
    <n v="34.69"/>
    <n v="-1"/>
  </r>
  <r>
    <s v="COUNTY"/>
    <x v="8"/>
    <s v="812203"/>
    <n v="6.94"/>
    <n v="6.94"/>
    <x v="0"/>
    <d v="2016-06-30T00:00:00"/>
    <x v="2"/>
    <n v="5783410"/>
    <n v="34.69"/>
    <n v="0.20005765350245031"/>
  </r>
  <r>
    <s v="COUNTY"/>
    <x v="8"/>
    <s v="812338"/>
    <n v="6.94"/>
    <n v="6.94"/>
    <x v="0"/>
    <d v="2016-06-30T00:00:00"/>
    <x v="2"/>
    <n v="5783450"/>
    <n v="34.69"/>
    <n v="0.20005765350245031"/>
  </r>
  <r>
    <s v="COUNTY"/>
    <x v="8"/>
    <s v="813153"/>
    <n v="6.94"/>
    <n v="6.94"/>
    <x v="0"/>
    <d v="2016-06-30T00:00:00"/>
    <x v="2"/>
    <n v="5769600"/>
    <n v="34.69"/>
    <n v="0.20005765350245031"/>
  </r>
  <r>
    <s v="COUNTY"/>
    <x v="8"/>
    <s v="814774"/>
    <n v="6.94"/>
    <n v="6.94"/>
    <x v="0"/>
    <d v="2016-06-30T00:00:00"/>
    <x v="2"/>
    <n v="5783580"/>
    <n v="34.69"/>
    <n v="0.20005765350245031"/>
  </r>
  <r>
    <s v="COUNTY"/>
    <x v="8"/>
    <s v="12565628"/>
    <n v="69.38"/>
    <n v="69.38"/>
    <x v="0"/>
    <d v="2016-06-30T00:00:00"/>
    <x v="2"/>
    <n v="5767870"/>
    <n v="34.69"/>
    <n v="2"/>
  </r>
  <r>
    <s v="COUNTY"/>
    <x v="8"/>
    <s v="805403"/>
    <n v="-69.38"/>
    <n v="69.38"/>
    <x v="0"/>
    <d v="2016-07-01T00:00:00"/>
    <x v="3"/>
    <n v="5001519"/>
    <n v="34.69"/>
    <n v="-2"/>
  </r>
  <r>
    <s v="COUNTY"/>
    <x v="8"/>
    <s v="805429"/>
    <n v="-34.69"/>
    <n v="34.69"/>
    <x v="0"/>
    <d v="2016-07-01T00:00:00"/>
    <x v="3"/>
    <n v="5729940"/>
    <n v="34.69"/>
    <n v="-1"/>
  </r>
  <r>
    <s v="COUNTY"/>
    <x v="8"/>
    <s v="806335"/>
    <n v="34.69"/>
    <n v="34.69"/>
    <x v="0"/>
    <d v="2016-07-01T00:00:00"/>
    <x v="3"/>
    <n v="5777480"/>
    <n v="34.69"/>
    <n v="1"/>
  </r>
  <r>
    <s v="COUNTY"/>
    <x v="8"/>
    <s v="806681"/>
    <n v="-34.69"/>
    <n v="34.69"/>
    <x v="0"/>
    <d v="2016-07-01T00:00:00"/>
    <x v="3"/>
    <n v="5768910"/>
    <n v="34.69"/>
    <n v="-1"/>
  </r>
  <r>
    <s v="COUNTY"/>
    <x v="8"/>
    <s v="808937"/>
    <n v="-34.69"/>
    <n v="34.69"/>
    <x v="0"/>
    <d v="2016-07-01T00:00:00"/>
    <x v="3"/>
    <n v="5015193"/>
    <n v="34.69"/>
    <n v="-1"/>
  </r>
  <r>
    <s v="COUNTY"/>
    <x v="8"/>
    <s v="808939"/>
    <n v="69.38"/>
    <n v="69.38"/>
    <x v="0"/>
    <d v="2016-07-01T00:00:00"/>
    <x v="3"/>
    <n v="5015193"/>
    <n v="34.69"/>
    <n v="2"/>
  </r>
  <r>
    <s v="COUNTY"/>
    <x v="8"/>
    <s v="809561"/>
    <n v="-34.69"/>
    <n v="34.69"/>
    <x v="0"/>
    <d v="2016-07-01T00:00:00"/>
    <x v="3"/>
    <n v="5772140"/>
    <n v="34.69"/>
    <n v="-1"/>
  </r>
  <r>
    <s v="COUNTY"/>
    <x v="8"/>
    <s v="810397"/>
    <n v="69.38"/>
    <n v="69.38"/>
    <x v="0"/>
    <d v="2016-07-01T00:00:00"/>
    <x v="3"/>
    <n v="5783190"/>
    <n v="34.69"/>
    <n v="2"/>
  </r>
  <r>
    <s v="COUNTY"/>
    <x v="8"/>
    <s v="811583"/>
    <n v="34.69"/>
    <n v="34.69"/>
    <x v="0"/>
    <d v="2016-07-01T00:00:00"/>
    <x v="3"/>
    <n v="5783280"/>
    <n v="34.69"/>
    <n v="1"/>
  </r>
  <r>
    <s v="COUNTY"/>
    <x v="8"/>
    <s v="811632"/>
    <n v="17.350000000000001"/>
    <n v="17.350000000000001"/>
    <x v="0"/>
    <d v="2016-07-01T00:00:00"/>
    <x v="3"/>
    <n v="5783300"/>
    <n v="34.69"/>
    <n v="0.50014413375612576"/>
  </r>
  <r>
    <s v="COUNTY"/>
    <x v="8"/>
    <s v="811723"/>
    <n v="-34.69"/>
    <n v="34.69"/>
    <x v="0"/>
    <d v="2016-07-01T00:00:00"/>
    <x v="3"/>
    <n v="5001246"/>
    <n v="34.69"/>
    <n v="-1"/>
  </r>
  <r>
    <s v="COUNTY"/>
    <x v="8"/>
    <s v="812176"/>
    <n v="34.69"/>
    <n v="34.69"/>
    <x v="0"/>
    <d v="2016-07-01T00:00:00"/>
    <x v="3"/>
    <n v="5783380"/>
    <n v="34.69"/>
    <n v="1"/>
  </r>
  <r>
    <s v="COUNTY"/>
    <x v="8"/>
    <s v="813741"/>
    <n v="-34.69"/>
    <n v="34.69"/>
    <x v="0"/>
    <d v="2016-07-01T00:00:00"/>
    <x v="3"/>
    <n v="5758930"/>
    <n v="34.69"/>
    <n v="-1"/>
  </r>
  <r>
    <s v="COUNTY"/>
    <x v="8"/>
    <s v="814827"/>
    <n v="34.69"/>
    <n v="34.69"/>
    <x v="0"/>
    <d v="2016-07-01T00:00:00"/>
    <x v="3"/>
    <n v="5775040"/>
    <n v="34.69"/>
    <n v="1"/>
  </r>
  <r>
    <s v="COUNTY"/>
    <x v="8"/>
    <s v="814839"/>
    <n v="34.69"/>
    <n v="34.69"/>
    <x v="0"/>
    <d v="2016-07-01T00:00:00"/>
    <x v="3"/>
    <n v="5729940"/>
    <n v="34.69"/>
    <n v="1"/>
  </r>
  <r>
    <s v="COUNTY"/>
    <x v="8"/>
    <s v="815435"/>
    <n v="34.69"/>
    <n v="34.69"/>
    <x v="0"/>
    <d v="2016-07-01T00:00:00"/>
    <x v="3"/>
    <n v="5734550"/>
    <n v="34.69"/>
    <n v="1"/>
  </r>
  <r>
    <s v="COUNTY"/>
    <x v="8"/>
    <s v="815722"/>
    <n v="34.69"/>
    <n v="34.69"/>
    <x v="0"/>
    <d v="2016-07-01T00:00:00"/>
    <x v="3"/>
    <n v="5783610"/>
    <n v="34.69"/>
    <n v="1"/>
  </r>
  <r>
    <s v="COUNTY"/>
    <x v="8"/>
    <s v="815792"/>
    <n v="69.38"/>
    <n v="69.38"/>
    <x v="0"/>
    <d v="2016-07-01T00:00:00"/>
    <x v="3"/>
    <n v="5783620"/>
    <n v="34.69"/>
    <n v="2"/>
  </r>
  <r>
    <s v="COUNTY"/>
    <x v="8"/>
    <s v="816444"/>
    <n v="-34.69"/>
    <n v="34.69"/>
    <x v="0"/>
    <d v="2016-07-01T00:00:00"/>
    <x v="3"/>
    <n v="5738490"/>
    <n v="34.69"/>
    <n v="-1"/>
  </r>
  <r>
    <s v="COUNTY"/>
    <x v="8"/>
    <s v="816466"/>
    <n v="-34.69"/>
    <n v="34.69"/>
    <x v="0"/>
    <d v="2016-07-01T00:00:00"/>
    <x v="3"/>
    <n v="5704940"/>
    <n v="34.69"/>
    <n v="-1"/>
  </r>
  <r>
    <s v="COUNTY"/>
    <x v="8"/>
    <s v="816468"/>
    <n v="69.38"/>
    <n v="69.38"/>
    <x v="0"/>
    <d v="2016-07-01T00:00:00"/>
    <x v="3"/>
    <n v="5704940"/>
    <n v="34.69"/>
    <n v="2"/>
  </r>
  <r>
    <s v="COUNTY"/>
    <x v="8"/>
    <s v="817134"/>
    <n v="26.02"/>
    <n v="26.02"/>
    <x v="0"/>
    <d v="2016-07-01T00:00:00"/>
    <x v="3"/>
    <n v="5783730"/>
    <n v="34.69"/>
    <n v="0.75007206687806283"/>
  </r>
  <r>
    <s v="COUNTY"/>
    <x v="8"/>
    <s v="817312"/>
    <n v="26.02"/>
    <n v="26.02"/>
    <x v="0"/>
    <d v="2016-07-01T00:00:00"/>
    <x v="3"/>
    <n v="5783760"/>
    <n v="34.69"/>
    <n v="0.75007206687806283"/>
  </r>
  <r>
    <s v="COUNTY"/>
    <x v="8"/>
    <s v="817398"/>
    <n v="34.69"/>
    <n v="34.69"/>
    <x v="0"/>
    <d v="2016-07-01T00:00:00"/>
    <x v="3"/>
    <n v="5769500"/>
    <n v="34.69"/>
    <n v="1"/>
  </r>
  <r>
    <s v="COUNTY"/>
    <x v="8"/>
    <s v="817404"/>
    <n v="26.02"/>
    <n v="26.02"/>
    <x v="0"/>
    <d v="2016-07-01T00:00:00"/>
    <x v="3"/>
    <n v="5783790"/>
    <n v="34.69"/>
    <n v="0.75007206687806283"/>
  </r>
  <r>
    <s v="COUNTY"/>
    <x v="8"/>
    <s v="819080"/>
    <n v="-27.75"/>
    <n v="27.75"/>
    <x v="0"/>
    <d v="2016-07-01T00:00:00"/>
    <x v="3"/>
    <n v="5726680"/>
    <n v="34.69"/>
    <n v="-0.79994234649754981"/>
  </r>
  <r>
    <s v="AWH"/>
    <x v="8"/>
    <s v="12281752"/>
    <n v="173.45"/>
    <n v="173.45"/>
    <x v="0"/>
    <d v="2016-07-01T00:00:00"/>
    <x v="3"/>
    <n v="5777650"/>
    <n v="34.69"/>
    <n v="5"/>
  </r>
  <r>
    <s v="SpokCity"/>
    <x v="8"/>
    <s v="12281752"/>
    <n v="34.69"/>
    <n v="34.69"/>
    <x v="0"/>
    <d v="2016-07-01T00:00:00"/>
    <x v="3"/>
    <n v="5738930"/>
    <n v="34.69"/>
    <n v="1"/>
  </r>
  <r>
    <s v="COUNTY"/>
    <x v="8"/>
    <s v="12281752"/>
    <n v="4752.53"/>
    <n v="4752.53"/>
    <x v="0"/>
    <d v="2016-07-01T00:00:00"/>
    <x v="3"/>
    <n v="5777500"/>
    <n v="34.69"/>
    <n v="137"/>
  </r>
  <r>
    <s v="COUNTY"/>
    <x v="8"/>
    <s v="12281752"/>
    <n v="7007.38"/>
    <n v="7007.38"/>
    <x v="0"/>
    <d v="2016-07-01T00:00:00"/>
    <x v="3"/>
    <n v="5763590"/>
    <n v="34.69"/>
    <n v="202.00000000000003"/>
  </r>
  <r>
    <s v="AWH"/>
    <x v="8"/>
    <s v="12565570"/>
    <n v="104.07"/>
    <n v="104.07"/>
    <x v="0"/>
    <d v="2016-07-01T00:00:00"/>
    <x v="3"/>
    <n v="5006758"/>
    <n v="34.69"/>
    <n v="3"/>
  </r>
  <r>
    <s v="SpokCity"/>
    <x v="8"/>
    <s v="12565570"/>
    <n v="104.07"/>
    <n v="104.07"/>
    <x v="0"/>
    <d v="2016-07-01T00:00:00"/>
    <x v="3"/>
    <n v="5013494"/>
    <n v="34.69"/>
    <n v="3"/>
  </r>
  <r>
    <s v="COUNTY"/>
    <x v="8"/>
    <s v="12565570"/>
    <n v="4440.32"/>
    <n v="4440.32"/>
    <x v="0"/>
    <d v="2016-07-01T00:00:00"/>
    <x v="3"/>
    <n v="5767510"/>
    <n v="34.69"/>
    <n v="128"/>
  </r>
  <r>
    <s v="COUNTY"/>
    <x v="8"/>
    <s v="12565570"/>
    <n v="7215.52"/>
    <n v="7215.52"/>
    <x v="0"/>
    <d v="2016-07-01T00:00:00"/>
    <x v="3"/>
    <n v="5013083"/>
    <n v="34.69"/>
    <n v="208.00000000000003"/>
  </r>
  <r>
    <s v="COUNTY"/>
    <x v="8"/>
    <s v="12822742"/>
    <n v="208.14"/>
    <n v="208.14"/>
    <x v="0"/>
    <d v="2016-07-01T00:00:00"/>
    <x v="3"/>
    <n v="5781200"/>
    <n v="34.69"/>
    <n v="6"/>
  </r>
  <r>
    <s v="COUNTY"/>
    <x v="8"/>
    <s v="12822742"/>
    <n v="277.52"/>
    <n v="277.52"/>
    <x v="0"/>
    <d v="2016-07-01T00:00:00"/>
    <x v="3"/>
    <n v="5769100"/>
    <n v="34.69"/>
    <n v="8"/>
  </r>
  <r>
    <s v="COUNTY"/>
    <x v="8"/>
    <s v="819159"/>
    <n v="34.69"/>
    <n v="34.69"/>
    <x v="0"/>
    <d v="2016-07-04T00:00:00"/>
    <x v="3"/>
    <n v="5748650"/>
    <n v="34.69"/>
    <n v="1"/>
  </r>
  <r>
    <s v="COUNTY"/>
    <x v="8"/>
    <s v="819172"/>
    <n v="-26.02"/>
    <n v="26.02"/>
    <x v="0"/>
    <d v="2016-07-04T00:00:00"/>
    <x v="3"/>
    <n v="5012277"/>
    <n v="34.69"/>
    <n v="-0.75007206687806283"/>
  </r>
  <r>
    <s v="COUNTY"/>
    <x v="8"/>
    <s v="819909"/>
    <n v="-26.02"/>
    <n v="26.02"/>
    <x v="0"/>
    <d v="2016-07-04T00:00:00"/>
    <x v="3"/>
    <n v="5761090"/>
    <n v="34.69"/>
    <n v="-0.75007206687806283"/>
  </r>
  <r>
    <s v="COUNTY"/>
    <x v="8"/>
    <s v="819982"/>
    <n v="-26.02"/>
    <n v="26.02"/>
    <x v="0"/>
    <d v="2016-07-04T00:00:00"/>
    <x v="3"/>
    <n v="5765250"/>
    <n v="34.69"/>
    <n v="-0.75007206687806283"/>
  </r>
  <r>
    <s v="COUNTY"/>
    <x v="8"/>
    <s v="821112"/>
    <n v="16.02"/>
    <n v="16.02"/>
    <x v="0"/>
    <d v="2016-07-05T00:00:00"/>
    <x v="3"/>
    <n v="5748650"/>
    <n v="34.69"/>
    <n v="0.46180455462669356"/>
  </r>
  <r>
    <s v="COUNTY"/>
    <x v="8"/>
    <s v="819072"/>
    <n v="34.69"/>
    <n v="34.69"/>
    <x v="0"/>
    <d v="2016-07-06T00:00:00"/>
    <x v="3"/>
    <n v="5776870"/>
    <n v="34.69"/>
    <n v="1"/>
  </r>
  <r>
    <s v="COUNTY"/>
    <x v="8"/>
    <s v="820260"/>
    <n v="34.69"/>
    <n v="34.69"/>
    <x v="0"/>
    <d v="2016-07-07T00:00:00"/>
    <x v="3"/>
    <n v="5784010"/>
    <n v="34.69"/>
    <n v="1"/>
  </r>
  <r>
    <s v="COUNTY"/>
    <x v="8"/>
    <s v="821150"/>
    <n v="-26.02"/>
    <n v="26.02"/>
    <x v="0"/>
    <d v="2016-07-07T00:00:00"/>
    <x v="3"/>
    <n v="5774130"/>
    <n v="34.69"/>
    <n v="-0.75007206687806283"/>
  </r>
  <r>
    <s v="COUNTY"/>
    <x v="8"/>
    <s v="822149"/>
    <n v="-26.02"/>
    <n v="26.02"/>
    <x v="0"/>
    <d v="2016-07-07T00:00:00"/>
    <x v="3"/>
    <n v="5778450"/>
    <n v="34.69"/>
    <n v="-0.75007206687806283"/>
  </r>
  <r>
    <s v="COUNTY"/>
    <x v="8"/>
    <s v="819918"/>
    <n v="27.75"/>
    <n v="27.75"/>
    <x v="0"/>
    <d v="2016-07-08T00:00:00"/>
    <x v="3"/>
    <n v="5001285"/>
    <n v="34.69"/>
    <n v="0.79994234649754981"/>
  </r>
  <r>
    <s v="COUNTY"/>
    <x v="8"/>
    <s v="823025"/>
    <n v="-20.81"/>
    <n v="20.81"/>
    <x v="0"/>
    <d v="2016-07-08T00:00:00"/>
    <x v="3"/>
    <n v="5718090"/>
    <n v="34.69"/>
    <n v="-0.5998846929950995"/>
  </r>
  <r>
    <s v="COUNTY"/>
    <x v="8"/>
    <s v="824033"/>
    <n v="27.75"/>
    <n v="27.75"/>
    <x v="0"/>
    <d v="2016-07-08T00:00:00"/>
    <x v="3"/>
    <n v="5726680"/>
    <n v="34.69"/>
    <n v="0.79994234649754981"/>
  </r>
  <r>
    <s v="COUNTY"/>
    <x v="8"/>
    <s v="818488"/>
    <n v="26.02"/>
    <n v="26.02"/>
    <x v="0"/>
    <d v="2016-07-11T00:00:00"/>
    <x v="3"/>
    <n v="5783800"/>
    <n v="34.69"/>
    <n v="0.75007206687806283"/>
  </r>
  <r>
    <s v="COUNTY"/>
    <x v="8"/>
    <s v="820217"/>
    <n v="26.02"/>
    <n v="26.02"/>
    <x v="0"/>
    <d v="2016-07-11T00:00:00"/>
    <x v="3"/>
    <n v="5783960"/>
    <n v="34.69"/>
    <n v="0.75007206687806283"/>
  </r>
  <r>
    <s v="COUNTY"/>
    <x v="8"/>
    <s v="819140"/>
    <n v="26.02"/>
    <n v="26.02"/>
    <x v="0"/>
    <d v="2016-07-12T00:00:00"/>
    <x v="3"/>
    <n v="5782200"/>
    <n v="34.69"/>
    <n v="0.75007206687806283"/>
  </r>
  <r>
    <s v="COUNTY"/>
    <x v="8"/>
    <s v="819894"/>
    <n v="26.02"/>
    <n v="26.02"/>
    <x v="0"/>
    <d v="2016-07-12T00:00:00"/>
    <x v="3"/>
    <n v="5783910"/>
    <n v="34.69"/>
    <n v="0.75007206687806283"/>
  </r>
  <r>
    <s v="COUNTY"/>
    <x v="8"/>
    <s v="819976"/>
    <n v="26.02"/>
    <n v="26.02"/>
    <x v="0"/>
    <d v="2016-07-12T00:00:00"/>
    <x v="3"/>
    <n v="5759320"/>
    <n v="34.69"/>
    <n v="0.75007206687806283"/>
  </r>
  <r>
    <s v="COUNTY"/>
    <x v="8"/>
    <s v="821246"/>
    <n v="26.02"/>
    <n v="26.02"/>
    <x v="0"/>
    <d v="2016-07-12T00:00:00"/>
    <x v="3"/>
    <n v="5784070"/>
    <n v="34.69"/>
    <n v="0.75007206687806283"/>
  </r>
  <r>
    <s v="COUNTY"/>
    <x v="8"/>
    <s v="822048"/>
    <n v="26.02"/>
    <n v="26.02"/>
    <x v="0"/>
    <d v="2016-07-12T00:00:00"/>
    <x v="3"/>
    <n v="5731460"/>
    <n v="34.69"/>
    <n v="0.75007206687806283"/>
  </r>
  <r>
    <s v="COUNTY"/>
    <x v="8"/>
    <s v="822160"/>
    <n v="-17.350000000000001"/>
    <n v="17.350000000000001"/>
    <x v="0"/>
    <d v="2016-07-12T00:00:00"/>
    <x v="3"/>
    <n v="5001311"/>
    <n v="34.69"/>
    <n v="-0.50014413375612576"/>
  </r>
  <r>
    <s v="COUNTY"/>
    <x v="8"/>
    <s v="819082"/>
    <n v="26.02"/>
    <n v="26.02"/>
    <x v="0"/>
    <d v="2016-07-13T00:00:00"/>
    <x v="3"/>
    <n v="5783870"/>
    <n v="34.69"/>
    <n v="0.75007206687806283"/>
  </r>
  <r>
    <s v="COUNTY"/>
    <x v="8"/>
    <s v="821170"/>
    <n v="26.02"/>
    <n v="26.02"/>
    <x v="0"/>
    <d v="2016-07-13T00:00:00"/>
    <x v="3"/>
    <n v="5784050"/>
    <n v="34.69"/>
    <n v="0.75007206687806283"/>
  </r>
  <r>
    <s v="COUNTY"/>
    <x v="8"/>
    <s v="821275"/>
    <n v="26.02"/>
    <n v="26.02"/>
    <x v="0"/>
    <d v="2016-07-13T00:00:00"/>
    <x v="3"/>
    <n v="5744190"/>
    <n v="34.69"/>
    <n v="0.75007206687806283"/>
  </r>
  <r>
    <s v="COUNTY"/>
    <x v="8"/>
    <s v="822333"/>
    <n v="-17.350000000000001"/>
    <n v="17.350000000000001"/>
    <x v="0"/>
    <d v="2016-07-13T00:00:00"/>
    <x v="3"/>
    <n v="5746410"/>
    <n v="34.69"/>
    <n v="-0.50014413375612576"/>
  </r>
  <r>
    <s v="COUNTY"/>
    <x v="8"/>
    <s v="823028"/>
    <n v="-17.350000000000001"/>
    <n v="17.350000000000001"/>
    <x v="0"/>
    <d v="2016-07-13T00:00:00"/>
    <x v="3"/>
    <n v="5775000"/>
    <n v="34.69"/>
    <n v="-0.50014413375612576"/>
  </r>
  <r>
    <s v="COUNTY"/>
    <x v="8"/>
    <s v="823270"/>
    <n v="-17.350000000000001"/>
    <n v="17.350000000000001"/>
    <x v="0"/>
    <d v="2016-07-14T00:00:00"/>
    <x v="3"/>
    <n v="5766890"/>
    <n v="34.69"/>
    <n v="-0.50014413375612576"/>
  </r>
  <r>
    <s v="COUNTY"/>
    <x v="8"/>
    <s v="825073"/>
    <n v="8.01"/>
    <n v="8.01"/>
    <x v="0"/>
    <d v="2016-07-14T00:00:00"/>
    <x v="3"/>
    <n v="5765250"/>
    <n v="34.69"/>
    <n v="0.23090227731334678"/>
  </r>
  <r>
    <s v="COUNTY"/>
    <x v="8"/>
    <s v="824041"/>
    <n v="-27.76"/>
    <n v="27.76"/>
    <x v="0"/>
    <d v="2016-07-15T00:00:00"/>
    <x v="3"/>
    <n v="5015193"/>
    <n v="34.69"/>
    <n v="-0.80023061400980122"/>
  </r>
  <r>
    <s v="COUNTY"/>
    <x v="8"/>
    <s v="824042"/>
    <n v="-27.76"/>
    <n v="27.76"/>
    <x v="0"/>
    <d v="2016-07-15T00:00:00"/>
    <x v="3"/>
    <n v="5015193"/>
    <n v="34.69"/>
    <n v="-0.80023061400980122"/>
  </r>
  <r>
    <s v="COUNTY"/>
    <x v="8"/>
    <s v="829006"/>
    <n v="-13.88"/>
    <n v="13.88"/>
    <x v="0"/>
    <d v="2016-07-15T00:00:00"/>
    <x v="3"/>
    <n v="5760540"/>
    <n v="34.69"/>
    <n v="-0.40011530700490061"/>
  </r>
  <r>
    <s v="COUNTY"/>
    <x v="8"/>
    <s v="823154"/>
    <n v="17.350000000000001"/>
    <n v="17.350000000000001"/>
    <x v="0"/>
    <d v="2016-07-18T00:00:00"/>
    <x v="3"/>
    <n v="5784210"/>
    <n v="34.69"/>
    <n v="0.50014413375612576"/>
  </r>
  <r>
    <s v="COUNTY"/>
    <x v="8"/>
    <s v="823166"/>
    <n v="17.350000000000001"/>
    <n v="17.350000000000001"/>
    <x v="0"/>
    <d v="2016-07-18T00:00:00"/>
    <x v="3"/>
    <n v="5784230"/>
    <n v="34.69"/>
    <n v="0.50014413375612576"/>
  </r>
  <r>
    <s v="COUNTY"/>
    <x v="8"/>
    <s v="823273"/>
    <n v="17.350000000000001"/>
    <n v="17.350000000000001"/>
    <x v="0"/>
    <d v="2016-07-18T00:00:00"/>
    <x v="3"/>
    <n v="5013840"/>
    <n v="34.69"/>
    <n v="0.50014413375612576"/>
  </r>
  <r>
    <s v="COUNTY"/>
    <x v="8"/>
    <s v="824596"/>
    <n v="-8.67"/>
    <n v="8.67"/>
    <x v="0"/>
    <d v="2016-07-18T00:00:00"/>
    <x v="3"/>
    <n v="5735010"/>
    <n v="34.69"/>
    <n v="-0.24992793312193717"/>
  </r>
  <r>
    <s v="COUNTY"/>
    <x v="8"/>
    <s v="820273"/>
    <n v="17.350000000000001"/>
    <n v="17.350000000000001"/>
    <x v="0"/>
    <d v="2016-07-19T00:00:00"/>
    <x v="3"/>
    <n v="5783980"/>
    <n v="34.69"/>
    <n v="0.50014413375612576"/>
  </r>
  <r>
    <s v="COUNTY"/>
    <x v="8"/>
    <s v="822115"/>
    <n v="17.350000000000001"/>
    <n v="17.350000000000001"/>
    <x v="0"/>
    <d v="2016-07-19T00:00:00"/>
    <x v="3"/>
    <n v="5784100"/>
    <n v="34.69"/>
    <n v="0.50014413375612576"/>
  </r>
  <r>
    <s v="COUNTY"/>
    <x v="8"/>
    <s v="822178"/>
    <n v="17.350000000000001"/>
    <n v="17.350000000000001"/>
    <x v="0"/>
    <d v="2016-07-19T00:00:00"/>
    <x v="3"/>
    <n v="5772140"/>
    <n v="34.69"/>
    <n v="0.50014413375612576"/>
  </r>
  <r>
    <s v="COUNTY"/>
    <x v="8"/>
    <s v="823157"/>
    <n v="17.350000000000001"/>
    <n v="17.350000000000001"/>
    <x v="0"/>
    <d v="2016-07-19T00:00:00"/>
    <x v="3"/>
    <n v="5784220"/>
    <n v="34.69"/>
    <n v="0.50014413375612576"/>
  </r>
  <r>
    <s v="COUNTY"/>
    <x v="8"/>
    <s v="823222"/>
    <n v="17.350000000000001"/>
    <n v="17.350000000000001"/>
    <x v="0"/>
    <d v="2016-07-19T00:00:00"/>
    <x v="3"/>
    <n v="5784270"/>
    <n v="34.69"/>
    <n v="0.50014413375612576"/>
  </r>
  <r>
    <s v="COUNTY"/>
    <x v="8"/>
    <s v="825075"/>
    <n v="-8.67"/>
    <n v="8.67"/>
    <x v="0"/>
    <d v="2016-07-19T00:00:00"/>
    <x v="3"/>
    <n v="5006442"/>
    <n v="34.69"/>
    <n v="-0.24992793312193717"/>
  </r>
  <r>
    <s v="COUNTY"/>
    <x v="8"/>
    <s v="826382"/>
    <n v="-8.67"/>
    <n v="8.67"/>
    <x v="0"/>
    <d v="2016-07-19T00:00:00"/>
    <x v="3"/>
    <n v="5721390"/>
    <n v="34.69"/>
    <n v="-0.24992793312193717"/>
  </r>
  <r>
    <s v="COUNTY"/>
    <x v="8"/>
    <s v="823153"/>
    <n v="17.350000000000001"/>
    <n v="17.350000000000001"/>
    <x v="0"/>
    <d v="2016-07-20T00:00:00"/>
    <x v="3"/>
    <n v="5784190"/>
    <n v="34.69"/>
    <n v="0.50014413375612576"/>
  </r>
  <r>
    <s v="COUNTY"/>
    <x v="8"/>
    <s v="823280"/>
    <n v="17.350000000000001"/>
    <n v="17.350000000000001"/>
    <x v="0"/>
    <d v="2016-07-21T00:00:00"/>
    <x v="3"/>
    <n v="5726320"/>
    <n v="34.69"/>
    <n v="0.50014413375612576"/>
  </r>
  <r>
    <s v="COUNTY"/>
    <x v="8"/>
    <s v="824593"/>
    <n v="17.350000000000001"/>
    <n v="17.350000000000001"/>
    <x v="0"/>
    <d v="2016-07-21T00:00:00"/>
    <x v="3"/>
    <n v="5784390"/>
    <n v="34.69"/>
    <n v="0.50014413375612576"/>
  </r>
  <r>
    <s v="COUNTY"/>
    <x v="8"/>
    <s v="826379"/>
    <n v="-8.67"/>
    <n v="8.67"/>
    <x v="0"/>
    <d v="2016-07-21T00:00:00"/>
    <x v="3"/>
    <n v="5763160"/>
    <n v="34.69"/>
    <n v="-0.24992793312193717"/>
  </r>
  <r>
    <s v="COUNTY"/>
    <x v="8"/>
    <s v="826472"/>
    <n v="8.07"/>
    <n v="8.07"/>
    <x v="0"/>
    <d v="2016-07-21T00:00:00"/>
    <x v="3"/>
    <n v="5700160"/>
    <n v="34.69"/>
    <n v="0.23263188238685503"/>
  </r>
  <r>
    <s v="COUNTY"/>
    <x v="8"/>
    <s v="826488"/>
    <n v="-8.67"/>
    <n v="8.67"/>
    <x v="0"/>
    <d v="2016-07-21T00:00:00"/>
    <x v="3"/>
    <n v="5003966"/>
    <n v="34.69"/>
    <n v="-0.24992793312193717"/>
  </r>
  <r>
    <s v="COUNTY"/>
    <x v="8"/>
    <s v="822219"/>
    <n v="8.67"/>
    <n v="8.67"/>
    <x v="0"/>
    <d v="2016-07-25T00:00:00"/>
    <x v="3"/>
    <n v="5784170"/>
    <n v="34.69"/>
    <n v="0.24992793312193717"/>
  </r>
  <r>
    <s v="COUNTY"/>
    <x v="8"/>
    <s v="824779"/>
    <n v="8.67"/>
    <n v="8.67"/>
    <x v="0"/>
    <d v="2016-07-25T00:00:00"/>
    <x v="3"/>
    <n v="5784400"/>
    <n v="34.69"/>
    <n v="0.24992793312193717"/>
  </r>
  <r>
    <s v="COUNTY"/>
    <x v="8"/>
    <s v="826599"/>
    <n v="8.67"/>
    <n v="8.67"/>
    <x v="0"/>
    <d v="2016-07-25T00:00:00"/>
    <x v="3"/>
    <n v="5007142"/>
    <n v="34.69"/>
    <n v="0.24992793312193717"/>
  </r>
  <r>
    <s v="COUNTY"/>
    <x v="8"/>
    <s v="827068"/>
    <n v="8.67"/>
    <n v="8.67"/>
    <x v="0"/>
    <d v="2016-07-25T00:00:00"/>
    <x v="3"/>
    <n v="5012277"/>
    <n v="34.69"/>
    <n v="0.24992793312193717"/>
  </r>
  <r>
    <s v="COUNTY"/>
    <x v="8"/>
    <s v="825666"/>
    <n v="8.67"/>
    <n v="8.67"/>
    <x v="0"/>
    <d v="2016-07-26T00:00:00"/>
    <x v="3"/>
    <n v="5784460"/>
    <n v="34.69"/>
    <n v="0.24992793312193717"/>
  </r>
  <r>
    <s v="COUNTY"/>
    <x v="8"/>
    <s v="826619"/>
    <n v="8.67"/>
    <n v="8.67"/>
    <x v="0"/>
    <d v="2016-07-26T00:00:00"/>
    <x v="3"/>
    <n v="5004149"/>
    <n v="34.69"/>
    <n v="0.24992793312193717"/>
  </r>
  <r>
    <s v="COUNTY"/>
    <x v="8"/>
    <s v="833741"/>
    <n v="-34.69"/>
    <n v="34.69"/>
    <x v="0"/>
    <d v="2016-07-28T00:00:00"/>
    <x v="3"/>
    <n v="5781500"/>
    <n v="34.69"/>
    <n v="-1"/>
  </r>
  <r>
    <s v="COUNTY"/>
    <x v="8"/>
    <s v="826551"/>
    <n v="6.94"/>
    <n v="6.94"/>
    <x v="0"/>
    <d v="2016-07-29T00:00:00"/>
    <x v="3"/>
    <n v="5784560"/>
    <n v="34.69"/>
    <n v="0.20005765350245031"/>
  </r>
  <r>
    <s v="COUNTY"/>
    <x v="8"/>
    <s v="12822783"/>
    <n v="69.38"/>
    <n v="69.38"/>
    <x v="0"/>
    <d v="2016-07-31T00:00:00"/>
    <x v="3"/>
    <n v="5767870"/>
    <n v="34.69"/>
    <n v="2"/>
  </r>
  <r>
    <s v="COUNTY"/>
    <x v="8"/>
    <s v="819081"/>
    <n v="-34.69"/>
    <n v="34.69"/>
    <x v="0"/>
    <d v="2016-08-01T00:00:00"/>
    <x v="4"/>
    <n v="5726680"/>
    <n v="34.69"/>
    <n v="-1"/>
  </r>
  <r>
    <s v="COUNTY"/>
    <x v="8"/>
    <s v="819143"/>
    <n v="-34.69"/>
    <n v="34.69"/>
    <x v="0"/>
    <d v="2016-08-01T00:00:00"/>
    <x v="4"/>
    <n v="5759320"/>
    <n v="34.69"/>
    <n v="-1"/>
  </r>
  <r>
    <s v="COUNTY"/>
    <x v="8"/>
    <s v="819174"/>
    <n v="-34.69"/>
    <n v="34.69"/>
    <x v="0"/>
    <d v="2016-08-01T00:00:00"/>
    <x v="4"/>
    <n v="5012277"/>
    <n v="34.69"/>
    <n v="-1"/>
  </r>
  <r>
    <s v="COUNTY"/>
    <x v="8"/>
    <s v="819919"/>
    <n v="34.69"/>
    <n v="34.69"/>
    <x v="0"/>
    <d v="2016-08-01T00:00:00"/>
    <x v="4"/>
    <n v="5001285"/>
    <n v="34.69"/>
    <n v="1"/>
  </r>
  <r>
    <s v="COUNTY"/>
    <x v="8"/>
    <s v="819977"/>
    <n v="34.69"/>
    <n v="34.69"/>
    <x v="0"/>
    <d v="2016-08-01T00:00:00"/>
    <x v="4"/>
    <n v="5759320"/>
    <n v="34.69"/>
    <n v="1"/>
  </r>
  <r>
    <s v="COUNTY"/>
    <x v="8"/>
    <s v="819984"/>
    <n v="-34.69"/>
    <n v="34.69"/>
    <x v="0"/>
    <d v="2016-08-01T00:00:00"/>
    <x v="4"/>
    <n v="5765250"/>
    <n v="34.69"/>
    <n v="-1"/>
  </r>
  <r>
    <s v="COUNTY"/>
    <x v="8"/>
    <s v="822150"/>
    <n v="-34.69"/>
    <n v="34.69"/>
    <x v="0"/>
    <d v="2016-08-01T00:00:00"/>
    <x v="4"/>
    <n v="5778450"/>
    <n v="34.69"/>
    <n v="-1"/>
  </r>
  <r>
    <s v="COUNTY"/>
    <x v="8"/>
    <s v="823026"/>
    <n v="-34.69"/>
    <n v="34.69"/>
    <x v="0"/>
    <d v="2016-08-01T00:00:00"/>
    <x v="4"/>
    <n v="5718090"/>
    <n v="34.69"/>
    <n v="-1"/>
  </r>
  <r>
    <s v="COUNTY"/>
    <x v="8"/>
    <s v="823029"/>
    <n v="-34.69"/>
    <n v="34.69"/>
    <x v="0"/>
    <d v="2016-08-01T00:00:00"/>
    <x v="4"/>
    <n v="5775000"/>
    <n v="34.69"/>
    <n v="-1"/>
  </r>
  <r>
    <s v="COUNTY"/>
    <x v="8"/>
    <s v="823274"/>
    <n v="34.69"/>
    <n v="34.69"/>
    <x v="0"/>
    <d v="2016-08-01T00:00:00"/>
    <x v="4"/>
    <n v="5013840"/>
    <n v="34.69"/>
    <n v="1"/>
  </r>
  <r>
    <s v="COUNTY"/>
    <x v="8"/>
    <s v="824597"/>
    <n v="-34.69"/>
    <n v="34.69"/>
    <x v="0"/>
    <d v="2016-08-01T00:00:00"/>
    <x v="4"/>
    <n v="5735010"/>
    <n v="34.69"/>
    <n v="-1"/>
  </r>
  <r>
    <s v="COUNTY"/>
    <x v="8"/>
    <s v="825076"/>
    <n v="-34.69"/>
    <n v="34.69"/>
    <x v="0"/>
    <d v="2016-08-01T00:00:00"/>
    <x v="4"/>
    <n v="5006442"/>
    <n v="34.69"/>
    <n v="-1"/>
  </r>
  <r>
    <s v="COUNTY"/>
    <x v="8"/>
    <s v="826383"/>
    <n v="-34.69"/>
    <n v="34.69"/>
    <x v="0"/>
    <d v="2016-08-01T00:00:00"/>
    <x v="4"/>
    <n v="5721390"/>
    <n v="34.69"/>
    <n v="-1"/>
  </r>
  <r>
    <s v="COUNTY"/>
    <x v="8"/>
    <s v="826600"/>
    <n v="34.69"/>
    <n v="34.69"/>
    <x v="0"/>
    <d v="2016-08-01T00:00:00"/>
    <x v="4"/>
    <n v="5007142"/>
    <n v="34.69"/>
    <n v="1"/>
  </r>
  <r>
    <s v="COUNTY"/>
    <x v="8"/>
    <s v="828369"/>
    <n v="34.69"/>
    <n v="34.69"/>
    <x v="0"/>
    <d v="2016-08-01T00:00:00"/>
    <x v="4"/>
    <n v="5784700"/>
    <n v="34.69"/>
    <n v="1"/>
  </r>
  <r>
    <s v="COUNTY"/>
    <x v="8"/>
    <s v="828564"/>
    <n v="-34.69"/>
    <n v="34.69"/>
    <x v="0"/>
    <d v="2016-08-01T00:00:00"/>
    <x v="4"/>
    <n v="5783300"/>
    <n v="34.69"/>
    <n v="-1"/>
  </r>
  <r>
    <s v="COUNTY"/>
    <x v="8"/>
    <s v="828879"/>
    <n v="34.69"/>
    <n v="34.69"/>
    <x v="0"/>
    <d v="2016-08-01T00:00:00"/>
    <x v="4"/>
    <n v="5784710"/>
    <n v="34.69"/>
    <n v="1"/>
  </r>
  <r>
    <s v="COUNTY"/>
    <x v="8"/>
    <s v="829007"/>
    <n v="-34.69"/>
    <n v="34.69"/>
    <x v="0"/>
    <d v="2016-08-01T00:00:00"/>
    <x v="4"/>
    <n v="5760540"/>
    <n v="34.69"/>
    <n v="-1"/>
  </r>
  <r>
    <s v="COUNTY"/>
    <x v="8"/>
    <s v="829030"/>
    <n v="34.69"/>
    <n v="34.69"/>
    <x v="0"/>
    <d v="2016-08-01T00:00:00"/>
    <x v="4"/>
    <n v="5784720"/>
    <n v="34.69"/>
    <n v="1"/>
  </r>
  <r>
    <s v="COUNTY"/>
    <x v="8"/>
    <s v="829258"/>
    <n v="34.69"/>
    <n v="34.69"/>
    <x v="0"/>
    <d v="2016-08-01T00:00:00"/>
    <x v="4"/>
    <n v="5782350"/>
    <n v="34.69"/>
    <n v="1"/>
  </r>
  <r>
    <s v="COUNTY"/>
    <x v="8"/>
    <s v="829267"/>
    <n v="34.69"/>
    <n v="34.69"/>
    <x v="0"/>
    <d v="2016-08-01T00:00:00"/>
    <x v="4"/>
    <n v="5784760"/>
    <n v="34.69"/>
    <n v="1"/>
  </r>
  <r>
    <s v="COUNTY"/>
    <x v="8"/>
    <s v="829657"/>
    <n v="34.69"/>
    <n v="34.69"/>
    <x v="0"/>
    <d v="2016-08-01T00:00:00"/>
    <x v="4"/>
    <n v="5784730"/>
    <n v="34.69"/>
    <n v="1"/>
  </r>
  <r>
    <s v="COUNTY"/>
    <x v="8"/>
    <s v="830686"/>
    <n v="6.94"/>
    <n v="6.94"/>
    <x v="0"/>
    <d v="2016-08-01T00:00:00"/>
    <x v="4"/>
    <n v="5774320"/>
    <n v="34.69"/>
    <n v="0.20005765350245031"/>
  </r>
  <r>
    <s v="COUNTY"/>
    <x v="8"/>
    <s v="834672"/>
    <n v="-27.75"/>
    <n v="27.75"/>
    <x v="0"/>
    <d v="2016-08-01T00:00:00"/>
    <x v="4"/>
    <n v="5006291"/>
    <n v="34.69"/>
    <n v="-0.79994234649754981"/>
  </r>
  <r>
    <s v="AWH"/>
    <x v="8"/>
    <s v="12565586"/>
    <n v="104.07"/>
    <n v="104.07"/>
    <x v="0"/>
    <d v="2016-08-01T00:00:00"/>
    <x v="4"/>
    <n v="5006758"/>
    <n v="34.69"/>
    <n v="3"/>
  </r>
  <r>
    <s v="SpokCity"/>
    <x v="8"/>
    <s v="12565586"/>
    <n v="104.07"/>
    <n v="104.07"/>
    <x v="0"/>
    <d v="2016-08-01T00:00:00"/>
    <x v="4"/>
    <n v="5013494"/>
    <n v="34.69"/>
    <n v="3"/>
  </r>
  <r>
    <s v="COUNTY"/>
    <x v="8"/>
    <s v="12565586"/>
    <n v="4683.1499999999996"/>
    <n v="4683.1499999999996"/>
    <x v="0"/>
    <d v="2016-08-01T00:00:00"/>
    <x v="4"/>
    <n v="5772640"/>
    <n v="34.69"/>
    <n v="135"/>
  </r>
  <r>
    <s v="COUNTY"/>
    <x v="8"/>
    <s v="12565586"/>
    <n v="7493.04"/>
    <n v="7493.04"/>
    <x v="0"/>
    <d v="2016-08-01T00:00:00"/>
    <x v="4"/>
    <n v="5015685"/>
    <n v="34.69"/>
    <n v="216"/>
  </r>
  <r>
    <s v="COUNTY"/>
    <x v="8"/>
    <s v="12822752"/>
    <n v="728.49"/>
    <n v="728.49"/>
    <x v="0"/>
    <d v="2016-08-01T00:00:00"/>
    <x v="4"/>
    <n v="5772140"/>
    <n v="34.69"/>
    <n v="21"/>
  </r>
  <r>
    <s v="COUNTY"/>
    <x v="8"/>
    <s v="12822752"/>
    <n v="589.73"/>
    <n v="589.73"/>
    <x v="0"/>
    <d v="2016-08-01T00:00:00"/>
    <x v="4"/>
    <n v="5784050"/>
    <n v="34.69"/>
    <n v="17"/>
  </r>
  <r>
    <s v="AWH"/>
    <x v="8"/>
    <s v="13084312"/>
    <n v="173.45"/>
    <n v="173.45"/>
    <x v="0"/>
    <d v="2016-08-01T00:00:00"/>
    <x v="4"/>
    <n v="5758540"/>
    <n v="34.69"/>
    <n v="5"/>
  </r>
  <r>
    <s v="SpokCity"/>
    <x v="8"/>
    <s v="13084312"/>
    <n v="34.69"/>
    <n v="34.69"/>
    <x v="0"/>
    <d v="2016-08-01T00:00:00"/>
    <x v="4"/>
    <n v="5738930"/>
    <n v="34.69"/>
    <n v="1"/>
  </r>
  <r>
    <s v="COUNTY"/>
    <x v="8"/>
    <s v="13084312"/>
    <n v="4440.32"/>
    <n v="4440.32"/>
    <x v="0"/>
    <d v="2016-08-01T00:00:00"/>
    <x v="4"/>
    <n v="5777540"/>
    <n v="34.69"/>
    <n v="128"/>
  </r>
  <r>
    <s v="COUNTY"/>
    <x v="8"/>
    <s v="13084312"/>
    <n v="6313.58"/>
    <n v="6313.58"/>
    <x v="0"/>
    <d v="2016-08-01T00:00:00"/>
    <x v="4"/>
    <n v="5781970"/>
    <n v="34.69"/>
    <n v="182"/>
  </r>
  <r>
    <s v="COUNTY"/>
    <x v="8"/>
    <s v="830643"/>
    <n v="34.69"/>
    <n v="34.69"/>
    <x v="0"/>
    <d v="2016-08-05T00:00:00"/>
    <x v="4"/>
    <n v="5718090"/>
    <n v="34.69"/>
    <n v="1"/>
  </r>
  <r>
    <s v="COUNTY"/>
    <x v="8"/>
    <s v="832239"/>
    <n v="34.69"/>
    <n v="34.69"/>
    <x v="0"/>
    <d v="2016-08-05T00:00:00"/>
    <x v="4"/>
    <n v="5784940"/>
    <n v="34.69"/>
    <n v="1"/>
  </r>
  <r>
    <s v="COUNTY"/>
    <x v="8"/>
    <s v="833276"/>
    <n v="34.69"/>
    <n v="34.69"/>
    <x v="0"/>
    <d v="2016-08-05T00:00:00"/>
    <x v="4"/>
    <n v="5784900"/>
    <n v="34.69"/>
    <n v="1"/>
  </r>
  <r>
    <s v="COUNTY"/>
    <x v="8"/>
    <s v="832281"/>
    <n v="27.75"/>
    <n v="27.75"/>
    <x v="0"/>
    <d v="2016-08-08T00:00:00"/>
    <x v="4"/>
    <n v="5784960"/>
    <n v="34.69"/>
    <n v="0.79994234649754981"/>
  </r>
  <r>
    <s v="COUNTY"/>
    <x v="8"/>
    <s v="833303"/>
    <n v="27.75"/>
    <n v="27.75"/>
    <x v="0"/>
    <d v="2016-08-08T00:00:00"/>
    <x v="4"/>
    <n v="5785010"/>
    <n v="34.69"/>
    <n v="0.79994234649754981"/>
  </r>
  <r>
    <s v="COUNTY"/>
    <x v="8"/>
    <s v="833739"/>
    <n v="27.75"/>
    <n v="27.75"/>
    <x v="0"/>
    <d v="2016-08-08T00:00:00"/>
    <x v="4"/>
    <n v="5780990"/>
    <n v="34.69"/>
    <n v="0.79994234649754981"/>
  </r>
  <r>
    <s v="COUNTY"/>
    <x v="8"/>
    <s v="834724"/>
    <n v="27.75"/>
    <n v="27.75"/>
    <x v="0"/>
    <d v="2016-08-08T00:00:00"/>
    <x v="4"/>
    <n v="5006595"/>
    <n v="34.69"/>
    <n v="0.79994234649754981"/>
  </r>
  <r>
    <s v="COUNTY"/>
    <x v="8"/>
    <s v="835838"/>
    <n v="13.88"/>
    <n v="13.88"/>
    <x v="0"/>
    <d v="2016-08-08T00:00:00"/>
    <x v="4"/>
    <n v="5016676"/>
    <n v="34.69"/>
    <n v="0.40011530700490061"/>
  </r>
  <r>
    <s v="COUNTY"/>
    <x v="8"/>
    <s v="833283"/>
    <n v="27.75"/>
    <n v="27.75"/>
    <x v="0"/>
    <d v="2016-08-09T00:00:00"/>
    <x v="4"/>
    <n v="5784990"/>
    <n v="34.69"/>
    <n v="0.79994234649754981"/>
  </r>
  <r>
    <s v="COUNTY"/>
    <x v="8"/>
    <s v="833309"/>
    <n v="26.02"/>
    <n v="26.02"/>
    <x v="0"/>
    <d v="2016-08-11T00:00:00"/>
    <x v="4"/>
    <n v="5785020"/>
    <n v="34.69"/>
    <n v="0.75007206687806283"/>
  </r>
  <r>
    <s v="COUNTY"/>
    <x v="8"/>
    <s v="833736"/>
    <n v="26.02"/>
    <n v="26.02"/>
    <x v="0"/>
    <d v="2016-08-11T00:00:00"/>
    <x v="4"/>
    <n v="5774190"/>
    <n v="34.69"/>
    <n v="0.75007206687806283"/>
  </r>
  <r>
    <s v="COUNTY"/>
    <x v="8"/>
    <s v="833769"/>
    <n v="26.02"/>
    <n v="26.02"/>
    <x v="0"/>
    <d v="2016-08-11T00:00:00"/>
    <x v="4"/>
    <n v="5779510"/>
    <n v="34.69"/>
    <n v="0.75007206687806283"/>
  </r>
  <r>
    <s v="COUNTY"/>
    <x v="8"/>
    <s v="835799"/>
    <n v="26.02"/>
    <n v="26.02"/>
    <x v="0"/>
    <d v="2016-08-11T00:00:00"/>
    <x v="4"/>
    <n v="5740440"/>
    <n v="34.69"/>
    <n v="0.75007206687806283"/>
  </r>
  <r>
    <s v="COUNTY"/>
    <x v="8"/>
    <s v="835396"/>
    <n v="20.81"/>
    <n v="20.81"/>
    <x v="0"/>
    <d v="2016-08-15T00:00:00"/>
    <x v="4"/>
    <n v="5704180"/>
    <n v="34.69"/>
    <n v="0.5998846929950995"/>
  </r>
  <r>
    <s v="COUNTY"/>
    <x v="8"/>
    <s v="837056"/>
    <n v="20.81"/>
    <n v="20.81"/>
    <x v="0"/>
    <d v="2016-08-15T00:00:00"/>
    <x v="4"/>
    <n v="5006291"/>
    <n v="34.69"/>
    <n v="0.5998846929950995"/>
  </r>
  <r>
    <s v="COUNTY"/>
    <x v="8"/>
    <s v="837069"/>
    <n v="20.81"/>
    <n v="20.81"/>
    <x v="0"/>
    <d v="2016-08-15T00:00:00"/>
    <x v="4"/>
    <n v="5785310"/>
    <n v="34.69"/>
    <n v="0.5998846929950995"/>
  </r>
  <r>
    <s v="COUNTY"/>
    <x v="8"/>
    <s v="837695"/>
    <n v="-13.88"/>
    <n v="13.88"/>
    <x v="0"/>
    <d v="2016-08-15T00:00:00"/>
    <x v="4"/>
    <n v="5780230"/>
    <n v="34.69"/>
    <n v="-0.40011530700490061"/>
  </r>
  <r>
    <s v="COUNTY"/>
    <x v="8"/>
    <s v="834535"/>
    <n v="20.81"/>
    <n v="20.81"/>
    <x v="0"/>
    <d v="2016-08-16T00:00:00"/>
    <x v="4"/>
    <n v="5785060"/>
    <n v="34.69"/>
    <n v="0.5998846929950995"/>
  </r>
  <r>
    <s v="COUNTY"/>
    <x v="8"/>
    <s v="835522"/>
    <n v="20.81"/>
    <n v="20.81"/>
    <x v="0"/>
    <d v="2016-08-16T00:00:00"/>
    <x v="4"/>
    <n v="5785140"/>
    <n v="34.69"/>
    <n v="0.5998846929950995"/>
  </r>
  <r>
    <s v="COUNTY"/>
    <x v="8"/>
    <s v="835802"/>
    <n v="20.81"/>
    <n v="20.81"/>
    <x v="0"/>
    <d v="2016-08-16T00:00:00"/>
    <x v="4"/>
    <n v="5001305"/>
    <n v="34.69"/>
    <n v="0.5998846929950995"/>
  </r>
  <r>
    <s v="COUNTY"/>
    <x v="8"/>
    <s v="835859"/>
    <n v="20.81"/>
    <n v="20.81"/>
    <x v="0"/>
    <d v="2016-08-16T00:00:00"/>
    <x v="4"/>
    <n v="5785190"/>
    <n v="34.69"/>
    <n v="0.5998846929950995"/>
  </r>
  <r>
    <s v="COUNTY"/>
    <x v="8"/>
    <s v="836858"/>
    <n v="20.81"/>
    <n v="20.81"/>
    <x v="0"/>
    <d v="2016-08-16T00:00:00"/>
    <x v="4"/>
    <n v="5785030"/>
    <n v="34.69"/>
    <n v="0.5998846929950995"/>
  </r>
  <r>
    <s v="COUNTY"/>
    <x v="8"/>
    <s v="841672"/>
    <n v="20.81"/>
    <n v="20.81"/>
    <x v="0"/>
    <d v="2016-08-17T00:00:00"/>
    <x v="4"/>
    <n v="5761450"/>
    <n v="34.69"/>
    <n v="0.5998846929950995"/>
  </r>
  <r>
    <s v="COUNTY"/>
    <x v="8"/>
    <s v="835321"/>
    <n v="17.350000000000001"/>
    <n v="17.350000000000001"/>
    <x v="0"/>
    <d v="2016-08-18T00:00:00"/>
    <x v="4"/>
    <n v="5785130"/>
    <n v="34.69"/>
    <n v="0.50014413375612576"/>
  </r>
  <r>
    <s v="COUNTY"/>
    <x v="8"/>
    <s v="837048"/>
    <n v="34.69"/>
    <n v="34.69"/>
    <x v="0"/>
    <d v="2016-08-18T00:00:00"/>
    <x v="4"/>
    <n v="5785300"/>
    <n v="34.69"/>
    <n v="1"/>
  </r>
  <r>
    <s v="COUNTY"/>
    <x v="8"/>
    <s v="837792"/>
    <n v="17.350000000000001"/>
    <n v="17.350000000000001"/>
    <x v="0"/>
    <d v="2016-08-18T00:00:00"/>
    <x v="4"/>
    <n v="5778450"/>
    <n v="34.69"/>
    <n v="0.50014413375612576"/>
  </r>
  <r>
    <s v="COUNTY"/>
    <x v="8"/>
    <s v="841772"/>
    <n v="26.02"/>
    <n v="26.02"/>
    <x v="0"/>
    <d v="2016-08-18T00:00:00"/>
    <x v="4"/>
    <n v="5757530"/>
    <n v="34.69"/>
    <n v="0.75007206687806283"/>
  </r>
  <r>
    <s v="COUNTY"/>
    <x v="8"/>
    <s v="841774"/>
    <n v="26.02"/>
    <n v="26.02"/>
    <x v="0"/>
    <d v="2016-08-18T00:00:00"/>
    <x v="4"/>
    <n v="5780820"/>
    <n v="34.69"/>
    <n v="0.75007206687806283"/>
  </r>
  <r>
    <s v="COUNTY"/>
    <x v="8"/>
    <s v="841805"/>
    <n v="26.02"/>
    <n v="26.02"/>
    <x v="0"/>
    <d v="2016-08-18T00:00:00"/>
    <x v="4"/>
    <n v="5722210"/>
    <n v="34.69"/>
    <n v="0.75007206687806283"/>
  </r>
  <r>
    <s v="COUNTY"/>
    <x v="8"/>
    <s v="837699"/>
    <n v="17.350000000000001"/>
    <n v="17.350000000000001"/>
    <x v="0"/>
    <d v="2016-08-19T00:00:00"/>
    <x v="4"/>
    <n v="5785330"/>
    <n v="34.69"/>
    <n v="0.50014413375612576"/>
  </r>
  <r>
    <s v="COUNTY"/>
    <x v="8"/>
    <s v="837702"/>
    <n v="17.350000000000001"/>
    <n v="17.350000000000001"/>
    <x v="0"/>
    <d v="2016-08-19T00:00:00"/>
    <x v="4"/>
    <n v="5727600"/>
    <n v="34.69"/>
    <n v="0.50014413375612576"/>
  </r>
  <r>
    <s v="COUNTY"/>
    <x v="8"/>
    <s v="840088"/>
    <n v="-8.67"/>
    <n v="8.67"/>
    <x v="0"/>
    <d v="2016-08-19T00:00:00"/>
    <x v="4"/>
    <n v="5755510"/>
    <n v="34.69"/>
    <n v="-0.24992793312193717"/>
  </r>
  <r>
    <s v="COUNTY"/>
    <x v="8"/>
    <s v="841778"/>
    <n v="26.02"/>
    <n v="26.02"/>
    <x v="0"/>
    <d v="2016-08-19T00:00:00"/>
    <x v="4"/>
    <n v="5006516"/>
    <n v="34.69"/>
    <n v="0.75007206687806283"/>
  </r>
  <r>
    <s v="COUNTY"/>
    <x v="8"/>
    <s v="842775"/>
    <n v="26.02"/>
    <n v="26.02"/>
    <x v="0"/>
    <d v="2016-08-19T00:00:00"/>
    <x v="4"/>
    <n v="5773660"/>
    <n v="34.69"/>
    <n v="0.75007206687806283"/>
  </r>
  <r>
    <s v="COUNTY"/>
    <x v="8"/>
    <s v="836933"/>
    <n v="13.88"/>
    <n v="13.88"/>
    <x v="0"/>
    <d v="2016-08-22T00:00:00"/>
    <x v="4"/>
    <n v="5785280"/>
    <n v="34.69"/>
    <n v="0.40011530700490061"/>
  </r>
  <r>
    <s v="COUNTY"/>
    <x v="8"/>
    <s v="838697"/>
    <n v="13.88"/>
    <n v="13.88"/>
    <x v="0"/>
    <d v="2016-08-22T00:00:00"/>
    <x v="4"/>
    <n v="5784620"/>
    <n v="34.69"/>
    <n v="0.40011530700490061"/>
  </r>
  <r>
    <s v="COUNTY"/>
    <x v="8"/>
    <s v="839407"/>
    <n v="13.88"/>
    <n v="13.88"/>
    <x v="0"/>
    <d v="2016-08-22T00:00:00"/>
    <x v="4"/>
    <n v="5776800"/>
    <n v="34.69"/>
    <n v="0.40011530700490061"/>
  </r>
  <r>
    <s v="COUNTY"/>
    <x v="8"/>
    <s v="841201"/>
    <n v="27.75"/>
    <n v="27.75"/>
    <x v="0"/>
    <d v="2016-08-22T00:00:00"/>
    <x v="4"/>
    <n v="5740340"/>
    <n v="34.69"/>
    <n v="0.79994234649754981"/>
  </r>
  <r>
    <s v="COUNTY"/>
    <x v="8"/>
    <s v="841794"/>
    <n v="27.75"/>
    <n v="27.75"/>
    <x v="0"/>
    <d v="2016-08-22T00:00:00"/>
    <x v="4"/>
    <n v="5743110"/>
    <n v="34.69"/>
    <n v="0.79994234649754981"/>
  </r>
  <r>
    <s v="COUNTY"/>
    <x v="8"/>
    <s v="841797"/>
    <n v="27.75"/>
    <n v="27.75"/>
    <x v="0"/>
    <d v="2016-08-22T00:00:00"/>
    <x v="4"/>
    <n v="5768730"/>
    <n v="34.69"/>
    <n v="0.79994234649754981"/>
  </r>
  <r>
    <s v="COUNTY"/>
    <x v="8"/>
    <s v="839025"/>
    <n v="13.88"/>
    <n v="13.88"/>
    <x v="0"/>
    <d v="2016-08-23T00:00:00"/>
    <x v="4"/>
    <n v="5785460"/>
    <n v="34.69"/>
    <n v="0.40011530700490061"/>
  </r>
  <r>
    <s v="COUNTY"/>
    <x v="8"/>
    <s v="839363"/>
    <n v="13.88"/>
    <n v="13.88"/>
    <x v="0"/>
    <d v="2016-08-23T00:00:00"/>
    <x v="4"/>
    <n v="5783300"/>
    <n v="34.69"/>
    <n v="0.40011530700490061"/>
  </r>
  <r>
    <s v="COUNTY"/>
    <x v="8"/>
    <s v="840247"/>
    <n v="13.88"/>
    <n v="13.88"/>
    <x v="0"/>
    <d v="2016-08-23T00:00:00"/>
    <x v="4"/>
    <n v="5779260"/>
    <n v="34.69"/>
    <n v="0.40011530700490061"/>
  </r>
  <r>
    <s v="COUNTY"/>
    <x v="8"/>
    <s v="841673"/>
    <n v="27.75"/>
    <n v="27.75"/>
    <x v="0"/>
    <d v="2016-08-23T00:00:00"/>
    <x v="4"/>
    <n v="5728860"/>
    <n v="34.69"/>
    <n v="0.79994234649754981"/>
  </r>
  <r>
    <s v="COUNTY"/>
    <x v="8"/>
    <s v="841799"/>
    <n v="27.75"/>
    <n v="27.75"/>
    <x v="0"/>
    <d v="2016-08-23T00:00:00"/>
    <x v="4"/>
    <n v="5007104"/>
    <n v="34.69"/>
    <n v="0.79994234649754981"/>
  </r>
  <r>
    <s v="COUNTY"/>
    <x v="8"/>
    <s v="843606"/>
    <n v="27.75"/>
    <n v="27.75"/>
    <x v="0"/>
    <d v="2016-08-24T00:00:00"/>
    <x v="4"/>
    <n v="5747830"/>
    <n v="34.69"/>
    <n v="0.79994234649754981"/>
  </r>
  <r>
    <s v="COUNTY"/>
    <x v="8"/>
    <s v="840971"/>
    <n v="8.67"/>
    <n v="8.67"/>
    <x v="0"/>
    <d v="2016-08-25T00:00:00"/>
    <x v="4"/>
    <n v="5785590"/>
    <n v="34.69"/>
    <n v="0.24992793312193717"/>
  </r>
  <r>
    <s v="COUNTY"/>
    <x v="8"/>
    <s v="845256"/>
    <n v="34.69"/>
    <n v="34.69"/>
    <x v="0"/>
    <d v="2016-08-25T00:00:00"/>
    <x v="4"/>
    <n v="5769230"/>
    <n v="34.69"/>
    <n v="1"/>
  </r>
  <r>
    <s v="COUNTY"/>
    <x v="8"/>
    <s v="839064"/>
    <n v="8.67"/>
    <n v="8.67"/>
    <x v="0"/>
    <d v="2016-08-26T00:00:00"/>
    <x v="4"/>
    <n v="5785480"/>
    <n v="34.69"/>
    <n v="0.24992793312193717"/>
  </r>
  <r>
    <s v="COUNTY"/>
    <x v="8"/>
    <s v="842758"/>
    <n v="8.67"/>
    <n v="8.67"/>
    <x v="0"/>
    <d v="2016-08-26T00:00:00"/>
    <x v="4"/>
    <n v="5761450"/>
    <n v="34.69"/>
    <n v="0.24992793312193717"/>
  </r>
  <r>
    <s v="COUNTY"/>
    <x v="8"/>
    <s v="841195"/>
    <n v="6.94"/>
    <n v="6.94"/>
    <x v="0"/>
    <d v="2016-08-29T00:00:00"/>
    <x v="4"/>
    <n v="5785570"/>
    <n v="34.69"/>
    <n v="0.20005765350245031"/>
  </r>
  <r>
    <s v="COUNTY"/>
    <x v="8"/>
    <s v="842265"/>
    <n v="6.94"/>
    <n v="6.94"/>
    <x v="0"/>
    <d v="2016-08-29T00:00:00"/>
    <x v="4"/>
    <n v="5785740"/>
    <n v="34.69"/>
    <n v="0.20005765350245031"/>
  </r>
  <r>
    <s v="COUNTY"/>
    <x v="8"/>
    <s v="843596"/>
    <n v="6.94"/>
    <n v="6.94"/>
    <x v="0"/>
    <d v="2016-08-30T00:00:00"/>
    <x v="4"/>
    <n v="5007104"/>
    <n v="34.69"/>
    <n v="0.20005765350245031"/>
  </r>
  <r>
    <s v="COUNTY"/>
    <x v="8"/>
    <s v="844745"/>
    <n v="34.69"/>
    <n v="34.69"/>
    <x v="0"/>
    <d v="2016-08-30T00:00:00"/>
    <x v="4"/>
    <n v="5011814"/>
    <n v="34.69"/>
    <n v="1"/>
  </r>
  <r>
    <s v="COUNTY"/>
    <x v="8"/>
    <s v="845255"/>
    <n v="34.69"/>
    <n v="34.69"/>
    <x v="0"/>
    <d v="2016-08-30T00:00:00"/>
    <x v="4"/>
    <n v="5766480"/>
    <n v="34.69"/>
    <n v="1"/>
  </r>
  <r>
    <s v="COUNTY"/>
    <x v="8"/>
    <s v="845423"/>
    <n v="6.94"/>
    <n v="6.94"/>
    <x v="0"/>
    <d v="2016-08-30T00:00:00"/>
    <x v="4"/>
    <n v="5728860"/>
    <n v="34.69"/>
    <n v="0.20005765350245031"/>
  </r>
  <r>
    <s v="COUNTY"/>
    <x v="8"/>
    <s v="13084370"/>
    <n v="69.38"/>
    <n v="69.38"/>
    <x v="0"/>
    <d v="2016-08-31T00:00:00"/>
    <x v="4"/>
    <n v="5767870"/>
    <n v="34.69"/>
    <n v="2"/>
  </r>
  <r>
    <s v="COUNTY"/>
    <x v="8"/>
    <s v="833277"/>
    <n v="34.69"/>
    <n v="34.69"/>
    <x v="0"/>
    <d v="2016-09-01T00:00:00"/>
    <x v="5"/>
    <n v="5784900"/>
    <n v="34.69"/>
    <n v="1"/>
  </r>
  <r>
    <s v="COUNTY"/>
    <x v="8"/>
    <s v="833740"/>
    <n v="34.69"/>
    <n v="34.69"/>
    <x v="0"/>
    <d v="2016-09-01T00:00:00"/>
    <x v="5"/>
    <n v="5780990"/>
    <n v="34.69"/>
    <n v="1"/>
  </r>
  <r>
    <s v="COUNTY"/>
    <x v="8"/>
    <s v="833742"/>
    <n v="-34.69"/>
    <n v="34.69"/>
    <x v="0"/>
    <d v="2016-09-01T00:00:00"/>
    <x v="5"/>
    <n v="5781500"/>
    <n v="34.69"/>
    <n v="-1"/>
  </r>
  <r>
    <s v="COUNTY"/>
    <x v="8"/>
    <s v="834673"/>
    <n v="-34.69"/>
    <n v="34.69"/>
    <x v="0"/>
    <d v="2016-09-01T00:00:00"/>
    <x v="5"/>
    <n v="5006291"/>
    <n v="34.69"/>
    <n v="-1"/>
  </r>
  <r>
    <s v="COUNTY"/>
    <x v="8"/>
    <s v="835803"/>
    <n v="34.69"/>
    <n v="34.69"/>
    <x v="0"/>
    <d v="2016-09-01T00:00:00"/>
    <x v="5"/>
    <n v="5001305"/>
    <n v="34.69"/>
    <n v="1"/>
  </r>
  <r>
    <s v="COUNTY"/>
    <x v="8"/>
    <s v="838698"/>
    <n v="34.69"/>
    <n v="34.69"/>
    <x v="0"/>
    <d v="2016-09-01T00:00:00"/>
    <x v="5"/>
    <n v="5784620"/>
    <n v="34.69"/>
    <n v="1"/>
  </r>
  <r>
    <s v="COUNTY"/>
    <x v="8"/>
    <s v="841063"/>
    <n v="34.69"/>
    <n v="34.69"/>
    <x v="0"/>
    <d v="2016-09-01T00:00:00"/>
    <x v="5"/>
    <n v="5785620"/>
    <n v="34.69"/>
    <n v="1"/>
  </r>
  <r>
    <s v="COUNTY"/>
    <x v="8"/>
    <s v="841889"/>
    <n v="34.69"/>
    <n v="34.69"/>
    <x v="0"/>
    <d v="2016-09-01T00:00:00"/>
    <x v="5"/>
    <n v="5785670"/>
    <n v="34.69"/>
    <n v="1"/>
  </r>
  <r>
    <s v="COUNTY"/>
    <x v="8"/>
    <s v="843120"/>
    <n v="34.69"/>
    <n v="34.69"/>
    <x v="0"/>
    <d v="2016-09-01T00:00:00"/>
    <x v="5"/>
    <n v="5785820"/>
    <n v="34.69"/>
    <n v="1"/>
  </r>
  <r>
    <s v="COUNTY"/>
    <x v="8"/>
    <s v="843142"/>
    <n v="34.69"/>
    <n v="34.69"/>
    <x v="0"/>
    <d v="2016-09-01T00:00:00"/>
    <x v="5"/>
    <n v="5780820"/>
    <n v="34.69"/>
    <n v="1"/>
  </r>
  <r>
    <s v="COUNTY"/>
    <x v="8"/>
    <s v="843151"/>
    <n v="34.69"/>
    <n v="34.69"/>
    <x v="0"/>
    <d v="2016-09-01T00:00:00"/>
    <x v="5"/>
    <n v="5785840"/>
    <n v="34.69"/>
    <n v="1"/>
  </r>
  <r>
    <s v="COUNTY"/>
    <x v="8"/>
    <s v="843262"/>
    <n v="34.69"/>
    <n v="34.69"/>
    <x v="0"/>
    <d v="2016-09-01T00:00:00"/>
    <x v="5"/>
    <n v="5785860"/>
    <n v="34.69"/>
    <n v="1"/>
  </r>
  <r>
    <s v="COUNTY"/>
    <x v="8"/>
    <s v="843283"/>
    <n v="34.69"/>
    <n v="34.69"/>
    <x v="0"/>
    <d v="2016-09-01T00:00:00"/>
    <x v="5"/>
    <n v="5006516"/>
    <n v="34.69"/>
    <n v="1"/>
  </r>
  <r>
    <s v="COUNTY"/>
    <x v="8"/>
    <s v="843697"/>
    <n v="34.69"/>
    <n v="34.69"/>
    <x v="0"/>
    <d v="2016-09-01T00:00:00"/>
    <x v="5"/>
    <n v="5785880"/>
    <n v="34.69"/>
    <n v="1"/>
  </r>
  <r>
    <s v="COUNTY"/>
    <x v="8"/>
    <s v="844398"/>
    <n v="34.69"/>
    <n v="34.69"/>
    <x v="0"/>
    <d v="2016-09-01T00:00:00"/>
    <x v="5"/>
    <n v="5740340"/>
    <n v="34.69"/>
    <n v="1"/>
  </r>
  <r>
    <s v="COUNTY"/>
    <x v="8"/>
    <s v="844572"/>
    <n v="34.69"/>
    <n v="34.69"/>
    <x v="0"/>
    <d v="2016-09-01T00:00:00"/>
    <x v="5"/>
    <n v="5006232"/>
    <n v="34.69"/>
    <n v="1"/>
  </r>
  <r>
    <s v="COUNTY"/>
    <x v="8"/>
    <s v="845308"/>
    <n v="34.69"/>
    <n v="34.69"/>
    <x v="0"/>
    <d v="2016-09-01T00:00:00"/>
    <x v="5"/>
    <n v="5766480"/>
    <n v="34.69"/>
    <n v="1"/>
  </r>
  <r>
    <s v="COUNTY"/>
    <x v="8"/>
    <s v="845377"/>
    <n v="34.69"/>
    <n v="34.69"/>
    <x v="0"/>
    <d v="2016-09-01T00:00:00"/>
    <x v="5"/>
    <n v="5768730"/>
    <n v="34.69"/>
    <n v="1"/>
  </r>
  <r>
    <s v="COUNTY"/>
    <x v="8"/>
    <s v="845675"/>
    <n v="34.69"/>
    <n v="34.69"/>
    <x v="0"/>
    <d v="2016-09-01T00:00:00"/>
    <x v="5"/>
    <n v="5785990"/>
    <n v="34.69"/>
    <n v="1"/>
  </r>
  <r>
    <s v="COUNTY"/>
    <x v="8"/>
    <s v="845719"/>
    <n v="34.69"/>
    <n v="34.69"/>
    <x v="0"/>
    <d v="2016-09-01T00:00:00"/>
    <x v="5"/>
    <n v="5786020"/>
    <n v="34.69"/>
    <n v="1"/>
  </r>
  <r>
    <s v="COUNTY"/>
    <x v="8"/>
    <s v="846000"/>
    <n v="34.69"/>
    <n v="34.69"/>
    <x v="0"/>
    <d v="2016-09-01T00:00:00"/>
    <x v="5"/>
    <n v="5786040"/>
    <n v="34.69"/>
    <n v="1"/>
  </r>
  <r>
    <s v="COUNTY"/>
    <x v="8"/>
    <s v="846117"/>
    <n v="34.69"/>
    <n v="34.69"/>
    <x v="0"/>
    <d v="2016-09-01T00:00:00"/>
    <x v="5"/>
    <n v="5786060"/>
    <n v="34.69"/>
    <n v="1"/>
  </r>
  <r>
    <s v="COUNTY"/>
    <x v="8"/>
    <s v="846383"/>
    <n v="6.94"/>
    <n v="6.94"/>
    <x v="0"/>
    <d v="2016-09-01T00:00:00"/>
    <x v="5"/>
    <n v="5756820"/>
    <n v="34.69"/>
    <n v="0.20005765350245031"/>
  </r>
  <r>
    <s v="COUNTY"/>
    <x v="8"/>
    <s v="848629"/>
    <n v="-27.75"/>
    <n v="27.75"/>
    <x v="0"/>
    <d v="2016-09-01T00:00:00"/>
    <x v="5"/>
    <n v="5743660"/>
    <n v="34.69"/>
    <n v="-0.79994234649754981"/>
  </r>
  <r>
    <s v="COUNTY"/>
    <x v="8"/>
    <s v="854924"/>
    <n v="-34.69"/>
    <n v="34.69"/>
    <x v="0"/>
    <d v="2016-09-01T00:00:00"/>
    <x v="5"/>
    <n v="5741880"/>
    <n v="34.69"/>
    <n v="-1"/>
  </r>
  <r>
    <s v="COUNTY"/>
    <x v="8"/>
    <s v="854929"/>
    <n v="34.69"/>
    <n v="34.69"/>
    <x v="0"/>
    <d v="2016-09-01T00:00:00"/>
    <x v="5"/>
    <n v="5786780"/>
    <n v="34.69"/>
    <n v="1"/>
  </r>
  <r>
    <s v="COUNTY"/>
    <x v="8"/>
    <s v="860583"/>
    <n v="-34.69"/>
    <n v="34.69"/>
    <x v="0"/>
    <d v="2016-09-01T00:00:00"/>
    <x v="5"/>
    <n v="5782000"/>
    <n v="34.69"/>
    <n v="-1"/>
  </r>
  <r>
    <s v="COUNTY"/>
    <x v="8"/>
    <s v="860584"/>
    <n v="-34.69"/>
    <n v="34.69"/>
    <x v="0"/>
    <d v="2016-09-01T00:00:00"/>
    <x v="5"/>
    <n v="5782000"/>
    <n v="34.69"/>
    <n v="-1"/>
  </r>
  <r>
    <s v="COUNTY"/>
    <x v="8"/>
    <s v="860585"/>
    <n v="-34.69"/>
    <n v="34.69"/>
    <x v="0"/>
    <d v="2016-09-01T00:00:00"/>
    <x v="5"/>
    <n v="5782000"/>
    <n v="34.69"/>
    <n v="-1"/>
  </r>
  <r>
    <s v="COUNTY"/>
    <x v="8"/>
    <s v="860586"/>
    <n v="-34.69"/>
    <n v="34.69"/>
    <x v="0"/>
    <d v="2016-09-01T00:00:00"/>
    <x v="5"/>
    <n v="5782000"/>
    <n v="34.69"/>
    <n v="-1"/>
  </r>
  <r>
    <s v="COUNTY"/>
    <x v="8"/>
    <s v="860587"/>
    <n v="-34.69"/>
    <n v="34.69"/>
    <x v="0"/>
    <d v="2016-09-01T00:00:00"/>
    <x v="5"/>
    <n v="5782000"/>
    <n v="34.69"/>
    <n v="-1"/>
  </r>
  <r>
    <s v="COUNTY"/>
    <x v="8"/>
    <s v="860588"/>
    <n v="-8.67"/>
    <n v="8.67"/>
    <x v="0"/>
    <d v="2016-09-01T00:00:00"/>
    <x v="5"/>
    <n v="5782000"/>
    <n v="34.69"/>
    <n v="-0.24992793312193717"/>
  </r>
  <r>
    <s v="COUNTY"/>
    <x v="8"/>
    <s v="12822763"/>
    <n v="936.63"/>
    <n v="936.63"/>
    <x v="0"/>
    <d v="2016-09-01T00:00:00"/>
    <x v="5"/>
    <n v="5781200"/>
    <n v="34.69"/>
    <n v="27"/>
  </r>
  <r>
    <s v="COUNTY"/>
    <x v="8"/>
    <s v="12822763"/>
    <n v="624.41999999999996"/>
    <n v="624.41999999999996"/>
    <x v="0"/>
    <d v="2016-09-01T00:00:00"/>
    <x v="5"/>
    <n v="5769100"/>
    <n v="34.69"/>
    <n v="18"/>
  </r>
  <r>
    <s v="AWH"/>
    <x v="8"/>
    <s v="13084332"/>
    <n v="173.45"/>
    <n v="173.45"/>
    <x v="0"/>
    <d v="2016-09-01T00:00:00"/>
    <x v="5"/>
    <n v="5777650"/>
    <n v="34.69"/>
    <n v="5"/>
  </r>
  <r>
    <s v="SpokCity"/>
    <x v="8"/>
    <s v="13084332"/>
    <n v="34.69"/>
    <n v="34.69"/>
    <x v="0"/>
    <d v="2016-09-01T00:00:00"/>
    <x v="5"/>
    <n v="5738930"/>
    <n v="34.69"/>
    <n v="1"/>
  </r>
  <r>
    <s v="COUNTY"/>
    <x v="8"/>
    <s v="13084332"/>
    <n v="5064.74"/>
    <n v="5064.74"/>
    <x v="0"/>
    <d v="2016-09-01T00:00:00"/>
    <x v="5"/>
    <n v="5768270"/>
    <n v="34.69"/>
    <n v="146"/>
  </r>
  <r>
    <s v="COUNTY"/>
    <x v="8"/>
    <s v="13084332"/>
    <n v="6764.55"/>
    <n v="6764.55"/>
    <x v="0"/>
    <d v="2016-09-01T00:00:00"/>
    <x v="5"/>
    <n v="5768810"/>
    <n v="34.69"/>
    <n v="195.00000000000003"/>
  </r>
  <r>
    <s v="AWH"/>
    <x v="8"/>
    <s v="13360456"/>
    <n v="104.07"/>
    <n v="104.07"/>
    <x v="0"/>
    <d v="2016-09-01T00:00:00"/>
    <x v="5"/>
    <n v="5006758"/>
    <n v="34.69"/>
    <n v="3"/>
  </r>
  <r>
    <s v="SpokCity"/>
    <x v="8"/>
    <s v="13360456"/>
    <n v="69.38"/>
    <n v="69.38"/>
    <x v="0"/>
    <d v="2016-09-01T00:00:00"/>
    <x v="5"/>
    <n v="5708150"/>
    <n v="34.69"/>
    <n v="2"/>
  </r>
  <r>
    <s v="COUNTY"/>
    <x v="8"/>
    <s v="13360456"/>
    <n v="4093.42"/>
    <n v="4093.42"/>
    <x v="0"/>
    <d v="2016-09-01T00:00:00"/>
    <x v="5"/>
    <n v="5783550"/>
    <n v="34.69"/>
    <n v="118.00000000000001"/>
  </r>
  <r>
    <s v="COUNTY"/>
    <x v="8"/>
    <s v="13360456"/>
    <n v="6868.62"/>
    <n v="6868.62"/>
    <x v="0"/>
    <d v="2016-09-01T00:00:00"/>
    <x v="5"/>
    <n v="5769920"/>
    <n v="34.69"/>
    <n v="198"/>
  </r>
  <r>
    <s v="COUNTY"/>
    <x v="8"/>
    <s v="846411"/>
    <n v="34.69"/>
    <n v="34.69"/>
    <x v="0"/>
    <d v="2016-09-02T00:00:00"/>
    <x v="5"/>
    <n v="5006237"/>
    <n v="34.69"/>
    <n v="1"/>
  </r>
  <r>
    <s v="COUNTY"/>
    <x v="8"/>
    <s v="846418"/>
    <n v="34.69"/>
    <n v="34.69"/>
    <x v="0"/>
    <d v="2016-09-02T00:00:00"/>
    <x v="5"/>
    <n v="5773660"/>
    <n v="34.69"/>
    <n v="1"/>
  </r>
  <r>
    <s v="COUNTY"/>
    <x v="8"/>
    <s v="848017"/>
    <n v="8.67"/>
    <n v="8.67"/>
    <x v="0"/>
    <d v="2016-09-05T00:00:00"/>
    <x v="5"/>
    <n v="5744170"/>
    <n v="34.69"/>
    <n v="0.24992793312193717"/>
  </r>
  <r>
    <s v="COUNTY"/>
    <x v="8"/>
    <s v="848628"/>
    <n v="34.69"/>
    <n v="34.69"/>
    <x v="0"/>
    <d v="2016-09-06T00:00:00"/>
    <x v="5"/>
    <n v="5786180"/>
    <n v="34.69"/>
    <n v="1"/>
  </r>
  <r>
    <s v="COUNTY"/>
    <x v="8"/>
    <s v="849247"/>
    <n v="17.350000000000001"/>
    <n v="17.350000000000001"/>
    <x v="0"/>
    <d v="2016-09-06T00:00:00"/>
    <x v="5"/>
    <n v="5780430"/>
    <n v="34.69"/>
    <n v="0.50014413375612576"/>
  </r>
  <r>
    <s v="COUNTY"/>
    <x v="8"/>
    <s v="849282"/>
    <n v="27.75"/>
    <n v="27.75"/>
    <x v="0"/>
    <d v="2016-09-08T00:00:00"/>
    <x v="5"/>
    <n v="5786250"/>
    <n v="34.69"/>
    <n v="0.79994234649754981"/>
  </r>
  <r>
    <s v="COUNTY"/>
    <x v="8"/>
    <s v="849381"/>
    <n v="27.75"/>
    <n v="27.75"/>
    <x v="0"/>
    <d v="2016-09-08T00:00:00"/>
    <x v="5"/>
    <n v="5757530"/>
    <n v="34.69"/>
    <n v="0.79994234649754981"/>
  </r>
  <r>
    <s v="COUNTY"/>
    <x v="8"/>
    <s v="849650"/>
    <n v="27.75"/>
    <n v="27.75"/>
    <x v="0"/>
    <d v="2016-09-08T00:00:00"/>
    <x v="5"/>
    <n v="5769230"/>
    <n v="34.69"/>
    <n v="0.79994234649754981"/>
  </r>
  <r>
    <s v="COUNTY"/>
    <x v="8"/>
    <s v="847962"/>
    <n v="27.75"/>
    <n v="27.75"/>
    <x v="0"/>
    <d v="2016-09-09T00:00:00"/>
    <x v="5"/>
    <n v="5786160"/>
    <n v="34.69"/>
    <n v="0.79994234649754981"/>
  </r>
  <r>
    <s v="COUNTY"/>
    <x v="8"/>
    <s v="848635"/>
    <n v="26.02"/>
    <n v="26.02"/>
    <x v="0"/>
    <d v="2016-09-12T00:00:00"/>
    <x v="5"/>
    <n v="5743110"/>
    <n v="34.69"/>
    <n v="0.75007206687806283"/>
  </r>
  <r>
    <s v="COUNTY"/>
    <x v="8"/>
    <s v="848696"/>
    <n v="26.02"/>
    <n v="26.02"/>
    <x v="0"/>
    <d v="2016-09-12T00:00:00"/>
    <x v="5"/>
    <n v="5786190"/>
    <n v="34.69"/>
    <n v="0.75007206687806283"/>
  </r>
  <r>
    <s v="COUNTY"/>
    <x v="8"/>
    <s v="849266"/>
    <n v="26.02"/>
    <n v="26.02"/>
    <x v="0"/>
    <d v="2016-09-12T00:00:00"/>
    <x v="5"/>
    <n v="5786240"/>
    <n v="34.69"/>
    <n v="0.75007206687806283"/>
  </r>
  <r>
    <s v="COUNTY"/>
    <x v="8"/>
    <s v="849290"/>
    <n v="26.02"/>
    <n v="26.02"/>
    <x v="0"/>
    <d v="2016-09-12T00:00:00"/>
    <x v="5"/>
    <n v="5786270"/>
    <n v="34.69"/>
    <n v="0.75007206687806283"/>
  </r>
  <r>
    <s v="COUNTY"/>
    <x v="8"/>
    <s v="852263"/>
    <n v="17.350000000000001"/>
    <n v="17.350000000000001"/>
    <x v="0"/>
    <d v="2016-09-12T00:00:00"/>
    <x v="5"/>
    <n v="5729900"/>
    <n v="34.69"/>
    <n v="0.50014413375612576"/>
  </r>
  <r>
    <s v="COUNTY"/>
    <x v="8"/>
    <s v="849248"/>
    <n v="78.05"/>
    <n v="78.05"/>
    <x v="0"/>
    <d v="2016-09-13T00:00:00"/>
    <x v="5"/>
    <n v="5780430"/>
    <n v="34.69"/>
    <n v="2.2499279331219371"/>
  </r>
  <r>
    <s v="COUNTY"/>
    <x v="8"/>
    <s v="852301"/>
    <n v="-17.350000000000001"/>
    <n v="17.350000000000001"/>
    <x v="0"/>
    <d v="2016-09-13T00:00:00"/>
    <x v="5"/>
    <n v="5785460"/>
    <n v="34.69"/>
    <n v="-0.50014413375612576"/>
  </r>
  <r>
    <s v="COUNTY"/>
    <x v="8"/>
    <s v="852420"/>
    <n v="17.350000000000001"/>
    <n v="17.350000000000001"/>
    <x v="0"/>
    <d v="2016-09-13T00:00:00"/>
    <x v="5"/>
    <n v="5718060"/>
    <n v="34.69"/>
    <n v="0.50014413375612576"/>
  </r>
  <r>
    <s v="COUNTY"/>
    <x v="8"/>
    <s v="846955"/>
    <n v="26.02"/>
    <n v="26.02"/>
    <x v="0"/>
    <d v="2016-09-14T00:00:00"/>
    <x v="5"/>
    <n v="5786090"/>
    <n v="34.69"/>
    <n v="0.75007206687806283"/>
  </r>
  <r>
    <s v="COUNTY"/>
    <x v="8"/>
    <s v="849262"/>
    <n v="26.02"/>
    <n v="26.02"/>
    <x v="0"/>
    <d v="2016-09-14T00:00:00"/>
    <x v="5"/>
    <n v="5786230"/>
    <n v="34.69"/>
    <n v="0.75007206687806283"/>
  </r>
  <r>
    <s v="COUNTY"/>
    <x v="8"/>
    <s v="852410"/>
    <n v="-13.88"/>
    <n v="13.88"/>
    <x v="0"/>
    <d v="2016-09-15T00:00:00"/>
    <x v="5"/>
    <n v="5781930"/>
    <n v="34.69"/>
    <n v="-0.40011530700490061"/>
  </r>
  <r>
    <s v="COUNTY"/>
    <x v="8"/>
    <s v="855091"/>
    <n v="20.81"/>
    <n v="20.81"/>
    <x v="0"/>
    <d v="2016-09-15T00:00:00"/>
    <x v="5"/>
    <n v="5015026"/>
    <n v="34.69"/>
    <n v="0.5998846929950995"/>
  </r>
  <r>
    <s v="COUNTY"/>
    <x v="8"/>
    <s v="855285"/>
    <n v="20.81"/>
    <n v="20.81"/>
    <x v="0"/>
    <d v="2016-09-15T00:00:00"/>
    <x v="5"/>
    <n v="5783450"/>
    <n v="34.69"/>
    <n v="0.5998846929950995"/>
  </r>
  <r>
    <s v="COUNTY"/>
    <x v="8"/>
    <s v="855361"/>
    <n v="20.81"/>
    <n v="20.81"/>
    <x v="0"/>
    <d v="2016-09-15T00:00:00"/>
    <x v="5"/>
    <n v="5742420"/>
    <n v="34.69"/>
    <n v="0.5998846929950995"/>
  </r>
  <r>
    <s v="COUNTY"/>
    <x v="8"/>
    <s v="855700"/>
    <n v="20.81"/>
    <n v="20.81"/>
    <x v="0"/>
    <d v="2016-09-15T00:00:00"/>
    <x v="5"/>
    <n v="5012054"/>
    <n v="34.69"/>
    <n v="0.5998846929950995"/>
  </r>
  <r>
    <s v="COUNTY"/>
    <x v="8"/>
    <s v="855800"/>
    <n v="20.81"/>
    <n v="20.81"/>
    <x v="0"/>
    <d v="2016-09-15T00:00:00"/>
    <x v="5"/>
    <n v="5741840"/>
    <n v="34.69"/>
    <n v="0.5998846929950995"/>
  </r>
  <r>
    <s v="COUNTY"/>
    <x v="8"/>
    <s v="850398"/>
    <n v="20.81"/>
    <n v="20.81"/>
    <x v="0"/>
    <d v="2016-09-16T00:00:00"/>
    <x v="5"/>
    <n v="5786470"/>
    <n v="34.69"/>
    <n v="0.5998846929950995"/>
  </r>
  <r>
    <s v="COUNTY"/>
    <x v="8"/>
    <s v="851390"/>
    <n v="20.81"/>
    <n v="20.81"/>
    <x v="0"/>
    <d v="2016-09-16T00:00:00"/>
    <x v="5"/>
    <n v="5786540"/>
    <n v="34.69"/>
    <n v="0.5998846929950995"/>
  </r>
  <r>
    <s v="COUNTY"/>
    <x v="8"/>
    <s v="855230"/>
    <n v="20.81"/>
    <n v="20.81"/>
    <x v="0"/>
    <d v="2016-09-16T00:00:00"/>
    <x v="5"/>
    <n v="5012725"/>
    <n v="34.69"/>
    <n v="0.5998846929950995"/>
  </r>
  <r>
    <s v="COUNTY"/>
    <x v="8"/>
    <s v="852349"/>
    <n v="17.350000000000001"/>
    <n v="17.350000000000001"/>
    <x v="0"/>
    <d v="2016-09-19T00:00:00"/>
    <x v="5"/>
    <n v="5786610"/>
    <n v="34.69"/>
    <n v="0.50014413375612576"/>
  </r>
  <r>
    <s v="COUNTY"/>
    <x v="8"/>
    <s v="855115"/>
    <n v="26.02"/>
    <n v="26.02"/>
    <x v="0"/>
    <d v="2016-09-19T00:00:00"/>
    <x v="5"/>
    <n v="5759920"/>
    <n v="34.69"/>
    <n v="0.75007206687806283"/>
  </r>
  <r>
    <s v="SpokCity"/>
    <x v="8"/>
    <s v="855210"/>
    <n v="26.02"/>
    <n v="26.02"/>
    <x v="0"/>
    <d v="2016-09-19T00:00:00"/>
    <x v="5"/>
    <n v="5013494"/>
    <n v="34.69"/>
    <n v="0.75007206687806283"/>
  </r>
  <r>
    <s v="COUNTY"/>
    <x v="8"/>
    <s v="855228"/>
    <n v="26.02"/>
    <n v="26.02"/>
    <x v="0"/>
    <d v="2016-09-19T00:00:00"/>
    <x v="5"/>
    <n v="5767970"/>
    <n v="34.69"/>
    <n v="0.75007206687806283"/>
  </r>
  <r>
    <s v="COUNTY"/>
    <x v="8"/>
    <s v="855283"/>
    <n v="26.02"/>
    <n v="26.02"/>
    <x v="0"/>
    <d v="2016-09-19T00:00:00"/>
    <x v="5"/>
    <n v="5007264"/>
    <n v="34.69"/>
    <n v="0.75007206687806283"/>
  </r>
  <r>
    <s v="COUNTY"/>
    <x v="8"/>
    <s v="855314"/>
    <n v="26.02"/>
    <n v="26.02"/>
    <x v="0"/>
    <d v="2016-09-19T00:00:00"/>
    <x v="5"/>
    <n v="5734550"/>
    <n v="34.69"/>
    <n v="0.75007206687806283"/>
  </r>
  <r>
    <s v="COUNTY"/>
    <x v="8"/>
    <s v="856230"/>
    <n v="26.02"/>
    <n v="26.02"/>
    <x v="0"/>
    <d v="2016-09-19T00:00:00"/>
    <x v="5"/>
    <n v="5783080"/>
    <n v="34.69"/>
    <n v="0.75007206687806283"/>
  </r>
  <r>
    <s v="COUNTY"/>
    <x v="8"/>
    <s v="856554"/>
    <n v="26.02"/>
    <n v="26.02"/>
    <x v="0"/>
    <d v="2016-09-19T00:00:00"/>
    <x v="5"/>
    <n v="5733950"/>
    <n v="34.69"/>
    <n v="0.75007206687806283"/>
  </r>
  <r>
    <s v="COUNTY"/>
    <x v="8"/>
    <s v="849332"/>
    <n v="17.350000000000001"/>
    <n v="17.350000000000001"/>
    <x v="0"/>
    <d v="2016-09-20T00:00:00"/>
    <x v="5"/>
    <n v="5786340"/>
    <n v="34.69"/>
    <n v="0.50014413375612576"/>
  </r>
  <r>
    <s v="COUNTY"/>
    <x v="8"/>
    <s v="851882"/>
    <n v="17.350000000000001"/>
    <n v="17.350000000000001"/>
    <x v="0"/>
    <d v="2016-09-20T00:00:00"/>
    <x v="5"/>
    <n v="5786550"/>
    <n v="34.69"/>
    <n v="0.50014413375612576"/>
  </r>
  <r>
    <s v="COUNTY"/>
    <x v="8"/>
    <s v="855109"/>
    <n v="26.02"/>
    <n v="26.02"/>
    <x v="0"/>
    <d v="2016-09-20T00:00:00"/>
    <x v="5"/>
    <n v="5762180"/>
    <n v="34.69"/>
    <n v="0.75007206687806283"/>
  </r>
  <r>
    <s v="COUNTY"/>
    <x v="8"/>
    <s v="851441"/>
    <n v="17.350000000000001"/>
    <n v="17.350000000000001"/>
    <x v="0"/>
    <d v="2016-09-21T00:00:00"/>
    <x v="5"/>
    <n v="5786580"/>
    <n v="34.69"/>
    <n v="0.50014413375612576"/>
  </r>
  <r>
    <s v="COUNTY"/>
    <x v="8"/>
    <s v="852295"/>
    <n v="17.350000000000001"/>
    <n v="17.350000000000001"/>
    <x v="0"/>
    <d v="2016-09-21T00:00:00"/>
    <x v="5"/>
    <n v="5733730"/>
    <n v="34.69"/>
    <n v="0.50014413375612576"/>
  </r>
  <r>
    <s v="COUNTY"/>
    <x v="8"/>
    <s v="852360"/>
    <n v="17.350000000000001"/>
    <n v="17.350000000000001"/>
    <x v="0"/>
    <d v="2016-09-21T00:00:00"/>
    <x v="5"/>
    <n v="5747830"/>
    <n v="34.69"/>
    <n v="0.50014413375612576"/>
  </r>
  <r>
    <s v="COUNTY"/>
    <x v="8"/>
    <s v="852397"/>
    <n v="17.350000000000001"/>
    <n v="17.350000000000001"/>
    <x v="0"/>
    <d v="2016-09-21T00:00:00"/>
    <x v="5"/>
    <n v="5786650"/>
    <n v="34.69"/>
    <n v="0.50014413375612576"/>
  </r>
  <r>
    <s v="COUNTY"/>
    <x v="8"/>
    <s v="854020"/>
    <n v="8.67"/>
    <n v="8.67"/>
    <x v="0"/>
    <d v="2016-09-26T00:00:00"/>
    <x v="5"/>
    <n v="5786740"/>
    <n v="34.69"/>
    <n v="0.24992793312193717"/>
  </r>
  <r>
    <s v="COUNTY"/>
    <x v="8"/>
    <s v="855316"/>
    <n v="8.67"/>
    <n v="8.67"/>
    <x v="0"/>
    <d v="2016-09-26T00:00:00"/>
    <x v="5"/>
    <n v="5734550"/>
    <n v="34.69"/>
    <n v="0.24992793312193717"/>
  </r>
  <r>
    <s v="COUNTY"/>
    <x v="8"/>
    <s v="856487"/>
    <n v="8.67"/>
    <n v="8.67"/>
    <x v="0"/>
    <d v="2016-09-26T00:00:00"/>
    <x v="5"/>
    <n v="5783080"/>
    <n v="34.69"/>
    <n v="0.24992793312193717"/>
  </r>
  <r>
    <s v="COUNTY"/>
    <x v="8"/>
    <s v="852418"/>
    <n v="8.67"/>
    <n v="8.67"/>
    <x v="0"/>
    <d v="2016-09-27T00:00:00"/>
    <x v="5"/>
    <n v="5786660"/>
    <n v="34.69"/>
    <n v="0.24992793312193717"/>
  </r>
  <r>
    <s v="COUNTY"/>
    <x v="8"/>
    <s v="855833"/>
    <n v="8.67"/>
    <n v="8.67"/>
    <x v="0"/>
    <d v="2016-09-27T00:00:00"/>
    <x v="5"/>
    <n v="5005125"/>
    <n v="34.69"/>
    <n v="0.24992793312193717"/>
  </r>
  <r>
    <s v="COUNTY"/>
    <x v="8"/>
    <s v="858018"/>
    <n v="34.69"/>
    <n v="34.69"/>
    <x v="0"/>
    <d v="2016-09-27T00:00:00"/>
    <x v="5"/>
    <n v="5000905"/>
    <n v="34.69"/>
    <n v="1"/>
  </r>
  <r>
    <s v="COUNTY"/>
    <x v="8"/>
    <s v="860556"/>
    <n v="34.69"/>
    <n v="34.69"/>
    <x v="0"/>
    <d v="2016-09-27T00:00:00"/>
    <x v="5"/>
    <n v="5780420"/>
    <n v="34.69"/>
    <n v="1"/>
  </r>
  <r>
    <s v="COUNTY"/>
    <x v="8"/>
    <s v="855165"/>
    <n v="6.94"/>
    <n v="6.94"/>
    <x v="0"/>
    <d v="2016-09-29T00:00:00"/>
    <x v="5"/>
    <n v="5743660"/>
    <n v="34.69"/>
    <n v="0.20005765350245031"/>
  </r>
  <r>
    <s v="COUNTY"/>
    <x v="8"/>
    <s v="857326"/>
    <n v="6.94"/>
    <n v="6.94"/>
    <x v="0"/>
    <d v="2016-09-29T00:00:00"/>
    <x v="5"/>
    <n v="5741840"/>
    <n v="34.69"/>
    <n v="0.20005765350245031"/>
  </r>
  <r>
    <s v="COUNTY"/>
    <x v="8"/>
    <s v="857681"/>
    <n v="6.94"/>
    <n v="6.94"/>
    <x v="0"/>
    <d v="2016-09-29T00:00:00"/>
    <x v="5"/>
    <n v="5742420"/>
    <n v="34.69"/>
    <n v="0.20005765350245031"/>
  </r>
  <r>
    <s v="COUNTY"/>
    <x v="8"/>
    <s v="857687"/>
    <n v="6.94"/>
    <n v="6.94"/>
    <x v="0"/>
    <d v="2016-09-29T00:00:00"/>
    <x v="5"/>
    <n v="5787020"/>
    <n v="34.69"/>
    <n v="0.20005765350245031"/>
  </r>
  <r>
    <s v="COUNTY"/>
    <x v="8"/>
    <s v="857711"/>
    <n v="6.94"/>
    <n v="6.94"/>
    <x v="0"/>
    <d v="2016-09-29T00:00:00"/>
    <x v="5"/>
    <n v="5783450"/>
    <n v="34.69"/>
    <n v="0.20005765350245031"/>
  </r>
  <r>
    <s v="COUNTY"/>
    <x v="8"/>
    <s v="858912"/>
    <n v="6.94"/>
    <n v="6.94"/>
    <x v="0"/>
    <d v="2016-09-29T00:00:00"/>
    <x v="5"/>
    <n v="5015026"/>
    <n v="34.69"/>
    <n v="0.20005765350245031"/>
  </r>
  <r>
    <s v="COUNTY"/>
    <x v="8"/>
    <s v="860550"/>
    <n v="34.69"/>
    <n v="34.69"/>
    <x v="0"/>
    <d v="2016-09-29T00:00:00"/>
    <x v="5"/>
    <n v="5725540"/>
    <n v="34.69"/>
    <n v="1"/>
  </r>
  <r>
    <s v="COUNTY"/>
    <x v="8"/>
    <s v="861652"/>
    <n v="34.69"/>
    <n v="34.69"/>
    <x v="0"/>
    <d v="2016-09-29T00:00:00"/>
    <x v="5"/>
    <n v="5004652"/>
    <n v="34.69"/>
    <n v="1"/>
  </r>
  <r>
    <s v="COUNTY"/>
    <x v="8"/>
    <s v="862044"/>
    <n v="34.69"/>
    <n v="34.69"/>
    <x v="0"/>
    <d v="2016-09-30T00:00:00"/>
    <x v="5"/>
    <n v="5786780"/>
    <n v="34.69"/>
    <n v="1"/>
  </r>
  <r>
    <s v="COUNTY"/>
    <x v="8"/>
    <s v="862551"/>
    <n v="-34.69"/>
    <n v="34.69"/>
    <x v="0"/>
    <d v="2016-09-30T00:00:00"/>
    <x v="5"/>
    <n v="5015646"/>
    <n v="34.69"/>
    <n v="-1"/>
  </r>
  <r>
    <s v="COUNTY"/>
    <x v="8"/>
    <s v="13360500"/>
    <n v="69.38"/>
    <n v="69.38"/>
    <x v="0"/>
    <d v="2016-09-30T00:00:00"/>
    <x v="5"/>
    <n v="5767870"/>
    <n v="34.69"/>
    <n v="2"/>
  </r>
  <r>
    <s v="COUNTY"/>
    <x v="8"/>
    <s v="848630"/>
    <n v="-34.69"/>
    <n v="34.69"/>
    <x v="0"/>
    <d v="2016-10-01T00:00:00"/>
    <x v="6"/>
    <n v="5743660"/>
    <n v="34.69"/>
    <n v="-1"/>
  </r>
  <r>
    <s v="COUNTY"/>
    <x v="8"/>
    <s v="852297"/>
    <n v="34.69"/>
    <n v="34.69"/>
    <x v="0"/>
    <d v="2016-10-01T00:00:00"/>
    <x v="6"/>
    <n v="5733730"/>
    <n v="34.69"/>
    <n v="1"/>
  </r>
  <r>
    <s v="COUNTY"/>
    <x v="8"/>
    <s v="852302"/>
    <n v="-34.69"/>
    <n v="34.69"/>
    <x v="0"/>
    <d v="2016-10-01T00:00:00"/>
    <x v="6"/>
    <n v="5785460"/>
    <n v="34.69"/>
    <n v="-1"/>
  </r>
  <r>
    <s v="COUNTY"/>
    <x v="8"/>
    <s v="852411"/>
    <n v="-34.69"/>
    <n v="34.69"/>
    <x v="0"/>
    <d v="2016-10-01T00:00:00"/>
    <x v="6"/>
    <n v="5781930"/>
    <n v="34.69"/>
    <n v="-1"/>
  </r>
  <r>
    <s v="COUNTY"/>
    <x v="8"/>
    <s v="855834"/>
    <n v="34.69"/>
    <n v="34.69"/>
    <x v="0"/>
    <d v="2016-10-01T00:00:00"/>
    <x v="6"/>
    <n v="5005125"/>
    <n v="34.69"/>
    <n v="1"/>
  </r>
  <r>
    <s v="COUNTY"/>
    <x v="8"/>
    <s v="856405"/>
    <n v="34.69"/>
    <n v="34.69"/>
    <x v="0"/>
    <d v="2016-10-01T00:00:00"/>
    <x v="6"/>
    <n v="5786920"/>
    <n v="34.69"/>
    <n v="1"/>
  </r>
  <r>
    <s v="COUNTY"/>
    <x v="8"/>
    <s v="856406"/>
    <n v="34.69"/>
    <n v="34.69"/>
    <x v="0"/>
    <d v="2016-10-01T00:00:00"/>
    <x v="6"/>
    <n v="5786930"/>
    <n v="34.69"/>
    <n v="1"/>
  </r>
  <r>
    <s v="COUNTY"/>
    <x v="8"/>
    <s v="856441"/>
    <n v="34.69"/>
    <n v="34.69"/>
    <x v="0"/>
    <d v="2016-10-01T00:00:00"/>
    <x v="6"/>
    <n v="5786940"/>
    <n v="34.69"/>
    <n v="1"/>
  </r>
  <r>
    <s v="COUNTY"/>
    <x v="8"/>
    <s v="856567"/>
    <n v="34.69"/>
    <n v="34.69"/>
    <x v="0"/>
    <d v="2016-10-01T00:00:00"/>
    <x v="6"/>
    <n v="5733950"/>
    <n v="34.69"/>
    <n v="1"/>
  </r>
  <r>
    <s v="COUNTY"/>
    <x v="8"/>
    <s v="856570"/>
    <n v="-34.69"/>
    <n v="34.69"/>
    <x v="0"/>
    <d v="2016-10-01T00:00:00"/>
    <x v="6"/>
    <n v="5785880"/>
    <n v="34.69"/>
    <n v="-1"/>
  </r>
  <r>
    <s v="COUNTY"/>
    <x v="8"/>
    <s v="857690"/>
    <n v="34.69"/>
    <n v="34.69"/>
    <x v="0"/>
    <d v="2016-10-01T00:00:00"/>
    <x v="6"/>
    <n v="5767970"/>
    <n v="34.69"/>
    <n v="1"/>
  </r>
  <r>
    <s v="SpokCity"/>
    <x v="8"/>
    <s v="858946"/>
    <n v="34.69"/>
    <n v="34.69"/>
    <x v="0"/>
    <d v="2016-10-01T00:00:00"/>
    <x v="6"/>
    <n v="5013494"/>
    <n v="34.69"/>
    <n v="1"/>
  </r>
  <r>
    <s v="COUNTY"/>
    <x v="8"/>
    <s v="859328"/>
    <n v="34.69"/>
    <n v="34.69"/>
    <x v="0"/>
    <d v="2016-10-01T00:00:00"/>
    <x v="6"/>
    <n v="5786870"/>
    <n v="34.69"/>
    <n v="1"/>
  </r>
  <r>
    <s v="COUNTY"/>
    <x v="8"/>
    <s v="859383"/>
    <n v="34.69"/>
    <n v="34.69"/>
    <x v="0"/>
    <d v="2016-10-01T00:00:00"/>
    <x v="6"/>
    <n v="5780800"/>
    <n v="34.69"/>
    <n v="1"/>
  </r>
  <r>
    <s v="COUNTY"/>
    <x v="8"/>
    <s v="860488"/>
    <n v="34.69"/>
    <n v="34.69"/>
    <x v="0"/>
    <d v="2016-10-01T00:00:00"/>
    <x v="6"/>
    <n v="5007264"/>
    <n v="34.69"/>
    <n v="1"/>
  </r>
  <r>
    <s v="AWH"/>
    <x v="8"/>
    <s v="13084344"/>
    <n v="173.45"/>
    <n v="173.45"/>
    <x v="0"/>
    <d v="2016-10-01T00:00:00"/>
    <x v="6"/>
    <n v="5758540"/>
    <n v="34.69"/>
    <n v="5"/>
  </r>
  <r>
    <s v="SpokCity"/>
    <x v="8"/>
    <s v="13084344"/>
    <n v="34.69"/>
    <n v="34.69"/>
    <x v="0"/>
    <d v="2016-10-01T00:00:00"/>
    <x v="6"/>
    <n v="5738930"/>
    <n v="34.69"/>
    <n v="1"/>
  </r>
  <r>
    <s v="COUNTY"/>
    <x v="8"/>
    <s v="13084344"/>
    <n v="5376.95"/>
    <n v="5376.95"/>
    <x v="0"/>
    <d v="2016-10-01T00:00:00"/>
    <x v="6"/>
    <n v="5777540"/>
    <n v="34.69"/>
    <n v="155"/>
  </r>
  <r>
    <s v="COUNTY"/>
    <x v="8"/>
    <s v="13084344"/>
    <n v="34.69"/>
    <n v="34.69"/>
    <x v="0"/>
    <d v="2016-10-01T00:00:00"/>
    <x v="6"/>
    <n v="5785880"/>
    <n v="34.69"/>
    <n v="1"/>
  </r>
  <r>
    <s v="COUNTY"/>
    <x v="8"/>
    <s v="13084344"/>
    <n v="7007.38"/>
    <n v="7007.38"/>
    <x v="0"/>
    <d v="2016-10-01T00:00:00"/>
    <x v="6"/>
    <n v="5781970"/>
    <n v="34.69"/>
    <n v="202.00000000000003"/>
  </r>
  <r>
    <s v="AWH"/>
    <x v="8"/>
    <s v="13360478"/>
    <n v="104.07"/>
    <n v="104.07"/>
    <x v="0"/>
    <d v="2016-10-01T00:00:00"/>
    <x v="6"/>
    <n v="5006758"/>
    <n v="34.69"/>
    <n v="3"/>
  </r>
  <r>
    <s v="SpokCity"/>
    <x v="8"/>
    <s v="13360478"/>
    <n v="69.38"/>
    <n v="69.38"/>
    <x v="0"/>
    <d v="2016-10-01T00:00:00"/>
    <x v="6"/>
    <n v="5708150"/>
    <n v="34.69"/>
    <n v="2"/>
  </r>
  <r>
    <s v="COUNTY"/>
    <x v="8"/>
    <s v="13360478"/>
    <n v="34.69"/>
    <n v="34.69"/>
    <x v="0"/>
    <d v="2016-10-01T00:00:00"/>
    <x v="6"/>
    <n v="5786650"/>
    <n v="34.69"/>
    <n v="1"/>
  </r>
  <r>
    <s v="COUNTY"/>
    <x v="8"/>
    <s v="13360478"/>
    <n v="4717.84"/>
    <n v="4717.84"/>
    <x v="0"/>
    <d v="2016-10-01T00:00:00"/>
    <x v="6"/>
    <n v="5767510"/>
    <n v="34.69"/>
    <n v="136"/>
  </r>
  <r>
    <s v="COUNTY"/>
    <x v="8"/>
    <s v="13360478"/>
    <n v="7319.59"/>
    <n v="7319.59"/>
    <x v="0"/>
    <d v="2016-10-01T00:00:00"/>
    <x v="6"/>
    <n v="5786610"/>
    <n v="34.69"/>
    <n v="211.00000000000003"/>
  </r>
  <r>
    <s v="COUNTY"/>
    <x v="8"/>
    <s v="13629791"/>
    <n v="901.94"/>
    <n v="901.94"/>
    <x v="0"/>
    <d v="2016-10-01T00:00:00"/>
    <x v="6"/>
    <n v="5772770"/>
    <n v="34.69"/>
    <n v="26.000000000000004"/>
  </r>
  <r>
    <s v="COUNTY"/>
    <x v="8"/>
    <s v="13629791"/>
    <n v="555.04"/>
    <n v="555.04"/>
    <x v="0"/>
    <d v="2016-10-01T00:00:00"/>
    <x v="6"/>
    <n v="5784050"/>
    <n v="34.69"/>
    <n v="16"/>
  </r>
  <r>
    <s v="COUNTY"/>
    <x v="8"/>
    <s v="861654"/>
    <n v="6.94"/>
    <n v="6.94"/>
    <x v="0"/>
    <d v="2016-10-03T00:00:00"/>
    <x v="6"/>
    <n v="5775630"/>
    <n v="34.69"/>
    <n v="0.20005765350245031"/>
  </r>
  <r>
    <s v="COUNTY"/>
    <x v="8"/>
    <s v="861878"/>
    <n v="-27.75"/>
    <n v="27.75"/>
    <x v="0"/>
    <d v="2016-10-03T00:00:00"/>
    <x v="6"/>
    <n v="5770910"/>
    <n v="34.69"/>
    <n v="-0.79994234649754981"/>
  </r>
  <r>
    <s v="COUNTY"/>
    <x v="8"/>
    <s v="865000"/>
    <n v="-52.04"/>
    <n v="52.04"/>
    <x v="0"/>
    <d v="2016-10-04T00:00:00"/>
    <x v="6"/>
    <n v="5001391"/>
    <n v="34.69"/>
    <n v="-1.5001441337561257"/>
  </r>
  <r>
    <s v="COUNTY"/>
    <x v="8"/>
    <s v="863037"/>
    <n v="34.69"/>
    <n v="34.69"/>
    <x v="0"/>
    <d v="2016-10-06T00:00:00"/>
    <x v="6"/>
    <n v="5787290"/>
    <n v="34.69"/>
    <n v="1"/>
  </r>
  <r>
    <s v="COUNTY"/>
    <x v="8"/>
    <s v="863439"/>
    <n v="34.69"/>
    <n v="34.69"/>
    <x v="0"/>
    <d v="2016-10-07T00:00:00"/>
    <x v="6"/>
    <n v="5012725"/>
    <n v="34.69"/>
    <n v="1"/>
  </r>
  <r>
    <s v="COUNTY"/>
    <x v="8"/>
    <s v="864975"/>
    <n v="-26.02"/>
    <n v="26.02"/>
    <x v="0"/>
    <d v="2016-10-07T00:00:00"/>
    <x v="6"/>
    <n v="5780290"/>
    <n v="34.69"/>
    <n v="-0.75007206687806283"/>
  </r>
  <r>
    <s v="COUNTY"/>
    <x v="8"/>
    <s v="862029"/>
    <n v="27.75"/>
    <n v="27.75"/>
    <x v="0"/>
    <d v="2016-10-10T00:00:00"/>
    <x v="6"/>
    <n v="5787220"/>
    <n v="34.69"/>
    <n v="0.79994234649754981"/>
  </r>
  <r>
    <s v="COUNTY"/>
    <x v="8"/>
    <s v="863333"/>
    <n v="27.75"/>
    <n v="27.75"/>
    <x v="0"/>
    <d v="2016-10-10T00:00:00"/>
    <x v="6"/>
    <n v="5787270"/>
    <n v="34.69"/>
    <n v="0.79994234649754981"/>
  </r>
  <r>
    <s v="COUNTY"/>
    <x v="8"/>
    <s v="864328"/>
    <n v="-20.81"/>
    <n v="20.81"/>
    <x v="0"/>
    <d v="2016-10-10T00:00:00"/>
    <x v="6"/>
    <n v="5006911"/>
    <n v="34.69"/>
    <n v="-0.5998846929950995"/>
  </r>
  <r>
    <s v="COUNTY"/>
    <x v="8"/>
    <s v="865002"/>
    <n v="26.02"/>
    <n v="26.02"/>
    <x v="0"/>
    <d v="2016-10-11T00:00:00"/>
    <x v="6"/>
    <n v="5001391"/>
    <n v="34.69"/>
    <n v="0.75007206687806283"/>
  </r>
  <r>
    <s v="COUNTY"/>
    <x v="8"/>
    <s v="865078"/>
    <n v="-17.350000000000001"/>
    <n v="17.350000000000001"/>
    <x v="0"/>
    <d v="2016-10-11T00:00:00"/>
    <x v="6"/>
    <n v="5006276"/>
    <n v="34.69"/>
    <n v="-0.50014413375612576"/>
  </r>
  <r>
    <s v="COUNTY"/>
    <x v="8"/>
    <s v="867936"/>
    <n v="-17.350000000000001"/>
    <n v="17.350000000000001"/>
    <x v="0"/>
    <d v="2016-10-12T00:00:00"/>
    <x v="6"/>
    <n v="5006971"/>
    <n v="34.69"/>
    <n v="-0.50014413375612576"/>
  </r>
  <r>
    <s v="COUNTY"/>
    <x v="8"/>
    <s v="867955"/>
    <n v="17.34"/>
    <n v="17.34"/>
    <x v="0"/>
    <d v="2016-10-12T00:00:00"/>
    <x v="6"/>
    <n v="5776870"/>
    <n v="34.69"/>
    <n v="0.49985586624387435"/>
  </r>
  <r>
    <s v="COUNTY"/>
    <x v="8"/>
    <s v="865454"/>
    <n v="26.02"/>
    <n v="26.02"/>
    <x v="0"/>
    <d v="2016-10-13T00:00:00"/>
    <x v="6"/>
    <n v="5725540"/>
    <n v="34.69"/>
    <n v="0.75007206687806283"/>
  </r>
  <r>
    <s v="COUNTY"/>
    <x v="8"/>
    <s v="867963"/>
    <n v="17.350000000000001"/>
    <n v="17.350000000000001"/>
    <x v="0"/>
    <d v="2016-10-13T00:00:00"/>
    <x v="6"/>
    <n v="5769100"/>
    <n v="34.69"/>
    <n v="0.50014413375612576"/>
  </r>
  <r>
    <s v="COUNTY"/>
    <x v="8"/>
    <s v="864241"/>
    <n v="26.02"/>
    <n v="26.02"/>
    <x v="0"/>
    <d v="2016-10-14T00:00:00"/>
    <x v="6"/>
    <n v="5015646"/>
    <n v="34.69"/>
    <n v="0.75007206687806283"/>
  </r>
  <r>
    <s v="COUNTY"/>
    <x v="8"/>
    <s v="866003"/>
    <n v="20.81"/>
    <n v="20.81"/>
    <x v="0"/>
    <d v="2016-10-17T00:00:00"/>
    <x v="6"/>
    <n v="5743480"/>
    <n v="34.69"/>
    <n v="0.5998846929950995"/>
  </r>
  <r>
    <s v="COUNTY"/>
    <x v="8"/>
    <s v="867548"/>
    <n v="-13.88"/>
    <n v="13.88"/>
    <x v="0"/>
    <d v="2016-10-17T00:00:00"/>
    <x v="6"/>
    <n v="5771910"/>
    <n v="34.69"/>
    <n v="-0.40011530700490061"/>
  </r>
  <r>
    <s v="COUNTY"/>
    <x v="8"/>
    <s v="868461"/>
    <n v="-13.88"/>
    <n v="13.88"/>
    <x v="0"/>
    <d v="2016-10-17T00:00:00"/>
    <x v="6"/>
    <n v="5740590"/>
    <n v="34.69"/>
    <n v="-0.40011530700490061"/>
  </r>
  <r>
    <s v="COUNTY"/>
    <x v="8"/>
    <s v="865392"/>
    <n v="17.350000000000001"/>
    <n v="17.350000000000001"/>
    <x v="0"/>
    <d v="2016-10-18T00:00:00"/>
    <x v="6"/>
    <n v="5787440"/>
    <n v="34.69"/>
    <n v="0.50014413375612576"/>
  </r>
  <r>
    <s v="COUNTY"/>
    <x v="8"/>
    <s v="866959"/>
    <n v="17.350000000000001"/>
    <n v="17.350000000000001"/>
    <x v="0"/>
    <d v="2016-10-18T00:00:00"/>
    <x v="6"/>
    <n v="5747240"/>
    <n v="34.69"/>
    <n v="0.50014413375612576"/>
  </r>
  <r>
    <s v="COUNTY"/>
    <x v="8"/>
    <s v="867957"/>
    <n v="26.02"/>
    <n v="26.02"/>
    <x v="0"/>
    <d v="2016-10-18T00:00:00"/>
    <x v="6"/>
    <n v="5001428"/>
    <n v="34.69"/>
    <n v="0.75007206687806283"/>
  </r>
  <r>
    <s v="COUNTY"/>
    <x v="8"/>
    <s v="868816"/>
    <n v="-8.67"/>
    <n v="8.67"/>
    <x v="0"/>
    <d v="2016-10-18T00:00:00"/>
    <x v="6"/>
    <n v="5783300"/>
    <n v="34.69"/>
    <n v="-0.24992793312193717"/>
  </r>
  <r>
    <s v="COUNTY"/>
    <x v="8"/>
    <s v="869466"/>
    <n v="26.02"/>
    <n v="26.02"/>
    <x v="0"/>
    <d v="2016-10-18T00:00:00"/>
    <x v="6"/>
    <n v="5784270"/>
    <n v="34.69"/>
    <n v="0.75007206687806283"/>
  </r>
  <r>
    <s v="COUNTY"/>
    <x v="8"/>
    <s v="868449"/>
    <n v="-8.67"/>
    <n v="8.67"/>
    <x v="0"/>
    <d v="2016-10-19T00:00:00"/>
    <x v="6"/>
    <n v="5006208"/>
    <n v="34.69"/>
    <n v="-0.24992793312193717"/>
  </r>
  <r>
    <s v="COUNTY"/>
    <x v="8"/>
    <s v="869745"/>
    <n v="-8.67"/>
    <n v="8.67"/>
    <x v="0"/>
    <d v="2016-10-19T00:00:00"/>
    <x v="6"/>
    <n v="5758100"/>
    <n v="34.69"/>
    <n v="-0.24992793312193717"/>
  </r>
  <r>
    <s v="COUNTY"/>
    <x v="8"/>
    <s v="868477"/>
    <n v="17.350000000000001"/>
    <n v="17.350000000000001"/>
    <x v="0"/>
    <d v="2016-10-20T00:00:00"/>
    <x v="6"/>
    <n v="5012996"/>
    <n v="34.69"/>
    <n v="0.50014413375612576"/>
  </r>
  <r>
    <s v="COUNTY"/>
    <x v="8"/>
    <s v="869128"/>
    <n v="-8.67"/>
    <n v="8.67"/>
    <x v="0"/>
    <d v="2016-10-20T00:00:00"/>
    <x v="6"/>
    <n v="5781920"/>
    <n v="34.69"/>
    <n v="-0.24992793312193717"/>
  </r>
  <r>
    <s v="COUNTY"/>
    <x v="8"/>
    <s v="869140"/>
    <n v="-8.67"/>
    <n v="8.67"/>
    <x v="0"/>
    <d v="2016-10-20T00:00:00"/>
    <x v="6"/>
    <n v="5723850"/>
    <n v="34.69"/>
    <n v="-0.24992793312193717"/>
  </r>
  <r>
    <s v="COUNTY"/>
    <x v="8"/>
    <s v="866523"/>
    <n v="17.350000000000001"/>
    <n v="17.350000000000001"/>
    <x v="0"/>
    <d v="2016-10-21T00:00:00"/>
    <x v="6"/>
    <n v="5783530"/>
    <n v="34.69"/>
    <n v="0.50014413375612576"/>
  </r>
  <r>
    <s v="COUNTY"/>
    <x v="8"/>
    <s v="869375"/>
    <n v="-8.67"/>
    <n v="8.67"/>
    <x v="0"/>
    <d v="2016-10-21T00:00:00"/>
    <x v="6"/>
    <n v="5001285"/>
    <n v="34.69"/>
    <n v="-0.24992793312193717"/>
  </r>
  <r>
    <s v="COUNTY"/>
    <x v="8"/>
    <s v="865327"/>
    <n v="13.88"/>
    <n v="13.88"/>
    <x v="0"/>
    <d v="2016-10-24T00:00:00"/>
    <x v="6"/>
    <n v="5787420"/>
    <n v="34.69"/>
    <n v="0.40011530700490061"/>
  </r>
  <r>
    <s v="COUNTY"/>
    <x v="8"/>
    <s v="867550"/>
    <n v="27.75"/>
    <n v="27.75"/>
    <x v="0"/>
    <d v="2016-10-24T00:00:00"/>
    <x v="6"/>
    <n v="5771910"/>
    <n v="34.69"/>
    <n v="0.79994234649754981"/>
  </r>
  <r>
    <s v="COUNTY"/>
    <x v="8"/>
    <s v="868789"/>
    <n v="13.88"/>
    <n v="13.88"/>
    <x v="0"/>
    <d v="2016-10-24T00:00:00"/>
    <x v="6"/>
    <n v="5787680"/>
    <n v="34.69"/>
    <n v="0.40011530700490061"/>
  </r>
  <r>
    <s v="COUNTY"/>
    <x v="8"/>
    <s v="869824"/>
    <n v="-6.94"/>
    <n v="6.94"/>
    <x v="0"/>
    <d v="2016-10-24T00:00:00"/>
    <x v="6"/>
    <n v="5749180"/>
    <n v="34.69"/>
    <n v="-0.20005765350245031"/>
  </r>
  <r>
    <s v="COUNTY"/>
    <x v="8"/>
    <s v="866594"/>
    <n v="8.67"/>
    <n v="8.67"/>
    <x v="0"/>
    <d v="2016-10-25T00:00:00"/>
    <x v="6"/>
    <n v="5787510"/>
    <n v="34.69"/>
    <n v="0.24992793312193717"/>
  </r>
  <r>
    <s v="COUNTY"/>
    <x v="8"/>
    <s v="867529"/>
    <n v="8.67"/>
    <n v="8.67"/>
    <x v="0"/>
    <d v="2016-10-25T00:00:00"/>
    <x v="6"/>
    <n v="5787570"/>
    <n v="34.69"/>
    <n v="0.24992793312193717"/>
  </r>
  <r>
    <s v="COUNTY"/>
    <x v="8"/>
    <s v="868482"/>
    <n v="8.67"/>
    <n v="8.67"/>
    <x v="0"/>
    <d v="2016-10-25T00:00:00"/>
    <x v="6"/>
    <n v="5787620"/>
    <n v="34.69"/>
    <n v="0.24992793312193717"/>
  </r>
  <r>
    <s v="COUNTY"/>
    <x v="8"/>
    <s v="869328"/>
    <n v="8.67"/>
    <n v="8.67"/>
    <x v="0"/>
    <d v="2016-10-25T00:00:00"/>
    <x v="6"/>
    <n v="5762180"/>
    <n v="34.69"/>
    <n v="0.24992793312193717"/>
  </r>
  <r>
    <s v="COUNTY"/>
    <x v="8"/>
    <s v="869270"/>
    <n v="8.67"/>
    <n v="8.67"/>
    <x v="0"/>
    <d v="2016-10-26T00:00:00"/>
    <x v="6"/>
    <n v="5776870"/>
    <n v="34.69"/>
    <n v="0.24992793312193717"/>
  </r>
  <r>
    <s v="COUNTY"/>
    <x v="8"/>
    <s v="869129"/>
    <n v="17.350000000000001"/>
    <n v="17.350000000000001"/>
    <x v="0"/>
    <d v="2016-10-27T00:00:00"/>
    <x v="6"/>
    <n v="5781920"/>
    <n v="34.69"/>
    <n v="0.50014413375612576"/>
  </r>
  <r>
    <s v="COUNTY"/>
    <x v="8"/>
    <s v="869837"/>
    <n v="8.67"/>
    <n v="8.67"/>
    <x v="0"/>
    <d v="2016-10-27T00:00:00"/>
    <x v="6"/>
    <n v="5787730"/>
    <n v="34.69"/>
    <n v="0.24992793312193717"/>
  </r>
  <r>
    <s v="COUNTY"/>
    <x v="8"/>
    <s v="869173"/>
    <n v="8.67"/>
    <n v="8.67"/>
    <x v="0"/>
    <d v="2016-10-28T00:00:00"/>
    <x v="6"/>
    <n v="5700160"/>
    <n v="34.69"/>
    <n v="0.24992793312193717"/>
  </r>
  <r>
    <s v="COUNTY"/>
    <x v="8"/>
    <s v="876719"/>
    <n v="-34.69"/>
    <n v="34.69"/>
    <x v="0"/>
    <d v="2016-10-28T00:00:00"/>
    <x v="6"/>
    <n v="5726680"/>
    <n v="34.69"/>
    <n v="-1"/>
  </r>
  <r>
    <s v="COUNTY"/>
    <x v="8"/>
    <s v="869192"/>
    <n v="34.69"/>
    <n v="34.69"/>
    <x v="0"/>
    <d v="2016-10-31T00:00:00"/>
    <x v="6"/>
    <n v="5748650"/>
    <n v="34.69"/>
    <n v="1"/>
  </r>
  <r>
    <s v="COUNTY"/>
    <x v="8"/>
    <s v="875920"/>
    <n v="-34.69"/>
    <n v="34.69"/>
    <x v="0"/>
    <d v="2016-10-31T00:00:00"/>
    <x v="6"/>
    <n v="5782710"/>
    <n v="34.69"/>
    <n v="-1"/>
  </r>
  <r>
    <s v="COUNTY"/>
    <x v="8"/>
    <s v="13629847"/>
    <n v="69.38"/>
    <n v="69.38"/>
    <x v="0"/>
    <d v="2016-10-31T00:00:00"/>
    <x v="6"/>
    <n v="5767870"/>
    <n v="34.69"/>
    <n v="2"/>
  </r>
  <r>
    <s v="COUNTY"/>
    <x v="8"/>
    <s v="862552"/>
    <n v="-34.69"/>
    <n v="34.69"/>
    <x v="0"/>
    <d v="2016-11-01T00:00:00"/>
    <x v="7"/>
    <n v="5015646"/>
    <n v="34.69"/>
    <n v="-1"/>
  </r>
  <r>
    <s v="COUNTY"/>
    <x v="8"/>
    <s v="864329"/>
    <n v="-34.69"/>
    <n v="34.69"/>
    <x v="0"/>
    <d v="2016-11-01T00:00:00"/>
    <x v="7"/>
    <n v="5006911"/>
    <n v="34.69"/>
    <n v="-1"/>
  </r>
  <r>
    <s v="COUNTY"/>
    <x v="8"/>
    <s v="864976"/>
    <n v="-34.69"/>
    <n v="34.69"/>
    <x v="0"/>
    <d v="2016-11-01T00:00:00"/>
    <x v="7"/>
    <n v="5780290"/>
    <n v="34.69"/>
    <n v="-1"/>
  </r>
  <r>
    <s v="COUNTY"/>
    <x v="8"/>
    <s v="865001"/>
    <n v="-69.38"/>
    <n v="69.38"/>
    <x v="0"/>
    <d v="2016-11-01T00:00:00"/>
    <x v="7"/>
    <n v="5001391"/>
    <n v="34.69"/>
    <n v="-2"/>
  </r>
  <r>
    <s v="COUNTY"/>
    <x v="8"/>
    <s v="865003"/>
    <n v="34.69"/>
    <n v="34.69"/>
    <x v="0"/>
    <d v="2016-11-01T00:00:00"/>
    <x v="7"/>
    <n v="5001391"/>
    <n v="34.69"/>
    <n v="1"/>
  </r>
  <r>
    <s v="COUNTY"/>
    <x v="8"/>
    <s v="866524"/>
    <n v="34.69"/>
    <n v="34.69"/>
    <x v="0"/>
    <d v="2016-11-01T00:00:00"/>
    <x v="7"/>
    <n v="5783530"/>
    <n v="34.69"/>
    <n v="1"/>
  </r>
  <r>
    <s v="COUNTY"/>
    <x v="8"/>
    <s v="867549"/>
    <n v="-34.69"/>
    <n v="34.69"/>
    <x v="0"/>
    <d v="2016-11-01T00:00:00"/>
    <x v="7"/>
    <n v="5771910"/>
    <n v="34.69"/>
    <n v="-1"/>
  </r>
  <r>
    <s v="COUNTY"/>
    <x v="8"/>
    <s v="867551"/>
    <n v="69.38"/>
    <n v="69.38"/>
    <x v="0"/>
    <d v="2016-11-01T00:00:00"/>
    <x v="7"/>
    <n v="5771910"/>
    <n v="34.69"/>
    <n v="2"/>
  </r>
  <r>
    <s v="COUNTY"/>
    <x v="8"/>
    <s v="868450"/>
    <n v="-34.69"/>
    <n v="34.69"/>
    <x v="0"/>
    <d v="2016-11-01T00:00:00"/>
    <x v="7"/>
    <n v="5006208"/>
    <n v="34.69"/>
    <n v="-1"/>
  </r>
  <r>
    <s v="COUNTY"/>
    <x v="8"/>
    <s v="868478"/>
    <n v="34.69"/>
    <n v="34.69"/>
    <x v="0"/>
    <d v="2016-11-01T00:00:00"/>
    <x v="7"/>
    <n v="5012996"/>
    <n v="34.69"/>
    <n v="1"/>
  </r>
  <r>
    <s v="COUNTY"/>
    <x v="8"/>
    <s v="869176"/>
    <n v="34.69"/>
    <n v="34.69"/>
    <x v="0"/>
    <d v="2016-11-01T00:00:00"/>
    <x v="7"/>
    <n v="5787720"/>
    <n v="34.69"/>
    <n v="1"/>
  </r>
  <r>
    <s v="COUNTY"/>
    <x v="8"/>
    <s v="869376"/>
    <n v="-34.69"/>
    <n v="34.69"/>
    <x v="0"/>
    <d v="2016-11-01T00:00:00"/>
    <x v="7"/>
    <n v="5001285"/>
    <n v="34.69"/>
    <n v="-1"/>
  </r>
  <r>
    <s v="COUNTY"/>
    <x v="8"/>
    <s v="869746"/>
    <n v="-34.69"/>
    <n v="34.69"/>
    <x v="0"/>
    <d v="2016-11-01T00:00:00"/>
    <x v="7"/>
    <n v="5758100"/>
    <n v="34.69"/>
    <n v="-1"/>
  </r>
  <r>
    <s v="COUNTY"/>
    <x v="8"/>
    <s v="869907"/>
    <n v="34.69"/>
    <n v="34.69"/>
    <x v="0"/>
    <d v="2016-11-01T00:00:00"/>
    <x v="7"/>
    <n v="5787760"/>
    <n v="34.69"/>
    <n v="1"/>
  </r>
  <r>
    <s v="COUNTY"/>
    <x v="8"/>
    <s v="870070"/>
    <n v="-34.69"/>
    <n v="34.69"/>
    <x v="0"/>
    <d v="2016-11-01T00:00:00"/>
    <x v="7"/>
    <n v="5786340"/>
    <n v="34.69"/>
    <n v="-1"/>
  </r>
  <r>
    <s v="COUNTY"/>
    <x v="8"/>
    <s v="871370"/>
    <n v="27.75"/>
    <n v="27.75"/>
    <x v="0"/>
    <d v="2016-11-01T00:00:00"/>
    <x v="7"/>
    <n v="5787900"/>
    <n v="34.69"/>
    <n v="0.79994234649754981"/>
  </r>
  <r>
    <s v="COUNTY"/>
    <x v="8"/>
    <s v="871418"/>
    <n v="-34.69"/>
    <n v="34.69"/>
    <x v="0"/>
    <d v="2016-11-01T00:00:00"/>
    <x v="7"/>
    <n v="5768010"/>
    <n v="34.69"/>
    <n v="-1"/>
  </r>
  <r>
    <s v="COUNTY"/>
    <x v="8"/>
    <s v="871491"/>
    <n v="-34.69"/>
    <n v="34.69"/>
    <x v="0"/>
    <d v="2016-11-01T00:00:00"/>
    <x v="7"/>
    <n v="5767920"/>
    <n v="34.69"/>
    <n v="-1"/>
  </r>
  <r>
    <s v="COUNTY"/>
    <x v="8"/>
    <s v="871501"/>
    <n v="69.38"/>
    <n v="69.38"/>
    <x v="0"/>
    <d v="2016-11-01T00:00:00"/>
    <x v="7"/>
    <n v="5767920"/>
    <n v="34.69"/>
    <n v="2"/>
  </r>
  <r>
    <s v="COUNTY"/>
    <x v="8"/>
    <s v="872559"/>
    <n v="34.69"/>
    <n v="34.69"/>
    <x v="0"/>
    <d v="2016-11-01T00:00:00"/>
    <x v="7"/>
    <n v="5787950"/>
    <n v="34.69"/>
    <n v="1"/>
  </r>
  <r>
    <s v="COUNTY"/>
    <x v="8"/>
    <s v="873681"/>
    <n v="34.69"/>
    <n v="34.69"/>
    <x v="0"/>
    <d v="2016-11-01T00:00:00"/>
    <x v="7"/>
    <n v="5787980"/>
    <n v="34.69"/>
    <n v="1"/>
  </r>
  <r>
    <s v="COUNTY"/>
    <x v="8"/>
    <s v="873711"/>
    <n v="34.69"/>
    <n v="34.69"/>
    <x v="0"/>
    <d v="2016-11-01T00:00:00"/>
    <x v="7"/>
    <n v="5783750"/>
    <n v="34.69"/>
    <n v="1"/>
  </r>
  <r>
    <s v="COUNTY"/>
    <x v="8"/>
    <s v="874020"/>
    <n v="34.69"/>
    <n v="34.69"/>
    <x v="0"/>
    <d v="2016-11-01T00:00:00"/>
    <x v="7"/>
    <n v="5001428"/>
    <n v="34.69"/>
    <n v="1"/>
  </r>
  <r>
    <s v="COUNTY"/>
    <x v="8"/>
    <s v="874839"/>
    <n v="6.94"/>
    <n v="6.94"/>
    <x v="0"/>
    <d v="2016-11-01T00:00:00"/>
    <x v="7"/>
    <n v="5015149"/>
    <n v="34.69"/>
    <n v="0.20005765350245031"/>
  </r>
  <r>
    <s v="AWH"/>
    <x v="8"/>
    <s v="13360488"/>
    <n v="104.07"/>
    <n v="104.07"/>
    <x v="0"/>
    <d v="2016-11-01T00:00:00"/>
    <x v="7"/>
    <n v="5006758"/>
    <n v="34.69"/>
    <n v="3"/>
  </r>
  <r>
    <s v="SpokCity"/>
    <x v="8"/>
    <s v="13360488"/>
    <n v="104.07"/>
    <n v="104.07"/>
    <x v="0"/>
    <d v="2016-11-01T00:00:00"/>
    <x v="7"/>
    <n v="5013494"/>
    <n v="34.69"/>
    <n v="3"/>
  </r>
  <r>
    <s v="COUNTY"/>
    <x v="8"/>
    <s v="13360488"/>
    <n v="34.69"/>
    <n v="34.69"/>
    <x v="0"/>
    <d v="2016-11-01T00:00:00"/>
    <x v="7"/>
    <n v="5786650"/>
    <n v="34.69"/>
    <n v="1"/>
  </r>
  <r>
    <s v="COUNTY"/>
    <x v="8"/>
    <s v="13360488"/>
    <n v="4821.91"/>
    <n v="4821.91"/>
    <x v="0"/>
    <d v="2016-11-01T00:00:00"/>
    <x v="7"/>
    <n v="5783550"/>
    <n v="34.69"/>
    <n v="139"/>
  </r>
  <r>
    <s v="COUNTY"/>
    <x v="8"/>
    <s v="13360488"/>
    <n v="7458.35"/>
    <n v="7458.35"/>
    <x v="0"/>
    <d v="2016-11-01T00:00:00"/>
    <x v="7"/>
    <n v="5769920"/>
    <n v="34.69"/>
    <n v="215.00000000000003"/>
  </r>
  <r>
    <s v="COUNTY"/>
    <x v="8"/>
    <s v="13629802"/>
    <n v="1214.1500000000001"/>
    <n v="1214.1500000000001"/>
    <x v="0"/>
    <d v="2016-11-01T00:00:00"/>
    <x v="7"/>
    <n v="5762180"/>
    <n v="34.69"/>
    <n v="35.000000000000007"/>
  </r>
  <r>
    <s v="COUNTY"/>
    <x v="8"/>
    <s v="13629802"/>
    <n v="797.87"/>
    <n v="797.87"/>
    <x v="0"/>
    <d v="2016-11-01T00:00:00"/>
    <x v="7"/>
    <n v="5776870"/>
    <n v="34.69"/>
    <n v="23"/>
  </r>
  <r>
    <s v="AWH"/>
    <x v="8"/>
    <s v="13860659"/>
    <n v="173.45"/>
    <n v="173.45"/>
    <x v="0"/>
    <d v="2016-11-01T00:00:00"/>
    <x v="7"/>
    <n v="5777650"/>
    <n v="34.69"/>
    <n v="5"/>
  </r>
  <r>
    <s v="SpokCity"/>
    <x v="8"/>
    <s v="13860659"/>
    <n v="34.69"/>
    <n v="34.69"/>
    <x v="0"/>
    <d v="2016-11-01T00:00:00"/>
    <x v="7"/>
    <n v="5738930"/>
    <n v="34.69"/>
    <n v="1"/>
  </r>
  <r>
    <s v="COUNTY"/>
    <x v="8"/>
    <s v="13860659"/>
    <n v="4717.84"/>
    <n v="4717.84"/>
    <x v="0"/>
    <d v="2016-11-01T00:00:00"/>
    <x v="7"/>
    <n v="5781920"/>
    <n v="34.69"/>
    <n v="136"/>
  </r>
  <r>
    <s v="COUNTY"/>
    <x v="8"/>
    <s v="13860659"/>
    <n v="6313.58"/>
    <n v="6313.58"/>
    <x v="0"/>
    <d v="2016-11-01T00:00:00"/>
    <x v="7"/>
    <n v="5763590"/>
    <n v="34.69"/>
    <n v="182"/>
  </r>
  <r>
    <s v="COUNTY"/>
    <x v="8"/>
    <s v="875888"/>
    <n v="6.94"/>
    <n v="6.94"/>
    <x v="0"/>
    <d v="2016-11-02T00:00:00"/>
    <x v="7"/>
    <n v="5743540"/>
    <n v="34.69"/>
    <n v="0.20005765350245031"/>
  </r>
  <r>
    <s v="COUNTY"/>
    <x v="8"/>
    <s v="879483"/>
    <n v="34.69"/>
    <n v="34.69"/>
    <x v="0"/>
    <d v="2016-11-04T00:00:00"/>
    <x v="7"/>
    <n v="5788230"/>
    <n v="34.69"/>
    <n v="1"/>
  </r>
  <r>
    <s v="COUNTY"/>
    <x v="8"/>
    <s v="876665"/>
    <n v="34.69"/>
    <n v="34.69"/>
    <x v="0"/>
    <d v="2016-11-07T00:00:00"/>
    <x v="7"/>
    <n v="5788070"/>
    <n v="34.69"/>
    <n v="1"/>
  </r>
  <r>
    <s v="COUNTY"/>
    <x v="8"/>
    <s v="877202"/>
    <n v="27.75"/>
    <n v="27.75"/>
    <x v="0"/>
    <d v="2016-11-08T00:00:00"/>
    <x v="7"/>
    <n v="5783300"/>
    <n v="34.69"/>
    <n v="0.79994234649754981"/>
  </r>
  <r>
    <s v="COUNTY"/>
    <x v="8"/>
    <s v="878251"/>
    <n v="-41.63"/>
    <n v="41.63"/>
    <x v="0"/>
    <d v="2016-11-08T00:00:00"/>
    <x v="7"/>
    <n v="5013083"/>
    <n v="34.69"/>
    <n v="-1.2000576535024505"/>
  </r>
  <r>
    <s v="COUNTY"/>
    <x v="8"/>
    <s v="878255"/>
    <n v="27.75"/>
    <n v="27.75"/>
    <x v="0"/>
    <d v="2016-11-08T00:00:00"/>
    <x v="7"/>
    <n v="5000992"/>
    <n v="34.69"/>
    <n v="0.79994234649754981"/>
  </r>
  <r>
    <s v="COUNTY"/>
    <x v="8"/>
    <s v="879590"/>
    <n v="-18.670000000000002"/>
    <n v="18.670000000000002"/>
    <x v="0"/>
    <d v="2016-11-08T00:00:00"/>
    <x v="7"/>
    <n v="5785480"/>
    <n v="34.69"/>
    <n v="-0.53819544537330655"/>
  </r>
  <r>
    <s v="COUNTY"/>
    <x v="8"/>
    <s v="875875"/>
    <n v="26.02"/>
    <n v="26.02"/>
    <x v="0"/>
    <d v="2016-11-10T00:00:00"/>
    <x v="7"/>
    <n v="5769100"/>
    <n v="34.69"/>
    <n v="0.75007206687806283"/>
  </r>
  <r>
    <s v="COUNTY"/>
    <x v="8"/>
    <s v="881438"/>
    <n v="17.350000000000001"/>
    <n v="17.350000000000001"/>
    <x v="0"/>
    <d v="2016-11-11T00:00:00"/>
    <x v="7"/>
    <n v="5777480"/>
    <n v="34.69"/>
    <n v="0.50014413375612576"/>
  </r>
  <r>
    <s v="COUNTY"/>
    <x v="8"/>
    <s v="881522"/>
    <n v="17.350000000000001"/>
    <n v="17.350000000000001"/>
    <x v="0"/>
    <d v="2016-11-11T00:00:00"/>
    <x v="7"/>
    <n v="5767070"/>
    <n v="34.69"/>
    <n v="0.50014413375612576"/>
  </r>
  <r>
    <s v="COUNTY"/>
    <x v="8"/>
    <s v="880174"/>
    <n v="-17.350000000000001"/>
    <n v="17.350000000000001"/>
    <x v="0"/>
    <d v="2016-11-14T00:00:00"/>
    <x v="7"/>
    <n v="5781440"/>
    <n v="34.69"/>
    <n v="-0.50014413375612576"/>
  </r>
  <r>
    <s v="COUNTY"/>
    <x v="8"/>
    <s v="880369"/>
    <n v="17.350000000000001"/>
    <n v="17.350000000000001"/>
    <x v="0"/>
    <d v="2016-11-14T00:00:00"/>
    <x v="7"/>
    <n v="5007475"/>
    <n v="34.69"/>
    <n v="0.50014413375612576"/>
  </r>
  <r>
    <s v="COUNTY"/>
    <x v="8"/>
    <s v="883237"/>
    <n v="17.350000000000001"/>
    <n v="17.350000000000001"/>
    <x v="0"/>
    <d v="2016-11-14T00:00:00"/>
    <x v="7"/>
    <n v="5740340"/>
    <n v="34.69"/>
    <n v="0.50014413375612576"/>
  </r>
  <r>
    <s v="COUNTY"/>
    <x v="8"/>
    <s v="883239"/>
    <n v="17.350000000000001"/>
    <n v="17.350000000000001"/>
    <x v="0"/>
    <d v="2016-11-14T00:00:00"/>
    <x v="7"/>
    <n v="5773840"/>
    <n v="34.69"/>
    <n v="0.50014413375612576"/>
  </r>
  <r>
    <s v="COUNTY"/>
    <x v="8"/>
    <s v="883242"/>
    <n v="17.350000000000001"/>
    <n v="17.350000000000001"/>
    <x v="0"/>
    <d v="2016-11-14T00:00:00"/>
    <x v="7"/>
    <n v="5774450"/>
    <n v="34.69"/>
    <n v="0.50014413375612576"/>
  </r>
  <r>
    <s v="COUNTY"/>
    <x v="8"/>
    <s v="883435"/>
    <n v="17.350000000000001"/>
    <n v="17.350000000000001"/>
    <x v="0"/>
    <d v="2016-11-14T00:00:00"/>
    <x v="7"/>
    <n v="5786020"/>
    <n v="34.69"/>
    <n v="0.50014413375612576"/>
  </r>
  <r>
    <s v="COUNTY"/>
    <x v="8"/>
    <s v="878252"/>
    <n v="20.81"/>
    <n v="20.81"/>
    <x v="0"/>
    <d v="2016-11-15T00:00:00"/>
    <x v="7"/>
    <n v="5013083"/>
    <n v="34.69"/>
    <n v="0.5998846929950995"/>
  </r>
  <r>
    <s v="COUNTY"/>
    <x v="8"/>
    <s v="878256"/>
    <n v="20.81"/>
    <n v="20.81"/>
    <x v="0"/>
    <d v="2016-11-15T00:00:00"/>
    <x v="7"/>
    <n v="5000992"/>
    <n v="34.69"/>
    <n v="0.5998846929950995"/>
  </r>
  <r>
    <s v="COUNTY"/>
    <x v="8"/>
    <s v="883253"/>
    <n v="20.81"/>
    <n v="20.81"/>
    <x v="0"/>
    <d v="2016-11-15T00:00:00"/>
    <x v="7"/>
    <n v="5712040"/>
    <n v="34.69"/>
    <n v="0.5998846929950995"/>
  </r>
  <r>
    <s v="COUNTY"/>
    <x v="8"/>
    <s v="883260"/>
    <n v="20.81"/>
    <n v="20.81"/>
    <x v="0"/>
    <d v="2016-11-15T00:00:00"/>
    <x v="7"/>
    <n v="5773520"/>
    <n v="34.69"/>
    <n v="0.5998846929950995"/>
  </r>
  <r>
    <s v="COUNTY"/>
    <x v="8"/>
    <s v="883439"/>
    <n v="20.81"/>
    <n v="20.81"/>
    <x v="0"/>
    <d v="2016-11-15T00:00:00"/>
    <x v="7"/>
    <n v="5785060"/>
    <n v="34.69"/>
    <n v="0.5998846929950995"/>
  </r>
  <r>
    <s v="COUNTY"/>
    <x v="8"/>
    <s v="883449"/>
    <n v="20.81"/>
    <n v="20.81"/>
    <x v="0"/>
    <d v="2016-11-15T00:00:00"/>
    <x v="7"/>
    <n v="5007104"/>
    <n v="34.69"/>
    <n v="0.5998846929950995"/>
  </r>
  <r>
    <s v="COUNTY"/>
    <x v="8"/>
    <s v="880745"/>
    <n v="20.81"/>
    <n v="20.81"/>
    <x v="0"/>
    <d v="2016-11-16T00:00:00"/>
    <x v="7"/>
    <n v="5005326"/>
    <n v="34.69"/>
    <n v="0.5998846929950995"/>
  </r>
  <r>
    <s v="COUNTY"/>
    <x v="8"/>
    <s v="883270"/>
    <n v="20.81"/>
    <n v="20.81"/>
    <x v="0"/>
    <d v="2016-11-16T00:00:00"/>
    <x v="7"/>
    <n v="5782350"/>
    <n v="34.69"/>
    <n v="0.5998846929950995"/>
  </r>
  <r>
    <s v="COUNTY"/>
    <x v="8"/>
    <s v="883588"/>
    <n v="20.81"/>
    <n v="20.81"/>
    <x v="0"/>
    <d v="2016-11-16T00:00:00"/>
    <x v="7"/>
    <n v="5013328"/>
    <n v="34.69"/>
    <n v="0.5998846929950995"/>
  </r>
  <r>
    <s v="COUNTY"/>
    <x v="8"/>
    <s v="881094"/>
    <n v="-8.67"/>
    <n v="8.67"/>
    <x v="0"/>
    <d v="2016-11-17T00:00:00"/>
    <x v="7"/>
    <n v="5784390"/>
    <n v="34.69"/>
    <n v="-0.24992793312193717"/>
  </r>
  <r>
    <s v="COUNTY"/>
    <x v="8"/>
    <s v="883251"/>
    <n v="26.02"/>
    <n v="26.02"/>
    <x v="0"/>
    <d v="2016-11-17T00:00:00"/>
    <x v="7"/>
    <n v="5708380"/>
    <n v="34.69"/>
    <n v="0.75007206687806283"/>
  </r>
  <r>
    <s v="COUNTY"/>
    <x v="8"/>
    <s v="883266"/>
    <n v="26.02"/>
    <n v="26.02"/>
    <x v="0"/>
    <d v="2016-11-17T00:00:00"/>
    <x v="7"/>
    <n v="5782110"/>
    <n v="34.69"/>
    <n v="0.75007206687806283"/>
  </r>
  <r>
    <s v="COUNTY"/>
    <x v="8"/>
    <s v="883492"/>
    <n v="26.02"/>
    <n v="26.02"/>
    <x v="0"/>
    <d v="2016-11-17T00:00:00"/>
    <x v="7"/>
    <n v="5785860"/>
    <n v="34.69"/>
    <n v="0.75007206687806283"/>
  </r>
  <r>
    <s v="COUNTY"/>
    <x v="8"/>
    <s v="880499"/>
    <n v="17.350000000000001"/>
    <n v="17.350000000000001"/>
    <x v="0"/>
    <d v="2016-11-18T00:00:00"/>
    <x v="7"/>
    <n v="5726680"/>
    <n v="34.69"/>
    <n v="0.50014413375612576"/>
  </r>
  <r>
    <s v="COUNTY"/>
    <x v="8"/>
    <s v="883480"/>
    <n v="26.02"/>
    <n v="26.02"/>
    <x v="0"/>
    <d v="2016-11-18T00:00:00"/>
    <x v="7"/>
    <n v="5785330"/>
    <n v="34.69"/>
    <n v="0.75007206687806283"/>
  </r>
  <r>
    <s v="COUNTY"/>
    <x v="8"/>
    <s v="884845"/>
    <n v="27.75"/>
    <n v="27.75"/>
    <x v="0"/>
    <d v="2016-11-22T00:00:00"/>
    <x v="7"/>
    <n v="5001283"/>
    <n v="34.69"/>
    <n v="0.79994234649754981"/>
  </r>
  <r>
    <s v="COUNTY"/>
    <x v="8"/>
    <s v="884690"/>
    <n v="13.88"/>
    <n v="13.88"/>
    <x v="0"/>
    <d v="2016-11-23T00:00:00"/>
    <x v="7"/>
    <n v="5013328"/>
    <n v="34.69"/>
    <n v="0.40011530700490061"/>
  </r>
  <r>
    <s v="COUNTY"/>
    <x v="8"/>
    <s v="884691"/>
    <n v="13.88"/>
    <n v="13.88"/>
    <x v="0"/>
    <d v="2016-11-23T00:00:00"/>
    <x v="7"/>
    <n v="5782350"/>
    <n v="34.69"/>
    <n v="0.40011530700490061"/>
  </r>
  <r>
    <s v="COUNTY"/>
    <x v="8"/>
    <s v="878441"/>
    <n v="8.67"/>
    <n v="8.67"/>
    <x v="0"/>
    <d v="2016-11-24T00:00:00"/>
    <x v="7"/>
    <n v="5013585"/>
    <n v="34.69"/>
    <n v="0.24992793312193717"/>
  </r>
  <r>
    <s v="COUNTY"/>
    <x v="8"/>
    <s v="880509"/>
    <n v="8.67"/>
    <n v="8.67"/>
    <x v="0"/>
    <d v="2016-11-24T00:00:00"/>
    <x v="7"/>
    <n v="5781500"/>
    <n v="34.69"/>
    <n v="0.24992793312193717"/>
  </r>
  <r>
    <s v="COUNTY"/>
    <x v="8"/>
    <s v="880738"/>
    <n v="8.67"/>
    <n v="8.67"/>
    <x v="0"/>
    <d v="2016-11-24T00:00:00"/>
    <x v="7"/>
    <n v="5788370"/>
    <n v="34.69"/>
    <n v="0.24992793312193717"/>
  </r>
  <r>
    <s v="COUNTY"/>
    <x v="8"/>
    <s v="883402"/>
    <n v="8.67"/>
    <n v="8.67"/>
    <x v="0"/>
    <d v="2016-11-24T00:00:00"/>
    <x v="7"/>
    <n v="5782110"/>
    <n v="34.69"/>
    <n v="0.24992793312193717"/>
  </r>
  <r>
    <s v="COUNTY"/>
    <x v="8"/>
    <s v="883594"/>
    <n v="8.67"/>
    <n v="8.67"/>
    <x v="0"/>
    <d v="2016-11-24T00:00:00"/>
    <x v="7"/>
    <n v="5788360"/>
    <n v="34.69"/>
    <n v="0.24992793312193717"/>
  </r>
  <r>
    <s v="COUNTY"/>
    <x v="8"/>
    <s v="888538"/>
    <n v="34.69"/>
    <n v="34.69"/>
    <x v="0"/>
    <d v="2016-11-24T00:00:00"/>
    <x v="7"/>
    <n v="5740440"/>
    <n v="34.69"/>
    <n v="1"/>
  </r>
  <r>
    <s v="COUNTY"/>
    <x v="8"/>
    <s v="883685"/>
    <n v="8.67"/>
    <n v="8.67"/>
    <x v="0"/>
    <d v="2016-11-25T00:00:00"/>
    <x v="7"/>
    <n v="5771590"/>
    <n v="34.69"/>
    <n v="0.24992793312193717"/>
  </r>
  <r>
    <s v="COUNTY"/>
    <x v="8"/>
    <s v="885584"/>
    <n v="34.69"/>
    <n v="34.69"/>
    <x v="0"/>
    <d v="2016-11-25T00:00:00"/>
    <x v="7"/>
    <n v="5773660"/>
    <n v="34.69"/>
    <n v="1"/>
  </r>
  <r>
    <s v="COUNTY"/>
    <x v="8"/>
    <s v="883596"/>
    <n v="8.67"/>
    <n v="8.67"/>
    <x v="0"/>
    <d v="2016-11-28T00:00:00"/>
    <x v="7"/>
    <n v="5786020"/>
    <n v="34.69"/>
    <n v="0.24992793312193717"/>
  </r>
  <r>
    <s v="COUNTY"/>
    <x v="8"/>
    <s v="883603"/>
    <n v="8.67"/>
    <n v="8.67"/>
    <x v="0"/>
    <d v="2016-11-28T00:00:00"/>
    <x v="7"/>
    <n v="5788590"/>
    <n v="34.69"/>
    <n v="0.24992793312193717"/>
  </r>
  <r>
    <s v="COUNTY"/>
    <x v="8"/>
    <s v="883633"/>
    <n v="8.67"/>
    <n v="8.67"/>
    <x v="0"/>
    <d v="2016-11-28T00:00:00"/>
    <x v="7"/>
    <n v="5740340"/>
    <n v="34.69"/>
    <n v="0.24992793312193717"/>
  </r>
  <r>
    <s v="COUNTY"/>
    <x v="8"/>
    <s v="884666"/>
    <n v="8.67"/>
    <n v="8.67"/>
    <x v="0"/>
    <d v="2016-11-28T00:00:00"/>
    <x v="7"/>
    <n v="5788640"/>
    <n v="34.69"/>
    <n v="0.24992793312193717"/>
  </r>
  <r>
    <s v="COUNTY"/>
    <x v="8"/>
    <s v="884682"/>
    <n v="8.67"/>
    <n v="8.67"/>
    <x v="0"/>
    <d v="2016-11-28T00:00:00"/>
    <x v="7"/>
    <n v="5788670"/>
    <n v="34.69"/>
    <n v="0.24992793312193717"/>
  </r>
  <r>
    <s v="COUNTY"/>
    <x v="8"/>
    <s v="885051"/>
    <n v="34.69"/>
    <n v="34.69"/>
    <x v="0"/>
    <d v="2016-11-28T00:00:00"/>
    <x v="7"/>
    <n v="5765420"/>
    <n v="34.69"/>
    <n v="1"/>
  </r>
  <r>
    <s v="COUNTY"/>
    <x v="8"/>
    <s v="887185"/>
    <n v="34.69"/>
    <n v="34.69"/>
    <x v="0"/>
    <d v="2016-11-28T00:00:00"/>
    <x v="7"/>
    <n v="5776800"/>
    <n v="34.69"/>
    <n v="1"/>
  </r>
  <r>
    <s v="COUNTY"/>
    <x v="8"/>
    <s v="889712"/>
    <n v="-34.69"/>
    <n v="34.69"/>
    <x v="0"/>
    <d v="2016-11-28T00:00:00"/>
    <x v="7"/>
    <n v="5007661"/>
    <n v="34.69"/>
    <n v="-1"/>
  </r>
  <r>
    <s v="COUNTY"/>
    <x v="8"/>
    <s v="889702"/>
    <n v="-34.69"/>
    <n v="34.69"/>
    <x v="0"/>
    <d v="2016-11-29T00:00:00"/>
    <x v="7"/>
    <n v="5742680"/>
    <n v="34.69"/>
    <n v="-1"/>
  </r>
  <r>
    <s v="COUNTY"/>
    <x v="8"/>
    <s v="883255"/>
    <n v="34.69"/>
    <n v="34.69"/>
    <x v="0"/>
    <d v="2016-11-30T00:00:00"/>
    <x v="7"/>
    <n v="5749380"/>
    <n v="34.69"/>
    <n v="1"/>
  </r>
  <r>
    <s v="COUNTY"/>
    <x v="8"/>
    <s v="883645"/>
    <n v="34.69"/>
    <n v="34.69"/>
    <x v="0"/>
    <d v="2016-11-30T00:00:00"/>
    <x v="7"/>
    <n v="5766480"/>
    <n v="34.69"/>
    <n v="1"/>
  </r>
  <r>
    <s v="COUNTY"/>
    <x v="8"/>
    <s v="884829"/>
    <n v="6.94"/>
    <n v="6.94"/>
    <x v="0"/>
    <d v="2016-11-30T00:00:00"/>
    <x v="7"/>
    <n v="5788720"/>
    <n v="34.69"/>
    <n v="0.20005765350245031"/>
  </r>
  <r>
    <s v="COUNTY"/>
    <x v="8"/>
    <s v="888529"/>
    <n v="34.69"/>
    <n v="34.69"/>
    <x v="0"/>
    <d v="2016-11-30T00:00:00"/>
    <x v="7"/>
    <n v="5768270"/>
    <n v="34.69"/>
    <n v="1"/>
  </r>
  <r>
    <s v="COUNTY"/>
    <x v="8"/>
    <s v="13860703"/>
    <n v="69.38"/>
    <n v="69.38"/>
    <x v="0"/>
    <d v="2016-11-30T00:00:00"/>
    <x v="7"/>
    <n v="5767870"/>
    <n v="34.69"/>
    <n v="2"/>
  </r>
  <r>
    <s v="COUNTY"/>
    <x v="8"/>
    <s v="876720"/>
    <n v="-34.69"/>
    <n v="34.69"/>
    <x v="0"/>
    <d v="2016-12-01T00:00:00"/>
    <x v="8"/>
    <n v="5726680"/>
    <n v="34.69"/>
    <n v="-1"/>
  </r>
  <r>
    <s v="COUNTY"/>
    <x v="8"/>
    <s v="880176"/>
    <n v="-34.69"/>
    <n v="34.69"/>
    <x v="0"/>
    <d v="2016-12-01T00:00:00"/>
    <x v="8"/>
    <n v="5781440"/>
    <n v="34.69"/>
    <n v="-1"/>
  </r>
  <r>
    <s v="COUNTY"/>
    <x v="8"/>
    <s v="881095"/>
    <n v="-34.69"/>
    <n v="34.69"/>
    <x v="0"/>
    <d v="2016-12-01T00:00:00"/>
    <x v="8"/>
    <n v="5784390"/>
    <n v="34.69"/>
    <n v="-1"/>
  </r>
  <r>
    <s v="COUNTY"/>
    <x v="8"/>
    <s v="884694"/>
    <n v="34.69"/>
    <n v="34.69"/>
    <x v="0"/>
    <d v="2016-12-01T00:00:00"/>
    <x v="8"/>
    <n v="5788680"/>
    <n v="34.69"/>
    <n v="1"/>
  </r>
  <r>
    <s v="COUNTY"/>
    <x v="8"/>
    <s v="884846"/>
    <n v="69.38"/>
    <n v="69.38"/>
    <x v="0"/>
    <d v="2016-12-01T00:00:00"/>
    <x v="8"/>
    <n v="5015026"/>
    <n v="34.69"/>
    <n v="2"/>
  </r>
  <r>
    <s v="COUNTY"/>
    <x v="8"/>
    <s v="885755"/>
    <n v="34.69"/>
    <n v="34.69"/>
    <x v="0"/>
    <d v="2016-12-01T00:00:00"/>
    <x v="8"/>
    <n v="5774450"/>
    <n v="34.69"/>
    <n v="1"/>
  </r>
  <r>
    <s v="COUNTY"/>
    <x v="8"/>
    <s v="886484"/>
    <n v="-34.69"/>
    <n v="34.69"/>
    <x v="0"/>
    <d v="2016-12-01T00:00:00"/>
    <x v="8"/>
    <n v="5001428"/>
    <n v="34.69"/>
    <n v="-1"/>
  </r>
  <r>
    <s v="COUNTY"/>
    <x v="8"/>
    <s v="886520"/>
    <n v="-34.69"/>
    <n v="34.69"/>
    <x v="0"/>
    <d v="2016-12-01T00:00:00"/>
    <x v="8"/>
    <n v="5787440"/>
    <n v="34.69"/>
    <n v="-1"/>
  </r>
  <r>
    <s v="COUNTY"/>
    <x v="8"/>
    <s v="886717"/>
    <n v="34.69"/>
    <n v="34.69"/>
    <x v="0"/>
    <d v="2016-12-01T00:00:00"/>
    <x v="8"/>
    <n v="5788830"/>
    <n v="34.69"/>
    <n v="1"/>
  </r>
  <r>
    <s v="COUNTY"/>
    <x v="8"/>
    <s v="887971"/>
    <n v="26.02"/>
    <n v="26.02"/>
    <x v="0"/>
    <d v="2016-12-01T00:00:00"/>
    <x v="8"/>
    <n v="5788880"/>
    <n v="34.69"/>
    <n v="0.75007206687806283"/>
  </r>
  <r>
    <s v="COUNTY"/>
    <x v="8"/>
    <s v="891024"/>
    <n v="-26.02"/>
    <n v="26.02"/>
    <x v="0"/>
    <d v="2016-12-01T00:00:00"/>
    <x v="8"/>
    <n v="5779260"/>
    <n v="34.69"/>
    <n v="-0.75007206687806283"/>
  </r>
  <r>
    <s v="COUNTY"/>
    <x v="8"/>
    <s v="891025"/>
    <n v="-34.69"/>
    <n v="34.69"/>
    <x v="0"/>
    <d v="2016-12-01T00:00:00"/>
    <x v="8"/>
    <n v="5779260"/>
    <n v="34.69"/>
    <n v="-1"/>
  </r>
  <r>
    <s v="COUNTY"/>
    <x v="8"/>
    <s v="891026"/>
    <n v="-34.69"/>
    <n v="34.69"/>
    <x v="0"/>
    <d v="2016-12-01T00:00:00"/>
    <x v="8"/>
    <n v="5779260"/>
    <n v="34.69"/>
    <n v="-1"/>
  </r>
  <r>
    <s v="COUNTY"/>
    <x v="8"/>
    <s v="891027"/>
    <n v="-34.69"/>
    <n v="34.69"/>
    <x v="0"/>
    <d v="2016-12-01T00:00:00"/>
    <x v="8"/>
    <n v="5779260"/>
    <n v="34.69"/>
    <n v="-1"/>
  </r>
  <r>
    <s v="COUNTY"/>
    <x v="8"/>
    <s v="893101"/>
    <n v="-34.69"/>
    <n v="34.69"/>
    <x v="0"/>
    <d v="2016-12-01T00:00:00"/>
    <x v="8"/>
    <n v="5712040"/>
    <n v="34.69"/>
    <n v="-1"/>
  </r>
  <r>
    <s v="COUNTY"/>
    <x v="8"/>
    <s v="893102"/>
    <n v="-13.88"/>
    <n v="13.88"/>
    <x v="0"/>
    <d v="2016-12-01T00:00:00"/>
    <x v="8"/>
    <n v="5712040"/>
    <n v="34.69"/>
    <n v="-0.40011530700490061"/>
  </r>
  <r>
    <s v="COUNTY"/>
    <x v="8"/>
    <s v="905193"/>
    <n v="35.020000000000003"/>
    <n v="35.020000000000003"/>
    <x v="0"/>
    <d v="2016-12-01T00:00:00"/>
    <x v="8"/>
    <n v="5785480"/>
    <n v="35.020000000000003"/>
    <n v="1"/>
  </r>
  <r>
    <s v="COUNTY"/>
    <x v="8"/>
    <s v="905194"/>
    <n v="35.020000000000003"/>
    <n v="35.020000000000003"/>
    <x v="0"/>
    <d v="2016-12-01T00:00:00"/>
    <x v="8"/>
    <n v="5785480"/>
    <n v="35.020000000000003"/>
    <n v="1"/>
  </r>
  <r>
    <s v="COUNTY"/>
    <x v="8"/>
    <s v="907211"/>
    <n v="-69.38"/>
    <n v="69.38"/>
    <x v="0"/>
    <d v="2016-12-01T00:00:00"/>
    <x v="8"/>
    <n v="5015026"/>
    <n v="34.69"/>
    <n v="-2"/>
  </r>
  <r>
    <s v="COUNTY"/>
    <x v="8"/>
    <s v="907212"/>
    <n v="-69.38"/>
    <n v="69.38"/>
    <x v="0"/>
    <d v="2016-12-01T00:00:00"/>
    <x v="8"/>
    <n v="5767870"/>
    <n v="34.69"/>
    <n v="-2"/>
  </r>
  <r>
    <s v="COUNTY"/>
    <x v="8"/>
    <s v="907409"/>
    <n v="-34.69"/>
    <n v="34.69"/>
    <x v="0"/>
    <d v="2016-12-01T00:00:00"/>
    <x v="8"/>
    <n v="5001283"/>
    <n v="34.69"/>
    <n v="-1"/>
  </r>
  <r>
    <s v="COUNTY"/>
    <x v="8"/>
    <s v="907410"/>
    <n v="-34.69"/>
    <n v="34.69"/>
    <x v="0"/>
    <d v="2016-12-01T00:00:00"/>
    <x v="8"/>
    <n v="5006186"/>
    <n v="34.69"/>
    <n v="-1"/>
  </r>
  <r>
    <s v="COUNTY"/>
    <x v="8"/>
    <s v="907411"/>
    <n v="-34.69"/>
    <n v="34.69"/>
    <x v="0"/>
    <d v="2016-12-01T00:00:00"/>
    <x v="8"/>
    <n v="5006258"/>
    <n v="34.69"/>
    <n v="-1"/>
  </r>
  <r>
    <s v="COUNTY"/>
    <x v="8"/>
    <s v="907412"/>
    <n v="-34.69"/>
    <n v="34.69"/>
    <x v="0"/>
    <d v="2016-12-01T00:00:00"/>
    <x v="8"/>
    <n v="5006738"/>
    <n v="34.69"/>
    <n v="-1"/>
  </r>
  <r>
    <s v="COUNTY"/>
    <x v="8"/>
    <s v="907413"/>
    <n v="-34.69"/>
    <n v="34.69"/>
    <x v="0"/>
    <d v="2016-12-01T00:00:00"/>
    <x v="8"/>
    <n v="5012054"/>
    <n v="34.69"/>
    <n v="-1"/>
  </r>
  <r>
    <s v="COUNTY"/>
    <x v="8"/>
    <s v="907414"/>
    <n v="-34.69"/>
    <n v="34.69"/>
    <x v="0"/>
    <d v="2016-12-01T00:00:00"/>
    <x v="8"/>
    <n v="5708380"/>
    <n v="34.69"/>
    <n v="-1"/>
  </r>
  <r>
    <s v="COUNTY"/>
    <x v="8"/>
    <s v="907415"/>
    <n v="-34.69"/>
    <n v="34.69"/>
    <x v="0"/>
    <d v="2016-12-01T00:00:00"/>
    <x v="8"/>
    <n v="5712040"/>
    <n v="34.69"/>
    <n v="-1"/>
  </r>
  <r>
    <s v="COUNTY"/>
    <x v="8"/>
    <s v="907416"/>
    <n v="-34.69"/>
    <n v="34.69"/>
    <x v="0"/>
    <d v="2016-12-01T00:00:00"/>
    <x v="8"/>
    <n v="5735050"/>
    <n v="34.69"/>
    <n v="-1"/>
  </r>
  <r>
    <s v="COUNTY"/>
    <x v="8"/>
    <s v="907417"/>
    <n v="-34.69"/>
    <n v="34.69"/>
    <x v="0"/>
    <d v="2016-12-01T00:00:00"/>
    <x v="8"/>
    <n v="5739940"/>
    <n v="34.69"/>
    <n v="-1"/>
  </r>
  <r>
    <s v="COUNTY"/>
    <x v="8"/>
    <s v="907418"/>
    <n v="-34.69"/>
    <n v="34.69"/>
    <x v="0"/>
    <d v="2016-12-01T00:00:00"/>
    <x v="8"/>
    <n v="5741840"/>
    <n v="34.69"/>
    <n v="-1"/>
  </r>
  <r>
    <s v="COUNTY"/>
    <x v="8"/>
    <s v="907419"/>
    <n v="-34.69"/>
    <n v="34.69"/>
    <x v="0"/>
    <d v="2016-12-01T00:00:00"/>
    <x v="8"/>
    <n v="5743110"/>
    <n v="34.69"/>
    <n v="-1"/>
  </r>
  <r>
    <s v="COUNTY"/>
    <x v="8"/>
    <s v="907420"/>
    <n v="-34.69"/>
    <n v="34.69"/>
    <x v="0"/>
    <d v="2016-12-01T00:00:00"/>
    <x v="8"/>
    <n v="5776800"/>
    <n v="34.69"/>
    <n v="-1"/>
  </r>
  <r>
    <s v="COUNTY"/>
    <x v="8"/>
    <s v="907421"/>
    <n v="-34.69"/>
    <n v="34.69"/>
    <x v="0"/>
    <d v="2016-12-01T00:00:00"/>
    <x v="8"/>
    <n v="5779670"/>
    <n v="34.69"/>
    <n v="-1"/>
  </r>
  <r>
    <s v="COUNTY"/>
    <x v="8"/>
    <s v="907422"/>
    <n v="-34.69"/>
    <n v="34.69"/>
    <x v="0"/>
    <d v="2016-12-01T00:00:00"/>
    <x v="8"/>
    <n v="5782840"/>
    <n v="34.69"/>
    <n v="-1"/>
  </r>
  <r>
    <s v="COUNTY"/>
    <x v="8"/>
    <s v="907423"/>
    <n v="-34.69"/>
    <n v="34.69"/>
    <x v="0"/>
    <d v="2016-12-01T00:00:00"/>
    <x v="8"/>
    <n v="5783150"/>
    <n v="34.69"/>
    <n v="-1"/>
  </r>
  <r>
    <s v="COUNTY"/>
    <x v="8"/>
    <s v="907424"/>
    <n v="-34.69"/>
    <n v="34.69"/>
    <x v="0"/>
    <d v="2016-12-01T00:00:00"/>
    <x v="8"/>
    <n v="5785330"/>
    <n v="34.69"/>
    <n v="-1"/>
  </r>
  <r>
    <s v="COUNTY"/>
    <x v="8"/>
    <s v="907425"/>
    <n v="-34.69"/>
    <n v="34.69"/>
    <x v="0"/>
    <d v="2016-12-01T00:00:00"/>
    <x v="8"/>
    <n v="5788970"/>
    <n v="34.69"/>
    <n v="-1"/>
  </r>
  <r>
    <s v="COUNTY"/>
    <x v="8"/>
    <s v="907426"/>
    <n v="-34.69"/>
    <n v="34.69"/>
    <x v="0"/>
    <d v="2016-12-01T00:00:00"/>
    <x v="8"/>
    <n v="5789030"/>
    <n v="34.69"/>
    <n v="-1"/>
  </r>
  <r>
    <s v="COUNTY"/>
    <x v="8"/>
    <s v="907427"/>
    <n v="-34.69"/>
    <n v="34.69"/>
    <x v="0"/>
    <d v="2016-12-01T00:00:00"/>
    <x v="8"/>
    <n v="5789040"/>
    <n v="34.69"/>
    <n v="-1"/>
  </r>
  <r>
    <s v="COUNTY"/>
    <x v="8"/>
    <s v="907428"/>
    <n v="-34.69"/>
    <n v="34.69"/>
    <x v="0"/>
    <d v="2016-12-01T00:00:00"/>
    <x v="8"/>
    <n v="5789060"/>
    <n v="34.69"/>
    <n v="-1"/>
  </r>
  <r>
    <s v="COUNTY"/>
    <x v="8"/>
    <s v="907429"/>
    <n v="-34.69"/>
    <n v="34.69"/>
    <x v="0"/>
    <d v="2016-12-01T00:00:00"/>
    <x v="8"/>
    <n v="5789270"/>
    <n v="34.69"/>
    <n v="-1"/>
  </r>
  <r>
    <s v="COUNTY"/>
    <x v="8"/>
    <s v="907430"/>
    <n v="-34.69"/>
    <n v="34.69"/>
    <x v="0"/>
    <d v="2016-12-01T00:00:00"/>
    <x v="8"/>
    <n v="5789280"/>
    <n v="34.69"/>
    <n v="-1"/>
  </r>
  <r>
    <s v="COUNTY"/>
    <x v="8"/>
    <s v="907431"/>
    <n v="-34.69"/>
    <n v="34.69"/>
    <x v="0"/>
    <d v="2016-12-01T00:00:00"/>
    <x v="8"/>
    <n v="5789290"/>
    <n v="34.69"/>
    <n v="-1"/>
  </r>
  <r>
    <s v="COUNTY"/>
    <x v="8"/>
    <s v="907432"/>
    <n v="-34.69"/>
    <n v="34.69"/>
    <x v="0"/>
    <d v="2016-12-01T00:00:00"/>
    <x v="8"/>
    <n v="5789330"/>
    <n v="34.69"/>
    <n v="-1"/>
  </r>
  <r>
    <s v="COUNTY"/>
    <x v="8"/>
    <s v="907433"/>
    <n v="-34.69"/>
    <n v="34.69"/>
    <x v="0"/>
    <d v="2016-12-01T00:00:00"/>
    <x v="8"/>
    <n v="5789340"/>
    <n v="34.69"/>
    <n v="-1"/>
  </r>
  <r>
    <s v="COUNTY"/>
    <x v="8"/>
    <s v="907434"/>
    <n v="-34.69"/>
    <n v="34.69"/>
    <x v="0"/>
    <d v="2016-12-01T00:00:00"/>
    <x v="8"/>
    <n v="5789350"/>
    <n v="34.69"/>
    <n v="-1"/>
  </r>
  <r>
    <s v="COUNTY"/>
    <x v="8"/>
    <s v="907435"/>
    <n v="-34.69"/>
    <n v="34.69"/>
    <x v="0"/>
    <d v="2016-12-01T00:00:00"/>
    <x v="8"/>
    <n v="5789370"/>
    <n v="34.69"/>
    <n v="-1"/>
  </r>
  <r>
    <s v="COUNTY"/>
    <x v="8"/>
    <s v="907436"/>
    <n v="-34.69"/>
    <n v="34.69"/>
    <x v="0"/>
    <d v="2016-12-01T00:00:00"/>
    <x v="8"/>
    <n v="5789380"/>
    <n v="34.69"/>
    <n v="-1"/>
  </r>
  <r>
    <s v="COUNTY"/>
    <x v="8"/>
    <s v="907437"/>
    <n v="-34.69"/>
    <n v="34.69"/>
    <x v="0"/>
    <d v="2016-12-01T00:00:00"/>
    <x v="8"/>
    <n v="5789400"/>
    <n v="34.69"/>
    <n v="-1"/>
  </r>
  <r>
    <s v="COUNTY"/>
    <x v="8"/>
    <s v="13629815"/>
    <n v="1387.6"/>
    <n v="1387.6"/>
    <x v="0"/>
    <d v="2016-12-01T00:00:00"/>
    <x v="8"/>
    <n v="5772770"/>
    <n v="34.69"/>
    <n v="40"/>
  </r>
  <r>
    <s v="COUNTY"/>
    <x v="8"/>
    <s v="13629815"/>
    <n v="832.56"/>
    <n v="832.56"/>
    <x v="0"/>
    <d v="2016-12-01T00:00:00"/>
    <x v="8"/>
    <n v="5784050"/>
    <n v="34.69"/>
    <n v="24"/>
  </r>
  <r>
    <s v="AWH"/>
    <x v="8"/>
    <s v="13860671"/>
    <n v="173.45"/>
    <n v="173.45"/>
    <x v="0"/>
    <d v="2016-12-01T00:00:00"/>
    <x v="8"/>
    <n v="5758540"/>
    <n v="34.69"/>
    <n v="5"/>
  </r>
  <r>
    <s v="SpokCity"/>
    <x v="8"/>
    <s v="13860671"/>
    <n v="34.69"/>
    <n v="34.69"/>
    <x v="0"/>
    <d v="2016-12-01T00:00:00"/>
    <x v="8"/>
    <n v="5738930"/>
    <n v="34.69"/>
    <n v="1"/>
  </r>
  <r>
    <s v="COUNTY"/>
    <x v="8"/>
    <s v="13860671"/>
    <n v="5168.8100000000004"/>
    <n v="5168.8100000000004"/>
    <x v="0"/>
    <d v="2016-12-01T00:00:00"/>
    <x v="8"/>
    <n v="5768490"/>
    <n v="34.69"/>
    <n v="149.00000000000003"/>
  </r>
  <r>
    <s v="COUNTY"/>
    <x v="8"/>
    <s v="13860671"/>
    <n v="6625.79"/>
    <n v="6625.79"/>
    <x v="0"/>
    <d v="2016-12-01T00:00:00"/>
    <x v="8"/>
    <n v="5785310"/>
    <n v="34.69"/>
    <n v="191"/>
  </r>
  <r>
    <s v="AWH"/>
    <x v="8"/>
    <s v="14071048"/>
    <n v="104.07"/>
    <n v="104.07"/>
    <x v="0"/>
    <d v="2016-12-01T00:00:00"/>
    <x v="8"/>
    <n v="5006758"/>
    <n v="34.69"/>
    <n v="3"/>
  </r>
  <r>
    <s v="SpokCity"/>
    <x v="8"/>
    <s v="14071048"/>
    <n v="104.07"/>
    <n v="104.07"/>
    <x v="0"/>
    <d v="2016-12-01T00:00:00"/>
    <x v="8"/>
    <n v="5013494"/>
    <n v="34.69"/>
    <n v="3"/>
  </r>
  <r>
    <s v="COUNTY"/>
    <x v="8"/>
    <s v="14071048"/>
    <n v="69.38"/>
    <n v="69.38"/>
    <x v="0"/>
    <d v="2016-12-01T00:00:00"/>
    <x v="8"/>
    <n v="5789030"/>
    <n v="34.69"/>
    <n v="2"/>
  </r>
  <r>
    <s v="COUNTY"/>
    <x v="8"/>
    <s v="14071048"/>
    <n v="4787.22"/>
    <n v="4787.22"/>
    <x v="0"/>
    <d v="2016-12-01T00:00:00"/>
    <x v="8"/>
    <n v="5772640"/>
    <n v="34.69"/>
    <n v="138.00000000000003"/>
  </r>
  <r>
    <s v="COUNTY"/>
    <x v="8"/>
    <s v="14071048"/>
    <n v="7493.04"/>
    <n v="7493.04"/>
    <x v="0"/>
    <d v="2016-12-01T00:00:00"/>
    <x v="8"/>
    <n v="5789400"/>
    <n v="34.69"/>
    <n v="216"/>
  </r>
  <r>
    <s v="COUNTY"/>
    <x v="8"/>
    <s v="889709"/>
    <n v="6.94"/>
    <n v="6.94"/>
    <x v="0"/>
    <d v="2016-12-02T00:00:00"/>
    <x v="8"/>
    <n v="5769970"/>
    <n v="34.69"/>
    <n v="0.20005765350245031"/>
  </r>
  <r>
    <s v="COUNTY"/>
    <x v="8"/>
    <s v="889759"/>
    <n v="34.69"/>
    <n v="34.69"/>
    <x v="0"/>
    <d v="2016-12-02T00:00:00"/>
    <x v="8"/>
    <n v="5785330"/>
    <n v="34.69"/>
    <n v="1"/>
  </r>
  <r>
    <s v="COUNTY"/>
    <x v="8"/>
    <s v="890043"/>
    <n v="8.01"/>
    <n v="8.01"/>
    <x v="0"/>
    <d v="2016-12-05T00:00:00"/>
    <x v="8"/>
    <n v="5773840"/>
    <n v="34.69"/>
    <n v="0.23090227731334678"/>
  </r>
  <r>
    <s v="COUNTY"/>
    <x v="8"/>
    <s v="891461"/>
    <n v="-26.02"/>
    <n v="26.02"/>
    <x v="0"/>
    <d v="2016-12-05T00:00:00"/>
    <x v="8"/>
    <n v="5785740"/>
    <n v="34.69"/>
    <n v="-0.75007206687806283"/>
  </r>
  <r>
    <s v="COUNTY"/>
    <x v="8"/>
    <s v="889119"/>
    <n v="34.69"/>
    <n v="34.69"/>
    <x v="0"/>
    <d v="2016-12-06T00:00:00"/>
    <x v="8"/>
    <n v="5788910"/>
    <n v="34.69"/>
    <n v="1"/>
  </r>
  <r>
    <s v="COUNTY"/>
    <x v="8"/>
    <s v="890104"/>
    <n v="34.69"/>
    <n v="34.69"/>
    <x v="0"/>
    <d v="2016-12-06T00:00:00"/>
    <x v="8"/>
    <n v="5001283"/>
    <n v="34.69"/>
    <n v="1"/>
  </r>
  <r>
    <s v="COUNTY"/>
    <x v="8"/>
    <s v="890590"/>
    <n v="-52.04"/>
    <n v="52.04"/>
    <x v="0"/>
    <d v="2016-12-06T00:00:00"/>
    <x v="8"/>
    <n v="5001261"/>
    <n v="34.69"/>
    <n v="-1.5001441337561257"/>
  </r>
  <r>
    <s v="COUNTY"/>
    <x v="8"/>
    <s v="889141"/>
    <n v="27.75"/>
    <n v="27.75"/>
    <x v="0"/>
    <d v="2016-12-08T00:00:00"/>
    <x v="8"/>
    <n v="5012054"/>
    <n v="34.69"/>
    <n v="0.79994234649754981"/>
  </r>
  <r>
    <s v="COUNTY"/>
    <x v="8"/>
    <s v="890081"/>
    <n v="27.75"/>
    <n v="27.75"/>
    <x v="0"/>
    <d v="2016-12-08T00:00:00"/>
    <x v="8"/>
    <n v="5788970"/>
    <n v="34.69"/>
    <n v="0.79994234649754981"/>
  </r>
  <r>
    <s v="COUNTY"/>
    <x v="8"/>
    <s v="890106"/>
    <n v="27.75"/>
    <n v="27.75"/>
    <x v="0"/>
    <d v="2016-12-08T00:00:00"/>
    <x v="8"/>
    <n v="5006738"/>
    <n v="34.69"/>
    <n v="0.79994234649754981"/>
  </r>
  <r>
    <s v="COUNTY"/>
    <x v="8"/>
    <s v="891474"/>
    <n v="-41.63"/>
    <n v="41.63"/>
    <x v="0"/>
    <d v="2016-12-08T00:00:00"/>
    <x v="8"/>
    <n v="5004349"/>
    <n v="34.69"/>
    <n v="-1.2000576535024505"/>
  </r>
  <r>
    <s v="COUNTY"/>
    <x v="8"/>
    <s v="891080"/>
    <n v="27.75"/>
    <n v="27.75"/>
    <x v="0"/>
    <d v="2016-12-09T00:00:00"/>
    <x v="8"/>
    <n v="5773660"/>
    <n v="34.69"/>
    <n v="0.79994234649754981"/>
  </r>
  <r>
    <s v="COUNTY"/>
    <x v="8"/>
    <s v="891469"/>
    <n v="27.75"/>
    <n v="27.75"/>
    <x v="0"/>
    <d v="2016-12-09T00:00:00"/>
    <x v="8"/>
    <n v="5709250"/>
    <n v="34.69"/>
    <n v="0.79994234649754981"/>
  </r>
  <r>
    <s v="COUNTY"/>
    <x v="8"/>
    <s v="892172"/>
    <n v="17.350000000000001"/>
    <n v="17.350000000000001"/>
    <x v="0"/>
    <d v="2016-12-12T00:00:00"/>
    <x v="8"/>
    <n v="5767870"/>
    <n v="34.69"/>
    <n v="0.50014413375612576"/>
  </r>
  <r>
    <s v="COUNTY"/>
    <x v="8"/>
    <s v="890592"/>
    <n v="26.02"/>
    <n v="26.02"/>
    <x v="0"/>
    <d v="2016-12-13T00:00:00"/>
    <x v="8"/>
    <n v="5001261"/>
    <n v="34.69"/>
    <n v="0.75007206687806283"/>
  </r>
  <r>
    <s v="COUNTY"/>
    <x v="8"/>
    <s v="891558"/>
    <n v="26.02"/>
    <n v="26.02"/>
    <x v="0"/>
    <d v="2016-12-13T00:00:00"/>
    <x v="8"/>
    <n v="5712040"/>
    <n v="34.69"/>
    <n v="0.75007206687806283"/>
  </r>
  <r>
    <s v="COUNTY"/>
    <x v="8"/>
    <s v="893372"/>
    <n v="-17.350000000000001"/>
    <n v="17.350000000000001"/>
    <x v="0"/>
    <d v="2016-12-13T00:00:00"/>
    <x v="8"/>
    <n v="5005453"/>
    <n v="34.69"/>
    <n v="-0.50014413375612576"/>
  </r>
  <r>
    <s v="COUNTY"/>
    <x v="8"/>
    <s v="891049"/>
    <n v="26.02"/>
    <n v="26.02"/>
    <x v="0"/>
    <d v="2016-12-14T00:00:00"/>
    <x v="8"/>
    <n v="5789060"/>
    <n v="34.69"/>
    <n v="0.75007206687806283"/>
  </r>
  <r>
    <s v="COUNTY"/>
    <x v="8"/>
    <s v="889749"/>
    <n v="20.81"/>
    <n v="20.81"/>
    <x v="0"/>
    <d v="2016-12-15T00:00:00"/>
    <x v="8"/>
    <n v="5708380"/>
    <n v="34.69"/>
    <n v="0.5998846929950995"/>
  </r>
  <r>
    <s v="COUNTY"/>
    <x v="8"/>
    <s v="891031"/>
    <n v="20.81"/>
    <n v="20.81"/>
    <x v="0"/>
    <d v="2016-12-15T00:00:00"/>
    <x v="8"/>
    <n v="5789040"/>
    <n v="34.69"/>
    <n v="0.5998846929950995"/>
  </r>
  <r>
    <s v="COUNTY"/>
    <x v="8"/>
    <s v="891528"/>
    <n v="20.81"/>
    <n v="20.81"/>
    <x v="0"/>
    <d v="2016-12-15T00:00:00"/>
    <x v="8"/>
    <n v="5764150"/>
    <n v="34.69"/>
    <n v="0.5998846929950995"/>
  </r>
  <r>
    <s v="COUNTY"/>
    <x v="8"/>
    <s v="895914"/>
    <n v="20.81"/>
    <n v="20.81"/>
    <x v="0"/>
    <d v="2016-12-15T00:00:00"/>
    <x v="8"/>
    <n v="5779510"/>
    <n v="34.69"/>
    <n v="0.5998846929950995"/>
  </r>
  <r>
    <s v="COUNTY"/>
    <x v="8"/>
    <s v="895915"/>
    <n v="20.81"/>
    <n v="20.81"/>
    <x v="0"/>
    <d v="2016-12-15T00:00:00"/>
    <x v="8"/>
    <n v="5739940"/>
    <n v="34.69"/>
    <n v="0.5998846929950995"/>
  </r>
  <r>
    <s v="COUNTY"/>
    <x v="8"/>
    <s v="895935"/>
    <n v="20.81"/>
    <n v="20.81"/>
    <x v="0"/>
    <d v="2016-12-15T00:00:00"/>
    <x v="8"/>
    <n v="5757530"/>
    <n v="34.69"/>
    <n v="0.5998846929950995"/>
  </r>
  <r>
    <s v="COUNTY"/>
    <x v="8"/>
    <s v="895960"/>
    <n v="20.81"/>
    <n v="20.81"/>
    <x v="0"/>
    <d v="2016-12-15T00:00:00"/>
    <x v="8"/>
    <n v="5783450"/>
    <n v="34.69"/>
    <n v="0.5998846929950995"/>
  </r>
  <r>
    <s v="COUNTY"/>
    <x v="8"/>
    <s v="895963"/>
    <n v="20.81"/>
    <n v="20.81"/>
    <x v="0"/>
    <d v="2016-12-15T00:00:00"/>
    <x v="8"/>
    <n v="5741840"/>
    <n v="34.69"/>
    <n v="0.5998846929950995"/>
  </r>
  <r>
    <s v="COUNTY"/>
    <x v="8"/>
    <s v="895964"/>
    <n v="20.81"/>
    <n v="20.81"/>
    <x v="0"/>
    <d v="2016-12-15T00:00:00"/>
    <x v="8"/>
    <n v="5006186"/>
    <n v="34.69"/>
    <n v="0.5998846929950995"/>
  </r>
  <r>
    <s v="COUNTY"/>
    <x v="8"/>
    <s v="895967"/>
    <n v="20.81"/>
    <n v="20.81"/>
    <x v="0"/>
    <d v="2016-12-15T00:00:00"/>
    <x v="8"/>
    <n v="5735050"/>
    <n v="34.69"/>
    <n v="0.5998846929950995"/>
  </r>
  <r>
    <s v="COUNTY"/>
    <x v="8"/>
    <s v="895970"/>
    <n v="20.81"/>
    <n v="20.81"/>
    <x v="0"/>
    <d v="2016-12-15T00:00:00"/>
    <x v="8"/>
    <n v="5779670"/>
    <n v="34.69"/>
    <n v="0.5998846929950995"/>
  </r>
  <r>
    <s v="COUNTY"/>
    <x v="8"/>
    <s v="892236"/>
    <n v="20.81"/>
    <n v="20.81"/>
    <x v="0"/>
    <d v="2016-12-16T00:00:00"/>
    <x v="8"/>
    <n v="5784850"/>
    <n v="34.69"/>
    <n v="0.5998846929950995"/>
  </r>
  <r>
    <s v="COUNTY"/>
    <x v="8"/>
    <s v="895088"/>
    <n v="-13.88"/>
    <n v="13.88"/>
    <x v="0"/>
    <d v="2016-12-16T00:00:00"/>
    <x v="8"/>
    <n v="5773660"/>
    <n v="34.69"/>
    <n v="-0.40011530700490061"/>
  </r>
  <r>
    <s v="COUNTY"/>
    <x v="8"/>
    <s v="895973"/>
    <n v="20.81"/>
    <n v="20.81"/>
    <x v="0"/>
    <d v="2016-12-16T00:00:00"/>
    <x v="8"/>
    <n v="5783090"/>
    <n v="34.69"/>
    <n v="0.5998846929950995"/>
  </r>
  <r>
    <s v="COUNTY"/>
    <x v="8"/>
    <s v="892173"/>
    <n v="34.69"/>
    <n v="34.69"/>
    <x v="0"/>
    <d v="2016-12-19T00:00:00"/>
    <x v="8"/>
    <n v="5767870"/>
    <n v="34.69"/>
    <n v="1"/>
  </r>
  <r>
    <s v="COUNTY"/>
    <x v="8"/>
    <s v="895450"/>
    <n v="26.02"/>
    <n v="26.02"/>
    <x v="0"/>
    <d v="2016-12-19T00:00:00"/>
    <x v="8"/>
    <n v="5778170"/>
    <n v="34.69"/>
    <n v="0.75007206687806283"/>
  </r>
  <r>
    <s v="COUNTY"/>
    <x v="8"/>
    <s v="895544"/>
    <n v="26.02"/>
    <n v="26.02"/>
    <x v="0"/>
    <d v="2016-12-19T00:00:00"/>
    <x v="8"/>
    <n v="5775470"/>
    <n v="34.69"/>
    <n v="0.75007206687806283"/>
  </r>
  <r>
    <s v="COUNTY"/>
    <x v="8"/>
    <s v="895919"/>
    <n v="26.02"/>
    <n v="26.02"/>
    <x v="0"/>
    <d v="2016-12-19T00:00:00"/>
    <x v="8"/>
    <n v="5743110"/>
    <n v="34.69"/>
    <n v="0.75007206687806283"/>
  </r>
  <r>
    <s v="COUNTY"/>
    <x v="8"/>
    <s v="895929"/>
    <n v="26.02"/>
    <n v="26.02"/>
    <x v="0"/>
    <d v="2016-12-19T00:00:00"/>
    <x v="8"/>
    <n v="5775040"/>
    <n v="34.69"/>
    <n v="0.75007206687806283"/>
  </r>
  <r>
    <s v="COUNTY"/>
    <x v="8"/>
    <s v="895932"/>
    <n v="26.02"/>
    <n v="26.02"/>
    <x v="0"/>
    <d v="2016-12-19T00:00:00"/>
    <x v="8"/>
    <n v="5782840"/>
    <n v="34.69"/>
    <n v="0.75007206687806283"/>
  </r>
  <r>
    <s v="COUNTY"/>
    <x v="8"/>
    <s v="890723"/>
    <n v="17.350000000000001"/>
    <n v="17.350000000000001"/>
    <x v="0"/>
    <d v="2016-12-20T00:00:00"/>
    <x v="8"/>
    <n v="5789030"/>
    <n v="34.69"/>
    <n v="0.50014413375612576"/>
  </r>
  <r>
    <s v="COUNTY"/>
    <x v="8"/>
    <s v="895069"/>
    <n v="78.05"/>
    <n v="78.05"/>
    <x v="0"/>
    <d v="2016-12-20T00:00:00"/>
    <x v="8"/>
    <n v="5780430"/>
    <n v="34.69"/>
    <n v="2.2499279331219371"/>
  </r>
  <r>
    <s v="COUNTY"/>
    <x v="8"/>
    <s v="895454"/>
    <n v="26.02"/>
    <n v="26.02"/>
    <x v="0"/>
    <d v="2016-12-20T00:00:00"/>
    <x v="8"/>
    <n v="5759320"/>
    <n v="34.69"/>
    <n v="0.75007206687806283"/>
  </r>
  <r>
    <s v="COUNTY"/>
    <x v="8"/>
    <s v="895458"/>
    <n v="34.69"/>
    <n v="34.69"/>
    <x v="0"/>
    <d v="2016-12-20T00:00:00"/>
    <x v="8"/>
    <n v="5775560"/>
    <n v="34.69"/>
    <n v="1"/>
  </r>
  <r>
    <s v="COUNTY"/>
    <x v="8"/>
    <s v="895550"/>
    <n v="26.02"/>
    <n v="26.02"/>
    <x v="0"/>
    <d v="2016-12-20T00:00:00"/>
    <x v="8"/>
    <n v="5786660"/>
    <n v="34.69"/>
    <n v="0.75007206687806283"/>
  </r>
  <r>
    <s v="COUNTY"/>
    <x v="8"/>
    <s v="896321"/>
    <n v="26.02"/>
    <n v="26.02"/>
    <x v="0"/>
    <d v="2016-12-20T00:00:00"/>
    <x v="8"/>
    <n v="5766210"/>
    <n v="34.69"/>
    <n v="0.75007206687806283"/>
  </r>
  <r>
    <s v="COUNTY"/>
    <x v="8"/>
    <s v="895999"/>
    <n v="13.88"/>
    <n v="13.88"/>
    <x v="0"/>
    <d v="2016-12-22T00:00:00"/>
    <x v="8"/>
    <n v="5006186"/>
    <n v="34.69"/>
    <n v="0.40011530700490061"/>
  </r>
  <r>
    <s v="COUNTY"/>
    <x v="8"/>
    <s v="896013"/>
    <n v="13.88"/>
    <n v="13.88"/>
    <x v="0"/>
    <d v="2016-12-22T00:00:00"/>
    <x v="8"/>
    <n v="5739940"/>
    <n v="34.69"/>
    <n v="0.40011530700490061"/>
  </r>
  <r>
    <s v="COUNTY"/>
    <x v="8"/>
    <s v="896246"/>
    <n v="13.88"/>
    <n v="13.88"/>
    <x v="0"/>
    <d v="2016-12-22T00:00:00"/>
    <x v="8"/>
    <n v="5741840"/>
    <n v="34.69"/>
    <n v="0.40011530700490061"/>
  </r>
  <r>
    <s v="COUNTY"/>
    <x v="8"/>
    <s v="894062"/>
    <n v="13.88"/>
    <n v="13.88"/>
    <x v="0"/>
    <d v="2016-12-23T00:00:00"/>
    <x v="8"/>
    <n v="5783150"/>
    <n v="34.69"/>
    <n v="0.40011530700490061"/>
  </r>
  <r>
    <s v="COUNTY"/>
    <x v="8"/>
    <s v="894802"/>
    <n v="13.88"/>
    <n v="13.88"/>
    <x v="0"/>
    <d v="2016-12-23T00:00:00"/>
    <x v="8"/>
    <n v="5789270"/>
    <n v="34.69"/>
    <n v="0.40011530700490061"/>
  </r>
  <r>
    <s v="COUNTY"/>
    <x v="8"/>
    <s v="895448"/>
    <n v="8.67"/>
    <n v="8.67"/>
    <x v="0"/>
    <d v="2016-12-26T00:00:00"/>
    <x v="8"/>
    <n v="5789330"/>
    <n v="34.69"/>
    <n v="0.24992793312193717"/>
  </r>
  <r>
    <s v="COUNTY"/>
    <x v="8"/>
    <s v="895484"/>
    <n v="8.67"/>
    <n v="8.67"/>
    <x v="0"/>
    <d v="2016-12-26T00:00:00"/>
    <x v="8"/>
    <n v="5776800"/>
    <n v="34.69"/>
    <n v="0.24992793312193717"/>
  </r>
  <r>
    <s v="COUNTY"/>
    <x v="8"/>
    <s v="895611"/>
    <n v="8.67"/>
    <n v="8.67"/>
    <x v="0"/>
    <d v="2016-12-26T00:00:00"/>
    <x v="8"/>
    <n v="5789340"/>
    <n v="34.69"/>
    <n v="0.24992793312193717"/>
  </r>
  <r>
    <s v="COUNTY"/>
    <x v="8"/>
    <s v="895652"/>
    <n v="8.67"/>
    <n v="8.67"/>
    <x v="0"/>
    <d v="2016-12-26T00:00:00"/>
    <x v="8"/>
    <n v="5789350"/>
    <n v="34.69"/>
    <n v="0.24992793312193717"/>
  </r>
  <r>
    <s v="COUNTY"/>
    <x v="8"/>
    <s v="895979"/>
    <n v="8.67"/>
    <n v="8.67"/>
    <x v="0"/>
    <d v="2016-12-26T00:00:00"/>
    <x v="8"/>
    <n v="5789370"/>
    <n v="34.69"/>
    <n v="0.24992793312193717"/>
  </r>
  <r>
    <s v="COUNTY"/>
    <x v="8"/>
    <s v="896000"/>
    <n v="8.67"/>
    <n v="8.67"/>
    <x v="0"/>
    <d v="2016-12-26T00:00:00"/>
    <x v="8"/>
    <n v="5789380"/>
    <n v="34.69"/>
    <n v="0.24992793312193717"/>
  </r>
  <r>
    <s v="COUNTY"/>
    <x v="8"/>
    <s v="896380"/>
    <n v="8.67"/>
    <n v="8.67"/>
    <x v="0"/>
    <d v="2016-12-26T00:00:00"/>
    <x v="8"/>
    <n v="5789400"/>
    <n v="34.69"/>
    <n v="0.24992793312193717"/>
  </r>
  <r>
    <s v="COUNTY"/>
    <x v="8"/>
    <s v="896421"/>
    <n v="8.67"/>
    <n v="8.67"/>
    <x v="0"/>
    <d v="2016-12-26T00:00:00"/>
    <x v="8"/>
    <n v="5782840"/>
    <n v="34.69"/>
    <n v="0.24992793312193717"/>
  </r>
  <r>
    <s v="COUNTY"/>
    <x v="8"/>
    <s v="896445"/>
    <n v="8.67"/>
    <n v="8.67"/>
    <x v="0"/>
    <d v="2016-12-26T00:00:00"/>
    <x v="8"/>
    <n v="5743110"/>
    <n v="34.69"/>
    <n v="0.24992793312193717"/>
  </r>
  <r>
    <s v="COUNTY"/>
    <x v="8"/>
    <s v="897394"/>
    <n v="34.69"/>
    <n v="34.69"/>
    <x v="0"/>
    <d v="2016-12-26T00:00:00"/>
    <x v="8"/>
    <n v="5770290"/>
    <n v="34.69"/>
    <n v="1"/>
  </r>
  <r>
    <s v="COUNTY"/>
    <x v="8"/>
    <s v="899081"/>
    <n v="34.69"/>
    <n v="34.69"/>
    <x v="0"/>
    <d v="2016-12-26T00:00:00"/>
    <x v="8"/>
    <n v="5759760"/>
    <n v="34.69"/>
    <n v="1"/>
  </r>
  <r>
    <s v="COUNTY"/>
    <x v="8"/>
    <s v="897108"/>
    <n v="8.67"/>
    <n v="8.67"/>
    <x v="0"/>
    <d v="2016-12-28T00:00:00"/>
    <x v="8"/>
    <n v="5006258"/>
    <n v="34.69"/>
    <n v="0.24992793312193717"/>
  </r>
  <r>
    <s v="COUNTY"/>
    <x v="8"/>
    <s v="898363"/>
    <n v="34.69"/>
    <n v="34.69"/>
    <x v="0"/>
    <d v="2016-12-28T00:00:00"/>
    <x v="8"/>
    <n v="5737140"/>
    <n v="34.69"/>
    <n v="1"/>
  </r>
  <r>
    <s v="COUNTY"/>
    <x v="8"/>
    <s v="894781"/>
    <n v="6.94"/>
    <n v="6.94"/>
    <x v="0"/>
    <d v="2016-12-29T00:00:00"/>
    <x v="8"/>
    <n v="5789280"/>
    <n v="34.69"/>
    <n v="0.20005765350245031"/>
  </r>
  <r>
    <s v="COUNTY"/>
    <x v="8"/>
    <s v="894784"/>
    <n v="6.94"/>
    <n v="6.94"/>
    <x v="0"/>
    <d v="2016-12-29T00:00:00"/>
    <x v="8"/>
    <n v="5789290"/>
    <n v="34.69"/>
    <n v="0.20005765350245031"/>
  </r>
  <r>
    <s v="COUNTY"/>
    <x v="8"/>
    <s v="896275"/>
    <n v="6.94"/>
    <n v="6.94"/>
    <x v="0"/>
    <d v="2016-12-29T00:00:00"/>
    <x v="8"/>
    <n v="5735050"/>
    <n v="34.69"/>
    <n v="0.20005765350245031"/>
  </r>
  <r>
    <s v="COUNTY"/>
    <x v="8"/>
    <s v="897130"/>
    <n v="6.94"/>
    <n v="6.94"/>
    <x v="0"/>
    <d v="2016-12-29T00:00:00"/>
    <x v="8"/>
    <n v="5779670"/>
    <n v="34.69"/>
    <n v="0.20005765350245031"/>
  </r>
  <r>
    <s v="COUNTY"/>
    <x v="8"/>
    <s v="14071088"/>
    <n v="34.69"/>
    <n v="34.69"/>
    <x v="0"/>
    <d v="2016-12-31T00:00:00"/>
    <x v="8"/>
    <n v="5009754"/>
    <n v="34.69"/>
    <n v="1"/>
  </r>
  <r>
    <s v="COUNTY"/>
    <x v="8"/>
    <s v="889703"/>
    <n v="-34.69"/>
    <n v="34.69"/>
    <x v="0"/>
    <d v="2017-01-01T00:00:00"/>
    <x v="9"/>
    <n v="5742680"/>
    <n v="34.69"/>
    <n v="-1"/>
  </r>
  <r>
    <s v="COUNTY"/>
    <x v="8"/>
    <s v="889713"/>
    <n v="-34.69"/>
    <n v="34.69"/>
    <x v="0"/>
    <d v="2017-01-01T00:00:00"/>
    <x v="9"/>
    <n v="5007661"/>
    <n v="34.69"/>
    <n v="-1"/>
  </r>
  <r>
    <s v="COUNTY"/>
    <x v="8"/>
    <s v="890591"/>
    <n v="-69.38"/>
    <n v="69.38"/>
    <x v="0"/>
    <d v="2017-01-01T00:00:00"/>
    <x v="9"/>
    <n v="5001261"/>
    <n v="34.69"/>
    <n v="-2"/>
  </r>
  <r>
    <s v="COUNTY"/>
    <x v="8"/>
    <s v="890593"/>
    <n v="34.69"/>
    <n v="34.69"/>
    <x v="0"/>
    <d v="2017-01-01T00:00:00"/>
    <x v="9"/>
    <n v="5001261"/>
    <n v="34.69"/>
    <n v="1"/>
  </r>
  <r>
    <s v="COUNTY"/>
    <x v="8"/>
    <s v="891028"/>
    <n v="-34.69"/>
    <n v="34.69"/>
    <x v="0"/>
    <d v="2017-01-01T00:00:00"/>
    <x v="9"/>
    <n v="5779260"/>
    <n v="34.69"/>
    <n v="-1"/>
  </r>
  <r>
    <s v="COUNTY"/>
    <x v="8"/>
    <s v="891462"/>
    <n v="-34.69"/>
    <n v="34.69"/>
    <x v="0"/>
    <d v="2017-01-01T00:00:00"/>
    <x v="9"/>
    <n v="5785740"/>
    <n v="34.69"/>
    <n v="-1"/>
  </r>
  <r>
    <s v="COUNTY"/>
    <x v="8"/>
    <s v="891470"/>
    <n v="34.69"/>
    <n v="34.69"/>
    <x v="0"/>
    <d v="2017-01-01T00:00:00"/>
    <x v="9"/>
    <n v="5709250"/>
    <n v="34.69"/>
    <n v="1"/>
  </r>
  <r>
    <s v="COUNTY"/>
    <x v="8"/>
    <s v="891476"/>
    <n v="-69.38"/>
    <n v="69.38"/>
    <x v="0"/>
    <d v="2017-01-01T00:00:00"/>
    <x v="9"/>
    <n v="5004349"/>
    <n v="34.69"/>
    <n v="-2"/>
  </r>
  <r>
    <s v="COUNTY"/>
    <x v="8"/>
    <s v="891529"/>
    <n v="34.69"/>
    <n v="34.69"/>
    <x v="0"/>
    <d v="2017-01-01T00:00:00"/>
    <x v="9"/>
    <n v="5764150"/>
    <n v="34.69"/>
    <n v="1"/>
  </r>
  <r>
    <s v="COUNTY"/>
    <x v="8"/>
    <s v="893373"/>
    <n v="-34.69"/>
    <n v="34.69"/>
    <x v="0"/>
    <d v="2017-01-01T00:00:00"/>
    <x v="9"/>
    <n v="5005453"/>
    <n v="34.69"/>
    <n v="-1"/>
  </r>
  <r>
    <s v="COUNTY"/>
    <x v="8"/>
    <s v="895966"/>
    <n v="34.69"/>
    <n v="34.69"/>
    <x v="0"/>
    <d v="2017-01-01T00:00:00"/>
    <x v="9"/>
    <n v="5742680"/>
    <n v="34.69"/>
    <n v="1"/>
  </r>
  <r>
    <s v="COUNTY"/>
    <x v="8"/>
    <s v="897088"/>
    <n v="34.69"/>
    <n v="34.69"/>
    <x v="0"/>
    <d v="2017-01-01T00:00:00"/>
    <x v="9"/>
    <n v="5789430"/>
    <n v="34.69"/>
    <n v="1"/>
  </r>
  <r>
    <s v="COUNTY"/>
    <x v="8"/>
    <s v="897389"/>
    <n v="34.69"/>
    <n v="34.69"/>
    <x v="0"/>
    <d v="2017-01-01T00:00:00"/>
    <x v="9"/>
    <n v="5789440"/>
    <n v="34.69"/>
    <n v="1"/>
  </r>
  <r>
    <s v="COUNTY"/>
    <x v="8"/>
    <s v="897459"/>
    <n v="27.75"/>
    <n v="27.75"/>
    <x v="0"/>
    <d v="2017-01-01T00:00:00"/>
    <x v="9"/>
    <n v="5789460"/>
    <n v="34.69"/>
    <n v="0.79994234649754981"/>
  </r>
  <r>
    <s v="COUNTY"/>
    <x v="8"/>
    <s v="898467"/>
    <n v="34.69"/>
    <n v="34.69"/>
    <x v="0"/>
    <d v="2017-01-01T00:00:00"/>
    <x v="9"/>
    <n v="5775040"/>
    <n v="34.69"/>
    <n v="1"/>
  </r>
  <r>
    <s v="COUNTY"/>
    <x v="8"/>
    <s v="898714"/>
    <n v="34.69"/>
    <n v="34.69"/>
    <x v="0"/>
    <d v="2017-01-01T00:00:00"/>
    <x v="9"/>
    <n v="5757530"/>
    <n v="34.69"/>
    <n v="1"/>
  </r>
  <r>
    <s v="COUNTY"/>
    <x v="8"/>
    <s v="898766"/>
    <n v="27.75"/>
    <n v="27.75"/>
    <x v="0"/>
    <d v="2017-01-01T00:00:00"/>
    <x v="9"/>
    <n v="5007661"/>
    <n v="34.69"/>
    <n v="0.79994234649754981"/>
  </r>
  <r>
    <s v="COUNTY"/>
    <x v="8"/>
    <s v="898969"/>
    <n v="34.69"/>
    <n v="34.69"/>
    <x v="0"/>
    <d v="2017-01-01T00:00:00"/>
    <x v="9"/>
    <n v="5737140"/>
    <n v="34.69"/>
    <n v="1"/>
  </r>
  <r>
    <s v="AWH"/>
    <x v="8"/>
    <s v="13860681"/>
    <n v="173.45"/>
    <n v="173.45"/>
    <x v="0"/>
    <d v="2017-01-01T00:00:00"/>
    <x v="9"/>
    <n v="5777650"/>
    <n v="34.69"/>
    <n v="5"/>
  </r>
  <r>
    <s v="SpokCity"/>
    <x v="8"/>
    <s v="13860681"/>
    <n v="34.69"/>
    <n v="34.69"/>
    <x v="0"/>
    <d v="2017-01-01T00:00:00"/>
    <x v="9"/>
    <n v="5738930"/>
    <n v="34.69"/>
    <n v="1"/>
  </r>
  <r>
    <s v="COUNTY"/>
    <x v="8"/>
    <s v="13860681"/>
    <n v="5238.1899999999996"/>
    <n v="5238.1899999999996"/>
    <x v="0"/>
    <d v="2017-01-01T00:00:00"/>
    <x v="9"/>
    <n v="5781920"/>
    <n v="34.69"/>
    <n v="151"/>
  </r>
  <r>
    <s v="COUNTY"/>
    <x v="8"/>
    <s v="13860681"/>
    <n v="34.69"/>
    <n v="34.69"/>
    <x v="0"/>
    <d v="2017-01-01T00:00:00"/>
    <x v="9"/>
    <n v="5788880"/>
    <n v="34.69"/>
    <n v="1"/>
  </r>
  <r>
    <s v="COUNTY"/>
    <x v="8"/>
    <s v="13860681"/>
    <n v="6695.17"/>
    <n v="6695.17"/>
    <x v="0"/>
    <d v="2017-01-01T00:00:00"/>
    <x v="9"/>
    <n v="5763590"/>
    <n v="34.69"/>
    <n v="193.00000000000003"/>
  </r>
  <r>
    <s v="AWH"/>
    <x v="8"/>
    <s v="14118647"/>
    <n v="105.06"/>
    <n v="105.06"/>
    <x v="0"/>
    <d v="2017-01-01T00:00:00"/>
    <x v="9"/>
    <n v="5006758"/>
    <n v="35.020000000000003"/>
    <n v="3"/>
  </r>
  <r>
    <s v="SpokCity"/>
    <x v="8"/>
    <s v="14118647"/>
    <n v="105.06"/>
    <n v="105.06"/>
    <x v="0"/>
    <d v="2017-01-01T00:00:00"/>
    <x v="9"/>
    <n v="5013494"/>
    <n v="35.020000000000003"/>
    <n v="3"/>
  </r>
  <r>
    <s v="COUNTY"/>
    <x v="8"/>
    <s v="14118647"/>
    <n v="70.040000000000006"/>
    <n v="70.040000000000006"/>
    <x v="0"/>
    <d v="2017-01-01T00:00:00"/>
    <x v="9"/>
    <n v="5786650"/>
    <n v="35.020000000000003"/>
    <n v="2"/>
  </r>
  <r>
    <s v="COUNTY"/>
    <x v="8"/>
    <s v="14118647"/>
    <n v="4867.78"/>
    <n v="4867.78"/>
    <x v="0"/>
    <d v="2017-01-01T00:00:00"/>
    <x v="9"/>
    <n v="5767870"/>
    <n v="35.020000000000003"/>
    <n v="138.99999999999997"/>
  </r>
  <r>
    <s v="COUNTY"/>
    <x v="8"/>
    <s v="14118647"/>
    <n v="7564.32"/>
    <n v="7564.32"/>
    <x v="0"/>
    <d v="2017-01-01T00:00:00"/>
    <x v="9"/>
    <n v="5013083"/>
    <n v="35.020000000000003"/>
    <n v="215.99999999999997"/>
  </r>
  <r>
    <s v="COUNTY"/>
    <x v="8"/>
    <s v="14318964"/>
    <n v="1155.6600000000001"/>
    <n v="1155.6600000000001"/>
    <x v="0"/>
    <d v="2017-01-01T00:00:00"/>
    <x v="9"/>
    <n v="5781200"/>
    <n v="35.020000000000003"/>
    <n v="33"/>
  </r>
  <r>
    <s v="COUNTY"/>
    <x v="8"/>
    <s v="14318964"/>
    <n v="665.38"/>
    <n v="665.38"/>
    <x v="0"/>
    <d v="2017-01-01T00:00:00"/>
    <x v="9"/>
    <n v="5781130"/>
    <n v="35.020000000000003"/>
    <n v="18.999999999999996"/>
  </r>
  <r>
    <s v="COUNTY"/>
    <x v="8"/>
    <s v="906699"/>
    <n v="-28.02"/>
    <n v="28.02"/>
    <x v="0"/>
    <d v="2017-01-02T00:00:00"/>
    <x v="9"/>
    <n v="5755940"/>
    <n v="35.020000000000003"/>
    <n v="-0.80011422044545966"/>
  </r>
  <r>
    <s v="COUNTY"/>
    <x v="8"/>
    <s v="905189"/>
    <n v="35.020000000000003"/>
    <n v="35.020000000000003"/>
    <x v="0"/>
    <d v="2017-01-03T00:00:00"/>
    <x v="9"/>
    <n v="5759320"/>
    <n v="35.020000000000003"/>
    <n v="1"/>
  </r>
  <r>
    <s v="COUNTY"/>
    <x v="8"/>
    <s v="905755"/>
    <n v="8.09"/>
    <n v="8.09"/>
    <x v="0"/>
    <d v="2017-01-03T00:00:00"/>
    <x v="9"/>
    <n v="5783450"/>
    <n v="35.020000000000003"/>
    <n v="0.23101085094231866"/>
  </r>
  <r>
    <s v="COUNTY"/>
    <x v="8"/>
    <s v="905756"/>
    <n v="8.09"/>
    <n v="8.09"/>
    <x v="0"/>
    <d v="2017-01-03T00:00:00"/>
    <x v="9"/>
    <n v="5783450"/>
    <n v="35.020000000000003"/>
    <n v="0.23101085094231866"/>
  </r>
  <r>
    <s v="COUNTY"/>
    <x v="8"/>
    <s v="905757"/>
    <n v="8.09"/>
    <n v="8.09"/>
    <x v="0"/>
    <d v="2017-01-03T00:00:00"/>
    <x v="9"/>
    <n v="5783450"/>
    <n v="35.020000000000003"/>
    <n v="0.23101085094231866"/>
  </r>
  <r>
    <s v="COUNTY"/>
    <x v="8"/>
    <s v="907450"/>
    <n v="-26.27"/>
    <n v="26.27"/>
    <x v="0"/>
    <d v="2017-01-04T00:00:00"/>
    <x v="9"/>
    <n v="5789060"/>
    <n v="35.020000000000003"/>
    <n v="-0.75014277555682463"/>
  </r>
  <r>
    <s v="COUNTY"/>
    <x v="8"/>
    <s v="905741"/>
    <n v="35.020000000000003"/>
    <n v="35.020000000000003"/>
    <x v="0"/>
    <d v="2017-01-05T00:00:00"/>
    <x v="9"/>
    <n v="5783450"/>
    <n v="35.020000000000003"/>
    <n v="1"/>
  </r>
  <r>
    <s v="COUNTY"/>
    <x v="8"/>
    <s v="906728"/>
    <n v="8.76"/>
    <n v="8.76"/>
    <x v="0"/>
    <d v="2017-01-05T00:00:00"/>
    <x v="9"/>
    <n v="5784760"/>
    <n v="35.020000000000003"/>
    <n v="0.25014277555682463"/>
  </r>
  <r>
    <s v="COUNTY"/>
    <x v="8"/>
    <s v="906984"/>
    <n v="35.020000000000003"/>
    <n v="35.020000000000003"/>
    <x v="0"/>
    <d v="2017-01-06T00:00:00"/>
    <x v="9"/>
    <n v="5773660"/>
    <n v="35.020000000000003"/>
    <n v="1"/>
  </r>
  <r>
    <s v="COUNTY"/>
    <x v="8"/>
    <s v="899837"/>
    <n v="27.75"/>
    <n v="27.75"/>
    <x v="0"/>
    <d v="2017-01-09T00:00:00"/>
    <x v="9"/>
    <n v="5759760"/>
    <n v="35.020000000000003"/>
    <n v="0.79240434037692742"/>
  </r>
  <r>
    <s v="COUNTY"/>
    <x v="8"/>
    <s v="905692"/>
    <n v="28.02"/>
    <n v="28.02"/>
    <x v="0"/>
    <d v="2017-01-09T00:00:00"/>
    <x v="9"/>
    <n v="5789540"/>
    <n v="35.020000000000003"/>
    <n v="0.80011422044545966"/>
  </r>
  <r>
    <s v="COUNTY"/>
    <x v="8"/>
    <s v="908431"/>
    <n v="-21.01"/>
    <n v="21.01"/>
    <x v="0"/>
    <d v="2017-01-09T00:00:00"/>
    <x v="9"/>
    <n v="5776810"/>
    <n v="35.020000000000003"/>
    <n v="-0.59994288977727017"/>
  </r>
  <r>
    <s v="COUNTY"/>
    <x v="8"/>
    <s v="908849"/>
    <n v="-34.770000000000003"/>
    <n v="34.770000000000003"/>
    <x v="0"/>
    <d v="2017-01-11T00:00:00"/>
    <x v="9"/>
    <n v="5789060"/>
    <n v="35.020000000000003"/>
    <n v="-0.99286122215876638"/>
  </r>
  <r>
    <s v="COUNTY"/>
    <x v="8"/>
    <s v="907921"/>
    <n v="26.27"/>
    <n v="26.27"/>
    <x v="0"/>
    <d v="2017-01-12T00:00:00"/>
    <x v="9"/>
    <n v="5784760"/>
    <n v="35.020000000000003"/>
    <n v="0.75014277555682463"/>
  </r>
  <r>
    <s v="COUNTY"/>
    <x v="8"/>
    <s v="908364"/>
    <n v="21.01"/>
    <n v="21.01"/>
    <x v="0"/>
    <d v="2017-01-16T00:00:00"/>
    <x v="9"/>
    <n v="5789710"/>
    <n v="35.020000000000003"/>
    <n v="0.59994288977727017"/>
  </r>
  <r>
    <s v="COUNTY"/>
    <x v="8"/>
    <s v="908785"/>
    <n v="21.01"/>
    <n v="21.01"/>
    <x v="0"/>
    <d v="2017-01-16T00:00:00"/>
    <x v="9"/>
    <n v="5775470"/>
    <n v="35.020000000000003"/>
    <n v="0.59994288977727017"/>
  </r>
  <r>
    <s v="COUNTY"/>
    <x v="8"/>
    <s v="909936"/>
    <n v="-14.01"/>
    <n v="14.01"/>
    <x v="0"/>
    <d v="2017-01-16T00:00:00"/>
    <x v="9"/>
    <n v="5015999"/>
    <n v="35.020000000000003"/>
    <n v="-0.40005711022272983"/>
  </r>
  <r>
    <s v="COUNTY"/>
    <x v="8"/>
    <s v="910432"/>
    <n v="-14.01"/>
    <n v="14.01"/>
    <x v="0"/>
    <d v="2017-01-17T00:00:00"/>
    <x v="9"/>
    <n v="5786250"/>
    <n v="35.020000000000003"/>
    <n v="-0.40005711022272983"/>
  </r>
  <r>
    <s v="COUNTY"/>
    <x v="8"/>
    <s v="911169"/>
    <n v="21.01"/>
    <n v="21.01"/>
    <x v="0"/>
    <d v="2017-01-17T00:00:00"/>
    <x v="9"/>
    <n v="5772140"/>
    <n v="35.020000000000003"/>
    <n v="0.59994288977727017"/>
  </r>
  <r>
    <s v="COUNTY"/>
    <x v="8"/>
    <s v="908953"/>
    <n v="17.510000000000002"/>
    <n v="17.510000000000002"/>
    <x v="0"/>
    <d v="2017-01-19T00:00:00"/>
    <x v="9"/>
    <n v="5789790"/>
    <n v="35.020000000000003"/>
    <n v="0.5"/>
  </r>
  <r>
    <s v="COUNTY"/>
    <x v="8"/>
    <s v="909350"/>
    <n v="17.510000000000002"/>
    <n v="17.510000000000002"/>
    <x v="0"/>
    <d v="2017-01-19T00:00:00"/>
    <x v="9"/>
    <n v="5776100"/>
    <n v="35.020000000000003"/>
    <n v="0.5"/>
  </r>
  <r>
    <s v="COUNTY"/>
    <x v="8"/>
    <s v="909351"/>
    <n v="17.510000000000002"/>
    <n v="17.510000000000002"/>
    <x v="0"/>
    <d v="2017-01-20T00:00:00"/>
    <x v="9"/>
    <n v="5789840"/>
    <n v="35.020000000000003"/>
    <n v="0.5"/>
  </r>
  <r>
    <s v="COUNTY"/>
    <x v="8"/>
    <s v="913181"/>
    <n v="26.27"/>
    <n v="26.27"/>
    <x v="0"/>
    <d v="2017-01-20T00:00:00"/>
    <x v="9"/>
    <n v="5012725"/>
    <n v="35.020000000000003"/>
    <n v="0.75014277555682463"/>
  </r>
  <r>
    <s v="COUNTY"/>
    <x v="8"/>
    <s v="909938"/>
    <n v="28.02"/>
    <n v="28.02"/>
    <x v="0"/>
    <d v="2017-01-23T00:00:00"/>
    <x v="9"/>
    <n v="5015999"/>
    <n v="35.020000000000003"/>
    <n v="0.80011422044545966"/>
  </r>
  <r>
    <s v="COUNTY"/>
    <x v="8"/>
    <s v="911124"/>
    <n v="14.01"/>
    <n v="14.01"/>
    <x v="0"/>
    <d v="2017-01-23T00:00:00"/>
    <x v="9"/>
    <n v="5789990"/>
    <n v="35.020000000000003"/>
    <n v="0.40005711022272983"/>
  </r>
  <r>
    <s v="COUNTY"/>
    <x v="8"/>
    <s v="909285"/>
    <n v="14.01"/>
    <n v="14.01"/>
    <x v="0"/>
    <d v="2017-01-24T00:00:00"/>
    <x v="9"/>
    <n v="5789820"/>
    <n v="35.020000000000003"/>
    <n v="0.40005711022272983"/>
  </r>
  <r>
    <s v="COUNTY"/>
    <x v="8"/>
    <s v="909466"/>
    <n v="14.01"/>
    <n v="14.01"/>
    <x v="0"/>
    <d v="2017-01-24T00:00:00"/>
    <x v="9"/>
    <n v="5789880"/>
    <n v="35.020000000000003"/>
    <n v="0.40005711022272983"/>
  </r>
  <r>
    <s v="COUNTY"/>
    <x v="8"/>
    <s v="910720"/>
    <n v="14.01"/>
    <n v="14.01"/>
    <x v="0"/>
    <d v="2017-01-24T00:00:00"/>
    <x v="9"/>
    <n v="5789940"/>
    <n v="35.020000000000003"/>
    <n v="0.40005711022272983"/>
  </r>
  <r>
    <s v="COUNTY"/>
    <x v="8"/>
    <s v="910803"/>
    <n v="14.01"/>
    <n v="14.01"/>
    <x v="0"/>
    <d v="2017-01-24T00:00:00"/>
    <x v="9"/>
    <n v="5789410"/>
    <n v="35.020000000000003"/>
    <n v="0.40005711022272983"/>
  </r>
  <r>
    <s v="COUNTY"/>
    <x v="8"/>
    <s v="913099"/>
    <n v="28.02"/>
    <n v="28.02"/>
    <x v="0"/>
    <d v="2017-01-24T00:00:00"/>
    <x v="9"/>
    <n v="5784070"/>
    <n v="35.020000000000003"/>
    <n v="0.80011422044545966"/>
  </r>
  <r>
    <s v="COUNTY"/>
    <x v="8"/>
    <s v="913202"/>
    <n v="28.02"/>
    <n v="28.02"/>
    <x v="0"/>
    <d v="2017-01-24T00:00:00"/>
    <x v="9"/>
    <n v="5762180"/>
    <n v="35.020000000000003"/>
    <n v="0.80011422044545966"/>
  </r>
  <r>
    <s v="COUNTY"/>
    <x v="8"/>
    <s v="915140"/>
    <n v="28.02"/>
    <n v="28.02"/>
    <x v="0"/>
    <d v="2017-01-24T00:00:00"/>
    <x v="9"/>
    <n v="5787620"/>
    <n v="35.020000000000003"/>
    <n v="0.80011422044545966"/>
  </r>
  <r>
    <s v="COUNTY"/>
    <x v="8"/>
    <s v="913196"/>
    <n v="35.020000000000003"/>
    <n v="35.020000000000003"/>
    <x v="0"/>
    <d v="2017-01-25T00:00:00"/>
    <x v="9"/>
    <n v="5776870"/>
    <n v="35.020000000000003"/>
    <n v="1"/>
  </r>
  <r>
    <s v="COUNTY"/>
    <x v="8"/>
    <s v="916419"/>
    <n v="-35.020000000000003"/>
    <n v="35.020000000000003"/>
    <x v="0"/>
    <d v="2017-01-25T00:00:00"/>
    <x v="9"/>
    <n v="5737140"/>
    <n v="35.020000000000003"/>
    <n v="-1"/>
  </r>
  <r>
    <s v="COUNTY"/>
    <x v="8"/>
    <s v="911122"/>
    <n v="8.76"/>
    <n v="8.76"/>
    <x v="0"/>
    <d v="2017-01-26T00:00:00"/>
    <x v="9"/>
    <n v="5789980"/>
    <n v="35.020000000000003"/>
    <n v="0.25014277555682463"/>
  </r>
  <r>
    <s v="COUNTY"/>
    <x v="8"/>
    <s v="911352"/>
    <n v="8.76"/>
    <n v="8.76"/>
    <x v="0"/>
    <d v="2017-01-26T00:00:00"/>
    <x v="9"/>
    <n v="5007536"/>
    <n v="35.020000000000003"/>
    <n v="0.25014277555682463"/>
  </r>
  <r>
    <s v="COUNTY"/>
    <x v="8"/>
    <s v="915146"/>
    <n v="35.020000000000003"/>
    <n v="35.020000000000003"/>
    <x v="0"/>
    <d v="2017-01-30T00:00:00"/>
    <x v="9"/>
    <n v="5012277"/>
    <n v="35.020000000000003"/>
    <n v="1"/>
  </r>
  <r>
    <s v="COUNTY"/>
    <x v="8"/>
    <s v="916739"/>
    <n v="-35.020000000000003"/>
    <n v="35.020000000000003"/>
    <x v="0"/>
    <d v="2017-01-30T00:00:00"/>
    <x v="9"/>
    <n v="5778850"/>
    <n v="35.020000000000003"/>
    <n v="-1"/>
  </r>
  <r>
    <s v="COUNTY"/>
    <x v="8"/>
    <s v="913706"/>
    <n v="7"/>
    <n v="7"/>
    <x v="0"/>
    <d v="2017-01-31T00:00:00"/>
    <x v="9"/>
    <n v="5762180"/>
    <n v="35.020000000000003"/>
    <n v="0.19988577955454023"/>
  </r>
  <r>
    <s v="COUNTY"/>
    <x v="8"/>
    <s v="14319018"/>
    <n v="35.020000000000003"/>
    <n v="35.020000000000003"/>
    <x v="0"/>
    <d v="2017-01-31T00:00:00"/>
    <x v="9"/>
    <n v="5009754"/>
    <n v="35.020000000000003"/>
    <n v="1"/>
  </r>
  <r>
    <s v="COUNTY"/>
    <x v="8"/>
    <s v="906701"/>
    <n v="-35.020000000000003"/>
    <n v="35.020000000000003"/>
    <x v="0"/>
    <d v="2017-02-01T00:00:00"/>
    <x v="10"/>
    <n v="5755940"/>
    <n v="35.020000000000003"/>
    <n v="-1"/>
  </r>
  <r>
    <s v="COUNTY"/>
    <x v="8"/>
    <s v="907451"/>
    <n v="-35.020000000000003"/>
    <n v="35.020000000000003"/>
    <x v="0"/>
    <d v="2017-02-01T00:00:00"/>
    <x v="10"/>
    <n v="5789060"/>
    <n v="35.020000000000003"/>
    <n v="-1"/>
  </r>
  <r>
    <s v="COUNTY"/>
    <x v="8"/>
    <s v="908433"/>
    <n v="-35.020000000000003"/>
    <n v="35.020000000000003"/>
    <x v="0"/>
    <d v="2017-02-01T00:00:00"/>
    <x v="10"/>
    <n v="5776810"/>
    <n v="35.020000000000003"/>
    <n v="-1"/>
  </r>
  <r>
    <s v="COUNTY"/>
    <x v="8"/>
    <s v="909937"/>
    <n v="-35.020000000000003"/>
    <n v="35.020000000000003"/>
    <x v="0"/>
    <d v="2017-02-01T00:00:00"/>
    <x v="10"/>
    <n v="5015999"/>
    <n v="35.020000000000003"/>
    <n v="-1"/>
  </r>
  <r>
    <s v="COUNTY"/>
    <x v="8"/>
    <s v="909939"/>
    <n v="70.040000000000006"/>
    <n v="70.040000000000006"/>
    <x v="0"/>
    <d v="2017-02-01T00:00:00"/>
    <x v="10"/>
    <n v="5015999"/>
    <n v="35.020000000000003"/>
    <n v="2"/>
  </r>
  <r>
    <s v="COUNTY"/>
    <x v="8"/>
    <s v="910433"/>
    <n v="-35.020000000000003"/>
    <n v="35.020000000000003"/>
    <x v="0"/>
    <d v="2017-02-01T00:00:00"/>
    <x v="10"/>
    <n v="5786250"/>
    <n v="35.020000000000003"/>
    <n v="-1"/>
  </r>
  <r>
    <s v="COUNTY"/>
    <x v="8"/>
    <s v="910804"/>
    <n v="35.020000000000003"/>
    <n v="35.020000000000003"/>
    <x v="0"/>
    <d v="2017-02-01T00:00:00"/>
    <x v="10"/>
    <n v="5789410"/>
    <n v="35.020000000000003"/>
    <n v="1"/>
  </r>
  <r>
    <s v="COUNTY"/>
    <x v="8"/>
    <s v="911353"/>
    <n v="35.020000000000003"/>
    <n v="35.020000000000003"/>
    <x v="0"/>
    <d v="2017-02-01T00:00:00"/>
    <x v="10"/>
    <n v="5007536"/>
    <n v="35.020000000000003"/>
    <n v="1"/>
  </r>
  <r>
    <s v="COUNTY"/>
    <x v="8"/>
    <s v="913437"/>
    <n v="17.510000000000002"/>
    <n v="17.510000000000002"/>
    <x v="0"/>
    <d v="2017-02-01T00:00:00"/>
    <x v="10"/>
    <n v="5789870"/>
    <n v="35.020000000000003"/>
    <n v="0.5"/>
  </r>
  <r>
    <s v="COUNTY"/>
    <x v="8"/>
    <s v="913475"/>
    <n v="-70.040000000000006"/>
    <n v="70.040000000000006"/>
    <x v="0"/>
    <d v="2017-02-01T00:00:00"/>
    <x v="10"/>
    <n v="5015026"/>
    <n v="35.020000000000003"/>
    <n v="-2"/>
  </r>
  <r>
    <s v="COUNTY"/>
    <x v="8"/>
    <s v="913476"/>
    <n v="35.020000000000003"/>
    <n v="35.020000000000003"/>
    <x v="0"/>
    <d v="2017-02-01T00:00:00"/>
    <x v="10"/>
    <n v="5015026"/>
    <n v="35.020000000000003"/>
    <n v="1"/>
  </r>
  <r>
    <s v="COUNTY"/>
    <x v="8"/>
    <s v="913900"/>
    <n v="26.27"/>
    <n v="26.27"/>
    <x v="0"/>
    <d v="2017-02-01T00:00:00"/>
    <x v="10"/>
    <n v="5790190"/>
    <n v="35.020000000000003"/>
    <n v="0.75014277555682463"/>
  </r>
  <r>
    <s v="COUNTY"/>
    <x v="8"/>
    <s v="915074"/>
    <n v="-35.020000000000003"/>
    <n v="35.020000000000003"/>
    <x v="0"/>
    <d v="2017-02-01T00:00:00"/>
    <x v="10"/>
    <n v="5786190"/>
    <n v="35.020000000000003"/>
    <n v="-1"/>
  </r>
  <r>
    <s v="COUNTY"/>
    <x v="8"/>
    <s v="915697"/>
    <n v="-35.020000000000003"/>
    <n v="35.020000000000003"/>
    <x v="0"/>
    <d v="2017-02-01T00:00:00"/>
    <x v="10"/>
    <n v="5787020"/>
    <n v="35.020000000000003"/>
    <n v="-1"/>
  </r>
  <r>
    <s v="COUNTY"/>
    <x v="8"/>
    <s v="915946"/>
    <n v="35.020000000000003"/>
    <n v="35.020000000000003"/>
    <x v="0"/>
    <d v="2017-02-01T00:00:00"/>
    <x v="10"/>
    <n v="5787620"/>
    <n v="35.020000000000003"/>
    <n v="1"/>
  </r>
  <r>
    <s v="COUNTY"/>
    <x v="8"/>
    <s v="919659"/>
    <n v="-35.020000000000003"/>
    <n v="35.020000000000003"/>
    <x v="0"/>
    <d v="2017-02-01T00:00:00"/>
    <x v="10"/>
    <n v="5712770"/>
    <n v="35.020000000000003"/>
    <n v="-1"/>
  </r>
  <r>
    <s v="COUNTY"/>
    <x v="8"/>
    <s v="922953"/>
    <n v="35.020000000000003"/>
    <n v="35.020000000000003"/>
    <x v="0"/>
    <d v="2017-02-01T00:00:00"/>
    <x v="10"/>
    <n v="5763560"/>
    <n v="35.020000000000003"/>
    <n v="1"/>
  </r>
  <r>
    <s v="COUNTY"/>
    <x v="8"/>
    <s v="923631"/>
    <n v="35.020000000000003"/>
    <n v="35.020000000000003"/>
    <x v="0"/>
    <d v="2017-02-01T00:00:00"/>
    <x v="10"/>
    <n v="5784960"/>
    <n v="35.020000000000003"/>
    <n v="1"/>
  </r>
  <r>
    <s v="AWH"/>
    <x v="8"/>
    <s v="14118662"/>
    <n v="105.06"/>
    <n v="105.06"/>
    <x v="0"/>
    <d v="2017-02-01T00:00:00"/>
    <x v="10"/>
    <n v="5006758"/>
    <n v="35.020000000000003"/>
    <n v="3"/>
  </r>
  <r>
    <s v="SpokCity"/>
    <x v="8"/>
    <s v="14118662"/>
    <n v="105.06"/>
    <n v="105.06"/>
    <x v="0"/>
    <d v="2017-02-01T00:00:00"/>
    <x v="10"/>
    <n v="5013494"/>
    <n v="35.020000000000003"/>
    <n v="3"/>
  </r>
  <r>
    <s v="COUNTY"/>
    <x v="8"/>
    <s v="14118662"/>
    <n v="70.040000000000006"/>
    <n v="70.040000000000006"/>
    <x v="0"/>
    <d v="2017-02-01T00:00:00"/>
    <x v="10"/>
    <n v="5789030"/>
    <n v="35.020000000000003"/>
    <n v="2"/>
  </r>
  <r>
    <s v="COUNTY"/>
    <x v="8"/>
    <s v="14118662"/>
    <n v="4972.84"/>
    <n v="4972.84"/>
    <x v="0"/>
    <d v="2017-02-01T00:00:00"/>
    <x v="10"/>
    <n v="5772640"/>
    <n v="35.020000000000003"/>
    <n v="142"/>
  </r>
  <r>
    <s v="COUNTY"/>
    <x v="8"/>
    <s v="14118662"/>
    <n v="7739.42"/>
    <n v="7739.42"/>
    <x v="0"/>
    <d v="2017-02-01T00:00:00"/>
    <x v="10"/>
    <n v="5789430"/>
    <n v="35.020000000000003"/>
    <n v="220.99999999999997"/>
  </r>
  <r>
    <s v="COUNTY"/>
    <x v="8"/>
    <s v="14318985"/>
    <n v="35.020000000000003"/>
    <n v="35.020000000000003"/>
    <x v="0"/>
    <d v="2017-02-01T00:00:00"/>
    <x v="10"/>
    <n v="5789820"/>
    <n v="35.020000000000003"/>
    <n v="1"/>
  </r>
  <r>
    <s v="COUNTY"/>
    <x v="8"/>
    <s v="14318985"/>
    <n v="1505.86"/>
    <n v="1505.86"/>
    <x v="0"/>
    <d v="2017-02-01T00:00:00"/>
    <x v="10"/>
    <n v="5759320"/>
    <n v="35.020000000000003"/>
    <n v="42.999999999999993"/>
  </r>
  <r>
    <s v="COUNTY"/>
    <x v="8"/>
    <s v="14318985"/>
    <n v="840.48"/>
    <n v="840.48"/>
    <x v="0"/>
    <d v="2017-02-01T00:00:00"/>
    <x v="10"/>
    <n v="5759760"/>
    <n v="35.020000000000003"/>
    <n v="24"/>
  </r>
  <r>
    <s v="AWH"/>
    <x v="8"/>
    <s v="14497656"/>
    <n v="175.1"/>
    <n v="175.1"/>
    <x v="0"/>
    <d v="2017-02-01T00:00:00"/>
    <x v="10"/>
    <n v="5758540"/>
    <n v="35.020000000000003"/>
    <n v="4.9999999999999991"/>
  </r>
  <r>
    <s v="SpokCity"/>
    <x v="8"/>
    <s v="14497656"/>
    <n v="35.020000000000003"/>
    <n v="35.020000000000003"/>
    <x v="0"/>
    <d v="2017-02-01T00:00:00"/>
    <x v="10"/>
    <n v="5738930"/>
    <n v="35.020000000000003"/>
    <n v="1"/>
  </r>
  <r>
    <s v="COUNTY"/>
    <x v="8"/>
    <s v="14497656"/>
    <n v="4587.62"/>
    <n v="4587.62"/>
    <x v="0"/>
    <d v="2017-02-01T00:00:00"/>
    <x v="10"/>
    <n v="5768340"/>
    <n v="35.020000000000003"/>
    <n v="130.99999999999997"/>
  </r>
  <r>
    <s v="COUNTY"/>
    <x v="8"/>
    <s v="14497656"/>
    <n v="35.020000000000003"/>
    <n v="35.020000000000003"/>
    <x v="0"/>
    <d v="2017-02-01T00:00:00"/>
    <x v="10"/>
    <n v="5788880"/>
    <n v="35.020000000000003"/>
    <n v="1"/>
  </r>
  <r>
    <s v="COUNTY"/>
    <x v="8"/>
    <s v="14497656"/>
    <n v="6198.54"/>
    <n v="6198.54"/>
    <x v="0"/>
    <d v="2017-02-01T00:00:00"/>
    <x v="10"/>
    <n v="5768730"/>
    <n v="35.020000000000003"/>
    <n v="176.99999999999997"/>
  </r>
  <r>
    <s v="COUNTY"/>
    <x v="8"/>
    <s v="917338"/>
    <n v="-26.27"/>
    <n v="26.27"/>
    <x v="0"/>
    <d v="2017-02-02T00:00:00"/>
    <x v="10"/>
    <n v="5709500"/>
    <n v="35.020000000000003"/>
    <n v="-0.75014277555682463"/>
  </r>
  <r>
    <s v="COUNTY"/>
    <x v="8"/>
    <s v="917909"/>
    <n v="8.76"/>
    <n v="8.76"/>
    <x v="0"/>
    <d v="2017-02-02T00:00:00"/>
    <x v="10"/>
    <n v="5788370"/>
    <n v="35.020000000000003"/>
    <n v="0.25014277555682463"/>
  </r>
  <r>
    <s v="COUNTY"/>
    <x v="8"/>
    <s v="919220"/>
    <n v="-26.27"/>
    <n v="26.27"/>
    <x v="0"/>
    <d v="2017-02-03T00:00:00"/>
    <x v="10"/>
    <n v="5784560"/>
    <n v="35.020000000000003"/>
    <n v="-0.75014277555682463"/>
  </r>
  <r>
    <s v="COUNTY"/>
    <x v="8"/>
    <s v="916423"/>
    <n v="35.020000000000003"/>
    <n v="35.020000000000003"/>
    <x v="0"/>
    <d v="2017-02-07T00:00:00"/>
    <x v="10"/>
    <n v="5726250"/>
    <n v="35.020000000000003"/>
    <n v="1"/>
  </r>
  <r>
    <s v="COUNTY"/>
    <x v="8"/>
    <s v="916674"/>
    <n v="-26.27"/>
    <n v="26.27"/>
    <x v="0"/>
    <d v="2017-02-07T00:00:00"/>
    <x v="10"/>
    <n v="5785480"/>
    <n v="35.020000000000003"/>
    <n v="-0.75014277555682463"/>
  </r>
  <r>
    <s v="COUNTY"/>
    <x v="8"/>
    <s v="917673"/>
    <n v="26.27"/>
    <n v="26.27"/>
    <x v="0"/>
    <d v="2017-02-10T00:00:00"/>
    <x v="10"/>
    <n v="5790410"/>
    <n v="35.020000000000003"/>
    <n v="0.75014277555682463"/>
  </r>
  <r>
    <s v="COUNTY"/>
    <x v="8"/>
    <s v="917641"/>
    <n v="26.27"/>
    <n v="26.27"/>
    <x v="0"/>
    <d v="2017-02-13T00:00:00"/>
    <x v="10"/>
    <n v="5790400"/>
    <n v="35.020000000000003"/>
    <n v="0.75014277555682463"/>
  </r>
  <r>
    <s v="COUNTY"/>
    <x v="8"/>
    <s v="918282"/>
    <n v="26.27"/>
    <n v="26.27"/>
    <x v="0"/>
    <d v="2017-02-13T00:00:00"/>
    <x v="10"/>
    <n v="5790470"/>
    <n v="35.020000000000003"/>
    <n v="0.75014277555682463"/>
  </r>
  <r>
    <s v="COUNTY"/>
    <x v="8"/>
    <s v="918332"/>
    <n v="26.27"/>
    <n v="26.27"/>
    <x v="0"/>
    <d v="2017-02-13T00:00:00"/>
    <x v="10"/>
    <n v="5012277"/>
    <n v="35.020000000000003"/>
    <n v="0.75014277555682463"/>
  </r>
  <r>
    <s v="COUNTY"/>
    <x v="8"/>
    <s v="918461"/>
    <n v="26.27"/>
    <n v="26.27"/>
    <x v="0"/>
    <d v="2017-02-13T00:00:00"/>
    <x v="10"/>
    <n v="5790600"/>
    <n v="35.020000000000003"/>
    <n v="0.75014277555682463"/>
  </r>
  <r>
    <s v="COUNTY"/>
    <x v="8"/>
    <s v="918888"/>
    <n v="26.27"/>
    <n v="26.27"/>
    <x v="0"/>
    <d v="2017-02-13T00:00:00"/>
    <x v="10"/>
    <n v="5790610"/>
    <n v="35.020000000000003"/>
    <n v="0.75014277555682463"/>
  </r>
  <r>
    <s v="COUNTY"/>
    <x v="8"/>
    <s v="922610"/>
    <n v="17.510000000000002"/>
    <n v="17.510000000000002"/>
    <x v="0"/>
    <d v="2017-02-13T00:00:00"/>
    <x v="10"/>
    <n v="5740890"/>
    <n v="35.020000000000003"/>
    <n v="0.5"/>
  </r>
  <r>
    <s v="COUNTY"/>
    <x v="8"/>
    <s v="922615"/>
    <n v="17.510000000000002"/>
    <n v="17.510000000000002"/>
    <x v="0"/>
    <d v="2017-02-13T00:00:00"/>
    <x v="10"/>
    <n v="5778110"/>
    <n v="35.020000000000003"/>
    <n v="0.5"/>
  </r>
  <r>
    <s v="COUNTY"/>
    <x v="8"/>
    <s v="920835"/>
    <n v="17.510000000000002"/>
    <n v="17.510000000000002"/>
    <x v="0"/>
    <d v="2017-02-14T00:00:00"/>
    <x v="10"/>
    <n v="5005125"/>
    <n v="35.020000000000003"/>
    <n v="0.5"/>
  </r>
  <r>
    <s v="COUNTY"/>
    <x v="8"/>
    <s v="922624"/>
    <n v="17.510000000000002"/>
    <n v="17.510000000000002"/>
    <x v="0"/>
    <d v="2017-02-14T00:00:00"/>
    <x v="10"/>
    <n v="5782200"/>
    <n v="35.020000000000003"/>
    <n v="0.5"/>
  </r>
  <r>
    <s v="COUNTY"/>
    <x v="8"/>
    <s v="916745"/>
    <n v="17.510000000000002"/>
    <n v="17.510000000000002"/>
    <x v="0"/>
    <d v="2017-02-15T00:00:00"/>
    <x v="10"/>
    <n v="5790330"/>
    <n v="35.020000000000003"/>
    <n v="0.5"/>
  </r>
  <r>
    <s v="COUNTY"/>
    <x v="8"/>
    <s v="918445"/>
    <n v="17.510000000000002"/>
    <n v="17.510000000000002"/>
    <x v="0"/>
    <d v="2017-02-15T00:00:00"/>
    <x v="10"/>
    <n v="5004109"/>
    <n v="35.020000000000003"/>
    <n v="0.5"/>
  </r>
  <r>
    <s v="COUNTY"/>
    <x v="8"/>
    <s v="919312"/>
    <n v="17.510000000000002"/>
    <n v="17.510000000000002"/>
    <x v="0"/>
    <d v="2017-02-15T00:00:00"/>
    <x v="10"/>
    <n v="5005326"/>
    <n v="35.020000000000003"/>
    <n v="0.5"/>
  </r>
  <r>
    <s v="COUNTY"/>
    <x v="8"/>
    <s v="922617"/>
    <n v="26.27"/>
    <n v="26.27"/>
    <x v="0"/>
    <d v="2017-02-16T00:00:00"/>
    <x v="10"/>
    <n v="5781500"/>
    <n v="35.020000000000003"/>
    <n v="0.75014277555682463"/>
  </r>
  <r>
    <s v="COUNTY"/>
    <x v="8"/>
    <s v="922876"/>
    <n v="26.27"/>
    <n v="26.27"/>
    <x v="0"/>
    <d v="2017-02-16T00:00:00"/>
    <x v="10"/>
    <n v="5782110"/>
    <n v="35.020000000000003"/>
    <n v="0.75014277555682463"/>
  </r>
  <r>
    <s v="COUNTY"/>
    <x v="8"/>
    <s v="922930"/>
    <n v="26.27"/>
    <n v="26.27"/>
    <x v="0"/>
    <d v="2017-02-16T00:00:00"/>
    <x v="10"/>
    <n v="5004778"/>
    <n v="35.020000000000003"/>
    <n v="0.75014277555682463"/>
  </r>
  <r>
    <s v="COUNTY"/>
    <x v="8"/>
    <s v="922931"/>
    <n v="26.27"/>
    <n v="26.27"/>
    <x v="0"/>
    <d v="2017-02-16T00:00:00"/>
    <x v="10"/>
    <n v="5015086"/>
    <n v="35.020000000000003"/>
    <n v="0.75014277555682463"/>
  </r>
  <r>
    <s v="COUNTY"/>
    <x v="8"/>
    <s v="922952"/>
    <n v="26.27"/>
    <n v="26.27"/>
    <x v="0"/>
    <d v="2017-02-16T00:00:00"/>
    <x v="10"/>
    <n v="5705570"/>
    <n v="35.020000000000003"/>
    <n v="0.75014277555682463"/>
  </r>
  <r>
    <s v="COUNTY"/>
    <x v="8"/>
    <s v="922959"/>
    <n v="26.27"/>
    <n v="26.27"/>
    <x v="0"/>
    <d v="2017-02-16T00:00:00"/>
    <x v="10"/>
    <n v="5773870"/>
    <n v="35.020000000000003"/>
    <n v="0.75014277555682463"/>
  </r>
  <r>
    <s v="COUNTY"/>
    <x v="8"/>
    <s v="922965"/>
    <n v="26.27"/>
    <n v="26.27"/>
    <x v="0"/>
    <d v="2017-02-16T00:00:00"/>
    <x v="10"/>
    <n v="5778450"/>
    <n v="35.020000000000003"/>
    <n v="0.75014277555682463"/>
  </r>
  <r>
    <s v="COUNTY"/>
    <x v="8"/>
    <s v="922978"/>
    <n v="26.27"/>
    <n v="26.27"/>
    <x v="0"/>
    <d v="2017-02-16T00:00:00"/>
    <x v="10"/>
    <n v="5785590"/>
    <n v="35.020000000000003"/>
    <n v="0.75014277555682463"/>
  </r>
  <r>
    <s v="COUNTY"/>
    <x v="8"/>
    <s v="922981"/>
    <n v="26.27"/>
    <n v="26.27"/>
    <x v="0"/>
    <d v="2017-02-16T00:00:00"/>
    <x v="10"/>
    <n v="5785840"/>
    <n v="35.020000000000003"/>
    <n v="0.75014277555682463"/>
  </r>
  <r>
    <s v="COUNTY"/>
    <x v="8"/>
    <s v="922985"/>
    <n v="26.27"/>
    <n v="26.27"/>
    <x v="0"/>
    <d v="2017-02-16T00:00:00"/>
    <x v="10"/>
    <n v="5004044"/>
    <n v="35.020000000000003"/>
    <n v="0.75014277555682463"/>
  </r>
  <r>
    <s v="COUNTY"/>
    <x v="8"/>
    <s v="923060"/>
    <n v="26.27"/>
    <n v="26.27"/>
    <x v="0"/>
    <d v="2017-02-16T00:00:00"/>
    <x v="10"/>
    <n v="5001206"/>
    <n v="35.020000000000003"/>
    <n v="0.75014277555682463"/>
  </r>
  <r>
    <s v="COUNTY"/>
    <x v="8"/>
    <s v="919290"/>
    <n v="17.510000000000002"/>
    <n v="17.510000000000002"/>
    <x v="0"/>
    <d v="2017-02-17T00:00:00"/>
    <x v="10"/>
    <n v="5012725"/>
    <n v="35.020000000000003"/>
    <n v="0.5"/>
  </r>
  <r>
    <s v="COUNTY"/>
    <x v="8"/>
    <s v="922625"/>
    <n v="26.27"/>
    <n v="26.27"/>
    <x v="0"/>
    <d v="2017-02-17T00:00:00"/>
    <x v="10"/>
    <n v="5726680"/>
    <n v="35.020000000000003"/>
    <n v="0.75014277555682463"/>
  </r>
  <r>
    <s v="COUNTY"/>
    <x v="8"/>
    <s v="923026"/>
    <n v="26.27"/>
    <n v="26.27"/>
    <x v="0"/>
    <d v="2017-02-17T00:00:00"/>
    <x v="10"/>
    <n v="5728000"/>
    <n v="35.020000000000003"/>
    <n v="0.75014277555682463"/>
  </r>
  <r>
    <s v="COUNTY"/>
    <x v="8"/>
    <s v="923033"/>
    <n v="26.27"/>
    <n v="26.27"/>
    <x v="0"/>
    <d v="2017-02-17T00:00:00"/>
    <x v="10"/>
    <n v="5768440"/>
    <n v="35.020000000000003"/>
    <n v="0.75014277555682463"/>
  </r>
  <r>
    <s v="COUNTY"/>
    <x v="8"/>
    <s v="923036"/>
    <n v="26.27"/>
    <n v="26.27"/>
    <x v="0"/>
    <d v="2017-02-17T00:00:00"/>
    <x v="10"/>
    <n v="5788230"/>
    <n v="35.020000000000003"/>
    <n v="0.75014277555682463"/>
  </r>
  <r>
    <s v="COUNTY"/>
    <x v="8"/>
    <s v="920037"/>
    <n v="17.510000000000002"/>
    <n v="17.510000000000002"/>
    <x v="0"/>
    <d v="2017-02-20T00:00:00"/>
    <x v="10"/>
    <n v="5790720"/>
    <n v="35.020000000000003"/>
    <n v="0.5"/>
  </r>
  <r>
    <s v="COUNTY"/>
    <x v="8"/>
    <s v="923063"/>
    <n v="26.27"/>
    <n v="26.27"/>
    <x v="0"/>
    <d v="2017-02-20T00:00:00"/>
    <x v="10"/>
    <n v="5774450"/>
    <n v="35.020000000000003"/>
    <n v="0.75014277555682463"/>
  </r>
  <r>
    <s v="COUNTY"/>
    <x v="8"/>
    <s v="923222"/>
    <n v="26.27"/>
    <n v="26.27"/>
    <x v="0"/>
    <d v="2017-02-20T00:00:00"/>
    <x v="10"/>
    <n v="5740340"/>
    <n v="35.020000000000003"/>
    <n v="0.75014277555682463"/>
  </r>
  <r>
    <s v="COUNTY"/>
    <x v="8"/>
    <s v="921319"/>
    <n v="17.510000000000002"/>
    <n v="17.510000000000002"/>
    <x v="0"/>
    <d v="2017-02-21T00:00:00"/>
    <x v="10"/>
    <n v="5783300"/>
    <n v="35.020000000000003"/>
    <n v="0.5"/>
  </r>
  <r>
    <s v="COUNTY"/>
    <x v="8"/>
    <s v="921354"/>
    <n v="-8.76"/>
    <n v="8.76"/>
    <x v="0"/>
    <d v="2017-02-21T00:00:00"/>
    <x v="10"/>
    <n v="5783300"/>
    <n v="35.020000000000003"/>
    <n v="-0.25014277555682463"/>
  </r>
  <r>
    <s v="COUNTY"/>
    <x v="8"/>
    <s v="923024"/>
    <n v="26.27"/>
    <n v="26.27"/>
    <x v="0"/>
    <d v="2017-02-21T00:00:00"/>
    <x v="10"/>
    <n v="5705800"/>
    <n v="35.020000000000003"/>
    <n v="0.75014277555682463"/>
  </r>
  <r>
    <s v="COUNTY"/>
    <x v="8"/>
    <s v="923030"/>
    <n v="26.27"/>
    <n v="26.27"/>
    <x v="0"/>
    <d v="2017-02-21T00:00:00"/>
    <x v="10"/>
    <n v="5766480"/>
    <n v="35.020000000000003"/>
    <n v="0.75014277555682463"/>
  </r>
  <r>
    <s v="COUNTY"/>
    <x v="8"/>
    <s v="923141"/>
    <n v="26.27"/>
    <n v="26.27"/>
    <x v="0"/>
    <d v="2017-02-21T00:00:00"/>
    <x v="10"/>
    <n v="5724550"/>
    <n v="35.020000000000003"/>
    <n v="0.75014277555682463"/>
  </r>
  <r>
    <s v="COUNTY"/>
    <x v="8"/>
    <s v="923708"/>
    <n v="35.020000000000003"/>
    <n v="35.020000000000003"/>
    <x v="0"/>
    <d v="2017-02-22T00:00:00"/>
    <x v="10"/>
    <n v="5782350"/>
    <n v="35.020000000000003"/>
    <n v="1"/>
  </r>
  <r>
    <s v="COUNTY"/>
    <x v="8"/>
    <s v="922885"/>
    <n v="8.76"/>
    <n v="8.76"/>
    <x v="0"/>
    <d v="2017-02-23T00:00:00"/>
    <x v="10"/>
    <n v="5781500"/>
    <n v="35.020000000000003"/>
    <n v="0.25014277555682463"/>
  </r>
  <r>
    <s v="COUNTY"/>
    <x v="8"/>
    <s v="922898"/>
    <n v="8.76"/>
    <n v="8.76"/>
    <x v="0"/>
    <d v="2017-02-23T00:00:00"/>
    <x v="10"/>
    <n v="5782110"/>
    <n v="35.020000000000003"/>
    <n v="0.25014277555682463"/>
  </r>
  <r>
    <s v="COUNTY"/>
    <x v="8"/>
    <s v="242925"/>
    <n v="-8.2899999999999991"/>
    <n v="8.2899999999999991"/>
    <x v="0"/>
    <d v="2017-02-27T00:00:00"/>
    <x v="10"/>
    <n v="5006891"/>
    <n v="35.020000000000003"/>
    <n v="-0.23672187321530549"/>
  </r>
  <r>
    <s v="COUNTY"/>
    <x v="8"/>
    <s v="920400"/>
    <n v="8.76"/>
    <n v="8.76"/>
    <x v="0"/>
    <d v="2017-02-27T00:00:00"/>
    <x v="10"/>
    <n v="5790740"/>
    <n v="35.020000000000003"/>
    <n v="0.25014277555682463"/>
  </r>
  <r>
    <s v="COUNTY"/>
    <x v="8"/>
    <s v="922046"/>
    <n v="8.76"/>
    <n v="8.76"/>
    <x v="0"/>
    <d v="2017-02-27T00:00:00"/>
    <x v="10"/>
    <n v="5790870"/>
    <n v="35.020000000000003"/>
    <n v="0.25014277555682463"/>
  </r>
  <r>
    <s v="COUNTY"/>
    <x v="8"/>
    <s v="922479"/>
    <n v="8.76"/>
    <n v="8.76"/>
    <x v="0"/>
    <d v="2017-02-27T00:00:00"/>
    <x v="10"/>
    <n v="5790890"/>
    <n v="35.020000000000003"/>
    <n v="0.25014277555682463"/>
  </r>
  <r>
    <s v="COUNTY"/>
    <x v="8"/>
    <s v="923587"/>
    <n v="8.76"/>
    <n v="8.76"/>
    <x v="0"/>
    <d v="2017-02-27T00:00:00"/>
    <x v="10"/>
    <n v="5774450"/>
    <n v="35.020000000000003"/>
    <n v="0.25014277555682463"/>
  </r>
  <r>
    <s v="COUNTY"/>
    <x v="8"/>
    <s v="927420"/>
    <n v="-35.020000000000003"/>
    <n v="35.020000000000003"/>
    <x v="0"/>
    <d v="2017-02-27T00:00:00"/>
    <x v="10"/>
    <n v="5722270"/>
    <n v="35.020000000000003"/>
    <n v="-1"/>
  </r>
  <r>
    <s v="COUNTY"/>
    <x v="8"/>
    <s v="922932"/>
    <n v="8.76"/>
    <n v="8.76"/>
    <x v="0"/>
    <d v="2017-02-28T00:00:00"/>
    <x v="10"/>
    <n v="5790920"/>
    <n v="35.020000000000003"/>
    <n v="0.25014277555682463"/>
  </r>
  <r>
    <s v="COUNTY"/>
    <x v="8"/>
    <s v="923597"/>
    <n v="8.76"/>
    <n v="8.76"/>
    <x v="0"/>
    <d v="2017-02-28T00:00:00"/>
    <x v="10"/>
    <n v="5724550"/>
    <n v="35.020000000000003"/>
    <n v="0.25014277555682463"/>
  </r>
  <r>
    <s v="COUNTY"/>
    <x v="8"/>
    <s v="924009"/>
    <n v="8.76"/>
    <n v="8.76"/>
    <x v="0"/>
    <d v="2017-02-28T00:00:00"/>
    <x v="10"/>
    <n v="5766480"/>
    <n v="35.020000000000003"/>
    <n v="0.25014277555682463"/>
  </r>
  <r>
    <s v="COUNTY"/>
    <x v="8"/>
    <s v="927053"/>
    <n v="-35.020000000000003"/>
    <n v="35.020000000000003"/>
    <x v="0"/>
    <d v="2017-02-28T00:00:00"/>
    <x v="10"/>
    <n v="5724670"/>
    <n v="35.020000000000003"/>
    <n v="-1"/>
  </r>
  <r>
    <s v="COUNTY"/>
    <x v="8"/>
    <s v="14497989"/>
    <n v="35.020000000000003"/>
    <n v="35.020000000000003"/>
    <x v="0"/>
    <d v="2017-02-28T00:00:00"/>
    <x v="10"/>
    <n v="5009754"/>
    <n v="35.020000000000003"/>
    <n v="1"/>
  </r>
  <r>
    <s v="COUNTY"/>
    <x v="8"/>
    <s v="919221"/>
    <n v="-35.020000000000003"/>
    <n v="35.020000000000003"/>
    <x v="0"/>
    <d v="2017-03-01T00:00:00"/>
    <x v="11"/>
    <n v="5784560"/>
    <n v="35.020000000000003"/>
    <n v="-1"/>
  </r>
  <r>
    <s v="COUNTY"/>
    <x v="8"/>
    <s v="922005"/>
    <n v="35.020000000000003"/>
    <n v="35.020000000000003"/>
    <x v="0"/>
    <d v="2017-03-01T00:00:00"/>
    <x v="11"/>
    <n v="5784560"/>
    <n v="35.020000000000003"/>
    <n v="1"/>
  </r>
  <r>
    <s v="COUNTY"/>
    <x v="8"/>
    <s v="922929"/>
    <n v="35.020000000000003"/>
    <n v="35.020000000000003"/>
    <x v="0"/>
    <d v="2017-03-01T00:00:00"/>
    <x v="11"/>
    <n v="5790910"/>
    <n v="35.020000000000003"/>
    <n v="1"/>
  </r>
  <r>
    <s v="COUNTY"/>
    <x v="8"/>
    <s v="923215"/>
    <n v="35.020000000000003"/>
    <n v="35.020000000000003"/>
    <x v="0"/>
    <d v="2017-03-01T00:00:00"/>
    <x v="11"/>
    <n v="5705570"/>
    <n v="35.020000000000003"/>
    <n v="1"/>
  </r>
  <r>
    <s v="COUNTY"/>
    <x v="8"/>
    <s v="923473"/>
    <n v="35.020000000000003"/>
    <n v="35.020000000000003"/>
    <x v="0"/>
    <d v="2017-03-01T00:00:00"/>
    <x v="11"/>
    <n v="5001206"/>
    <n v="35.020000000000003"/>
    <n v="1"/>
  </r>
  <r>
    <s v="COUNTY"/>
    <x v="8"/>
    <s v="923483"/>
    <n v="35.020000000000003"/>
    <n v="35.020000000000003"/>
    <x v="0"/>
    <d v="2017-03-01T00:00:00"/>
    <x v="11"/>
    <n v="5790970"/>
    <n v="35.020000000000003"/>
    <n v="1"/>
  </r>
  <r>
    <s v="COUNTY"/>
    <x v="8"/>
    <s v="923586"/>
    <n v="35.020000000000003"/>
    <n v="35.020000000000003"/>
    <x v="0"/>
    <d v="2017-03-01T00:00:00"/>
    <x v="11"/>
    <n v="5778450"/>
    <n v="35.020000000000003"/>
    <n v="1"/>
  </r>
  <r>
    <s v="COUNTY"/>
    <x v="8"/>
    <s v="923902"/>
    <n v="35.020000000000003"/>
    <n v="35.020000000000003"/>
    <x v="0"/>
    <d v="2017-03-01T00:00:00"/>
    <x v="11"/>
    <n v="5004778"/>
    <n v="35.020000000000003"/>
    <n v="1"/>
  </r>
  <r>
    <s v="COUNTY"/>
    <x v="8"/>
    <s v="924006"/>
    <n v="35.020000000000003"/>
    <n v="35.020000000000003"/>
    <x v="0"/>
    <d v="2017-03-01T00:00:00"/>
    <x v="11"/>
    <n v="5791060"/>
    <n v="35.020000000000003"/>
    <n v="1"/>
  </r>
  <r>
    <s v="COUNTY"/>
    <x v="8"/>
    <s v="924666"/>
    <n v="35.020000000000003"/>
    <n v="35.020000000000003"/>
    <x v="0"/>
    <d v="2017-03-01T00:00:00"/>
    <x v="11"/>
    <n v="5740890"/>
    <n v="35.020000000000003"/>
    <n v="1"/>
  </r>
  <r>
    <s v="COUNTY"/>
    <x v="8"/>
    <s v="924706"/>
    <n v="35.020000000000003"/>
    <n v="35.020000000000003"/>
    <x v="0"/>
    <d v="2017-03-01T00:00:00"/>
    <x v="11"/>
    <n v="5728000"/>
    <n v="35.020000000000003"/>
    <n v="1"/>
  </r>
  <r>
    <s v="COUNTY"/>
    <x v="8"/>
    <s v="925769"/>
    <n v="35.020000000000003"/>
    <n v="35.020000000000003"/>
    <x v="0"/>
    <d v="2017-03-01T00:00:00"/>
    <x v="11"/>
    <n v="5740340"/>
    <n v="35.020000000000003"/>
    <n v="1"/>
  </r>
  <r>
    <s v="COUNTY"/>
    <x v="8"/>
    <s v="14318995"/>
    <n v="35.020000000000003"/>
    <n v="35.020000000000003"/>
    <x v="0"/>
    <d v="2017-03-01T00:00:00"/>
    <x v="11"/>
    <n v="5789820"/>
    <n v="35.020000000000003"/>
    <n v="1"/>
  </r>
  <r>
    <s v="COUNTY"/>
    <x v="8"/>
    <s v="14318995"/>
    <n v="1575.9"/>
    <n v="1575.9"/>
    <x v="0"/>
    <d v="2017-03-01T00:00:00"/>
    <x v="11"/>
    <n v="5781200"/>
    <n v="35.020000000000003"/>
    <n v="45"/>
  </r>
  <r>
    <s v="COUNTY"/>
    <x v="8"/>
    <s v="14318995"/>
    <n v="875.5"/>
    <n v="875.5"/>
    <x v="0"/>
    <d v="2017-03-01T00:00:00"/>
    <x v="11"/>
    <n v="5781130"/>
    <n v="35.020000000000003"/>
    <n v="24.999999999999996"/>
  </r>
  <r>
    <s v="AWH"/>
    <x v="8"/>
    <s v="14497685"/>
    <n v="175.1"/>
    <n v="175.1"/>
    <x v="0"/>
    <d v="2017-03-01T00:00:00"/>
    <x v="11"/>
    <n v="5777650"/>
    <n v="35.020000000000003"/>
    <n v="4.9999999999999991"/>
  </r>
  <r>
    <s v="SpokCity"/>
    <x v="8"/>
    <s v="14497685"/>
    <n v="35.020000000000003"/>
    <n v="35.020000000000003"/>
    <x v="0"/>
    <d v="2017-03-01T00:00:00"/>
    <x v="11"/>
    <n v="5738930"/>
    <n v="35.020000000000003"/>
    <n v="1"/>
  </r>
  <r>
    <s v="COUNTY"/>
    <x v="8"/>
    <s v="14497685"/>
    <n v="4832.76"/>
    <n v="4832.76"/>
    <x v="0"/>
    <d v="2017-03-01T00:00:00"/>
    <x v="11"/>
    <n v="5790410"/>
    <n v="35.020000000000003"/>
    <n v="138"/>
  </r>
  <r>
    <s v="COUNTY"/>
    <x v="8"/>
    <s v="14497685"/>
    <n v="35.020000000000003"/>
    <n v="35.020000000000003"/>
    <x v="0"/>
    <d v="2017-03-01T00:00:00"/>
    <x v="11"/>
    <n v="5788880"/>
    <n v="35.020000000000003"/>
    <n v="1"/>
  </r>
  <r>
    <s v="COUNTY"/>
    <x v="8"/>
    <s v="14497685"/>
    <n v="6758.86"/>
    <n v="6758.86"/>
    <x v="0"/>
    <d v="2017-03-01T00:00:00"/>
    <x v="11"/>
    <n v="5780500"/>
    <n v="35.020000000000003"/>
    <n v="192.99999999999997"/>
  </r>
  <r>
    <s v="AWH"/>
    <x v="8"/>
    <s v="14767430"/>
    <n v="105.06"/>
    <n v="105.06"/>
    <x v="0"/>
    <d v="2017-03-01T00:00:00"/>
    <x v="11"/>
    <n v="5006758"/>
    <n v="35.020000000000003"/>
    <n v="3"/>
  </r>
  <r>
    <s v="SpokCity"/>
    <x v="8"/>
    <s v="14767430"/>
    <n v="105.06"/>
    <n v="105.06"/>
    <x v="0"/>
    <d v="2017-03-01T00:00:00"/>
    <x v="11"/>
    <n v="5013494"/>
    <n v="35.020000000000003"/>
    <n v="3"/>
  </r>
  <r>
    <s v="COUNTY"/>
    <x v="8"/>
    <s v="14767430"/>
    <n v="70.040000000000006"/>
    <n v="70.040000000000006"/>
    <x v="0"/>
    <d v="2017-03-01T00:00:00"/>
    <x v="11"/>
    <n v="5786650"/>
    <n v="35.020000000000003"/>
    <n v="2"/>
  </r>
  <r>
    <s v="COUNTY"/>
    <x v="8"/>
    <s v="14767430"/>
    <n v="4482.5600000000004"/>
    <n v="4482.5600000000004"/>
    <x v="0"/>
    <d v="2017-03-01T00:00:00"/>
    <x v="11"/>
    <n v="5789040"/>
    <n v="35.020000000000003"/>
    <n v="128"/>
  </r>
  <r>
    <s v="COUNTY"/>
    <x v="8"/>
    <s v="14767430"/>
    <n v="7179.1"/>
    <n v="7179.1"/>
    <x v="0"/>
    <d v="2017-03-01T00:00:00"/>
    <x v="11"/>
    <n v="5779880"/>
    <n v="35.020000000000003"/>
    <n v="205"/>
  </r>
  <r>
    <s v="COUNTY"/>
    <x v="8"/>
    <s v="927658"/>
    <n v="-28.02"/>
    <n v="28.02"/>
    <x v="0"/>
    <d v="2017-03-03T00:00:00"/>
    <x v="11"/>
    <n v="5787980"/>
    <n v="35.020000000000003"/>
    <n v="-0.80011422044545966"/>
  </r>
  <r>
    <s v="COUNTY"/>
    <x v="8"/>
    <s v="926365"/>
    <n v="35.020000000000003"/>
    <n v="35.020000000000003"/>
    <x v="0"/>
    <d v="2017-03-06T00:00:00"/>
    <x v="11"/>
    <n v="5767160"/>
    <n v="35.020000000000003"/>
    <n v="1"/>
  </r>
  <r>
    <s v="COUNTY"/>
    <x v="8"/>
    <s v="929430"/>
    <n v="-26.27"/>
    <n v="26.27"/>
    <x v="0"/>
    <d v="2017-03-06T00:00:00"/>
    <x v="11"/>
    <n v="5763590"/>
    <n v="35.020000000000003"/>
    <n v="-0.75014277555682463"/>
  </r>
  <r>
    <s v="COUNTY"/>
    <x v="8"/>
    <s v="927345"/>
    <n v="28.02"/>
    <n v="28.02"/>
    <x v="0"/>
    <d v="2017-03-08T00:00:00"/>
    <x v="11"/>
    <n v="5782350"/>
    <n v="35.020000000000003"/>
    <n v="0.80011422044545966"/>
  </r>
  <r>
    <s v="COUNTY"/>
    <x v="8"/>
    <s v="929011"/>
    <n v="-21.01"/>
    <n v="21.01"/>
    <x v="0"/>
    <d v="2017-03-08T00:00:00"/>
    <x v="11"/>
    <n v="5005326"/>
    <n v="35.020000000000003"/>
    <n v="-0.59994288977727017"/>
  </r>
  <r>
    <s v="COUNTY"/>
    <x v="8"/>
    <s v="929410"/>
    <n v="8.09"/>
    <n v="8.09"/>
    <x v="0"/>
    <d v="2017-03-08T00:00:00"/>
    <x v="11"/>
    <n v="5776870"/>
    <n v="35.020000000000003"/>
    <n v="0.23101085094231866"/>
  </r>
  <r>
    <s v="COUNTY"/>
    <x v="8"/>
    <s v="927432"/>
    <n v="28.02"/>
    <n v="28.02"/>
    <x v="0"/>
    <d v="2017-03-09T00:00:00"/>
    <x v="11"/>
    <n v="5785840"/>
    <n v="35.020000000000003"/>
    <n v="0.80011422044545966"/>
  </r>
  <r>
    <s v="COUNTY"/>
    <x v="8"/>
    <s v="929663"/>
    <n v="8.09"/>
    <n v="8.09"/>
    <x v="0"/>
    <d v="2017-03-09T00:00:00"/>
    <x v="11"/>
    <n v="5015086"/>
    <n v="35.020000000000003"/>
    <n v="0.23101085094231866"/>
  </r>
  <r>
    <s v="COUNTY"/>
    <x v="8"/>
    <s v="927479"/>
    <n v="28.02"/>
    <n v="28.02"/>
    <x v="0"/>
    <d v="2017-03-10T00:00:00"/>
    <x v="11"/>
    <n v="5768440"/>
    <n v="35.020000000000003"/>
    <n v="0.80011422044545966"/>
  </r>
  <r>
    <s v="COUNTY"/>
    <x v="8"/>
    <s v="927659"/>
    <n v="56.03"/>
    <n v="56.03"/>
    <x v="0"/>
    <d v="2017-03-10T00:00:00"/>
    <x v="11"/>
    <n v="5787980"/>
    <n v="35.020000000000003"/>
    <n v="1.5999428897772701"/>
  </r>
  <r>
    <s v="COUNTY"/>
    <x v="8"/>
    <s v="927670"/>
    <n v="28.02"/>
    <n v="28.02"/>
    <x v="0"/>
    <d v="2017-03-10T00:00:00"/>
    <x v="11"/>
    <n v="5726680"/>
    <n v="35.020000000000003"/>
    <n v="0.80011422044545966"/>
  </r>
  <r>
    <s v="COUNTY"/>
    <x v="8"/>
    <s v="928959"/>
    <n v="28.02"/>
    <n v="28.02"/>
    <x v="0"/>
    <d v="2017-03-10T00:00:00"/>
    <x v="11"/>
    <n v="5791190"/>
    <n v="35.020000000000003"/>
    <n v="0.80011422044545966"/>
  </r>
  <r>
    <s v="COUNTY"/>
    <x v="8"/>
    <s v="929688"/>
    <n v="28.02"/>
    <n v="28.02"/>
    <x v="0"/>
    <d v="2017-03-10T00:00:00"/>
    <x v="11"/>
    <n v="5788230"/>
    <n v="35.020000000000003"/>
    <n v="0.80011422044545966"/>
  </r>
  <r>
    <s v="COUNTY"/>
    <x v="8"/>
    <s v="929034"/>
    <n v="26.27"/>
    <n v="26.27"/>
    <x v="0"/>
    <d v="2017-03-13T00:00:00"/>
    <x v="11"/>
    <n v="5778110"/>
    <n v="35.020000000000003"/>
    <n v="0.75014277555682463"/>
  </r>
  <r>
    <s v="COUNTY"/>
    <x v="8"/>
    <s v="930758"/>
    <n v="17.510000000000002"/>
    <n v="17.510000000000002"/>
    <x v="0"/>
    <d v="2017-03-13T00:00:00"/>
    <x v="11"/>
    <n v="5789380"/>
    <n v="35.020000000000003"/>
    <n v="0.5"/>
  </r>
  <r>
    <s v="COUNTY"/>
    <x v="8"/>
    <s v="931974"/>
    <n v="17.510000000000002"/>
    <n v="17.510000000000002"/>
    <x v="0"/>
    <d v="2017-03-13T00:00:00"/>
    <x v="11"/>
    <n v="5786940"/>
    <n v="35.020000000000003"/>
    <n v="0.5"/>
  </r>
  <r>
    <s v="COUNTY"/>
    <x v="8"/>
    <s v="933268"/>
    <n v="17.510000000000002"/>
    <n v="17.510000000000002"/>
    <x v="0"/>
    <d v="2017-03-14T00:00:00"/>
    <x v="11"/>
    <n v="5741900"/>
    <n v="35.020000000000003"/>
    <n v="0.5"/>
  </r>
  <r>
    <s v="COUNTY"/>
    <x v="8"/>
    <s v="933960"/>
    <n v="-14.01"/>
    <n v="14.01"/>
    <x v="0"/>
    <d v="2017-03-15T00:00:00"/>
    <x v="11"/>
    <n v="5786920"/>
    <n v="35.020000000000003"/>
    <n v="-0.40005711022272983"/>
  </r>
  <r>
    <s v="COUNTY"/>
    <x v="8"/>
    <s v="933750"/>
    <n v="21.01"/>
    <n v="21.01"/>
    <x v="0"/>
    <d v="2017-03-16T00:00:00"/>
    <x v="11"/>
    <n v="5757530"/>
    <n v="35.020000000000003"/>
    <n v="0.59994288977727017"/>
  </r>
  <r>
    <s v="COUNTY"/>
    <x v="8"/>
    <s v="933919"/>
    <n v="42.02"/>
    <n v="42.02"/>
    <x v="0"/>
    <d v="2017-03-16T00:00:00"/>
    <x v="11"/>
    <n v="5767920"/>
    <n v="35.020000000000003"/>
    <n v="1.1998857795545403"/>
  </r>
  <r>
    <s v="COUNTY"/>
    <x v="8"/>
    <s v="933961"/>
    <n v="21.01"/>
    <n v="21.01"/>
    <x v="0"/>
    <d v="2017-03-16T00:00:00"/>
    <x v="11"/>
    <n v="5006186"/>
    <n v="35.020000000000003"/>
    <n v="0.59994288977727017"/>
  </r>
  <r>
    <s v="COUNTY"/>
    <x v="8"/>
    <s v="933970"/>
    <n v="21.01"/>
    <n v="21.01"/>
    <x v="0"/>
    <d v="2017-03-17T00:00:00"/>
    <x v="11"/>
    <n v="5785330"/>
    <n v="35.020000000000003"/>
    <n v="0.59994288977727017"/>
  </r>
  <r>
    <s v="COUNTY"/>
    <x v="8"/>
    <s v="934861"/>
    <n v="21.01"/>
    <n v="21.01"/>
    <x v="0"/>
    <d v="2017-03-17T00:00:00"/>
    <x v="11"/>
    <n v="5748440"/>
    <n v="35.020000000000003"/>
    <n v="0.59994288977727017"/>
  </r>
  <r>
    <s v="COUNTY"/>
    <x v="8"/>
    <s v="933253"/>
    <n v="-8.76"/>
    <n v="8.76"/>
    <x v="0"/>
    <d v="2017-03-20T00:00:00"/>
    <x v="11"/>
    <n v="5743480"/>
    <n v="35.020000000000003"/>
    <n v="-0.25014277555682463"/>
  </r>
  <r>
    <s v="COUNTY"/>
    <x v="8"/>
    <s v="933307"/>
    <n v="26.27"/>
    <n v="26.27"/>
    <x v="0"/>
    <d v="2017-03-20T00:00:00"/>
    <x v="11"/>
    <n v="5789340"/>
    <n v="35.020000000000003"/>
    <n v="0.75014277555682463"/>
  </r>
  <r>
    <s v="COUNTY"/>
    <x v="8"/>
    <s v="933993"/>
    <n v="26.27"/>
    <n v="26.27"/>
    <x v="0"/>
    <d v="2017-03-20T00:00:00"/>
    <x v="11"/>
    <n v="5779680"/>
    <n v="35.020000000000003"/>
    <n v="0.75014277555682463"/>
  </r>
  <r>
    <s v="COUNTY"/>
    <x v="8"/>
    <s v="933994"/>
    <n v="26.27"/>
    <n v="26.27"/>
    <x v="0"/>
    <d v="2017-03-20T00:00:00"/>
    <x v="11"/>
    <n v="5775040"/>
    <n v="35.020000000000003"/>
    <n v="0.75014277555682463"/>
  </r>
  <r>
    <s v="COUNTY"/>
    <x v="8"/>
    <s v="934314"/>
    <n v="26.27"/>
    <n v="26.27"/>
    <x v="0"/>
    <d v="2017-03-20T00:00:00"/>
    <x v="11"/>
    <n v="5729940"/>
    <n v="35.020000000000003"/>
    <n v="0.75014277555682463"/>
  </r>
  <r>
    <s v="COUNTY"/>
    <x v="8"/>
    <s v="934317"/>
    <n v="26.27"/>
    <n v="26.27"/>
    <x v="0"/>
    <d v="2017-03-20T00:00:00"/>
    <x v="11"/>
    <n v="5777330"/>
    <n v="35.020000000000003"/>
    <n v="0.75014277555682463"/>
  </r>
  <r>
    <s v="COUNTY"/>
    <x v="8"/>
    <s v="934918"/>
    <n v="26.27"/>
    <n v="26.27"/>
    <x v="0"/>
    <d v="2017-03-20T00:00:00"/>
    <x v="11"/>
    <n v="5743110"/>
    <n v="35.020000000000003"/>
    <n v="0.75014277555682463"/>
  </r>
  <r>
    <s v="COUNTY"/>
    <x v="8"/>
    <s v="931586"/>
    <n v="17.510000000000002"/>
    <n v="17.510000000000002"/>
    <x v="0"/>
    <d v="2017-03-21T00:00:00"/>
    <x v="11"/>
    <n v="5724670"/>
    <n v="35.020000000000003"/>
    <n v="0.5"/>
  </r>
  <r>
    <s v="COUNTY"/>
    <x v="8"/>
    <s v="933971"/>
    <n v="26.27"/>
    <n v="26.27"/>
    <x v="0"/>
    <d v="2017-03-21T00:00:00"/>
    <x v="11"/>
    <n v="5775560"/>
    <n v="35.020000000000003"/>
    <n v="0.75014277555682463"/>
  </r>
  <r>
    <s v="COUNTY"/>
    <x v="8"/>
    <s v="933986"/>
    <n v="26.27"/>
    <n v="26.27"/>
    <x v="0"/>
    <d v="2017-03-21T00:00:00"/>
    <x v="11"/>
    <n v="5770260"/>
    <n v="35.020000000000003"/>
    <n v="0.75014277555682463"/>
  </r>
  <r>
    <s v="COUNTY"/>
    <x v="8"/>
    <s v="934331"/>
    <n v="26.27"/>
    <n v="26.27"/>
    <x v="0"/>
    <d v="2017-03-21T00:00:00"/>
    <x v="11"/>
    <n v="5748530"/>
    <n v="35.020000000000003"/>
    <n v="0.75014277555682463"/>
  </r>
  <r>
    <s v="COUNTY"/>
    <x v="8"/>
    <s v="933958"/>
    <n v="24.26"/>
    <n v="24.26"/>
    <x v="0"/>
    <d v="2017-03-22T00:00:00"/>
    <x v="11"/>
    <n v="5786920"/>
    <n v="35.020000000000003"/>
    <n v="0.69274700171330661"/>
  </r>
  <r>
    <s v="COUNTY"/>
    <x v="8"/>
    <s v="933990"/>
    <n v="14.01"/>
    <n v="14.01"/>
    <x v="0"/>
    <d v="2017-03-23T00:00:00"/>
    <x v="11"/>
    <n v="5006186"/>
    <n v="35.020000000000003"/>
    <n v="0.40005711022272983"/>
  </r>
  <r>
    <s v="COUNTY"/>
    <x v="8"/>
    <s v="934806"/>
    <n v="28.02"/>
    <n v="28.02"/>
    <x v="0"/>
    <d v="2017-03-23T00:00:00"/>
    <x v="11"/>
    <n v="5767920"/>
    <n v="35.020000000000003"/>
    <n v="0.80011422044545966"/>
  </r>
  <r>
    <s v="COUNTY"/>
    <x v="8"/>
    <s v="934850"/>
    <n v="14.01"/>
    <n v="14.01"/>
    <x v="0"/>
    <d v="2017-03-24T00:00:00"/>
    <x v="11"/>
    <n v="5785330"/>
    <n v="35.020000000000003"/>
    <n v="0.40005711022272983"/>
  </r>
  <r>
    <s v="COUNTY"/>
    <x v="8"/>
    <s v="935177"/>
    <n v="-14.01"/>
    <n v="14.01"/>
    <x v="0"/>
    <d v="2017-03-24T00:00:00"/>
    <x v="11"/>
    <n v="5704940"/>
    <n v="35.020000000000003"/>
    <n v="-0.40005711022272983"/>
  </r>
  <r>
    <s v="COUNTY"/>
    <x v="8"/>
    <s v="928950"/>
    <n v="8.76"/>
    <n v="8.76"/>
    <x v="0"/>
    <d v="2017-03-27T00:00:00"/>
    <x v="11"/>
    <n v="5791180"/>
    <n v="35.020000000000003"/>
    <n v="0.25014277555682463"/>
  </r>
  <r>
    <s v="COUNTY"/>
    <x v="8"/>
    <s v="932583"/>
    <n v="8.76"/>
    <n v="8.76"/>
    <x v="0"/>
    <d v="2017-03-27T00:00:00"/>
    <x v="11"/>
    <n v="5791470"/>
    <n v="35.020000000000003"/>
    <n v="0.25014277555682463"/>
  </r>
  <r>
    <s v="COUNTY"/>
    <x v="8"/>
    <s v="934797"/>
    <n v="8.76"/>
    <n v="8.76"/>
    <x v="0"/>
    <d v="2017-03-27T00:00:00"/>
    <x v="11"/>
    <n v="5791650"/>
    <n v="35.020000000000003"/>
    <n v="0.25014277555682463"/>
  </r>
  <r>
    <s v="COUNTY"/>
    <x v="8"/>
    <s v="934752"/>
    <n v="8.76"/>
    <n v="8.76"/>
    <x v="0"/>
    <d v="2017-03-28T00:00:00"/>
    <x v="11"/>
    <n v="5748530"/>
    <n v="35.020000000000003"/>
    <n v="0.25014277555682463"/>
  </r>
  <r>
    <s v="COUNTY"/>
    <x v="8"/>
    <s v="931129"/>
    <n v="7"/>
    <n v="7"/>
    <x v="0"/>
    <d v="2017-03-29T00:00:00"/>
    <x v="11"/>
    <n v="5743540"/>
    <n v="35.020000000000003"/>
    <n v="0.19988577955454023"/>
  </r>
  <r>
    <s v="COUNTY"/>
    <x v="8"/>
    <s v="931999"/>
    <n v="7"/>
    <n v="7"/>
    <x v="0"/>
    <d v="2017-03-29T00:00:00"/>
    <x v="11"/>
    <n v="5777240"/>
    <n v="35.020000000000003"/>
    <n v="0.19988577955454023"/>
  </r>
  <r>
    <s v="COUNTY"/>
    <x v="8"/>
    <s v="934334"/>
    <n v="7"/>
    <n v="7"/>
    <x v="0"/>
    <d v="2017-03-29T00:00:00"/>
    <x v="11"/>
    <n v="5791550"/>
    <n v="35.020000000000003"/>
    <n v="0.19988577955454023"/>
  </r>
  <r>
    <s v="COUNTY"/>
    <x v="8"/>
    <s v="934732"/>
    <n v="7"/>
    <n v="7"/>
    <x v="0"/>
    <d v="2017-03-30T00:00:00"/>
    <x v="11"/>
    <n v="5782110"/>
    <n v="35.020000000000003"/>
    <n v="0.19988577955454023"/>
  </r>
  <r>
    <s v="COUNTY"/>
    <x v="8"/>
    <s v="934804"/>
    <n v="7"/>
    <n v="7"/>
    <x v="0"/>
    <d v="2017-03-30T00:00:00"/>
    <x v="11"/>
    <n v="5791440"/>
    <n v="35.020000000000003"/>
    <n v="0.19988577955454023"/>
  </r>
  <r>
    <s v="COUNTY"/>
    <x v="8"/>
    <s v="934989"/>
    <n v="7"/>
    <n v="7"/>
    <x v="0"/>
    <d v="2017-03-30T00:00:00"/>
    <x v="11"/>
    <n v="5710940"/>
    <n v="35.020000000000003"/>
    <n v="0.19988577955454023"/>
  </r>
  <r>
    <s v="COUNTY"/>
    <x v="8"/>
    <s v="933987"/>
    <n v="35.020000000000003"/>
    <n v="35.020000000000003"/>
    <x v="0"/>
    <d v="2017-03-31T00:00:00"/>
    <x v="11"/>
    <n v="5783610"/>
    <n v="35.020000000000003"/>
    <n v="1"/>
  </r>
  <r>
    <s v="COUNTY"/>
    <x v="8"/>
    <s v="934915"/>
    <n v="7"/>
    <n v="7"/>
    <x v="0"/>
    <d v="2017-03-31T00:00:00"/>
    <x v="11"/>
    <n v="5748440"/>
    <n v="35.020000000000003"/>
    <n v="0.19988577955454023"/>
  </r>
  <r>
    <s v="COUNTY"/>
    <x v="8"/>
    <s v="935179"/>
    <n v="7"/>
    <n v="7"/>
    <x v="0"/>
    <d v="2017-03-31T00:00:00"/>
    <x v="11"/>
    <n v="5704940"/>
    <n v="35.020000000000003"/>
    <n v="0.19988577955454023"/>
  </r>
  <r>
    <s v="COUNTY"/>
    <x v="8"/>
    <s v="935211"/>
    <n v="7"/>
    <n v="7"/>
    <x v="0"/>
    <d v="2017-03-31T00:00:00"/>
    <x v="11"/>
    <n v="5791390"/>
    <n v="35.020000000000003"/>
    <n v="0.19988577955454023"/>
  </r>
  <r>
    <s v="COUNTY"/>
    <x v="8"/>
    <s v="938848"/>
    <n v="35.020000000000003"/>
    <n v="35.020000000000003"/>
    <x v="0"/>
    <d v="2017-03-31T00:00:00"/>
    <x v="11"/>
    <n v="5775370"/>
    <n v="35.020000000000003"/>
    <n v="1"/>
  </r>
  <r>
    <s v="COUNTY"/>
    <x v="8"/>
    <s v="14767594"/>
    <n v="35.020000000000003"/>
    <n v="35.020000000000003"/>
    <x v="0"/>
    <d v="2017-03-31T00:00:00"/>
    <x v="11"/>
    <n v="5009754"/>
    <n v="35.020000000000003"/>
    <n v="1"/>
  </r>
  <r>
    <s v="COUNTY"/>
    <x v="9"/>
    <s v="11548096"/>
    <n v="7.79"/>
    <n v="7.79"/>
    <x v="0"/>
    <d v="2016-04-01T00:00:00"/>
    <x v="0"/>
    <n v="5004399"/>
    <n v="0.5"/>
    <n v="15.58"/>
  </r>
  <r>
    <s v="COUNTY"/>
    <x v="9"/>
    <s v="11790529"/>
    <n v="8.73"/>
    <n v="8.73"/>
    <x v="0"/>
    <d v="2016-04-01T00:00:00"/>
    <x v="0"/>
    <n v="5727930"/>
    <n v="0.5"/>
    <n v="17.46"/>
  </r>
  <r>
    <s v="COUNTY"/>
    <x v="9"/>
    <s v="11790540"/>
    <n v="8.73"/>
    <n v="8.73"/>
    <x v="0"/>
    <d v="2016-05-01T00:00:00"/>
    <x v="1"/>
    <n v="5724310"/>
    <n v="0.5"/>
    <n v="17.46"/>
  </r>
  <r>
    <s v="COUNTY"/>
    <x v="9"/>
    <s v="12281663"/>
    <n v="7.79"/>
    <n v="7.79"/>
    <x v="0"/>
    <d v="2016-05-01T00:00:00"/>
    <x v="1"/>
    <n v="5004399"/>
    <n v="0.5"/>
    <n v="15.58"/>
  </r>
  <r>
    <s v="COUNTY"/>
    <x v="9"/>
    <s v="12281732"/>
    <n v="7.79"/>
    <n v="7.79"/>
    <x v="0"/>
    <d v="2016-06-01T00:00:00"/>
    <x v="2"/>
    <n v="5004399"/>
    <n v="0.5"/>
    <n v="15.58"/>
  </r>
  <r>
    <s v="COUNTY"/>
    <x v="9"/>
    <s v="12565517"/>
    <n v="8.73"/>
    <n v="8.73"/>
    <x v="0"/>
    <d v="2016-06-01T00:00:00"/>
    <x v="2"/>
    <n v="5727930"/>
    <n v="0.5"/>
    <n v="17.46"/>
  </r>
  <r>
    <s v="COUNTY"/>
    <x v="9"/>
    <s v="12281752"/>
    <n v="7.79"/>
    <n v="7.79"/>
    <x v="0"/>
    <d v="2016-07-01T00:00:00"/>
    <x v="3"/>
    <n v="5004399"/>
    <n v="0.5"/>
    <n v="15.58"/>
  </r>
  <r>
    <s v="COUNTY"/>
    <x v="9"/>
    <s v="12565570"/>
    <n v="8.73"/>
    <n v="8.73"/>
    <x v="0"/>
    <d v="2016-07-01T00:00:00"/>
    <x v="3"/>
    <n v="5724310"/>
    <n v="0.5"/>
    <n v="17.46"/>
  </r>
  <r>
    <s v="COUNTY"/>
    <x v="9"/>
    <s v="12565586"/>
    <n v="8.73"/>
    <n v="8.73"/>
    <x v="0"/>
    <d v="2016-08-01T00:00:00"/>
    <x v="4"/>
    <n v="5727930"/>
    <n v="0.5"/>
    <n v="17.46"/>
  </r>
  <r>
    <s v="COUNTY"/>
    <x v="9"/>
    <s v="13084312"/>
    <n v="7.79"/>
    <n v="7.79"/>
    <x v="0"/>
    <d v="2016-08-01T00:00:00"/>
    <x v="4"/>
    <n v="5004399"/>
    <n v="0.5"/>
    <n v="15.58"/>
  </r>
  <r>
    <s v="COUNTY"/>
    <x v="9"/>
    <s v="13084332"/>
    <n v="7.79"/>
    <n v="7.79"/>
    <x v="0"/>
    <d v="2016-09-01T00:00:00"/>
    <x v="5"/>
    <n v="5004399"/>
    <n v="0.5"/>
    <n v="15.58"/>
  </r>
  <r>
    <s v="COUNTY"/>
    <x v="9"/>
    <s v="13360456"/>
    <n v="8.73"/>
    <n v="8.73"/>
    <x v="0"/>
    <d v="2016-09-01T00:00:00"/>
    <x v="5"/>
    <n v="5724310"/>
    <n v="0.5"/>
    <n v="17.46"/>
  </r>
  <r>
    <s v="COUNTY"/>
    <x v="9"/>
    <s v="13084344"/>
    <n v="7.79"/>
    <n v="7.79"/>
    <x v="0"/>
    <d v="2016-10-01T00:00:00"/>
    <x v="6"/>
    <n v="5004399"/>
    <n v="0.5"/>
    <n v="15.58"/>
  </r>
  <r>
    <s v="COUNTY"/>
    <x v="9"/>
    <s v="13360478"/>
    <n v="8.73"/>
    <n v="8.73"/>
    <x v="0"/>
    <d v="2016-10-01T00:00:00"/>
    <x v="6"/>
    <n v="5727930"/>
    <n v="0.5"/>
    <n v="17.46"/>
  </r>
  <r>
    <s v="COUNTY"/>
    <x v="9"/>
    <s v="875314"/>
    <n v="11.36"/>
    <n v="11.36"/>
    <x v="0"/>
    <d v="2016-11-01T00:00:00"/>
    <x v="7"/>
    <n v="5001398"/>
    <n v="0.5"/>
    <n v="22.72"/>
  </r>
  <r>
    <s v="COUNTY"/>
    <x v="9"/>
    <s v="13360488"/>
    <n v="8.73"/>
    <n v="8.73"/>
    <x v="0"/>
    <d v="2016-11-01T00:00:00"/>
    <x v="7"/>
    <n v="5724310"/>
    <n v="0.5"/>
    <n v="17.46"/>
  </r>
  <r>
    <s v="COUNTY"/>
    <x v="9"/>
    <s v="13860659"/>
    <n v="7.79"/>
    <n v="7.79"/>
    <x v="0"/>
    <d v="2016-11-01T00:00:00"/>
    <x v="7"/>
    <n v="5004399"/>
    <n v="0.5"/>
    <n v="15.58"/>
  </r>
  <r>
    <s v="COUNTY"/>
    <x v="9"/>
    <s v="13860671"/>
    <n v="19.149999999999999"/>
    <n v="19.149999999999999"/>
    <x v="0"/>
    <d v="2016-12-01T00:00:00"/>
    <x v="8"/>
    <n v="5001398"/>
    <n v="0.5"/>
    <n v="38.299999999999997"/>
  </r>
  <r>
    <s v="COUNTY"/>
    <x v="9"/>
    <s v="14071048"/>
    <n v="8.73"/>
    <n v="8.73"/>
    <x v="0"/>
    <d v="2016-12-01T00:00:00"/>
    <x v="8"/>
    <n v="5727930"/>
    <n v="0.5"/>
    <n v="17.46"/>
  </r>
  <r>
    <s v="COUNTY"/>
    <x v="9"/>
    <s v="13860681"/>
    <n v="19.149999999999999"/>
    <n v="19.149999999999999"/>
    <x v="0"/>
    <d v="2017-01-01T00:00:00"/>
    <x v="9"/>
    <n v="5004399"/>
    <n v="0.5"/>
    <n v="38.299999999999997"/>
  </r>
  <r>
    <s v="COUNTY"/>
    <x v="9"/>
    <s v="14118647"/>
    <n v="8.73"/>
    <n v="8.73"/>
    <x v="0"/>
    <d v="2017-01-01T00:00:00"/>
    <x v="9"/>
    <n v="5724310"/>
    <n v="0.5"/>
    <n v="17.46"/>
  </r>
  <r>
    <s v="COUNTY"/>
    <x v="9"/>
    <s v="907559"/>
    <n v="1"/>
    <n v="1"/>
    <x v="0"/>
    <d v="2017-01-02T00:00:00"/>
    <x v="9"/>
    <n v="5012164"/>
    <n v="0.5"/>
    <n v="2"/>
  </r>
  <r>
    <s v="COUNTY"/>
    <x v="9"/>
    <s v="909532"/>
    <n v="1"/>
    <n v="1"/>
    <x v="0"/>
    <d v="2017-01-09T00:00:00"/>
    <x v="9"/>
    <n v="5012164"/>
    <n v="0.5"/>
    <n v="2"/>
  </r>
  <r>
    <s v="COUNTY"/>
    <x v="9"/>
    <s v="14118662"/>
    <n v="8.73"/>
    <n v="8.73"/>
    <x v="0"/>
    <d v="2017-02-01T00:00:00"/>
    <x v="10"/>
    <n v="5727930"/>
    <n v="0.5"/>
    <n v="17.46"/>
  </r>
  <r>
    <s v="COUNTY"/>
    <x v="9"/>
    <s v="14497656"/>
    <n v="19.149999999999999"/>
    <n v="19.149999999999999"/>
    <x v="0"/>
    <d v="2017-02-01T00:00:00"/>
    <x v="10"/>
    <n v="5004399"/>
    <n v="0.5"/>
    <n v="38.299999999999997"/>
  </r>
  <r>
    <s v="COUNTY"/>
    <x v="9"/>
    <s v="14497685"/>
    <n v="19.149999999999999"/>
    <n v="19.149999999999999"/>
    <x v="0"/>
    <d v="2017-03-01T00:00:00"/>
    <x v="11"/>
    <n v="5001398"/>
    <n v="0.5"/>
    <n v="38.299999999999997"/>
  </r>
  <r>
    <s v="COUNTY"/>
    <x v="9"/>
    <s v="14767430"/>
    <n v="8.73"/>
    <n v="8.73"/>
    <x v="0"/>
    <d v="2017-03-01T00:00:00"/>
    <x v="11"/>
    <n v="5724310"/>
    <n v="0.5"/>
    <n v="17.46"/>
  </r>
  <r>
    <s v="COUNTY"/>
    <x v="10"/>
    <s v="780240"/>
    <n v="4.4000000000000004"/>
    <n v="4.4000000000000004"/>
    <x v="0"/>
    <d v="2016-04-01T00:00:00"/>
    <x v="0"/>
    <n v="5704940"/>
    <n v="4.4000000000000004"/>
    <n v="1"/>
  </r>
  <r>
    <s v="COUNTY"/>
    <x v="10"/>
    <s v="781750"/>
    <n v="13.2"/>
    <n v="13.2"/>
    <x v="0"/>
    <d v="2016-04-04T00:00:00"/>
    <x v="0"/>
    <n v="5779610"/>
    <n v="4.4000000000000004"/>
    <n v="2.9999999999999996"/>
  </r>
  <r>
    <s v="AWH"/>
    <x v="10"/>
    <s v="781751"/>
    <n v="4.4000000000000004"/>
    <n v="4.4000000000000004"/>
    <x v="0"/>
    <d v="2016-04-04T00:00:00"/>
    <x v="0"/>
    <n v="5007103"/>
    <n v="4.4000000000000004"/>
    <n v="1"/>
  </r>
  <r>
    <s v="COUNTY"/>
    <x v="10"/>
    <s v="781754"/>
    <n v="4.4000000000000004"/>
    <n v="4.4000000000000004"/>
    <x v="0"/>
    <d v="2016-04-04T00:00:00"/>
    <x v="0"/>
    <n v="5014091"/>
    <n v="4.4000000000000004"/>
    <n v="1"/>
  </r>
  <r>
    <s v="COUNTY"/>
    <x v="10"/>
    <s v="781768"/>
    <n v="17.600000000000001"/>
    <n v="17.600000000000001"/>
    <x v="0"/>
    <d v="2016-04-04T00:00:00"/>
    <x v="0"/>
    <n v="5738640"/>
    <n v="4.4000000000000004"/>
    <n v="4"/>
  </r>
  <r>
    <s v="COUNTY"/>
    <x v="10"/>
    <s v="781769"/>
    <n v="13.2"/>
    <n v="13.2"/>
    <x v="0"/>
    <d v="2016-04-04T00:00:00"/>
    <x v="0"/>
    <n v="5717380"/>
    <n v="4.4000000000000004"/>
    <n v="2.9999999999999996"/>
  </r>
  <r>
    <s v="COUNTY"/>
    <x v="10"/>
    <s v="782043"/>
    <n v="4.4000000000000004"/>
    <n v="4.4000000000000004"/>
    <x v="0"/>
    <d v="2016-04-06T00:00:00"/>
    <x v="0"/>
    <n v="5738050"/>
    <n v="4.4000000000000004"/>
    <n v="1"/>
  </r>
  <r>
    <s v="COUNTY"/>
    <x v="10"/>
    <s v="782048"/>
    <n v="8.8000000000000007"/>
    <n v="8.8000000000000007"/>
    <x v="0"/>
    <d v="2016-04-06T00:00:00"/>
    <x v="0"/>
    <n v="5005765"/>
    <n v="4.4000000000000004"/>
    <n v="2"/>
  </r>
  <r>
    <s v="COUNTY"/>
    <x v="10"/>
    <s v="782204"/>
    <n v="4.4000000000000004"/>
    <n v="4.4000000000000004"/>
    <x v="0"/>
    <d v="2016-04-07T00:00:00"/>
    <x v="0"/>
    <n v="5719700"/>
    <n v="4.4000000000000004"/>
    <n v="1"/>
  </r>
  <r>
    <s v="COUNTY"/>
    <x v="10"/>
    <s v="782212"/>
    <n v="4.4000000000000004"/>
    <n v="4.4000000000000004"/>
    <x v="0"/>
    <d v="2016-04-07T00:00:00"/>
    <x v="0"/>
    <n v="5756110"/>
    <n v="4.4000000000000004"/>
    <n v="1"/>
  </r>
  <r>
    <s v="COUNTY"/>
    <x v="10"/>
    <s v="782301"/>
    <n v="30.8"/>
    <n v="30.8"/>
    <x v="0"/>
    <d v="2016-04-11T00:00:00"/>
    <x v="0"/>
    <n v="5748590"/>
    <n v="4.4000000000000004"/>
    <n v="7"/>
  </r>
  <r>
    <s v="COUNTY"/>
    <x v="10"/>
    <s v="782302"/>
    <n v="8.8000000000000007"/>
    <n v="8.8000000000000007"/>
    <x v="0"/>
    <d v="2016-04-11T00:00:00"/>
    <x v="0"/>
    <n v="5768820"/>
    <n v="4.4000000000000004"/>
    <n v="2"/>
  </r>
  <r>
    <s v="COUNTY"/>
    <x v="10"/>
    <s v="782312"/>
    <n v="4.4000000000000004"/>
    <n v="4.4000000000000004"/>
    <x v="0"/>
    <d v="2016-04-11T00:00:00"/>
    <x v="0"/>
    <n v="5755720"/>
    <n v="4.4000000000000004"/>
    <n v="1"/>
  </r>
  <r>
    <s v="COUNTY"/>
    <x v="10"/>
    <s v="782316"/>
    <n v="8.8000000000000007"/>
    <n v="8.8000000000000007"/>
    <x v="0"/>
    <d v="2016-04-11T00:00:00"/>
    <x v="0"/>
    <n v="5006968"/>
    <n v="4.4000000000000004"/>
    <n v="2"/>
  </r>
  <r>
    <s v="AWH"/>
    <x v="10"/>
    <s v="782318"/>
    <n v="8.8000000000000007"/>
    <n v="8.8000000000000007"/>
    <x v="0"/>
    <d v="2016-04-11T00:00:00"/>
    <x v="0"/>
    <n v="5759190"/>
    <n v="4.4000000000000004"/>
    <n v="2"/>
  </r>
  <r>
    <s v="COUNTY"/>
    <x v="10"/>
    <s v="782319"/>
    <n v="8.8000000000000007"/>
    <n v="8.8000000000000007"/>
    <x v="0"/>
    <d v="2016-04-11T00:00:00"/>
    <x v="0"/>
    <n v="5015875"/>
    <n v="4.4000000000000004"/>
    <n v="2"/>
  </r>
  <r>
    <s v="COUNTY"/>
    <x v="10"/>
    <s v="782321"/>
    <n v="4.4000000000000004"/>
    <n v="4.4000000000000004"/>
    <x v="0"/>
    <d v="2016-04-11T00:00:00"/>
    <x v="0"/>
    <n v="5005591"/>
    <n v="4.4000000000000004"/>
    <n v="1"/>
  </r>
  <r>
    <s v="COUNTY"/>
    <x v="10"/>
    <s v="782329"/>
    <n v="8.8000000000000007"/>
    <n v="8.8000000000000007"/>
    <x v="0"/>
    <d v="2016-04-11T00:00:00"/>
    <x v="0"/>
    <n v="5763840"/>
    <n v="4.4000000000000004"/>
    <n v="2"/>
  </r>
  <r>
    <s v="COUNTY"/>
    <x v="10"/>
    <s v="784121"/>
    <n v="4.4000000000000004"/>
    <n v="4.4000000000000004"/>
    <x v="0"/>
    <d v="2016-04-12T00:00:00"/>
    <x v="0"/>
    <n v="5722660"/>
    <n v="4.4000000000000004"/>
    <n v="1"/>
  </r>
  <r>
    <s v="COUNTY"/>
    <x v="10"/>
    <s v="784132"/>
    <n v="26.4"/>
    <n v="26.4"/>
    <x v="0"/>
    <d v="2016-04-12T00:00:00"/>
    <x v="0"/>
    <n v="5745500"/>
    <n v="4.4000000000000004"/>
    <n v="5.9999999999999991"/>
  </r>
  <r>
    <s v="COUNTY"/>
    <x v="10"/>
    <s v="784377"/>
    <n v="8.8000000000000007"/>
    <n v="8.8000000000000007"/>
    <x v="0"/>
    <d v="2016-04-13T00:00:00"/>
    <x v="0"/>
    <n v="5004194"/>
    <n v="4.4000000000000004"/>
    <n v="2"/>
  </r>
  <r>
    <s v="COUNTY"/>
    <x v="10"/>
    <s v="784381"/>
    <n v="4.4000000000000004"/>
    <n v="4.4000000000000004"/>
    <x v="0"/>
    <d v="2016-04-13T00:00:00"/>
    <x v="0"/>
    <n v="5004849"/>
    <n v="4.4000000000000004"/>
    <n v="1"/>
  </r>
  <r>
    <s v="COUNTY"/>
    <x v="10"/>
    <s v="784386"/>
    <n v="8.8000000000000007"/>
    <n v="8.8000000000000007"/>
    <x v="0"/>
    <d v="2016-04-13T00:00:00"/>
    <x v="0"/>
    <n v="5005051"/>
    <n v="4.4000000000000004"/>
    <n v="2"/>
  </r>
  <r>
    <s v="COUNTY"/>
    <x v="10"/>
    <s v="784387"/>
    <n v="17.600000000000001"/>
    <n v="17.600000000000001"/>
    <x v="0"/>
    <d v="2016-04-13T00:00:00"/>
    <x v="0"/>
    <n v="5012872"/>
    <n v="4.4000000000000004"/>
    <n v="4"/>
  </r>
  <r>
    <s v="COUNTY"/>
    <x v="10"/>
    <s v="784407"/>
    <n v="8.8000000000000007"/>
    <n v="8.8000000000000007"/>
    <x v="0"/>
    <d v="2016-04-14T00:00:00"/>
    <x v="0"/>
    <n v="5765610"/>
    <n v="4.4000000000000004"/>
    <n v="2"/>
  </r>
  <r>
    <s v="COUNTY"/>
    <x v="10"/>
    <s v="784410"/>
    <n v="4.4000000000000004"/>
    <n v="4.4000000000000004"/>
    <x v="0"/>
    <d v="2016-04-14T00:00:00"/>
    <x v="0"/>
    <n v="5757530"/>
    <n v="4.4000000000000004"/>
    <n v="1"/>
  </r>
  <r>
    <s v="COUNTY"/>
    <x v="10"/>
    <s v="784416"/>
    <n v="8.8000000000000007"/>
    <n v="8.8000000000000007"/>
    <x v="0"/>
    <d v="2016-04-14T00:00:00"/>
    <x v="0"/>
    <n v="5004536"/>
    <n v="4.4000000000000004"/>
    <n v="2"/>
  </r>
  <r>
    <s v="COUNTY"/>
    <x v="10"/>
    <s v="784422"/>
    <n v="17.600000000000001"/>
    <n v="17.600000000000001"/>
    <x v="0"/>
    <d v="2016-04-14T00:00:00"/>
    <x v="0"/>
    <n v="5743660"/>
    <n v="4.4000000000000004"/>
    <n v="4"/>
  </r>
  <r>
    <s v="COUNTY"/>
    <x v="10"/>
    <s v="784423"/>
    <n v="8.8000000000000007"/>
    <n v="8.8000000000000007"/>
    <x v="0"/>
    <d v="2016-04-14T00:00:00"/>
    <x v="0"/>
    <n v="5779370"/>
    <n v="4.4000000000000004"/>
    <n v="2"/>
  </r>
  <r>
    <s v="COUNTY"/>
    <x v="10"/>
    <s v="784472"/>
    <n v="8.8000000000000007"/>
    <n v="8.8000000000000007"/>
    <x v="0"/>
    <d v="2016-04-18T00:00:00"/>
    <x v="0"/>
    <n v="5780500"/>
    <n v="4.4000000000000004"/>
    <n v="2"/>
  </r>
  <r>
    <s v="COUNTY"/>
    <x v="10"/>
    <s v="784476"/>
    <n v="4.4000000000000004"/>
    <n v="4.4000000000000004"/>
    <x v="0"/>
    <d v="2016-04-18T00:00:00"/>
    <x v="0"/>
    <n v="5005591"/>
    <n v="4.4000000000000004"/>
    <n v="1"/>
  </r>
  <r>
    <s v="COUNTY"/>
    <x v="10"/>
    <s v="784478"/>
    <n v="4.4000000000000004"/>
    <n v="4.4000000000000004"/>
    <x v="0"/>
    <d v="2016-04-18T00:00:00"/>
    <x v="0"/>
    <n v="5014192"/>
    <n v="4.4000000000000004"/>
    <n v="1"/>
  </r>
  <r>
    <s v="COUNTY"/>
    <x v="10"/>
    <s v="784490"/>
    <n v="4.4000000000000004"/>
    <n v="4.4000000000000004"/>
    <x v="0"/>
    <d v="2016-04-18T00:00:00"/>
    <x v="0"/>
    <n v="5007235"/>
    <n v="4.4000000000000004"/>
    <n v="1"/>
  </r>
  <r>
    <s v="COUNTY"/>
    <x v="10"/>
    <s v="784498"/>
    <n v="17.600000000000001"/>
    <n v="17.600000000000001"/>
    <x v="0"/>
    <d v="2016-04-18T00:00:00"/>
    <x v="0"/>
    <n v="5771910"/>
    <n v="4.4000000000000004"/>
    <n v="4"/>
  </r>
  <r>
    <s v="COUNTY"/>
    <x v="10"/>
    <s v="785962"/>
    <n v="4.4000000000000004"/>
    <n v="4.4000000000000004"/>
    <x v="0"/>
    <d v="2016-04-19T00:00:00"/>
    <x v="0"/>
    <n v="5007039"/>
    <n v="4.4000000000000004"/>
    <n v="1"/>
  </r>
  <r>
    <s v="COUNTY"/>
    <x v="10"/>
    <s v="786010"/>
    <n v="4.4000000000000004"/>
    <n v="4.4000000000000004"/>
    <x v="0"/>
    <d v="2016-04-21T00:00:00"/>
    <x v="0"/>
    <n v="5763810"/>
    <n v="4.4000000000000004"/>
    <n v="1"/>
  </r>
  <r>
    <s v="COUNTY"/>
    <x v="10"/>
    <s v="787057"/>
    <n v="8.8000000000000007"/>
    <n v="8.8000000000000007"/>
    <x v="0"/>
    <d v="2016-04-25T00:00:00"/>
    <x v="0"/>
    <n v="5775380"/>
    <n v="4.4000000000000004"/>
    <n v="2"/>
  </r>
  <r>
    <s v="COUNTY"/>
    <x v="10"/>
    <s v="787058"/>
    <n v="8.8000000000000007"/>
    <n v="8.8000000000000007"/>
    <x v="0"/>
    <d v="2016-04-25T00:00:00"/>
    <x v="0"/>
    <n v="5771750"/>
    <n v="4.4000000000000004"/>
    <n v="2"/>
  </r>
  <r>
    <s v="COUNTY"/>
    <x v="10"/>
    <s v="788017"/>
    <n v="4.4000000000000004"/>
    <n v="4.4000000000000004"/>
    <x v="0"/>
    <d v="2016-04-26T00:00:00"/>
    <x v="0"/>
    <n v="5715350"/>
    <n v="4.4000000000000004"/>
    <n v="1"/>
  </r>
  <r>
    <s v="COUNTY"/>
    <x v="10"/>
    <s v="788020"/>
    <n v="8.8000000000000007"/>
    <n v="8.8000000000000007"/>
    <x v="0"/>
    <d v="2016-04-26T00:00:00"/>
    <x v="0"/>
    <n v="5006293"/>
    <n v="4.4000000000000004"/>
    <n v="2"/>
  </r>
  <r>
    <s v="COUNTY"/>
    <x v="10"/>
    <s v="790000"/>
    <n v="8.8000000000000007"/>
    <n v="8.8000000000000007"/>
    <x v="0"/>
    <d v="2016-04-29T00:00:00"/>
    <x v="0"/>
    <n v="5704940"/>
    <n v="4.4000000000000004"/>
    <n v="2"/>
  </r>
  <r>
    <s v="COUNTY"/>
    <x v="10"/>
    <s v="790002"/>
    <n v="4.4000000000000004"/>
    <n v="4.4000000000000004"/>
    <x v="0"/>
    <d v="2016-04-29T00:00:00"/>
    <x v="0"/>
    <n v="5004165"/>
    <n v="4.4000000000000004"/>
    <n v="1"/>
  </r>
  <r>
    <s v="COUNTY"/>
    <x v="10"/>
    <s v="794636"/>
    <n v="13.2"/>
    <n v="13.2"/>
    <x v="0"/>
    <d v="2016-05-02T00:00:00"/>
    <x v="1"/>
    <n v="5780500"/>
    <n v="4.4000000000000004"/>
    <n v="2.9999999999999996"/>
  </r>
  <r>
    <s v="COUNTY"/>
    <x v="10"/>
    <s v="794644"/>
    <n v="4.4000000000000004"/>
    <n v="4.4000000000000004"/>
    <x v="0"/>
    <d v="2016-05-02T00:00:00"/>
    <x v="1"/>
    <n v="5736360"/>
    <n v="4.4000000000000004"/>
    <n v="1"/>
  </r>
  <r>
    <s v="COUNTY"/>
    <x v="10"/>
    <s v="794650"/>
    <n v="13.2"/>
    <n v="13.2"/>
    <x v="0"/>
    <d v="2016-05-02T00:00:00"/>
    <x v="1"/>
    <n v="5768820"/>
    <n v="4.4000000000000004"/>
    <n v="2.9999999999999996"/>
  </r>
  <r>
    <s v="COUNTY"/>
    <x v="10"/>
    <s v="794652"/>
    <n v="8.8000000000000007"/>
    <n v="8.8000000000000007"/>
    <x v="0"/>
    <d v="2016-05-02T00:00:00"/>
    <x v="1"/>
    <n v="5767410"/>
    <n v="4.4000000000000004"/>
    <n v="2"/>
  </r>
  <r>
    <s v="COUNTY"/>
    <x v="10"/>
    <s v="795016"/>
    <n v="8.8000000000000007"/>
    <n v="8.8000000000000007"/>
    <x v="0"/>
    <d v="2016-05-04T00:00:00"/>
    <x v="1"/>
    <n v="5004936"/>
    <n v="4.4000000000000004"/>
    <n v="2"/>
  </r>
  <r>
    <s v="COUNTY"/>
    <x v="10"/>
    <s v="795019"/>
    <n v="4.4000000000000004"/>
    <n v="4.4000000000000004"/>
    <x v="0"/>
    <d v="2016-05-04T00:00:00"/>
    <x v="1"/>
    <n v="5006344"/>
    <n v="4.4000000000000004"/>
    <n v="1"/>
  </r>
  <r>
    <s v="COUNTY"/>
    <x v="10"/>
    <s v="793155"/>
    <n v="8.8000000000000007"/>
    <n v="8.8000000000000007"/>
    <x v="0"/>
    <d v="2016-05-05T00:00:00"/>
    <x v="1"/>
    <n v="5728490"/>
    <n v="4.4000000000000004"/>
    <n v="2"/>
  </r>
  <r>
    <s v="COUNTY"/>
    <x v="10"/>
    <s v="793156"/>
    <n v="8.8000000000000007"/>
    <n v="8.8000000000000007"/>
    <x v="0"/>
    <d v="2016-05-05T00:00:00"/>
    <x v="1"/>
    <n v="5710940"/>
    <n v="4.4000000000000004"/>
    <n v="2"/>
  </r>
  <r>
    <s v="COUNTY"/>
    <x v="10"/>
    <s v="793157"/>
    <n v="22"/>
    <n v="22"/>
    <x v="0"/>
    <d v="2016-05-05T00:00:00"/>
    <x v="1"/>
    <n v="5014961"/>
    <n v="4.4000000000000004"/>
    <n v="5"/>
  </r>
  <r>
    <s v="COUNTY"/>
    <x v="10"/>
    <s v="793158"/>
    <n v="4.4000000000000004"/>
    <n v="4.4000000000000004"/>
    <x v="0"/>
    <d v="2016-05-05T00:00:00"/>
    <x v="1"/>
    <n v="5006380"/>
    <n v="4.4000000000000004"/>
    <n v="1"/>
  </r>
  <r>
    <s v="COUNTY"/>
    <x v="10"/>
    <s v="795030"/>
    <n v="8.8000000000000007"/>
    <n v="8.8000000000000007"/>
    <x v="0"/>
    <d v="2016-05-05T00:00:00"/>
    <x v="1"/>
    <n v="5004002"/>
    <n v="4.4000000000000004"/>
    <n v="2"/>
  </r>
  <r>
    <s v="COUNTY"/>
    <x v="10"/>
    <s v="795031"/>
    <n v="8.8000000000000007"/>
    <n v="8.8000000000000007"/>
    <x v="0"/>
    <d v="2016-05-05T00:00:00"/>
    <x v="1"/>
    <n v="5004409"/>
    <n v="4.4000000000000004"/>
    <n v="2"/>
  </r>
  <r>
    <s v="COUNTY"/>
    <x v="10"/>
    <s v="793162"/>
    <n v="13.2"/>
    <n v="13.2"/>
    <x v="0"/>
    <d v="2016-05-06T00:00:00"/>
    <x v="1"/>
    <n v="5704940"/>
    <n v="4.4000000000000004"/>
    <n v="2.9999999999999996"/>
  </r>
  <r>
    <s v="COUNTY"/>
    <x v="10"/>
    <s v="796008"/>
    <n v="13.2"/>
    <n v="13.2"/>
    <x v="0"/>
    <d v="2016-05-09T00:00:00"/>
    <x v="1"/>
    <n v="5767410"/>
    <n v="4.4000000000000004"/>
    <n v="2.9999999999999996"/>
  </r>
  <r>
    <s v="COUNTY"/>
    <x v="10"/>
    <s v="796012"/>
    <n v="4.4000000000000004"/>
    <n v="4.4000000000000004"/>
    <x v="0"/>
    <d v="2016-05-09T00:00:00"/>
    <x v="1"/>
    <n v="5774180"/>
    <n v="4.4000000000000004"/>
    <n v="1"/>
  </r>
  <r>
    <s v="COUNTY"/>
    <x v="10"/>
    <s v="796014"/>
    <n v="8.8000000000000007"/>
    <n v="8.8000000000000007"/>
    <x v="0"/>
    <d v="2016-05-09T00:00:00"/>
    <x v="1"/>
    <n v="5768820"/>
    <n v="4.4000000000000004"/>
    <n v="2"/>
  </r>
  <r>
    <s v="COUNTY"/>
    <x v="10"/>
    <s v="796015"/>
    <n v="13.2"/>
    <n v="13.2"/>
    <x v="0"/>
    <d v="2016-05-09T00:00:00"/>
    <x v="1"/>
    <n v="5767270"/>
    <n v="4.4000000000000004"/>
    <n v="2.9999999999999996"/>
  </r>
  <r>
    <s v="COUNTY"/>
    <x v="10"/>
    <s v="796016"/>
    <n v="13.2"/>
    <n v="13.2"/>
    <x v="0"/>
    <d v="2016-05-09T00:00:00"/>
    <x v="1"/>
    <n v="5749180"/>
    <n v="4.4000000000000004"/>
    <n v="2.9999999999999996"/>
  </r>
  <r>
    <s v="COUNTY"/>
    <x v="10"/>
    <s v="796018"/>
    <n v="8.8000000000000007"/>
    <n v="8.8000000000000007"/>
    <x v="0"/>
    <d v="2016-05-09T00:00:00"/>
    <x v="1"/>
    <n v="5752870"/>
    <n v="4.4000000000000004"/>
    <n v="2"/>
  </r>
  <r>
    <s v="COUNTY"/>
    <x v="10"/>
    <s v="796027"/>
    <n v="39.6"/>
    <n v="39.6"/>
    <x v="0"/>
    <d v="2016-05-10T00:00:00"/>
    <x v="1"/>
    <n v="5780430"/>
    <n v="4.4000000000000004"/>
    <n v="9"/>
  </r>
  <r>
    <s v="COUNTY"/>
    <x v="10"/>
    <s v="796055"/>
    <n v="4.4000000000000004"/>
    <n v="4.4000000000000004"/>
    <x v="0"/>
    <d v="2016-05-10T00:00:00"/>
    <x v="1"/>
    <n v="5747610"/>
    <n v="4.4000000000000004"/>
    <n v="1"/>
  </r>
  <r>
    <s v="COUNTY"/>
    <x v="10"/>
    <s v="796061"/>
    <n v="4.4000000000000004"/>
    <n v="4.4000000000000004"/>
    <x v="0"/>
    <d v="2016-05-10T00:00:00"/>
    <x v="1"/>
    <n v="5013575"/>
    <n v="4.4000000000000004"/>
    <n v="1"/>
  </r>
  <r>
    <s v="COUNTY"/>
    <x v="10"/>
    <s v="794978"/>
    <n v="17.600000000000001"/>
    <n v="17.600000000000001"/>
    <x v="0"/>
    <d v="2016-05-11T00:00:00"/>
    <x v="1"/>
    <n v="5762580"/>
    <n v="4.4000000000000004"/>
    <n v="4"/>
  </r>
  <r>
    <s v="COUNTY"/>
    <x v="10"/>
    <s v="794981"/>
    <n v="8.8000000000000007"/>
    <n v="8.8000000000000007"/>
    <x v="0"/>
    <d v="2016-05-11T00:00:00"/>
    <x v="1"/>
    <n v="5772920"/>
    <n v="4.4000000000000004"/>
    <n v="2"/>
  </r>
  <r>
    <s v="COUNTY"/>
    <x v="10"/>
    <s v="794982"/>
    <n v="4.4000000000000004"/>
    <n v="4.4000000000000004"/>
    <x v="0"/>
    <d v="2016-05-11T00:00:00"/>
    <x v="1"/>
    <n v="5713400"/>
    <n v="4.4000000000000004"/>
    <n v="1"/>
  </r>
  <r>
    <s v="COUNTY"/>
    <x v="10"/>
    <s v="794985"/>
    <n v="4.4000000000000004"/>
    <n v="4.4000000000000004"/>
    <x v="0"/>
    <d v="2016-05-11T00:00:00"/>
    <x v="1"/>
    <n v="5776390"/>
    <n v="4.4000000000000004"/>
    <n v="1"/>
  </r>
  <r>
    <s v="COUNTY"/>
    <x v="10"/>
    <s v="794986"/>
    <n v="4.4000000000000004"/>
    <n v="4.4000000000000004"/>
    <x v="0"/>
    <d v="2016-05-11T00:00:00"/>
    <x v="1"/>
    <n v="5012872"/>
    <n v="4.4000000000000004"/>
    <n v="1"/>
  </r>
  <r>
    <s v="COUNTY"/>
    <x v="10"/>
    <s v="794987"/>
    <n v="4.4000000000000004"/>
    <n v="4.4000000000000004"/>
    <x v="0"/>
    <d v="2016-05-11T00:00:00"/>
    <x v="1"/>
    <n v="5004287"/>
    <n v="4.4000000000000004"/>
    <n v="1"/>
  </r>
  <r>
    <s v="COUNTY"/>
    <x v="10"/>
    <s v="794988"/>
    <n v="4.4000000000000004"/>
    <n v="4.4000000000000004"/>
    <x v="0"/>
    <d v="2016-05-11T00:00:00"/>
    <x v="1"/>
    <n v="5005765"/>
    <n v="4.4000000000000004"/>
    <n v="1"/>
  </r>
  <r>
    <s v="COUNTY"/>
    <x v="10"/>
    <s v="797119"/>
    <n v="4.4000000000000004"/>
    <n v="4.4000000000000004"/>
    <x v="0"/>
    <d v="2016-05-17T00:00:00"/>
    <x v="1"/>
    <n v="5006276"/>
    <n v="4.4000000000000004"/>
    <n v="1"/>
  </r>
  <r>
    <s v="COUNTY"/>
    <x v="10"/>
    <s v="797126"/>
    <n v="4.4000000000000004"/>
    <n v="4.4000000000000004"/>
    <x v="0"/>
    <d v="2016-05-17T00:00:00"/>
    <x v="1"/>
    <n v="5004084"/>
    <n v="4.4000000000000004"/>
    <n v="1"/>
  </r>
  <r>
    <s v="COUNTY"/>
    <x v="10"/>
    <s v="797127"/>
    <n v="4.4000000000000004"/>
    <n v="4.4000000000000004"/>
    <x v="0"/>
    <d v="2016-05-17T00:00:00"/>
    <x v="1"/>
    <n v="5760650"/>
    <n v="4.4000000000000004"/>
    <n v="1"/>
  </r>
  <r>
    <s v="COUNTY"/>
    <x v="10"/>
    <s v="797129"/>
    <n v="4.4000000000000004"/>
    <n v="4.4000000000000004"/>
    <x v="0"/>
    <d v="2016-05-17T00:00:00"/>
    <x v="1"/>
    <n v="5743510"/>
    <n v="4.4000000000000004"/>
    <n v="1"/>
  </r>
  <r>
    <s v="COUNTY"/>
    <x v="10"/>
    <s v="798042"/>
    <n v="8.8000000000000007"/>
    <n v="8.8000000000000007"/>
    <x v="0"/>
    <d v="2016-05-18T00:00:00"/>
    <x v="1"/>
    <n v="5004194"/>
    <n v="4.4000000000000004"/>
    <n v="2"/>
  </r>
  <r>
    <s v="COUNTY"/>
    <x v="10"/>
    <s v="798088"/>
    <n v="8.8000000000000007"/>
    <n v="8.8000000000000007"/>
    <x v="0"/>
    <d v="2016-05-18T00:00:00"/>
    <x v="1"/>
    <n v="5772920"/>
    <n v="4.4000000000000004"/>
    <n v="2"/>
  </r>
  <r>
    <s v="COUNTY"/>
    <x v="10"/>
    <s v="798090"/>
    <n v="8.8000000000000007"/>
    <n v="8.8000000000000007"/>
    <x v="0"/>
    <d v="2016-05-18T00:00:00"/>
    <x v="1"/>
    <n v="5749210"/>
    <n v="4.4000000000000004"/>
    <n v="2"/>
  </r>
  <r>
    <s v="COUNTY"/>
    <x v="10"/>
    <s v="798237"/>
    <n v="4.4000000000000004"/>
    <n v="4.4000000000000004"/>
    <x v="0"/>
    <d v="2016-05-19T00:00:00"/>
    <x v="1"/>
    <n v="5778900"/>
    <n v="4.4000000000000004"/>
    <n v="1"/>
  </r>
  <r>
    <s v="COUNTY"/>
    <x v="10"/>
    <s v="799687"/>
    <n v="8.8000000000000007"/>
    <n v="8.8000000000000007"/>
    <x v="0"/>
    <d v="2016-05-20T00:00:00"/>
    <x v="1"/>
    <n v="5704940"/>
    <n v="4.4000000000000004"/>
    <n v="2"/>
  </r>
  <r>
    <s v="COUNTY"/>
    <x v="10"/>
    <s v="799711"/>
    <n v="13.2"/>
    <n v="13.2"/>
    <x v="0"/>
    <d v="2016-05-20T00:00:00"/>
    <x v="1"/>
    <n v="5758850"/>
    <n v="4.4000000000000004"/>
    <n v="2.9999999999999996"/>
  </r>
  <r>
    <s v="COUNTY"/>
    <x v="10"/>
    <s v="800453"/>
    <n v="8.8000000000000007"/>
    <n v="8.8000000000000007"/>
    <x v="0"/>
    <d v="2016-05-23T00:00:00"/>
    <x v="1"/>
    <n v="5756800"/>
    <n v="4.4000000000000004"/>
    <n v="2"/>
  </r>
  <r>
    <s v="COUNTY"/>
    <x v="10"/>
    <s v="800512"/>
    <n v="8.8000000000000007"/>
    <n v="8.8000000000000007"/>
    <x v="0"/>
    <d v="2016-05-24T00:00:00"/>
    <x v="1"/>
    <n v="5000939"/>
    <n v="4.4000000000000004"/>
    <n v="2"/>
  </r>
  <r>
    <s v="COUNTY"/>
    <x v="10"/>
    <s v="800515"/>
    <n v="4.4000000000000004"/>
    <n v="4.4000000000000004"/>
    <x v="0"/>
    <d v="2016-05-24T00:00:00"/>
    <x v="1"/>
    <n v="5758650"/>
    <n v="4.4000000000000004"/>
    <n v="1"/>
  </r>
  <r>
    <s v="COUNTY"/>
    <x v="10"/>
    <s v="800517"/>
    <n v="4.4000000000000004"/>
    <n v="4.4000000000000004"/>
    <x v="0"/>
    <d v="2016-05-24T00:00:00"/>
    <x v="1"/>
    <n v="5007104"/>
    <n v="4.4000000000000004"/>
    <n v="1"/>
  </r>
  <r>
    <s v="COUNTY"/>
    <x v="10"/>
    <s v="800532"/>
    <n v="4.4000000000000004"/>
    <n v="4.4000000000000004"/>
    <x v="0"/>
    <d v="2016-05-25T00:00:00"/>
    <x v="1"/>
    <n v="5758510"/>
    <n v="4.4000000000000004"/>
    <n v="1"/>
  </r>
  <r>
    <s v="COUNTY"/>
    <x v="10"/>
    <s v="800533"/>
    <n v="4.4000000000000004"/>
    <n v="4.4000000000000004"/>
    <x v="0"/>
    <d v="2016-05-25T00:00:00"/>
    <x v="1"/>
    <n v="5013790"/>
    <n v="4.4000000000000004"/>
    <n v="1"/>
  </r>
  <r>
    <s v="COUNTY"/>
    <x v="10"/>
    <s v="800536"/>
    <n v="8.8000000000000007"/>
    <n v="8.8000000000000007"/>
    <x v="0"/>
    <d v="2016-05-25T00:00:00"/>
    <x v="1"/>
    <n v="5772920"/>
    <n v="4.4000000000000004"/>
    <n v="2"/>
  </r>
  <r>
    <s v="COUNTY"/>
    <x v="10"/>
    <s v="800537"/>
    <n v="4.4000000000000004"/>
    <n v="4.4000000000000004"/>
    <x v="0"/>
    <d v="2016-05-25T00:00:00"/>
    <x v="1"/>
    <n v="5713400"/>
    <n v="4.4000000000000004"/>
    <n v="1"/>
  </r>
  <r>
    <s v="COUNTY"/>
    <x v="10"/>
    <s v="800819"/>
    <n v="4.4000000000000004"/>
    <n v="4.4000000000000004"/>
    <x v="0"/>
    <d v="2016-05-26T00:00:00"/>
    <x v="1"/>
    <n v="5004818"/>
    <n v="4.4000000000000004"/>
    <n v="1"/>
  </r>
  <r>
    <s v="COUNTY"/>
    <x v="10"/>
    <s v="800822"/>
    <n v="4.4000000000000004"/>
    <n v="4.4000000000000004"/>
    <x v="0"/>
    <d v="2016-05-26T00:00:00"/>
    <x v="1"/>
    <n v="5765610"/>
    <n v="4.4000000000000004"/>
    <n v="1"/>
  </r>
  <r>
    <s v="COUNTY"/>
    <x v="10"/>
    <s v="800824"/>
    <n v="4.4000000000000004"/>
    <n v="4.4000000000000004"/>
    <x v="0"/>
    <d v="2016-05-26T00:00:00"/>
    <x v="1"/>
    <n v="5014810"/>
    <n v="4.4000000000000004"/>
    <n v="1"/>
  </r>
  <r>
    <s v="COUNTY"/>
    <x v="10"/>
    <s v="800827"/>
    <n v="22"/>
    <n v="22"/>
    <x v="0"/>
    <d v="2016-05-26T00:00:00"/>
    <x v="1"/>
    <n v="5001473"/>
    <n v="4.4000000000000004"/>
    <n v="5"/>
  </r>
  <r>
    <s v="COUNTY"/>
    <x v="10"/>
    <s v="802008"/>
    <n v="8.8000000000000007"/>
    <n v="8.8000000000000007"/>
    <x v="0"/>
    <d v="2016-05-27T00:00:00"/>
    <x v="1"/>
    <n v="5005657"/>
    <n v="4.4000000000000004"/>
    <n v="2"/>
  </r>
  <r>
    <s v="COUNTY"/>
    <x v="10"/>
    <s v="802013"/>
    <n v="4.4000000000000004"/>
    <n v="4.4000000000000004"/>
    <x v="0"/>
    <d v="2016-05-27T00:00:00"/>
    <x v="1"/>
    <n v="5005047"/>
    <n v="4.4000000000000004"/>
    <n v="1"/>
  </r>
  <r>
    <s v="COUNTY"/>
    <x v="10"/>
    <s v="802016"/>
    <n v="4.4000000000000004"/>
    <n v="4.4000000000000004"/>
    <x v="0"/>
    <d v="2016-05-27T00:00:00"/>
    <x v="1"/>
    <n v="5722560"/>
    <n v="4.4000000000000004"/>
    <n v="1"/>
  </r>
  <r>
    <s v="COUNTY"/>
    <x v="10"/>
    <s v="803192"/>
    <n v="4.4000000000000004"/>
    <n v="4.4000000000000004"/>
    <x v="0"/>
    <d v="2016-05-30T00:00:00"/>
    <x v="1"/>
    <n v="5779610"/>
    <n v="4.4000000000000004"/>
    <n v="1"/>
  </r>
  <r>
    <s v="COUNTY"/>
    <x v="10"/>
    <s v="803196"/>
    <n v="13.2"/>
    <n v="13.2"/>
    <x v="0"/>
    <d v="2016-05-30T00:00:00"/>
    <x v="1"/>
    <n v="5761590"/>
    <n v="4.4000000000000004"/>
    <n v="2.9999999999999996"/>
  </r>
  <r>
    <s v="SpokCity"/>
    <x v="10"/>
    <s v="803197"/>
    <n v="4.4000000000000004"/>
    <n v="4.4000000000000004"/>
    <x v="0"/>
    <d v="2016-05-30T00:00:00"/>
    <x v="1"/>
    <n v="5004531"/>
    <n v="4.4000000000000004"/>
    <n v="1"/>
  </r>
  <r>
    <s v="COUNTY"/>
    <x v="10"/>
    <s v="803199"/>
    <n v="13.2"/>
    <n v="13.2"/>
    <x v="0"/>
    <d v="2016-05-30T00:00:00"/>
    <x v="1"/>
    <n v="5004413"/>
    <n v="4.4000000000000004"/>
    <n v="2.9999999999999996"/>
  </r>
  <r>
    <s v="COUNTY"/>
    <x v="10"/>
    <s v="803203"/>
    <n v="13.2"/>
    <n v="13.2"/>
    <x v="0"/>
    <d v="2016-05-30T00:00:00"/>
    <x v="1"/>
    <n v="5749180"/>
    <n v="4.4000000000000004"/>
    <n v="2.9999999999999996"/>
  </r>
  <r>
    <s v="COUNTY"/>
    <x v="10"/>
    <s v="803204"/>
    <n v="8.8000000000000007"/>
    <n v="8.8000000000000007"/>
    <x v="0"/>
    <d v="2016-05-30T00:00:00"/>
    <x v="1"/>
    <n v="5762330"/>
    <n v="4.4000000000000004"/>
    <n v="2"/>
  </r>
  <r>
    <s v="COUNTY"/>
    <x v="10"/>
    <s v="803577"/>
    <n v="8.8000000000000007"/>
    <n v="8.8000000000000007"/>
    <x v="0"/>
    <d v="2016-05-30T00:00:00"/>
    <x v="1"/>
    <n v="5775860"/>
    <n v="4.4000000000000004"/>
    <n v="2"/>
  </r>
  <r>
    <s v="COUNTY"/>
    <x v="10"/>
    <s v="803585"/>
    <n v="26.4"/>
    <n v="26.4"/>
    <x v="0"/>
    <d v="2016-05-30T00:00:00"/>
    <x v="1"/>
    <n v="5746470"/>
    <n v="4.4000000000000004"/>
    <n v="5.9999999999999991"/>
  </r>
  <r>
    <s v="COUNTY"/>
    <x v="10"/>
    <s v="803587"/>
    <n v="17.600000000000001"/>
    <n v="17.600000000000001"/>
    <x v="0"/>
    <d v="2016-05-30T00:00:00"/>
    <x v="1"/>
    <n v="5717380"/>
    <n v="4.4000000000000004"/>
    <n v="4"/>
  </r>
  <r>
    <s v="COUNTY"/>
    <x v="10"/>
    <s v="807272"/>
    <n v="4.4000000000000004"/>
    <n v="4.4000000000000004"/>
    <x v="0"/>
    <d v="2016-06-01T00:00:00"/>
    <x v="2"/>
    <n v="5716050"/>
    <n v="4.4000000000000004"/>
    <n v="1"/>
  </r>
  <r>
    <s v="COUNTY"/>
    <x v="10"/>
    <s v="807273"/>
    <n v="8.8000000000000007"/>
    <n v="8.8000000000000007"/>
    <x v="0"/>
    <d v="2016-06-01T00:00:00"/>
    <x v="2"/>
    <n v="5016205"/>
    <n v="4.4000000000000004"/>
    <n v="2"/>
  </r>
  <r>
    <s v="COUNTY"/>
    <x v="10"/>
    <s v="808475"/>
    <n v="13.2"/>
    <n v="13.2"/>
    <x v="0"/>
    <d v="2016-06-01T00:00:00"/>
    <x v="2"/>
    <n v="5773010"/>
    <n v="4.4000000000000004"/>
    <n v="2.9999999999999996"/>
  </r>
  <r>
    <s v="COUNTY"/>
    <x v="10"/>
    <s v="808480"/>
    <n v="8.8000000000000007"/>
    <n v="8.8000000000000007"/>
    <x v="0"/>
    <d v="2016-06-01T00:00:00"/>
    <x v="2"/>
    <n v="5004503"/>
    <n v="4.4000000000000004"/>
    <n v="2"/>
  </r>
  <r>
    <s v="COUNTY"/>
    <x v="10"/>
    <s v="808481"/>
    <n v="13.2"/>
    <n v="13.2"/>
    <x v="0"/>
    <d v="2016-06-01T00:00:00"/>
    <x v="2"/>
    <n v="5004216"/>
    <n v="4.4000000000000004"/>
    <n v="2.9999999999999996"/>
  </r>
  <r>
    <s v="COUNTY"/>
    <x v="10"/>
    <s v="808482"/>
    <n v="8.8000000000000007"/>
    <n v="8.8000000000000007"/>
    <x v="0"/>
    <d v="2016-06-01T00:00:00"/>
    <x v="2"/>
    <n v="5772920"/>
    <n v="4.4000000000000004"/>
    <n v="2"/>
  </r>
  <r>
    <s v="COUNTY"/>
    <x v="10"/>
    <s v="808483"/>
    <n v="8.8000000000000007"/>
    <n v="8.8000000000000007"/>
    <x v="0"/>
    <d v="2016-06-01T00:00:00"/>
    <x v="2"/>
    <n v="5782120"/>
    <n v="4.4000000000000004"/>
    <n v="2"/>
  </r>
  <r>
    <s v="COUNTY"/>
    <x v="10"/>
    <s v="808971"/>
    <n v="4.4000000000000004"/>
    <n v="4.4000000000000004"/>
    <x v="0"/>
    <d v="2016-06-02T00:00:00"/>
    <x v="2"/>
    <n v="5755790"/>
    <n v="4.4000000000000004"/>
    <n v="1"/>
  </r>
  <r>
    <s v="COUNTY"/>
    <x v="10"/>
    <s v="808978"/>
    <n v="4.4000000000000004"/>
    <n v="4.4000000000000004"/>
    <x v="0"/>
    <d v="2016-06-02T00:00:00"/>
    <x v="2"/>
    <n v="5764150"/>
    <n v="4.4000000000000004"/>
    <n v="1"/>
  </r>
  <r>
    <s v="COUNTY"/>
    <x v="10"/>
    <s v="808980"/>
    <n v="4.4000000000000004"/>
    <n v="4.4000000000000004"/>
    <x v="0"/>
    <d v="2016-06-02T00:00:00"/>
    <x v="2"/>
    <n v="5710940"/>
    <n v="4.4000000000000004"/>
    <n v="1"/>
  </r>
  <r>
    <s v="COUNTY"/>
    <x v="10"/>
    <s v="808988"/>
    <n v="4.4000000000000004"/>
    <n v="4.4000000000000004"/>
    <x v="0"/>
    <d v="2016-06-02T00:00:00"/>
    <x v="2"/>
    <n v="5756090"/>
    <n v="4.4000000000000004"/>
    <n v="1"/>
  </r>
  <r>
    <s v="COUNTY"/>
    <x v="10"/>
    <s v="809009"/>
    <n v="8.8000000000000007"/>
    <n v="8.8000000000000007"/>
    <x v="0"/>
    <d v="2016-06-03T00:00:00"/>
    <x v="2"/>
    <n v="5004098"/>
    <n v="4.4000000000000004"/>
    <n v="2"/>
  </r>
  <r>
    <s v="COUNTY"/>
    <x v="10"/>
    <s v="809592"/>
    <n v="8.8000000000000007"/>
    <n v="8.8000000000000007"/>
    <x v="0"/>
    <d v="2016-06-06T00:00:00"/>
    <x v="2"/>
    <n v="5770800"/>
    <n v="4.4000000000000004"/>
    <n v="2"/>
  </r>
  <r>
    <s v="COUNTY"/>
    <x v="10"/>
    <s v="809595"/>
    <n v="17.600000000000001"/>
    <n v="17.600000000000001"/>
    <x v="0"/>
    <d v="2016-06-06T00:00:00"/>
    <x v="2"/>
    <n v="5779190"/>
    <n v="4.4000000000000004"/>
    <n v="4"/>
  </r>
  <r>
    <s v="COUNTY"/>
    <x v="10"/>
    <s v="809599"/>
    <n v="4.4000000000000004"/>
    <n v="4.4000000000000004"/>
    <x v="0"/>
    <d v="2016-06-06T00:00:00"/>
    <x v="2"/>
    <n v="5005905"/>
    <n v="4.4000000000000004"/>
    <n v="1"/>
  </r>
  <r>
    <s v="COUNTY"/>
    <x v="10"/>
    <s v="809601"/>
    <n v="4.4000000000000004"/>
    <n v="4.4000000000000004"/>
    <x v="0"/>
    <d v="2016-06-06T00:00:00"/>
    <x v="2"/>
    <n v="5760550"/>
    <n v="4.4000000000000004"/>
    <n v="1"/>
  </r>
  <r>
    <s v="COUNTY"/>
    <x v="10"/>
    <s v="809602"/>
    <n v="13.2"/>
    <n v="13.2"/>
    <x v="0"/>
    <d v="2016-06-06T00:00:00"/>
    <x v="2"/>
    <n v="5703860"/>
    <n v="4.4000000000000004"/>
    <n v="2.9999999999999996"/>
  </r>
  <r>
    <s v="COUNTY"/>
    <x v="10"/>
    <s v="809608"/>
    <n v="8.8000000000000007"/>
    <n v="8.8000000000000007"/>
    <x v="0"/>
    <d v="2016-06-06T00:00:00"/>
    <x v="2"/>
    <n v="5780500"/>
    <n v="4.4000000000000004"/>
    <n v="2"/>
  </r>
  <r>
    <s v="COUNTY"/>
    <x v="10"/>
    <s v="809610"/>
    <n v="17.600000000000001"/>
    <n v="17.600000000000001"/>
    <x v="0"/>
    <d v="2016-06-06T00:00:00"/>
    <x v="2"/>
    <n v="5006478"/>
    <n v="4.4000000000000004"/>
    <n v="4"/>
  </r>
  <r>
    <s v="COUNTY"/>
    <x v="10"/>
    <s v="809612"/>
    <n v="8.8000000000000007"/>
    <n v="8.8000000000000007"/>
    <x v="0"/>
    <d v="2016-06-06T00:00:00"/>
    <x v="2"/>
    <n v="5004413"/>
    <n v="4.4000000000000004"/>
    <n v="2"/>
  </r>
  <r>
    <s v="COUNTY"/>
    <x v="10"/>
    <s v="806666"/>
    <n v="-4.4000000000000004"/>
    <n v="4.4000000000000004"/>
    <x v="0"/>
    <d v="2016-06-07T00:00:00"/>
    <x v="2"/>
    <n v="5763810"/>
    <n v="4.4000000000000004"/>
    <n v="-1"/>
  </r>
  <r>
    <s v="COUNTY"/>
    <x v="10"/>
    <s v="809986"/>
    <n v="4.4000000000000004"/>
    <n v="4.4000000000000004"/>
    <x v="0"/>
    <d v="2016-06-07T00:00:00"/>
    <x v="2"/>
    <n v="5722660"/>
    <n v="4.4000000000000004"/>
    <n v="1"/>
  </r>
  <r>
    <s v="COUNTY"/>
    <x v="10"/>
    <s v="810046"/>
    <n v="8.8000000000000007"/>
    <n v="8.8000000000000007"/>
    <x v="0"/>
    <d v="2016-06-08T00:00:00"/>
    <x v="2"/>
    <n v="5761740"/>
    <n v="4.4000000000000004"/>
    <n v="2"/>
  </r>
  <r>
    <s v="COUNTY"/>
    <x v="10"/>
    <s v="810050"/>
    <n v="13.2"/>
    <n v="13.2"/>
    <x v="0"/>
    <d v="2016-06-08T00:00:00"/>
    <x v="2"/>
    <n v="5004656"/>
    <n v="4.4000000000000004"/>
    <n v="2.9999999999999996"/>
  </r>
  <r>
    <s v="COUNTY"/>
    <x v="10"/>
    <s v="811046"/>
    <n v="4.4000000000000004"/>
    <n v="4.4000000000000004"/>
    <x v="0"/>
    <d v="2016-06-09T00:00:00"/>
    <x v="2"/>
    <n v="5003979"/>
    <n v="4.4000000000000004"/>
    <n v="1"/>
  </r>
  <r>
    <s v="COUNTY"/>
    <x v="10"/>
    <s v="811048"/>
    <n v="8.8000000000000007"/>
    <n v="8.8000000000000007"/>
    <x v="0"/>
    <d v="2016-06-09T00:00:00"/>
    <x v="2"/>
    <n v="5006528"/>
    <n v="4.4000000000000004"/>
    <n v="2"/>
  </r>
  <r>
    <s v="COUNTY"/>
    <x v="10"/>
    <s v="811573"/>
    <n v="13.2"/>
    <n v="13.2"/>
    <x v="0"/>
    <d v="2016-06-13T00:00:00"/>
    <x v="2"/>
    <n v="5775830"/>
    <n v="4.4000000000000004"/>
    <n v="2.9999999999999996"/>
  </r>
  <r>
    <s v="SpokCity"/>
    <x v="10"/>
    <s v="811577"/>
    <n v="4.4000000000000004"/>
    <n v="4.4000000000000004"/>
    <x v="0"/>
    <d v="2016-06-13T00:00:00"/>
    <x v="2"/>
    <n v="5004531"/>
    <n v="4.4000000000000004"/>
    <n v="1"/>
  </r>
  <r>
    <s v="SpokCity"/>
    <x v="10"/>
    <s v="811578"/>
    <n v="4.4000000000000004"/>
    <n v="4.4000000000000004"/>
    <x v="0"/>
    <d v="2016-06-13T00:00:00"/>
    <x v="2"/>
    <n v="5013494"/>
    <n v="4.4000000000000004"/>
    <n v="1"/>
  </r>
  <r>
    <s v="COUNTY"/>
    <x v="10"/>
    <s v="811579"/>
    <n v="13.2"/>
    <n v="13.2"/>
    <x v="0"/>
    <d v="2016-06-13T00:00:00"/>
    <x v="2"/>
    <n v="5004413"/>
    <n v="4.4000000000000004"/>
    <n v="2.9999999999999996"/>
  </r>
  <r>
    <s v="COUNTY"/>
    <x v="10"/>
    <s v="811581"/>
    <n v="4.4000000000000004"/>
    <n v="4.4000000000000004"/>
    <x v="0"/>
    <d v="2016-06-13T00:00:00"/>
    <x v="2"/>
    <n v="5782490"/>
    <n v="4.4000000000000004"/>
    <n v="1"/>
  </r>
  <r>
    <s v="COUNTY"/>
    <x v="10"/>
    <s v="811593"/>
    <n v="8.8000000000000007"/>
    <n v="8.8000000000000007"/>
    <x v="0"/>
    <d v="2016-06-14T00:00:00"/>
    <x v="2"/>
    <n v="5743360"/>
    <n v="4.4000000000000004"/>
    <n v="2"/>
  </r>
  <r>
    <s v="COUNTY"/>
    <x v="10"/>
    <s v="811595"/>
    <n v="4.4000000000000004"/>
    <n v="4.4000000000000004"/>
    <x v="0"/>
    <d v="2016-06-14T00:00:00"/>
    <x v="2"/>
    <n v="5005917"/>
    <n v="4.4000000000000004"/>
    <n v="1"/>
  </r>
  <r>
    <s v="COUNTY"/>
    <x v="10"/>
    <s v="811596"/>
    <n v="4.4000000000000004"/>
    <n v="4.4000000000000004"/>
    <x v="0"/>
    <d v="2016-06-14T00:00:00"/>
    <x v="2"/>
    <n v="5724970"/>
    <n v="4.4000000000000004"/>
    <n v="1"/>
  </r>
  <r>
    <s v="COUNTY"/>
    <x v="10"/>
    <s v="811599"/>
    <n v="8.8000000000000007"/>
    <n v="8.8000000000000007"/>
    <x v="0"/>
    <d v="2016-06-14T00:00:00"/>
    <x v="2"/>
    <n v="5006653"/>
    <n v="4.4000000000000004"/>
    <n v="2"/>
  </r>
  <r>
    <s v="COUNTY"/>
    <x v="10"/>
    <s v="811782"/>
    <n v="8.8000000000000007"/>
    <n v="8.8000000000000007"/>
    <x v="0"/>
    <d v="2016-06-15T00:00:00"/>
    <x v="2"/>
    <n v="5004055"/>
    <n v="4.4000000000000004"/>
    <n v="2"/>
  </r>
  <r>
    <s v="COUNTY"/>
    <x v="10"/>
    <s v="811785"/>
    <n v="13.2"/>
    <n v="13.2"/>
    <x v="0"/>
    <d v="2016-06-15T00:00:00"/>
    <x v="2"/>
    <n v="5012872"/>
    <n v="4.4000000000000004"/>
    <n v="2.9999999999999996"/>
  </r>
  <r>
    <s v="COUNTY"/>
    <x v="10"/>
    <s v="811786"/>
    <n v="13.2"/>
    <n v="13.2"/>
    <x v="0"/>
    <d v="2016-06-15T00:00:00"/>
    <x v="2"/>
    <n v="5005765"/>
    <n v="4.4000000000000004"/>
    <n v="2.9999999999999996"/>
  </r>
  <r>
    <s v="COUNTY"/>
    <x v="10"/>
    <s v="811790"/>
    <n v="4.4000000000000004"/>
    <n v="4.4000000000000004"/>
    <x v="0"/>
    <d v="2016-06-15T00:00:00"/>
    <x v="2"/>
    <n v="5005912"/>
    <n v="4.4000000000000004"/>
    <n v="1"/>
  </r>
  <r>
    <s v="COUNTY"/>
    <x v="10"/>
    <s v="812754"/>
    <n v="4.4000000000000004"/>
    <n v="4.4000000000000004"/>
    <x v="0"/>
    <d v="2016-06-16T00:00:00"/>
    <x v="2"/>
    <n v="5004714"/>
    <n v="4.4000000000000004"/>
    <n v="1"/>
  </r>
  <r>
    <s v="COUNTY"/>
    <x v="10"/>
    <s v="812761"/>
    <n v="4.4000000000000004"/>
    <n v="4.4000000000000004"/>
    <x v="0"/>
    <d v="2016-06-16T00:00:00"/>
    <x v="2"/>
    <n v="5770860"/>
    <n v="4.4000000000000004"/>
    <n v="1"/>
  </r>
  <r>
    <s v="COUNTY"/>
    <x v="10"/>
    <s v="811536"/>
    <n v="17.600000000000001"/>
    <n v="17.600000000000001"/>
    <x v="0"/>
    <d v="2016-06-20T00:00:00"/>
    <x v="2"/>
    <n v="5780210"/>
    <n v="4.4000000000000004"/>
    <n v="4"/>
  </r>
  <r>
    <s v="COUNTY"/>
    <x v="10"/>
    <s v="811537"/>
    <n v="13.2"/>
    <n v="13.2"/>
    <x v="0"/>
    <d v="2016-06-20T00:00:00"/>
    <x v="2"/>
    <n v="5779680"/>
    <n v="4.4000000000000004"/>
    <n v="2.9999999999999996"/>
  </r>
  <r>
    <s v="COUNTY"/>
    <x v="10"/>
    <s v="812783"/>
    <n v="8.8000000000000007"/>
    <n v="8.8000000000000007"/>
    <x v="0"/>
    <d v="2016-06-20T00:00:00"/>
    <x v="2"/>
    <n v="5007142"/>
    <n v="4.4000000000000004"/>
    <n v="2"/>
  </r>
  <r>
    <s v="COUNTY"/>
    <x v="10"/>
    <s v="812787"/>
    <n v="8.8000000000000007"/>
    <n v="8.8000000000000007"/>
    <x v="0"/>
    <d v="2016-06-20T00:00:00"/>
    <x v="2"/>
    <n v="5729120"/>
    <n v="4.4000000000000004"/>
    <n v="2"/>
  </r>
  <r>
    <s v="SpokCity"/>
    <x v="10"/>
    <s v="812788"/>
    <n v="8.8000000000000007"/>
    <n v="8.8000000000000007"/>
    <x v="0"/>
    <d v="2016-06-20T00:00:00"/>
    <x v="2"/>
    <n v="5004531"/>
    <n v="4.4000000000000004"/>
    <n v="2"/>
  </r>
  <r>
    <s v="COUNTY"/>
    <x v="10"/>
    <s v="812789"/>
    <n v="4.4000000000000004"/>
    <n v="4.4000000000000004"/>
    <x v="0"/>
    <d v="2016-06-20T00:00:00"/>
    <x v="2"/>
    <n v="5004413"/>
    <n v="4.4000000000000004"/>
    <n v="1"/>
  </r>
  <r>
    <s v="COUNTY"/>
    <x v="10"/>
    <s v="812798"/>
    <n v="8.8000000000000007"/>
    <n v="8.8000000000000007"/>
    <x v="0"/>
    <d v="2016-06-20T00:00:00"/>
    <x v="2"/>
    <n v="5762330"/>
    <n v="4.4000000000000004"/>
    <n v="2"/>
  </r>
  <r>
    <s v="COUNTY"/>
    <x v="10"/>
    <s v="813126"/>
    <n v="4.4000000000000004"/>
    <n v="4.4000000000000004"/>
    <x v="0"/>
    <d v="2016-06-21T00:00:00"/>
    <x v="2"/>
    <n v="5006290"/>
    <n v="4.4000000000000004"/>
    <n v="1"/>
  </r>
  <r>
    <s v="COUNTY"/>
    <x v="10"/>
    <s v="813160"/>
    <n v="13.2"/>
    <n v="13.2"/>
    <x v="0"/>
    <d v="2016-06-21T00:00:00"/>
    <x v="2"/>
    <n v="5011693"/>
    <n v="4.4000000000000004"/>
    <n v="2.9999999999999996"/>
  </r>
  <r>
    <s v="COUNTY"/>
    <x v="10"/>
    <s v="813161"/>
    <n v="17.600000000000001"/>
    <n v="17.600000000000001"/>
    <x v="0"/>
    <d v="2016-06-21T00:00:00"/>
    <x v="2"/>
    <n v="5707240"/>
    <n v="4.4000000000000004"/>
    <n v="4"/>
  </r>
  <r>
    <s v="COUNTY"/>
    <x v="10"/>
    <s v="813169"/>
    <n v="8.8000000000000007"/>
    <n v="8.8000000000000007"/>
    <x v="0"/>
    <d v="2016-06-21T00:00:00"/>
    <x v="2"/>
    <n v="5724970"/>
    <n v="4.4000000000000004"/>
    <n v="2"/>
  </r>
  <r>
    <s v="COUNTY"/>
    <x v="10"/>
    <s v="813174"/>
    <n v="8.8000000000000007"/>
    <n v="8.8000000000000007"/>
    <x v="0"/>
    <d v="2016-06-21T00:00:00"/>
    <x v="2"/>
    <n v="5741250"/>
    <n v="4.4000000000000004"/>
    <n v="2"/>
  </r>
  <r>
    <s v="COUNTY"/>
    <x v="10"/>
    <s v="814664"/>
    <n v="4.4000000000000004"/>
    <n v="4.4000000000000004"/>
    <x v="0"/>
    <d v="2016-06-22T00:00:00"/>
    <x v="2"/>
    <n v="5005814"/>
    <n v="4.4000000000000004"/>
    <n v="1"/>
  </r>
  <r>
    <s v="COUNTY"/>
    <x v="10"/>
    <s v="814666"/>
    <n v="4.4000000000000004"/>
    <n v="4.4000000000000004"/>
    <x v="0"/>
    <d v="2016-06-22T00:00:00"/>
    <x v="2"/>
    <n v="5772920"/>
    <n v="4.4000000000000004"/>
    <n v="1"/>
  </r>
  <r>
    <s v="COUNTY"/>
    <x v="10"/>
    <s v="814670"/>
    <n v="8.8000000000000007"/>
    <n v="8.8000000000000007"/>
    <x v="0"/>
    <d v="2016-06-22T00:00:00"/>
    <x v="2"/>
    <n v="5749210"/>
    <n v="4.4000000000000004"/>
    <n v="2"/>
  </r>
  <r>
    <s v="COUNTY"/>
    <x v="10"/>
    <s v="814698"/>
    <n v="26.4"/>
    <n v="26.4"/>
    <x v="0"/>
    <d v="2016-06-23T00:00:00"/>
    <x v="2"/>
    <n v="5014961"/>
    <n v="4.4000000000000004"/>
    <n v="5.9999999999999991"/>
  </r>
  <r>
    <s v="COUNTY"/>
    <x v="10"/>
    <s v="814706"/>
    <n v="8.8000000000000007"/>
    <n v="8.8000000000000007"/>
    <x v="0"/>
    <d v="2016-06-23T00:00:00"/>
    <x v="2"/>
    <n v="5000976"/>
    <n v="4.4000000000000004"/>
    <n v="2"/>
  </r>
  <r>
    <s v="COUNTY"/>
    <x v="10"/>
    <s v="814711"/>
    <n v="13.2"/>
    <n v="13.2"/>
    <x v="0"/>
    <d v="2016-06-23T00:00:00"/>
    <x v="2"/>
    <n v="5005321"/>
    <n v="4.4000000000000004"/>
    <n v="2.9999999999999996"/>
  </r>
  <r>
    <s v="COUNTY"/>
    <x v="10"/>
    <s v="815566"/>
    <n v="4.4000000000000004"/>
    <n v="4.4000000000000004"/>
    <x v="0"/>
    <d v="2016-06-24T00:00:00"/>
    <x v="2"/>
    <n v="5005734"/>
    <n v="4.4000000000000004"/>
    <n v="1"/>
  </r>
  <r>
    <s v="COUNTY"/>
    <x v="10"/>
    <s v="815567"/>
    <n v="8.8000000000000007"/>
    <n v="8.8000000000000007"/>
    <x v="0"/>
    <d v="2016-06-24T00:00:00"/>
    <x v="2"/>
    <n v="5730640"/>
    <n v="4.4000000000000004"/>
    <n v="2"/>
  </r>
  <r>
    <s v="COUNTY"/>
    <x v="10"/>
    <s v="815568"/>
    <n v="8.8000000000000007"/>
    <n v="8.8000000000000007"/>
    <x v="0"/>
    <d v="2016-06-24T00:00:00"/>
    <x v="2"/>
    <n v="5741470"/>
    <n v="4.4000000000000004"/>
    <n v="2"/>
  </r>
  <r>
    <s v="COUNTY"/>
    <x v="10"/>
    <s v="815679"/>
    <n v="4.4000000000000004"/>
    <n v="4.4000000000000004"/>
    <x v="0"/>
    <d v="2016-06-27T00:00:00"/>
    <x v="2"/>
    <n v="5772290"/>
    <n v="4.4000000000000004"/>
    <n v="1"/>
  </r>
  <r>
    <s v="COUNTY"/>
    <x v="10"/>
    <s v="815681"/>
    <n v="4.4000000000000004"/>
    <n v="4.4000000000000004"/>
    <x v="0"/>
    <d v="2016-06-27T00:00:00"/>
    <x v="2"/>
    <n v="5743930"/>
    <n v="4.4000000000000004"/>
    <n v="1"/>
  </r>
  <r>
    <s v="COUNTY"/>
    <x v="10"/>
    <s v="815690"/>
    <n v="4.4000000000000004"/>
    <n v="4.4000000000000004"/>
    <x v="0"/>
    <d v="2016-06-27T00:00:00"/>
    <x v="2"/>
    <n v="5741120"/>
    <n v="4.4000000000000004"/>
    <n v="1"/>
  </r>
  <r>
    <s v="SpokCity"/>
    <x v="10"/>
    <s v="815691"/>
    <n v="8.8000000000000007"/>
    <n v="8.8000000000000007"/>
    <x v="0"/>
    <d v="2016-06-27T00:00:00"/>
    <x v="2"/>
    <n v="5004531"/>
    <n v="4.4000000000000004"/>
    <n v="2"/>
  </r>
  <r>
    <s v="COUNTY"/>
    <x v="10"/>
    <s v="815692"/>
    <n v="4.4000000000000004"/>
    <n v="4.4000000000000004"/>
    <x v="0"/>
    <d v="2016-06-27T00:00:00"/>
    <x v="2"/>
    <n v="5006577"/>
    <n v="4.4000000000000004"/>
    <n v="1"/>
  </r>
  <r>
    <s v="COUNTY"/>
    <x v="10"/>
    <s v="815693"/>
    <n v="4.4000000000000004"/>
    <n v="4.4000000000000004"/>
    <x v="0"/>
    <d v="2016-06-27T00:00:00"/>
    <x v="2"/>
    <n v="5013794"/>
    <n v="4.4000000000000004"/>
    <n v="1"/>
  </r>
  <r>
    <s v="COUNTY"/>
    <x v="10"/>
    <s v="815696"/>
    <n v="13.2"/>
    <n v="13.2"/>
    <x v="0"/>
    <d v="2016-06-27T00:00:00"/>
    <x v="2"/>
    <n v="5004413"/>
    <n v="4.4000000000000004"/>
    <n v="2.9999999999999996"/>
  </r>
  <r>
    <s v="COUNTY"/>
    <x v="10"/>
    <s v="817557"/>
    <n v="4.4000000000000004"/>
    <n v="4.4000000000000004"/>
    <x v="0"/>
    <d v="2016-06-28T00:00:00"/>
    <x v="2"/>
    <n v="5780400"/>
    <n v="4.4000000000000004"/>
    <n v="1"/>
  </r>
  <r>
    <s v="COUNTY"/>
    <x v="10"/>
    <s v="817560"/>
    <n v="8.8000000000000007"/>
    <n v="8.8000000000000007"/>
    <x v="0"/>
    <d v="2016-06-28T00:00:00"/>
    <x v="2"/>
    <n v="5764950"/>
    <n v="4.4000000000000004"/>
    <n v="2"/>
  </r>
  <r>
    <s v="COUNTY"/>
    <x v="10"/>
    <s v="817561"/>
    <n v="4.4000000000000004"/>
    <n v="4.4000000000000004"/>
    <x v="0"/>
    <d v="2016-06-28T00:00:00"/>
    <x v="2"/>
    <n v="5011781"/>
    <n v="4.4000000000000004"/>
    <n v="1"/>
  </r>
  <r>
    <s v="COUNTY"/>
    <x v="10"/>
    <s v="817955"/>
    <n v="8.8000000000000007"/>
    <n v="8.8000000000000007"/>
    <x v="0"/>
    <d v="2016-06-29T00:00:00"/>
    <x v="2"/>
    <n v="5761530"/>
    <n v="4.4000000000000004"/>
    <n v="2"/>
  </r>
  <r>
    <s v="COUNTY"/>
    <x v="10"/>
    <s v="817957"/>
    <n v="13.2"/>
    <n v="13.2"/>
    <x v="0"/>
    <d v="2016-06-29T00:00:00"/>
    <x v="2"/>
    <n v="5004422"/>
    <n v="4.4000000000000004"/>
    <n v="2.9999999999999996"/>
  </r>
  <r>
    <s v="COUNTY"/>
    <x v="10"/>
    <s v="817959"/>
    <n v="4.4000000000000004"/>
    <n v="4.4000000000000004"/>
    <x v="0"/>
    <d v="2016-06-29T00:00:00"/>
    <x v="2"/>
    <n v="5776390"/>
    <n v="4.4000000000000004"/>
    <n v="1"/>
  </r>
  <r>
    <s v="COUNTY"/>
    <x v="10"/>
    <s v="817961"/>
    <n v="4.4000000000000004"/>
    <n v="4.4000000000000004"/>
    <x v="0"/>
    <d v="2016-06-29T00:00:00"/>
    <x v="2"/>
    <n v="5012872"/>
    <n v="4.4000000000000004"/>
    <n v="1"/>
  </r>
  <r>
    <s v="COUNTY"/>
    <x v="10"/>
    <s v="817925"/>
    <n v="4.4000000000000004"/>
    <n v="4.4000000000000004"/>
    <x v="0"/>
    <d v="2016-06-30T00:00:00"/>
    <x v="2"/>
    <n v="5743450"/>
    <n v="4.4000000000000004"/>
    <n v="1"/>
  </r>
  <r>
    <s v="SpokCity"/>
    <x v="10"/>
    <s v="821109"/>
    <n v="8.8000000000000007"/>
    <n v="8.8000000000000007"/>
    <x v="0"/>
    <d v="2016-07-05T00:00:00"/>
    <x v="3"/>
    <n v="5004531"/>
    <n v="4.4000000000000004"/>
    <n v="2"/>
  </r>
  <r>
    <s v="COUNTY"/>
    <x v="10"/>
    <s v="821111"/>
    <n v="13.2"/>
    <n v="13.2"/>
    <x v="0"/>
    <d v="2016-07-05T00:00:00"/>
    <x v="3"/>
    <n v="5004413"/>
    <n v="4.4000000000000004"/>
    <n v="2.9999999999999996"/>
  </r>
  <r>
    <s v="COUNTY"/>
    <x v="10"/>
    <s v="821144"/>
    <n v="4.4000000000000004"/>
    <n v="4.4000000000000004"/>
    <x v="0"/>
    <d v="2016-07-05T00:00:00"/>
    <x v="3"/>
    <n v="5010431"/>
    <n v="4.4000000000000004"/>
    <n v="1"/>
  </r>
  <r>
    <s v="COUNTY"/>
    <x v="10"/>
    <s v="821156"/>
    <n v="8.8000000000000007"/>
    <n v="8.8000000000000007"/>
    <x v="0"/>
    <d v="2016-07-05T00:00:00"/>
    <x v="3"/>
    <n v="5780400"/>
    <n v="4.4000000000000004"/>
    <n v="2"/>
  </r>
  <r>
    <s v="COUNTY"/>
    <x v="10"/>
    <s v="821161"/>
    <n v="8.8000000000000007"/>
    <n v="8.8000000000000007"/>
    <x v="0"/>
    <d v="2016-07-05T00:00:00"/>
    <x v="3"/>
    <n v="5004909"/>
    <n v="4.4000000000000004"/>
    <n v="2"/>
  </r>
  <r>
    <s v="COUNTY"/>
    <x v="10"/>
    <s v="821163"/>
    <n v="8.8000000000000007"/>
    <n v="8.8000000000000007"/>
    <x v="0"/>
    <d v="2016-07-05T00:00:00"/>
    <x v="3"/>
    <n v="5707990"/>
    <n v="4.4000000000000004"/>
    <n v="2"/>
  </r>
  <r>
    <s v="COUNTY"/>
    <x v="10"/>
    <s v="821167"/>
    <n v="4.4000000000000004"/>
    <n v="4.4000000000000004"/>
    <x v="0"/>
    <d v="2016-07-05T00:00:00"/>
    <x v="3"/>
    <n v="5015848"/>
    <n v="4.4000000000000004"/>
    <n v="1"/>
  </r>
  <r>
    <s v="COUNTY"/>
    <x v="10"/>
    <s v="821172"/>
    <n v="8.8000000000000007"/>
    <n v="8.8000000000000007"/>
    <x v="0"/>
    <d v="2016-07-05T00:00:00"/>
    <x v="3"/>
    <n v="5011772"/>
    <n v="4.4000000000000004"/>
    <n v="2"/>
  </r>
  <r>
    <s v="COUNTY"/>
    <x v="10"/>
    <s v="821181"/>
    <n v="8.8000000000000007"/>
    <n v="8.8000000000000007"/>
    <x v="0"/>
    <d v="2016-07-05T00:00:00"/>
    <x v="3"/>
    <n v="5011693"/>
    <n v="4.4000000000000004"/>
    <n v="2"/>
  </r>
  <r>
    <s v="COUNTY"/>
    <x v="10"/>
    <s v="821183"/>
    <n v="8.8000000000000007"/>
    <n v="8.8000000000000007"/>
    <x v="0"/>
    <d v="2016-07-05T00:00:00"/>
    <x v="3"/>
    <n v="5726250"/>
    <n v="4.4000000000000004"/>
    <n v="2"/>
  </r>
  <r>
    <s v="COUNTY"/>
    <x v="10"/>
    <s v="821206"/>
    <n v="8.8000000000000007"/>
    <n v="8.8000000000000007"/>
    <x v="0"/>
    <d v="2016-07-05T00:00:00"/>
    <x v="3"/>
    <n v="5756600"/>
    <n v="4.4000000000000004"/>
    <n v="2"/>
  </r>
  <r>
    <s v="COUNTY"/>
    <x v="10"/>
    <s v="823061"/>
    <n v="17.600000000000001"/>
    <n v="17.600000000000001"/>
    <x v="0"/>
    <d v="2016-07-06T00:00:00"/>
    <x v="3"/>
    <n v="5772920"/>
    <n v="4.4000000000000004"/>
    <n v="4"/>
  </r>
  <r>
    <s v="COUNTY"/>
    <x v="10"/>
    <s v="823067"/>
    <n v="8.8000000000000007"/>
    <n v="8.8000000000000007"/>
    <x v="0"/>
    <d v="2016-07-06T00:00:00"/>
    <x v="3"/>
    <n v="5749210"/>
    <n v="4.4000000000000004"/>
    <n v="2"/>
  </r>
  <r>
    <s v="COUNTY"/>
    <x v="10"/>
    <s v="823579"/>
    <n v="13.2"/>
    <n v="13.2"/>
    <x v="0"/>
    <d v="2016-07-07T00:00:00"/>
    <x v="3"/>
    <n v="5014961"/>
    <n v="4.4000000000000004"/>
    <n v="2.9999999999999996"/>
  </r>
  <r>
    <s v="COUNTY"/>
    <x v="10"/>
    <s v="823580"/>
    <n v="4.4000000000000004"/>
    <n v="4.4000000000000004"/>
    <x v="0"/>
    <d v="2016-07-07T00:00:00"/>
    <x v="3"/>
    <n v="5771510"/>
    <n v="4.4000000000000004"/>
    <n v="1"/>
  </r>
  <r>
    <s v="COUNTY"/>
    <x v="10"/>
    <s v="823582"/>
    <n v="4.4000000000000004"/>
    <n v="4.4000000000000004"/>
    <x v="0"/>
    <d v="2016-07-07T00:00:00"/>
    <x v="3"/>
    <n v="5004012"/>
    <n v="4.4000000000000004"/>
    <n v="1"/>
  </r>
  <r>
    <s v="COUNTY"/>
    <x v="10"/>
    <s v="823588"/>
    <n v="4.4000000000000004"/>
    <n v="4.4000000000000004"/>
    <x v="0"/>
    <d v="2016-07-07T00:00:00"/>
    <x v="3"/>
    <n v="5004292"/>
    <n v="4.4000000000000004"/>
    <n v="1"/>
  </r>
  <r>
    <s v="COUNTY"/>
    <x v="10"/>
    <s v="823589"/>
    <n v="4.4000000000000004"/>
    <n v="4.4000000000000004"/>
    <x v="0"/>
    <d v="2016-07-07T00:00:00"/>
    <x v="3"/>
    <n v="5004818"/>
    <n v="4.4000000000000004"/>
    <n v="1"/>
  </r>
  <r>
    <s v="COUNTY"/>
    <x v="10"/>
    <s v="825036"/>
    <n v="4.4000000000000004"/>
    <n v="4.4000000000000004"/>
    <x v="0"/>
    <d v="2016-07-11T00:00:00"/>
    <x v="3"/>
    <n v="5767150"/>
    <n v="4.4000000000000004"/>
    <n v="1"/>
  </r>
  <r>
    <s v="COUNTY"/>
    <x v="10"/>
    <s v="825041"/>
    <n v="4.4000000000000004"/>
    <n v="4.4000000000000004"/>
    <x v="0"/>
    <d v="2016-07-11T00:00:00"/>
    <x v="3"/>
    <n v="5004264"/>
    <n v="4.4000000000000004"/>
    <n v="1"/>
  </r>
  <r>
    <s v="COUNTY"/>
    <x v="10"/>
    <s v="825042"/>
    <n v="4.4000000000000004"/>
    <n v="4.4000000000000004"/>
    <x v="0"/>
    <d v="2016-07-11T00:00:00"/>
    <x v="3"/>
    <n v="5783430"/>
    <n v="4.4000000000000004"/>
    <n v="1"/>
  </r>
  <r>
    <s v="COUNTY"/>
    <x v="10"/>
    <s v="825044"/>
    <n v="4.4000000000000004"/>
    <n v="4.4000000000000004"/>
    <x v="0"/>
    <d v="2016-07-11T00:00:00"/>
    <x v="3"/>
    <n v="5758860"/>
    <n v="4.4000000000000004"/>
    <n v="1"/>
  </r>
  <r>
    <s v="COUNTY"/>
    <x v="10"/>
    <s v="825046"/>
    <n v="4.4000000000000004"/>
    <n v="4.4000000000000004"/>
    <x v="0"/>
    <d v="2016-07-11T00:00:00"/>
    <x v="3"/>
    <n v="5741200"/>
    <n v="4.4000000000000004"/>
    <n v="1"/>
  </r>
  <r>
    <s v="COUNTY"/>
    <x v="10"/>
    <s v="825047"/>
    <n v="4.4000000000000004"/>
    <n v="4.4000000000000004"/>
    <x v="0"/>
    <d v="2016-07-11T00:00:00"/>
    <x v="3"/>
    <n v="5778780"/>
    <n v="4.4000000000000004"/>
    <n v="1"/>
  </r>
  <r>
    <s v="COUNTY"/>
    <x v="10"/>
    <s v="825480"/>
    <n v="13.2"/>
    <n v="13.2"/>
    <x v="0"/>
    <d v="2016-07-12T00:00:00"/>
    <x v="3"/>
    <n v="5014037"/>
    <n v="4.4000000000000004"/>
    <n v="2.9999999999999996"/>
  </r>
  <r>
    <s v="COUNTY"/>
    <x v="10"/>
    <s v="825492"/>
    <n v="8.8000000000000007"/>
    <n v="8.8000000000000007"/>
    <x v="0"/>
    <d v="2016-07-13T00:00:00"/>
    <x v="3"/>
    <n v="5762580"/>
    <n v="4.4000000000000004"/>
    <n v="2"/>
  </r>
  <r>
    <s v="COUNTY"/>
    <x v="10"/>
    <s v="825497"/>
    <n v="8.8000000000000007"/>
    <n v="8.8000000000000007"/>
    <x v="0"/>
    <d v="2016-07-13T00:00:00"/>
    <x v="3"/>
    <n v="5749210"/>
    <n v="4.4000000000000004"/>
    <n v="2"/>
  </r>
  <r>
    <s v="COUNTY"/>
    <x v="10"/>
    <s v="825533"/>
    <n v="8.8000000000000007"/>
    <n v="8.8000000000000007"/>
    <x v="0"/>
    <d v="2016-07-14T00:00:00"/>
    <x v="3"/>
    <n v="5715120"/>
    <n v="4.4000000000000004"/>
    <n v="2"/>
  </r>
  <r>
    <s v="COUNTY"/>
    <x v="10"/>
    <s v="825538"/>
    <n v="8.8000000000000007"/>
    <n v="8.8000000000000007"/>
    <x v="0"/>
    <d v="2016-07-14T00:00:00"/>
    <x v="3"/>
    <n v="5005893"/>
    <n v="4.4000000000000004"/>
    <n v="2"/>
  </r>
  <r>
    <s v="COUNTY"/>
    <x v="10"/>
    <s v="825540"/>
    <n v="4.4000000000000004"/>
    <n v="4.4000000000000004"/>
    <x v="0"/>
    <d v="2016-07-14T00:00:00"/>
    <x v="3"/>
    <n v="5778900"/>
    <n v="4.4000000000000004"/>
    <n v="1"/>
  </r>
  <r>
    <s v="COUNTY"/>
    <x v="10"/>
    <s v="825544"/>
    <n v="4.4000000000000004"/>
    <n v="4.4000000000000004"/>
    <x v="0"/>
    <d v="2016-07-14T00:00:00"/>
    <x v="3"/>
    <n v="5014961"/>
    <n v="4.4000000000000004"/>
    <n v="1"/>
  </r>
  <r>
    <s v="COUNTY"/>
    <x v="10"/>
    <s v="825545"/>
    <n v="13.2"/>
    <n v="13.2"/>
    <x v="0"/>
    <d v="2016-07-14T00:00:00"/>
    <x v="3"/>
    <n v="5765610"/>
    <n v="4.4000000000000004"/>
    <n v="2.9999999999999996"/>
  </r>
  <r>
    <s v="COUNTY"/>
    <x v="10"/>
    <s v="825018"/>
    <n v="26.4"/>
    <n v="26.4"/>
    <x v="0"/>
    <d v="2016-07-15T00:00:00"/>
    <x v="3"/>
    <n v="5781680"/>
    <n v="4.4000000000000004"/>
    <n v="5.9999999999999991"/>
  </r>
  <r>
    <s v="COUNTY"/>
    <x v="10"/>
    <s v="825022"/>
    <n v="13.2"/>
    <n v="13.2"/>
    <x v="0"/>
    <d v="2016-07-15T00:00:00"/>
    <x v="3"/>
    <n v="5001460"/>
    <n v="4.4000000000000004"/>
    <n v="2.9999999999999996"/>
  </r>
  <r>
    <s v="SpokCity"/>
    <x v="10"/>
    <s v="827076"/>
    <n v="4.4000000000000004"/>
    <n v="4.4000000000000004"/>
    <x v="0"/>
    <d v="2016-07-18T00:00:00"/>
    <x v="3"/>
    <n v="5013494"/>
    <n v="4.4000000000000004"/>
    <n v="1"/>
  </r>
  <r>
    <s v="COUNTY"/>
    <x v="10"/>
    <s v="827077"/>
    <n v="8.8000000000000007"/>
    <n v="8.8000000000000007"/>
    <x v="0"/>
    <d v="2016-07-18T00:00:00"/>
    <x v="3"/>
    <n v="5748650"/>
    <n v="4.4000000000000004"/>
    <n v="2"/>
  </r>
  <r>
    <s v="COUNTY"/>
    <x v="10"/>
    <s v="827246"/>
    <n v="8.8000000000000007"/>
    <n v="8.8000000000000007"/>
    <x v="0"/>
    <d v="2016-07-19T00:00:00"/>
    <x v="3"/>
    <n v="5780430"/>
    <n v="4.4000000000000004"/>
    <n v="2"/>
  </r>
  <r>
    <s v="COUNTY"/>
    <x v="10"/>
    <s v="827249"/>
    <n v="8.8000000000000007"/>
    <n v="8.8000000000000007"/>
    <x v="0"/>
    <d v="2016-07-19T00:00:00"/>
    <x v="3"/>
    <n v="5716050"/>
    <n v="4.4000000000000004"/>
    <n v="2"/>
  </r>
  <r>
    <s v="COUNTY"/>
    <x v="10"/>
    <s v="827253"/>
    <n v="4.4000000000000004"/>
    <n v="4.4000000000000004"/>
    <x v="0"/>
    <d v="2016-07-19T00:00:00"/>
    <x v="3"/>
    <n v="5004909"/>
    <n v="4.4000000000000004"/>
    <n v="1"/>
  </r>
  <r>
    <s v="COUNTY"/>
    <x v="10"/>
    <s v="827257"/>
    <n v="8.8000000000000007"/>
    <n v="8.8000000000000007"/>
    <x v="0"/>
    <d v="2016-07-19T00:00:00"/>
    <x v="3"/>
    <n v="5004060"/>
    <n v="4.4000000000000004"/>
    <n v="2"/>
  </r>
  <r>
    <s v="COUNTY"/>
    <x v="10"/>
    <s v="827266"/>
    <n v="4.4000000000000004"/>
    <n v="4.4000000000000004"/>
    <x v="0"/>
    <d v="2016-07-19T00:00:00"/>
    <x v="3"/>
    <n v="5007484"/>
    <n v="4.4000000000000004"/>
    <n v="1"/>
  </r>
  <r>
    <s v="COUNTY"/>
    <x v="10"/>
    <s v="827954"/>
    <n v="8.8000000000000007"/>
    <n v="8.8000000000000007"/>
    <x v="0"/>
    <d v="2016-07-20T00:00:00"/>
    <x v="3"/>
    <n v="5005912"/>
    <n v="4.4000000000000004"/>
    <n v="2"/>
  </r>
  <r>
    <s v="COUNTY"/>
    <x v="10"/>
    <s v="827959"/>
    <n v="4.4000000000000004"/>
    <n v="4.4000000000000004"/>
    <x v="0"/>
    <d v="2016-07-20T00:00:00"/>
    <x v="3"/>
    <n v="5772920"/>
    <n v="4.4000000000000004"/>
    <n v="1"/>
  </r>
  <r>
    <s v="COUNTY"/>
    <x v="10"/>
    <s v="827960"/>
    <n v="8.8000000000000007"/>
    <n v="8.8000000000000007"/>
    <x v="0"/>
    <d v="2016-07-20T00:00:00"/>
    <x v="3"/>
    <n v="5006282"/>
    <n v="4.4000000000000004"/>
    <n v="2"/>
  </r>
  <r>
    <s v="COUNTY"/>
    <x v="10"/>
    <s v="828193"/>
    <n v="8.8000000000000007"/>
    <n v="8.8000000000000007"/>
    <x v="0"/>
    <d v="2016-07-21T00:00:00"/>
    <x v="3"/>
    <n v="5771700"/>
    <n v="4.4000000000000004"/>
    <n v="2"/>
  </r>
  <r>
    <s v="COUNTY"/>
    <x v="10"/>
    <s v="828194"/>
    <n v="8.8000000000000007"/>
    <n v="8.8000000000000007"/>
    <x v="0"/>
    <d v="2016-07-21T00:00:00"/>
    <x v="3"/>
    <n v="5001473"/>
    <n v="4.4000000000000004"/>
    <n v="2"/>
  </r>
  <r>
    <s v="COUNTY"/>
    <x v="10"/>
    <s v="828199"/>
    <n v="13.2"/>
    <n v="13.2"/>
    <x v="0"/>
    <d v="2016-07-21T00:00:00"/>
    <x v="3"/>
    <n v="5000976"/>
    <n v="4.4000000000000004"/>
    <n v="2.9999999999999996"/>
  </r>
  <r>
    <s v="COUNTY"/>
    <x v="10"/>
    <s v="832202"/>
    <n v="4.4000000000000004"/>
    <n v="4.4000000000000004"/>
    <x v="0"/>
    <d v="2016-07-21T00:00:00"/>
    <x v="3"/>
    <n v="5004292"/>
    <n v="4.4000000000000004"/>
    <n v="1"/>
  </r>
  <r>
    <s v="COUNTY"/>
    <x v="10"/>
    <s v="832203"/>
    <n v="4.4000000000000004"/>
    <n v="4.4000000000000004"/>
    <x v="0"/>
    <d v="2016-07-21T00:00:00"/>
    <x v="3"/>
    <n v="5778900"/>
    <n v="4.4000000000000004"/>
    <n v="1"/>
  </r>
  <r>
    <s v="COUNTY"/>
    <x v="10"/>
    <s v="828349"/>
    <n v="4.4000000000000004"/>
    <n v="4.4000000000000004"/>
    <x v="0"/>
    <d v="2016-07-22T00:00:00"/>
    <x v="3"/>
    <n v="5782800"/>
    <n v="4.4000000000000004"/>
    <n v="1"/>
  </r>
  <r>
    <s v="COUNTY"/>
    <x v="10"/>
    <s v="828969"/>
    <n v="4.4000000000000004"/>
    <n v="4.4000000000000004"/>
    <x v="0"/>
    <d v="2016-07-25T00:00:00"/>
    <x v="3"/>
    <n v="5759580"/>
    <n v="4.4000000000000004"/>
    <n v="1"/>
  </r>
  <r>
    <s v="COUNTY"/>
    <x v="10"/>
    <s v="828970"/>
    <n v="4.4000000000000004"/>
    <n v="4.4000000000000004"/>
    <x v="0"/>
    <d v="2016-07-25T00:00:00"/>
    <x v="3"/>
    <n v="5781400"/>
    <n v="4.4000000000000004"/>
    <n v="1"/>
  </r>
  <r>
    <s v="COUNTY"/>
    <x v="10"/>
    <s v="828976"/>
    <n v="4.4000000000000004"/>
    <n v="4.4000000000000004"/>
    <x v="0"/>
    <d v="2016-07-25T00:00:00"/>
    <x v="3"/>
    <n v="5006577"/>
    <n v="4.4000000000000004"/>
    <n v="1"/>
  </r>
  <r>
    <s v="COUNTY"/>
    <x v="10"/>
    <s v="828978"/>
    <n v="4.4000000000000004"/>
    <n v="4.4000000000000004"/>
    <x v="0"/>
    <d v="2016-07-25T00:00:00"/>
    <x v="3"/>
    <n v="5014091"/>
    <n v="4.4000000000000004"/>
    <n v="1"/>
  </r>
  <r>
    <s v="COUNTY"/>
    <x v="10"/>
    <s v="828981"/>
    <n v="8.8000000000000007"/>
    <n v="8.8000000000000007"/>
    <x v="0"/>
    <d v="2016-07-25T00:00:00"/>
    <x v="3"/>
    <n v="5006314"/>
    <n v="4.4000000000000004"/>
    <n v="2"/>
  </r>
  <r>
    <s v="COUNTY"/>
    <x v="10"/>
    <s v="829226"/>
    <n v="13.2"/>
    <n v="13.2"/>
    <x v="0"/>
    <d v="2016-07-26T00:00:00"/>
    <x v="3"/>
    <n v="5777020"/>
    <n v="4.4000000000000004"/>
    <n v="2.9999999999999996"/>
  </r>
  <r>
    <s v="COUNTY"/>
    <x v="10"/>
    <s v="829227"/>
    <n v="8.8000000000000007"/>
    <n v="8.8000000000000007"/>
    <x v="0"/>
    <d v="2016-07-26T00:00:00"/>
    <x v="3"/>
    <n v="5716050"/>
    <n v="4.4000000000000004"/>
    <n v="2"/>
  </r>
  <r>
    <s v="COUNTY"/>
    <x v="10"/>
    <s v="829228"/>
    <n v="8.8000000000000007"/>
    <n v="8.8000000000000007"/>
    <x v="0"/>
    <d v="2016-07-26T00:00:00"/>
    <x v="3"/>
    <n v="5729720"/>
    <n v="4.4000000000000004"/>
    <n v="2"/>
  </r>
  <r>
    <s v="COUNTY"/>
    <x v="10"/>
    <s v="829231"/>
    <n v="4.4000000000000004"/>
    <n v="4.4000000000000004"/>
    <x v="0"/>
    <d v="2016-07-26T00:00:00"/>
    <x v="3"/>
    <n v="5004060"/>
    <n v="4.4000000000000004"/>
    <n v="1"/>
  </r>
  <r>
    <s v="COUNTY"/>
    <x v="10"/>
    <s v="829232"/>
    <n v="8.8000000000000007"/>
    <n v="8.8000000000000007"/>
    <x v="0"/>
    <d v="2016-07-26T00:00:00"/>
    <x v="3"/>
    <n v="5717300"/>
    <n v="4.4000000000000004"/>
    <n v="2"/>
  </r>
  <r>
    <s v="COUNTY"/>
    <x v="10"/>
    <s v="829235"/>
    <n v="13.2"/>
    <n v="13.2"/>
    <x v="0"/>
    <d v="2016-07-26T00:00:00"/>
    <x v="3"/>
    <n v="5001565"/>
    <n v="4.4000000000000004"/>
    <n v="2.9999999999999996"/>
  </r>
  <r>
    <s v="COUNTY"/>
    <x v="10"/>
    <s v="829730"/>
    <n v="4.4000000000000004"/>
    <n v="4.4000000000000004"/>
    <x v="0"/>
    <d v="2016-07-26T00:00:00"/>
    <x v="3"/>
    <n v="5729280"/>
    <n v="4.4000000000000004"/>
    <n v="1"/>
  </r>
  <r>
    <s v="COUNTY"/>
    <x v="10"/>
    <s v="829731"/>
    <n v="4.4000000000000004"/>
    <n v="4.4000000000000004"/>
    <x v="0"/>
    <d v="2016-07-26T00:00:00"/>
    <x v="3"/>
    <n v="5005064"/>
    <n v="4.4000000000000004"/>
    <n v="1"/>
  </r>
  <r>
    <s v="COUNTY"/>
    <x v="10"/>
    <s v="829601"/>
    <n v="4.4000000000000004"/>
    <n v="4.4000000000000004"/>
    <x v="0"/>
    <d v="2016-07-27T00:00:00"/>
    <x v="3"/>
    <n v="5004216"/>
    <n v="4.4000000000000004"/>
    <n v="1"/>
  </r>
  <r>
    <s v="COUNTY"/>
    <x v="10"/>
    <s v="829822"/>
    <n v="4.4000000000000004"/>
    <n v="4.4000000000000004"/>
    <x v="0"/>
    <d v="2016-07-28T00:00:00"/>
    <x v="3"/>
    <n v="5006099"/>
    <n v="4.4000000000000004"/>
    <n v="1"/>
  </r>
  <r>
    <s v="COUNTY"/>
    <x v="10"/>
    <s v="829827"/>
    <n v="4.4000000000000004"/>
    <n v="4.4000000000000004"/>
    <x v="0"/>
    <d v="2016-07-28T00:00:00"/>
    <x v="3"/>
    <n v="5006663"/>
    <n v="4.4000000000000004"/>
    <n v="1"/>
  </r>
  <r>
    <s v="COUNTY"/>
    <x v="10"/>
    <s v="829828"/>
    <n v="4.4000000000000004"/>
    <n v="4.4000000000000004"/>
    <x v="0"/>
    <d v="2016-07-28T00:00:00"/>
    <x v="3"/>
    <n v="5005525"/>
    <n v="4.4000000000000004"/>
    <n v="1"/>
  </r>
  <r>
    <s v="COUNTY"/>
    <x v="10"/>
    <s v="829832"/>
    <n v="8.8000000000000007"/>
    <n v="8.8000000000000007"/>
    <x v="0"/>
    <d v="2016-07-28T00:00:00"/>
    <x v="3"/>
    <n v="5765610"/>
    <n v="4.4000000000000004"/>
    <n v="2"/>
  </r>
  <r>
    <s v="COUNTY"/>
    <x v="10"/>
    <s v="833371"/>
    <n v="13.2"/>
    <n v="13.2"/>
    <x v="0"/>
    <d v="2016-08-01T00:00:00"/>
    <x v="4"/>
    <n v="5771750"/>
    <n v="4.4000000000000004"/>
    <n v="2.9999999999999996"/>
  </r>
  <r>
    <s v="COUNTY"/>
    <x v="10"/>
    <s v="833372"/>
    <n v="4.4000000000000004"/>
    <n v="4.4000000000000004"/>
    <x v="0"/>
    <d v="2016-08-01T00:00:00"/>
    <x v="4"/>
    <n v="5004132"/>
    <n v="4.4000000000000004"/>
    <n v="1"/>
  </r>
  <r>
    <s v="COUNTY"/>
    <x v="10"/>
    <s v="833373"/>
    <n v="4.4000000000000004"/>
    <n v="4.4000000000000004"/>
    <x v="0"/>
    <d v="2016-08-01T00:00:00"/>
    <x v="4"/>
    <n v="5006089"/>
    <n v="4.4000000000000004"/>
    <n v="1"/>
  </r>
  <r>
    <s v="COUNTY"/>
    <x v="10"/>
    <s v="833376"/>
    <n v="4.4000000000000004"/>
    <n v="4.4000000000000004"/>
    <x v="0"/>
    <d v="2016-08-01T00:00:00"/>
    <x v="4"/>
    <n v="5757110"/>
    <n v="4.4000000000000004"/>
    <n v="1"/>
  </r>
  <r>
    <s v="COUNTY"/>
    <x v="10"/>
    <s v="833380"/>
    <n v="4.4000000000000004"/>
    <n v="4.4000000000000004"/>
    <x v="0"/>
    <d v="2016-08-01T00:00:00"/>
    <x v="4"/>
    <n v="5776700"/>
    <n v="4.4000000000000004"/>
    <n v="1"/>
  </r>
  <r>
    <s v="COUNTY"/>
    <x v="10"/>
    <s v="834101"/>
    <n v="13.2"/>
    <n v="13.2"/>
    <x v="0"/>
    <d v="2016-08-02T00:00:00"/>
    <x v="4"/>
    <n v="5003970"/>
    <n v="4.4000000000000004"/>
    <n v="2.9999999999999996"/>
  </r>
  <r>
    <s v="COUNTY"/>
    <x v="10"/>
    <s v="834110"/>
    <n v="4.4000000000000004"/>
    <n v="4.4000000000000004"/>
    <x v="0"/>
    <d v="2016-08-02T00:00:00"/>
    <x v="4"/>
    <n v="5005096"/>
    <n v="4.4000000000000004"/>
    <n v="1"/>
  </r>
  <r>
    <s v="COUNTY"/>
    <x v="10"/>
    <s v="834112"/>
    <n v="4.4000000000000004"/>
    <n v="4.4000000000000004"/>
    <x v="0"/>
    <d v="2016-08-02T00:00:00"/>
    <x v="4"/>
    <n v="5013575"/>
    <n v="4.4000000000000004"/>
    <n v="1"/>
  </r>
  <r>
    <s v="COUNTY"/>
    <x v="10"/>
    <s v="834117"/>
    <n v="4.4000000000000004"/>
    <n v="4.4000000000000004"/>
    <x v="0"/>
    <d v="2016-08-02T00:00:00"/>
    <x v="4"/>
    <n v="5714170"/>
    <n v="4.4000000000000004"/>
    <n v="1"/>
  </r>
  <r>
    <s v="COUNTY"/>
    <x v="10"/>
    <s v="834582"/>
    <n v="4.4000000000000004"/>
    <n v="4.4000000000000004"/>
    <x v="0"/>
    <d v="2016-08-03T00:00:00"/>
    <x v="4"/>
    <n v="5005814"/>
    <n v="4.4000000000000004"/>
    <n v="1"/>
  </r>
  <r>
    <s v="COUNTY"/>
    <x v="10"/>
    <s v="834584"/>
    <n v="4.4000000000000004"/>
    <n v="4.4000000000000004"/>
    <x v="0"/>
    <d v="2016-08-03T00:00:00"/>
    <x v="4"/>
    <n v="5006282"/>
    <n v="4.4000000000000004"/>
    <n v="1"/>
  </r>
  <r>
    <s v="COUNTY"/>
    <x v="10"/>
    <s v="834587"/>
    <n v="8.8000000000000007"/>
    <n v="8.8000000000000007"/>
    <x v="0"/>
    <d v="2016-08-03T00:00:00"/>
    <x v="4"/>
    <n v="5012872"/>
    <n v="4.4000000000000004"/>
    <n v="2"/>
  </r>
  <r>
    <s v="COUNTY"/>
    <x v="10"/>
    <s v="834603"/>
    <n v="13.2"/>
    <n v="13.2"/>
    <x v="0"/>
    <d v="2016-08-03T00:00:00"/>
    <x v="4"/>
    <n v="5005912"/>
    <n v="4.4000000000000004"/>
    <n v="2.9999999999999996"/>
  </r>
  <r>
    <s v="COUNTY"/>
    <x v="10"/>
    <s v="835366"/>
    <n v="4.4000000000000004"/>
    <n v="4.4000000000000004"/>
    <x v="0"/>
    <d v="2016-08-04T00:00:00"/>
    <x v="4"/>
    <n v="5007390"/>
    <n v="4.4000000000000004"/>
    <n v="1"/>
  </r>
  <r>
    <s v="COUNTY"/>
    <x v="10"/>
    <s v="835368"/>
    <n v="4.4000000000000004"/>
    <n v="4.4000000000000004"/>
    <x v="0"/>
    <d v="2016-08-04T00:00:00"/>
    <x v="4"/>
    <n v="5004317"/>
    <n v="4.4000000000000004"/>
    <n v="1"/>
  </r>
  <r>
    <s v="COUNTY"/>
    <x v="10"/>
    <s v="835370"/>
    <n v="4.4000000000000004"/>
    <n v="4.4000000000000004"/>
    <x v="0"/>
    <d v="2016-08-04T00:00:00"/>
    <x v="4"/>
    <n v="5011747"/>
    <n v="4.4000000000000004"/>
    <n v="1"/>
  </r>
  <r>
    <s v="COUNTY"/>
    <x v="10"/>
    <s v="835371"/>
    <n v="13.2"/>
    <n v="13.2"/>
    <x v="0"/>
    <d v="2016-08-04T00:00:00"/>
    <x v="4"/>
    <n v="5007507"/>
    <n v="4.4000000000000004"/>
    <n v="2.9999999999999996"/>
  </r>
  <r>
    <s v="COUNTY"/>
    <x v="10"/>
    <s v="835380"/>
    <n v="8.8000000000000007"/>
    <n v="8.8000000000000007"/>
    <x v="0"/>
    <d v="2016-08-04T00:00:00"/>
    <x v="4"/>
    <n v="5764150"/>
    <n v="4.4000000000000004"/>
    <n v="2"/>
  </r>
  <r>
    <s v="COUNTY"/>
    <x v="10"/>
    <s v="836446"/>
    <n v="8.8000000000000007"/>
    <n v="8.8000000000000007"/>
    <x v="0"/>
    <d v="2016-08-08T00:00:00"/>
    <x v="4"/>
    <n v="5742510"/>
    <n v="4.4000000000000004"/>
    <n v="2"/>
  </r>
  <r>
    <s v="COUNTY"/>
    <x v="10"/>
    <s v="836448"/>
    <n v="8.8000000000000007"/>
    <n v="8.8000000000000007"/>
    <x v="0"/>
    <d v="2016-08-08T00:00:00"/>
    <x v="4"/>
    <n v="5016654"/>
    <n v="4.4000000000000004"/>
    <n v="2"/>
  </r>
  <r>
    <s v="COUNTY"/>
    <x v="10"/>
    <s v="836449"/>
    <n v="4.4000000000000004"/>
    <n v="4.4000000000000004"/>
    <x v="0"/>
    <d v="2016-08-08T00:00:00"/>
    <x v="4"/>
    <n v="5765660"/>
    <n v="4.4000000000000004"/>
    <n v="1"/>
  </r>
  <r>
    <s v="COUNTY"/>
    <x v="10"/>
    <s v="836450"/>
    <n v="4.4000000000000004"/>
    <n v="4.4000000000000004"/>
    <x v="0"/>
    <d v="2016-08-08T00:00:00"/>
    <x v="4"/>
    <n v="5736180"/>
    <n v="4.4000000000000004"/>
    <n v="1"/>
  </r>
  <r>
    <s v="COUNTY"/>
    <x v="10"/>
    <s v="836451"/>
    <n v="13.2"/>
    <n v="13.2"/>
    <x v="0"/>
    <d v="2016-08-08T00:00:00"/>
    <x v="4"/>
    <n v="5758560"/>
    <n v="4.4000000000000004"/>
    <n v="2.9999999999999996"/>
  </r>
  <r>
    <s v="COUNTY"/>
    <x v="10"/>
    <s v="836452"/>
    <n v="17.600000000000001"/>
    <n v="17.600000000000001"/>
    <x v="0"/>
    <d v="2016-08-08T00:00:00"/>
    <x v="4"/>
    <n v="5762330"/>
    <n v="4.4000000000000004"/>
    <n v="4"/>
  </r>
  <r>
    <s v="COUNTY"/>
    <x v="10"/>
    <s v="836453"/>
    <n v="4.4000000000000004"/>
    <n v="4.4000000000000004"/>
    <x v="0"/>
    <d v="2016-08-08T00:00:00"/>
    <x v="4"/>
    <n v="5765760"/>
    <n v="4.4000000000000004"/>
    <n v="1"/>
  </r>
  <r>
    <s v="COUNTY"/>
    <x v="10"/>
    <s v="836454"/>
    <n v="4.4000000000000004"/>
    <n v="4.4000000000000004"/>
    <x v="0"/>
    <d v="2016-08-08T00:00:00"/>
    <x v="4"/>
    <n v="5756000"/>
    <n v="4.4000000000000004"/>
    <n v="1"/>
  </r>
  <r>
    <s v="COUNTY"/>
    <x v="10"/>
    <s v="836457"/>
    <n v="4.4000000000000004"/>
    <n v="4.4000000000000004"/>
    <x v="0"/>
    <d v="2016-08-08T00:00:00"/>
    <x v="4"/>
    <n v="5772630"/>
    <n v="4.4000000000000004"/>
    <n v="1"/>
  </r>
  <r>
    <s v="COUNTY"/>
    <x v="10"/>
    <s v="836960"/>
    <n v="8.8000000000000007"/>
    <n v="8.8000000000000007"/>
    <x v="0"/>
    <d v="2016-08-09T00:00:00"/>
    <x v="4"/>
    <n v="5001347"/>
    <n v="4.4000000000000004"/>
    <n v="2"/>
  </r>
  <r>
    <s v="COUNTY"/>
    <x v="10"/>
    <s v="836962"/>
    <n v="8.8000000000000007"/>
    <n v="8.8000000000000007"/>
    <x v="0"/>
    <d v="2016-08-09T00:00:00"/>
    <x v="4"/>
    <n v="5014901"/>
    <n v="4.4000000000000004"/>
    <n v="2"/>
  </r>
  <r>
    <s v="COUNTY"/>
    <x v="10"/>
    <s v="836963"/>
    <n v="8.8000000000000007"/>
    <n v="8.8000000000000007"/>
    <x v="0"/>
    <d v="2016-08-09T00:00:00"/>
    <x v="4"/>
    <n v="5001190"/>
    <n v="4.4000000000000004"/>
    <n v="2"/>
  </r>
  <r>
    <s v="COUNTY"/>
    <x v="10"/>
    <s v="836966"/>
    <n v="4.4000000000000004"/>
    <n v="4.4000000000000004"/>
    <x v="0"/>
    <d v="2016-08-09T00:00:00"/>
    <x v="4"/>
    <n v="5746760"/>
    <n v="4.4000000000000004"/>
    <n v="1"/>
  </r>
  <r>
    <s v="COUNTY"/>
    <x v="10"/>
    <s v="836975"/>
    <n v="8.8000000000000007"/>
    <n v="8.8000000000000007"/>
    <x v="0"/>
    <d v="2016-08-09T00:00:00"/>
    <x v="4"/>
    <n v="5729720"/>
    <n v="4.4000000000000004"/>
    <n v="2"/>
  </r>
  <r>
    <s v="COUNTY"/>
    <x v="10"/>
    <s v="836978"/>
    <n v="8.8000000000000007"/>
    <n v="8.8000000000000007"/>
    <x v="0"/>
    <d v="2016-08-09T00:00:00"/>
    <x v="4"/>
    <n v="5004337"/>
    <n v="4.4000000000000004"/>
    <n v="2"/>
  </r>
  <r>
    <s v="COUNTY"/>
    <x v="10"/>
    <s v="836983"/>
    <n v="4.4000000000000004"/>
    <n v="4.4000000000000004"/>
    <x v="0"/>
    <d v="2016-08-09T00:00:00"/>
    <x v="4"/>
    <n v="5006290"/>
    <n v="4.4000000000000004"/>
    <n v="1"/>
  </r>
  <r>
    <s v="COUNTY"/>
    <x v="10"/>
    <s v="838158"/>
    <n v="4.4000000000000004"/>
    <n v="4.4000000000000004"/>
    <x v="0"/>
    <d v="2016-08-10T00:00:00"/>
    <x v="4"/>
    <n v="5004656"/>
    <n v="4.4000000000000004"/>
    <n v="1"/>
  </r>
  <r>
    <s v="COUNTY"/>
    <x v="10"/>
    <s v="838159"/>
    <n v="8.8000000000000007"/>
    <n v="8.8000000000000007"/>
    <x v="0"/>
    <d v="2016-08-10T00:00:00"/>
    <x v="4"/>
    <n v="5005765"/>
    <n v="4.4000000000000004"/>
    <n v="2"/>
  </r>
  <r>
    <s v="COUNTY"/>
    <x v="10"/>
    <s v="838104"/>
    <n v="4.4000000000000004"/>
    <n v="4.4000000000000004"/>
    <x v="0"/>
    <d v="2016-08-11T00:00:00"/>
    <x v="4"/>
    <n v="5778900"/>
    <n v="4.4000000000000004"/>
    <n v="1"/>
  </r>
  <r>
    <s v="COUNTY"/>
    <x v="10"/>
    <s v="838119"/>
    <n v="8.8000000000000007"/>
    <n v="8.8000000000000007"/>
    <x v="0"/>
    <d v="2016-08-11T00:00:00"/>
    <x v="4"/>
    <n v="5767660"/>
    <n v="4.4000000000000004"/>
    <n v="2"/>
  </r>
  <r>
    <s v="COUNTY"/>
    <x v="10"/>
    <s v="838691"/>
    <n v="4.4000000000000004"/>
    <n v="4.4000000000000004"/>
    <x v="0"/>
    <d v="2016-08-12T00:00:00"/>
    <x v="4"/>
    <n v="5773660"/>
    <n v="4.4000000000000004"/>
    <n v="1"/>
  </r>
  <r>
    <s v="COUNTY"/>
    <x v="10"/>
    <s v="839246"/>
    <n v="4.4000000000000004"/>
    <n v="4.4000000000000004"/>
    <x v="0"/>
    <d v="2016-08-15T00:00:00"/>
    <x v="4"/>
    <n v="5005335"/>
    <n v="4.4000000000000004"/>
    <n v="1"/>
  </r>
  <r>
    <s v="COUNTY"/>
    <x v="10"/>
    <s v="839247"/>
    <n v="4.4000000000000004"/>
    <n v="4.4000000000000004"/>
    <x v="0"/>
    <d v="2016-08-15T00:00:00"/>
    <x v="4"/>
    <n v="5727820"/>
    <n v="4.4000000000000004"/>
    <n v="1"/>
  </r>
  <r>
    <s v="COUNTY"/>
    <x v="10"/>
    <s v="839252"/>
    <n v="4.4000000000000004"/>
    <n v="4.4000000000000004"/>
    <x v="0"/>
    <d v="2016-08-15T00:00:00"/>
    <x v="4"/>
    <n v="5016324"/>
    <n v="4.4000000000000004"/>
    <n v="1"/>
  </r>
  <r>
    <s v="COUNTY"/>
    <x v="10"/>
    <s v="839254"/>
    <n v="4.4000000000000004"/>
    <n v="4.4000000000000004"/>
    <x v="0"/>
    <d v="2016-08-15T00:00:00"/>
    <x v="4"/>
    <n v="5776700"/>
    <n v="4.4000000000000004"/>
    <n v="1"/>
  </r>
  <r>
    <s v="COUNTY"/>
    <x v="10"/>
    <s v="839258"/>
    <n v="22"/>
    <n v="22"/>
    <x v="0"/>
    <d v="2016-08-15T00:00:00"/>
    <x v="4"/>
    <n v="5748650"/>
    <n v="4.4000000000000004"/>
    <n v="5"/>
  </r>
  <r>
    <s v="COUNTY"/>
    <x v="10"/>
    <s v="839373"/>
    <n v="8.8000000000000007"/>
    <n v="8.8000000000000007"/>
    <x v="0"/>
    <d v="2016-08-16T00:00:00"/>
    <x v="4"/>
    <n v="5007153"/>
    <n v="4.4000000000000004"/>
    <n v="2"/>
  </r>
  <r>
    <s v="COUNTY"/>
    <x v="10"/>
    <s v="839384"/>
    <n v="4.4000000000000004"/>
    <n v="4.4000000000000004"/>
    <x v="0"/>
    <d v="2016-08-16T00:00:00"/>
    <x v="4"/>
    <n v="5747610"/>
    <n v="4.4000000000000004"/>
    <n v="1"/>
  </r>
  <r>
    <s v="COUNTY"/>
    <x v="10"/>
    <s v="839388"/>
    <n v="4.4000000000000004"/>
    <n v="4.4000000000000004"/>
    <x v="0"/>
    <d v="2016-08-16T00:00:00"/>
    <x v="4"/>
    <n v="5729280"/>
    <n v="4.4000000000000004"/>
    <n v="1"/>
  </r>
  <r>
    <s v="COUNTY"/>
    <x v="10"/>
    <s v="839389"/>
    <n v="4.4000000000000004"/>
    <n v="4.4000000000000004"/>
    <x v="0"/>
    <d v="2016-08-16T00:00:00"/>
    <x v="4"/>
    <n v="5004626"/>
    <n v="4.4000000000000004"/>
    <n v="1"/>
  </r>
  <r>
    <s v="COUNTY"/>
    <x v="10"/>
    <s v="839394"/>
    <n v="4.4000000000000004"/>
    <n v="4.4000000000000004"/>
    <x v="0"/>
    <d v="2016-08-16T00:00:00"/>
    <x v="4"/>
    <n v="5014508"/>
    <n v="4.4000000000000004"/>
    <n v="1"/>
  </r>
  <r>
    <s v="COUNTY"/>
    <x v="10"/>
    <s v="840012"/>
    <n v="17.600000000000001"/>
    <n v="17.600000000000001"/>
    <x v="0"/>
    <d v="2016-08-17T00:00:00"/>
    <x v="4"/>
    <n v="5708480"/>
    <n v="4.4000000000000004"/>
    <n v="4"/>
  </r>
  <r>
    <s v="COUNTY"/>
    <x v="10"/>
    <s v="840013"/>
    <n v="17.600000000000001"/>
    <n v="17.600000000000001"/>
    <x v="0"/>
    <d v="2016-08-17T00:00:00"/>
    <x v="4"/>
    <n v="5772920"/>
    <n v="4.4000000000000004"/>
    <n v="4"/>
  </r>
  <r>
    <s v="COUNTY"/>
    <x v="10"/>
    <s v="840018"/>
    <n v="4.4000000000000004"/>
    <n v="4.4000000000000004"/>
    <x v="0"/>
    <d v="2016-08-17T00:00:00"/>
    <x v="4"/>
    <n v="5005087"/>
    <n v="4.4000000000000004"/>
    <n v="1"/>
  </r>
  <r>
    <s v="AWH"/>
    <x v="10"/>
    <s v="840537"/>
    <n v="4.4000000000000004"/>
    <n v="4.4000000000000004"/>
    <x v="0"/>
    <d v="2016-08-18T00:00:00"/>
    <x v="4"/>
    <n v="5010602"/>
    <n v="4.4000000000000004"/>
    <n v="1"/>
  </r>
  <r>
    <s v="COUNTY"/>
    <x v="10"/>
    <s v="840542"/>
    <n v="8.8000000000000007"/>
    <n v="8.8000000000000007"/>
    <x v="0"/>
    <d v="2016-08-18T00:00:00"/>
    <x v="4"/>
    <n v="5745900"/>
    <n v="4.4000000000000004"/>
    <n v="2"/>
  </r>
  <r>
    <s v="COUNTY"/>
    <x v="10"/>
    <s v="840543"/>
    <n v="8.8000000000000007"/>
    <n v="8.8000000000000007"/>
    <x v="0"/>
    <d v="2016-08-18T00:00:00"/>
    <x v="4"/>
    <n v="5006528"/>
    <n v="4.4000000000000004"/>
    <n v="2"/>
  </r>
  <r>
    <s v="COUNTY"/>
    <x v="10"/>
    <s v="840974"/>
    <n v="8.8000000000000007"/>
    <n v="8.8000000000000007"/>
    <x v="0"/>
    <d v="2016-08-19T00:00:00"/>
    <x v="4"/>
    <n v="5745770"/>
    <n v="4.4000000000000004"/>
    <n v="2"/>
  </r>
  <r>
    <s v="COUNTY"/>
    <x v="10"/>
    <s v="841688"/>
    <n v="4.4000000000000004"/>
    <n v="4.4000000000000004"/>
    <x v="0"/>
    <d v="2016-08-22T00:00:00"/>
    <x v="4"/>
    <n v="5006883"/>
    <n v="4.4000000000000004"/>
    <n v="1"/>
  </r>
  <r>
    <s v="COUNTY"/>
    <x v="10"/>
    <s v="841691"/>
    <n v="4.4000000000000004"/>
    <n v="4.4000000000000004"/>
    <x v="0"/>
    <d v="2016-08-22T00:00:00"/>
    <x v="4"/>
    <n v="5005335"/>
    <n v="4.4000000000000004"/>
    <n v="1"/>
  </r>
  <r>
    <s v="COUNTY"/>
    <x v="10"/>
    <s v="843199"/>
    <n v="4.4000000000000004"/>
    <n v="4.4000000000000004"/>
    <x v="0"/>
    <d v="2016-08-23T00:00:00"/>
    <x v="4"/>
    <n v="5776040"/>
    <n v="4.4000000000000004"/>
    <n v="1"/>
  </r>
  <r>
    <s v="COUNTY"/>
    <x v="10"/>
    <s v="843202"/>
    <n v="4.4000000000000004"/>
    <n v="4.4000000000000004"/>
    <x v="0"/>
    <d v="2016-08-23T00:00:00"/>
    <x v="4"/>
    <n v="5724970"/>
    <n v="4.4000000000000004"/>
    <n v="1"/>
  </r>
  <r>
    <s v="COUNTY"/>
    <x v="10"/>
    <s v="843214"/>
    <n v="4.4000000000000004"/>
    <n v="4.4000000000000004"/>
    <x v="0"/>
    <d v="2016-08-23T00:00:00"/>
    <x v="4"/>
    <n v="5703730"/>
    <n v="4.4000000000000004"/>
    <n v="1"/>
  </r>
  <r>
    <s v="COUNTY"/>
    <x v="10"/>
    <s v="843215"/>
    <n v="4.4000000000000004"/>
    <n v="4.4000000000000004"/>
    <x v="0"/>
    <d v="2016-08-23T00:00:00"/>
    <x v="4"/>
    <n v="5004483"/>
    <n v="4.4000000000000004"/>
    <n v="1"/>
  </r>
  <r>
    <s v="COUNTY"/>
    <x v="10"/>
    <s v="843220"/>
    <n v="4.4000000000000004"/>
    <n v="4.4000000000000004"/>
    <x v="0"/>
    <d v="2016-08-23T00:00:00"/>
    <x v="4"/>
    <n v="5006292"/>
    <n v="4.4000000000000004"/>
    <n v="1"/>
  </r>
  <r>
    <s v="COUNTY"/>
    <x v="10"/>
    <s v="843250"/>
    <n v="4.4000000000000004"/>
    <n v="4.4000000000000004"/>
    <x v="0"/>
    <d v="2016-08-24T00:00:00"/>
    <x v="4"/>
    <n v="5005555"/>
    <n v="4.4000000000000004"/>
    <n v="1"/>
  </r>
  <r>
    <s v="COUNTY"/>
    <x v="10"/>
    <s v="843251"/>
    <n v="4.4000000000000004"/>
    <n v="4.4000000000000004"/>
    <x v="0"/>
    <d v="2016-08-24T00:00:00"/>
    <x v="4"/>
    <n v="5762580"/>
    <n v="4.4000000000000004"/>
    <n v="1"/>
  </r>
  <r>
    <s v="COUNTY"/>
    <x v="10"/>
    <s v="843255"/>
    <n v="8.8000000000000007"/>
    <n v="8.8000000000000007"/>
    <x v="0"/>
    <d v="2016-08-24T00:00:00"/>
    <x v="4"/>
    <n v="5016415"/>
    <n v="4.4000000000000004"/>
    <n v="2"/>
  </r>
  <r>
    <s v="COUNTY"/>
    <x v="10"/>
    <s v="843256"/>
    <n v="22"/>
    <n v="22"/>
    <x v="0"/>
    <d v="2016-08-24T00:00:00"/>
    <x v="4"/>
    <n v="5772920"/>
    <n v="4.4000000000000004"/>
    <n v="5"/>
  </r>
  <r>
    <s v="COUNTY"/>
    <x v="10"/>
    <s v="843259"/>
    <n v="4.4000000000000004"/>
    <n v="4.4000000000000004"/>
    <x v="0"/>
    <d v="2016-08-24T00:00:00"/>
    <x v="4"/>
    <n v="5012872"/>
    <n v="4.4000000000000004"/>
    <n v="1"/>
  </r>
  <r>
    <s v="COUNTY"/>
    <x v="10"/>
    <s v="843260"/>
    <n v="4.4000000000000004"/>
    <n v="4.4000000000000004"/>
    <x v="0"/>
    <d v="2016-08-24T00:00:00"/>
    <x v="4"/>
    <n v="5005765"/>
    <n v="4.4000000000000004"/>
    <n v="1"/>
  </r>
  <r>
    <s v="COUNTY"/>
    <x v="10"/>
    <s v="845298"/>
    <n v="8.8000000000000007"/>
    <n v="8.8000000000000007"/>
    <x v="0"/>
    <d v="2016-08-25T00:00:00"/>
    <x v="4"/>
    <n v="5006528"/>
    <n v="4.4000000000000004"/>
    <n v="2"/>
  </r>
  <r>
    <s v="COUNTY"/>
    <x v="10"/>
    <s v="845326"/>
    <n v="8.8000000000000007"/>
    <n v="8.8000000000000007"/>
    <x v="0"/>
    <d v="2016-08-26T00:00:00"/>
    <x v="4"/>
    <n v="5779210"/>
    <n v="4.4000000000000004"/>
    <n v="2"/>
  </r>
  <r>
    <s v="COUNTY"/>
    <x v="10"/>
    <s v="845328"/>
    <n v="8.8000000000000007"/>
    <n v="8.8000000000000007"/>
    <x v="0"/>
    <d v="2016-08-26T00:00:00"/>
    <x v="4"/>
    <n v="5737990"/>
    <n v="4.4000000000000004"/>
    <n v="2"/>
  </r>
  <r>
    <s v="COUNTY"/>
    <x v="10"/>
    <s v="845329"/>
    <n v="4.4000000000000004"/>
    <n v="4.4000000000000004"/>
    <x v="0"/>
    <d v="2016-08-26T00:00:00"/>
    <x v="4"/>
    <n v="5784370"/>
    <n v="4.4000000000000004"/>
    <n v="1"/>
  </r>
  <r>
    <s v="COUNTY"/>
    <x v="10"/>
    <s v="845337"/>
    <n v="4.4000000000000004"/>
    <n v="4.4000000000000004"/>
    <x v="0"/>
    <d v="2016-08-26T00:00:00"/>
    <x v="4"/>
    <n v="5015146"/>
    <n v="4.4000000000000004"/>
    <n v="1"/>
  </r>
  <r>
    <s v="COUNTY"/>
    <x v="10"/>
    <s v="845467"/>
    <n v="8.8000000000000007"/>
    <n v="8.8000000000000007"/>
    <x v="0"/>
    <d v="2016-08-29T00:00:00"/>
    <x v="4"/>
    <n v="5010363"/>
    <n v="4.4000000000000004"/>
    <n v="2"/>
  </r>
  <r>
    <s v="COUNTY"/>
    <x v="10"/>
    <s v="845469"/>
    <n v="8.8000000000000007"/>
    <n v="8.8000000000000007"/>
    <x v="0"/>
    <d v="2016-08-29T00:00:00"/>
    <x v="4"/>
    <n v="5783430"/>
    <n v="4.4000000000000004"/>
    <n v="2"/>
  </r>
  <r>
    <s v="COUNTY"/>
    <x v="10"/>
    <s v="845474"/>
    <n v="4.4000000000000004"/>
    <n v="4.4000000000000004"/>
    <x v="0"/>
    <d v="2016-08-29T00:00:00"/>
    <x v="4"/>
    <n v="5006684"/>
    <n v="4.4000000000000004"/>
    <n v="1"/>
  </r>
  <r>
    <s v="COUNTY"/>
    <x v="10"/>
    <s v="845478"/>
    <n v="4.4000000000000004"/>
    <n v="4.4000000000000004"/>
    <x v="0"/>
    <d v="2016-08-29T00:00:00"/>
    <x v="4"/>
    <n v="5012480"/>
    <n v="4.4000000000000004"/>
    <n v="1"/>
  </r>
  <r>
    <s v="COUNTY"/>
    <x v="10"/>
    <s v="845997"/>
    <n v="4.4000000000000004"/>
    <n v="4.4000000000000004"/>
    <x v="0"/>
    <d v="2016-08-30T00:00:00"/>
    <x v="4"/>
    <n v="5735200"/>
    <n v="4.4000000000000004"/>
    <n v="1"/>
  </r>
  <r>
    <s v="COUNTY"/>
    <x v="10"/>
    <s v="845998"/>
    <n v="4.4000000000000004"/>
    <n v="4.4000000000000004"/>
    <x v="0"/>
    <d v="2016-08-30T00:00:00"/>
    <x v="4"/>
    <n v="5758400"/>
    <n v="4.4000000000000004"/>
    <n v="1"/>
  </r>
  <r>
    <s v="COUNTY"/>
    <x v="10"/>
    <s v="846061"/>
    <n v="4.4000000000000004"/>
    <n v="4.4000000000000004"/>
    <x v="0"/>
    <d v="2016-08-30T00:00:00"/>
    <x v="4"/>
    <n v="5774020"/>
    <n v="4.4000000000000004"/>
    <n v="1"/>
  </r>
  <r>
    <s v="COUNTY"/>
    <x v="10"/>
    <s v="846071"/>
    <n v="4.4000000000000004"/>
    <n v="4.4000000000000004"/>
    <x v="0"/>
    <d v="2016-08-30T00:00:00"/>
    <x v="4"/>
    <n v="5740790"/>
    <n v="4.4000000000000004"/>
    <n v="1"/>
  </r>
  <r>
    <s v="COUNTY"/>
    <x v="10"/>
    <s v="850254"/>
    <n v="4.4000000000000004"/>
    <n v="4.4000000000000004"/>
    <x v="0"/>
    <d v="2016-09-01T00:00:00"/>
    <x v="5"/>
    <n v="5014961"/>
    <n v="4.4000000000000004"/>
    <n v="1"/>
  </r>
  <r>
    <s v="COUNTY"/>
    <x v="10"/>
    <s v="847919"/>
    <n v="44"/>
    <n v="44"/>
    <x v="0"/>
    <d v="2016-09-02T00:00:00"/>
    <x v="5"/>
    <n v="5001069"/>
    <n v="4.4000000000000004"/>
    <n v="10"/>
  </r>
  <r>
    <s v="COUNTY"/>
    <x v="10"/>
    <s v="850271"/>
    <n v="4.4000000000000004"/>
    <n v="4.4000000000000004"/>
    <x v="0"/>
    <d v="2016-09-02T00:00:00"/>
    <x v="5"/>
    <n v="5767880"/>
    <n v="4.4000000000000004"/>
    <n v="1"/>
  </r>
  <r>
    <s v="COUNTY"/>
    <x v="10"/>
    <s v="850273"/>
    <n v="4.4000000000000004"/>
    <n v="4.4000000000000004"/>
    <x v="0"/>
    <d v="2016-09-02T00:00:00"/>
    <x v="5"/>
    <n v="5779210"/>
    <n v="4.4000000000000004"/>
    <n v="1"/>
  </r>
  <r>
    <s v="COUNTY"/>
    <x v="10"/>
    <s v="850274"/>
    <n v="13.2"/>
    <n v="13.2"/>
    <x v="0"/>
    <d v="2016-09-02T00:00:00"/>
    <x v="5"/>
    <n v="5006516"/>
    <n v="4.4000000000000004"/>
    <n v="2.9999999999999996"/>
  </r>
  <r>
    <s v="COUNTY"/>
    <x v="10"/>
    <s v="850275"/>
    <n v="4.4000000000000004"/>
    <n v="4.4000000000000004"/>
    <x v="0"/>
    <d v="2016-09-02T00:00:00"/>
    <x v="5"/>
    <n v="5781800"/>
    <n v="4.4000000000000004"/>
    <n v="1"/>
  </r>
  <r>
    <s v="COUNTY"/>
    <x v="10"/>
    <s v="850281"/>
    <n v="8.8000000000000007"/>
    <n v="8.8000000000000007"/>
    <x v="0"/>
    <d v="2016-09-02T00:00:00"/>
    <x v="5"/>
    <n v="5773660"/>
    <n v="4.4000000000000004"/>
    <n v="2"/>
  </r>
  <r>
    <s v="COUNTY"/>
    <x v="10"/>
    <s v="850286"/>
    <n v="8.8000000000000007"/>
    <n v="8.8000000000000007"/>
    <x v="0"/>
    <d v="2016-09-05T00:00:00"/>
    <x v="5"/>
    <n v="5010363"/>
    <n v="4.4000000000000004"/>
    <n v="2"/>
  </r>
  <r>
    <s v="COUNTY"/>
    <x v="10"/>
    <s v="850287"/>
    <n v="13.2"/>
    <n v="13.2"/>
    <x v="0"/>
    <d v="2016-09-05T00:00:00"/>
    <x v="5"/>
    <n v="5775830"/>
    <n v="4.4000000000000004"/>
    <n v="2.9999999999999996"/>
  </r>
  <r>
    <s v="COUNTY"/>
    <x v="10"/>
    <s v="850288"/>
    <n v="4.4000000000000004"/>
    <n v="4.4000000000000004"/>
    <x v="0"/>
    <d v="2016-09-05T00:00:00"/>
    <x v="5"/>
    <n v="5744170"/>
    <n v="4.4000000000000004"/>
    <n v="1"/>
  </r>
  <r>
    <s v="COUNTY"/>
    <x v="10"/>
    <s v="850293"/>
    <n v="13.2"/>
    <n v="13.2"/>
    <x v="0"/>
    <d v="2016-09-05T00:00:00"/>
    <x v="5"/>
    <n v="5776700"/>
    <n v="4.4000000000000004"/>
    <n v="2.9999999999999996"/>
  </r>
  <r>
    <s v="COUNTY"/>
    <x v="10"/>
    <s v="850296"/>
    <n v="13.2"/>
    <n v="13.2"/>
    <x v="0"/>
    <d v="2016-09-05T00:00:00"/>
    <x v="5"/>
    <n v="5014091"/>
    <n v="4.4000000000000004"/>
    <n v="2.9999999999999996"/>
  </r>
  <r>
    <s v="COUNTY"/>
    <x v="10"/>
    <s v="850298"/>
    <n v="4.4000000000000004"/>
    <n v="4.4000000000000004"/>
    <x v="0"/>
    <d v="2016-09-05T00:00:00"/>
    <x v="5"/>
    <n v="5748650"/>
    <n v="4.4000000000000004"/>
    <n v="1"/>
  </r>
  <r>
    <s v="COUNTY"/>
    <x v="10"/>
    <s v="850300"/>
    <n v="4.4000000000000004"/>
    <n v="4.4000000000000004"/>
    <x v="0"/>
    <d v="2016-09-05T00:00:00"/>
    <x v="5"/>
    <n v="5740090"/>
    <n v="4.4000000000000004"/>
    <n v="1"/>
  </r>
  <r>
    <s v="COUNTY"/>
    <x v="10"/>
    <s v="850304"/>
    <n v="8.8000000000000007"/>
    <n v="8.8000000000000007"/>
    <x v="0"/>
    <d v="2016-09-05T00:00:00"/>
    <x v="5"/>
    <n v="5780500"/>
    <n v="4.4000000000000004"/>
    <n v="2"/>
  </r>
  <r>
    <s v="COUNTY"/>
    <x v="10"/>
    <s v="850309"/>
    <n v="8.8000000000000007"/>
    <n v="8.8000000000000007"/>
    <x v="0"/>
    <d v="2016-09-05T00:00:00"/>
    <x v="5"/>
    <n v="5005872"/>
    <n v="4.4000000000000004"/>
    <n v="2"/>
  </r>
  <r>
    <s v="COUNTY"/>
    <x v="10"/>
    <s v="848657"/>
    <n v="-8.8000000000000007"/>
    <n v="8.8000000000000007"/>
    <x v="0"/>
    <d v="2016-09-06T00:00:00"/>
    <x v="5"/>
    <n v="5779210"/>
    <n v="4.4000000000000004"/>
    <n v="-2"/>
  </r>
  <r>
    <s v="COUNTY"/>
    <x v="10"/>
    <s v="850316"/>
    <n v="4.4000000000000004"/>
    <n v="4.4000000000000004"/>
    <x v="0"/>
    <d v="2016-09-06T00:00:00"/>
    <x v="5"/>
    <n v="5005546"/>
    <n v="4.4000000000000004"/>
    <n v="1"/>
  </r>
  <r>
    <s v="COUNTY"/>
    <x v="10"/>
    <s v="850322"/>
    <n v="4.4000000000000004"/>
    <n v="4.4000000000000004"/>
    <x v="0"/>
    <d v="2016-09-06T00:00:00"/>
    <x v="5"/>
    <n v="5004905"/>
    <n v="4.4000000000000004"/>
    <n v="1"/>
  </r>
  <r>
    <s v="COUNTY"/>
    <x v="10"/>
    <s v="850323"/>
    <n v="4.4000000000000004"/>
    <n v="4.4000000000000004"/>
    <x v="0"/>
    <d v="2016-09-06T00:00:00"/>
    <x v="5"/>
    <n v="5004060"/>
    <n v="4.4000000000000004"/>
    <n v="1"/>
  </r>
  <r>
    <s v="COUNTY"/>
    <x v="10"/>
    <s v="850325"/>
    <n v="8.8000000000000007"/>
    <n v="8.8000000000000007"/>
    <x v="0"/>
    <d v="2016-09-06T00:00:00"/>
    <x v="5"/>
    <n v="5774020"/>
    <n v="4.4000000000000004"/>
    <n v="2"/>
  </r>
  <r>
    <s v="COUNTY"/>
    <x v="10"/>
    <s v="850330"/>
    <n v="13.2"/>
    <n v="13.2"/>
    <x v="0"/>
    <d v="2016-09-06T00:00:00"/>
    <x v="5"/>
    <n v="5745500"/>
    <n v="4.4000000000000004"/>
    <n v="2.9999999999999996"/>
  </r>
  <r>
    <s v="COUNTY"/>
    <x v="10"/>
    <s v="850331"/>
    <n v="17.600000000000001"/>
    <n v="17.600000000000001"/>
    <x v="0"/>
    <d v="2016-09-06T00:00:00"/>
    <x v="5"/>
    <n v="5780430"/>
    <n v="4.4000000000000004"/>
    <n v="4"/>
  </r>
  <r>
    <s v="COUNTY"/>
    <x v="10"/>
    <s v="850337"/>
    <n v="8.8000000000000007"/>
    <n v="8.8000000000000007"/>
    <x v="0"/>
    <d v="2016-09-06T00:00:00"/>
    <x v="5"/>
    <n v="5765150"/>
    <n v="4.4000000000000004"/>
    <n v="2"/>
  </r>
  <r>
    <s v="COUNTY"/>
    <x v="10"/>
    <s v="850338"/>
    <n v="4.4000000000000004"/>
    <n v="4.4000000000000004"/>
    <x v="0"/>
    <d v="2016-09-06T00:00:00"/>
    <x v="5"/>
    <n v="5729280"/>
    <n v="4.4000000000000004"/>
    <n v="1"/>
  </r>
  <r>
    <s v="COUNTY"/>
    <x v="10"/>
    <s v="850341"/>
    <n v="8.8000000000000007"/>
    <n v="8.8000000000000007"/>
    <x v="0"/>
    <d v="2016-09-06T00:00:00"/>
    <x v="5"/>
    <n v="5771620"/>
    <n v="4.4000000000000004"/>
    <n v="2"/>
  </r>
  <r>
    <s v="COUNTY"/>
    <x v="10"/>
    <s v="850342"/>
    <n v="8.8000000000000007"/>
    <n v="8.8000000000000007"/>
    <x v="0"/>
    <d v="2016-09-06T00:00:00"/>
    <x v="5"/>
    <n v="5759530"/>
    <n v="4.4000000000000004"/>
    <n v="2"/>
  </r>
  <r>
    <s v="COUNTY"/>
    <x v="10"/>
    <s v="850835"/>
    <n v="4.4000000000000004"/>
    <n v="4.4000000000000004"/>
    <x v="0"/>
    <d v="2016-09-07T00:00:00"/>
    <x v="5"/>
    <n v="5004849"/>
    <n v="4.4000000000000004"/>
    <n v="1"/>
  </r>
  <r>
    <s v="COUNTY"/>
    <x v="10"/>
    <s v="850836"/>
    <n v="4.4000000000000004"/>
    <n v="4.4000000000000004"/>
    <x v="0"/>
    <d v="2016-09-07T00:00:00"/>
    <x v="5"/>
    <n v="5728790"/>
    <n v="4.4000000000000004"/>
    <n v="1"/>
  </r>
  <r>
    <s v="COUNTY"/>
    <x v="10"/>
    <s v="850840"/>
    <n v="4.4000000000000004"/>
    <n v="4.4000000000000004"/>
    <x v="0"/>
    <d v="2016-09-07T00:00:00"/>
    <x v="5"/>
    <n v="5004503"/>
    <n v="4.4000000000000004"/>
    <n v="1"/>
  </r>
  <r>
    <s v="COUNTY"/>
    <x v="10"/>
    <s v="850841"/>
    <n v="8.8000000000000007"/>
    <n v="8.8000000000000007"/>
    <x v="0"/>
    <d v="2016-09-07T00:00:00"/>
    <x v="5"/>
    <n v="5743700"/>
    <n v="4.4000000000000004"/>
    <n v="2"/>
  </r>
  <r>
    <s v="COUNTY"/>
    <x v="10"/>
    <s v="850845"/>
    <n v="8.8000000000000007"/>
    <n v="8.8000000000000007"/>
    <x v="0"/>
    <d v="2016-09-07T00:00:00"/>
    <x v="5"/>
    <n v="5012872"/>
    <n v="4.4000000000000004"/>
    <n v="2"/>
  </r>
  <r>
    <s v="COUNTY"/>
    <x v="10"/>
    <s v="850846"/>
    <n v="4.4000000000000004"/>
    <n v="4.4000000000000004"/>
    <x v="0"/>
    <d v="2016-09-07T00:00:00"/>
    <x v="5"/>
    <n v="5004656"/>
    <n v="4.4000000000000004"/>
    <n v="1"/>
  </r>
  <r>
    <s v="SpokCity"/>
    <x v="10"/>
    <s v="853970"/>
    <n v="4.4000000000000004"/>
    <n v="4.4000000000000004"/>
    <x v="0"/>
    <d v="2016-09-08T00:00:00"/>
    <x v="5"/>
    <n v="5010401"/>
    <n v="4.4000000000000004"/>
    <n v="1"/>
  </r>
  <r>
    <s v="COUNTY"/>
    <x v="10"/>
    <s v="853984"/>
    <n v="8.8000000000000007"/>
    <n v="8.8000000000000007"/>
    <x v="0"/>
    <d v="2016-09-08T00:00:00"/>
    <x v="5"/>
    <n v="5004128"/>
    <n v="4.4000000000000004"/>
    <n v="2"/>
  </r>
  <r>
    <s v="COUNTY"/>
    <x v="10"/>
    <s v="853989"/>
    <n v="13.2"/>
    <n v="13.2"/>
    <x v="0"/>
    <d v="2016-09-08T00:00:00"/>
    <x v="5"/>
    <n v="5785440"/>
    <n v="4.4000000000000004"/>
    <n v="2.9999999999999996"/>
  </r>
  <r>
    <s v="COUNTY"/>
    <x v="10"/>
    <s v="853997"/>
    <n v="4.4000000000000004"/>
    <n v="4.4000000000000004"/>
    <x v="0"/>
    <d v="2016-09-08T00:00:00"/>
    <x v="5"/>
    <n v="5006771"/>
    <n v="4.4000000000000004"/>
    <n v="1"/>
  </r>
  <r>
    <s v="COUNTY"/>
    <x v="10"/>
    <s v="854018"/>
    <n v="4.4000000000000004"/>
    <n v="4.4000000000000004"/>
    <x v="0"/>
    <d v="2016-09-12T00:00:00"/>
    <x v="5"/>
    <n v="5783970"/>
    <n v="4.4000000000000004"/>
    <n v="1"/>
  </r>
  <r>
    <s v="COUNTY"/>
    <x v="10"/>
    <s v="854026"/>
    <n v="8.8000000000000007"/>
    <n v="8.8000000000000007"/>
    <x v="0"/>
    <d v="2016-09-12T00:00:00"/>
    <x v="5"/>
    <n v="5779680"/>
    <n v="4.4000000000000004"/>
    <n v="2"/>
  </r>
  <r>
    <s v="COUNTY"/>
    <x v="10"/>
    <s v="854030"/>
    <n v="4.4000000000000004"/>
    <n v="4.4000000000000004"/>
    <x v="0"/>
    <d v="2016-09-12T00:00:00"/>
    <x v="5"/>
    <n v="5004529"/>
    <n v="4.4000000000000004"/>
    <n v="1"/>
  </r>
  <r>
    <s v="COUNTY"/>
    <x v="10"/>
    <s v="854076"/>
    <n v="8.8000000000000007"/>
    <n v="8.8000000000000007"/>
    <x v="0"/>
    <d v="2016-09-13T00:00:00"/>
    <x v="5"/>
    <n v="5005125"/>
    <n v="4.4000000000000004"/>
    <n v="2"/>
  </r>
  <r>
    <s v="COUNTY"/>
    <x v="10"/>
    <s v="854079"/>
    <n v="8.8000000000000007"/>
    <n v="8.8000000000000007"/>
    <x v="0"/>
    <d v="2016-09-13T00:00:00"/>
    <x v="5"/>
    <n v="5745500"/>
    <n v="4.4000000000000004"/>
    <n v="2"/>
  </r>
  <r>
    <s v="COUNTY"/>
    <x v="10"/>
    <s v="854081"/>
    <n v="4.4000000000000004"/>
    <n v="4.4000000000000004"/>
    <x v="0"/>
    <d v="2016-09-13T00:00:00"/>
    <x v="5"/>
    <n v="5758400"/>
    <n v="4.4000000000000004"/>
    <n v="1"/>
  </r>
  <r>
    <s v="COUNTY"/>
    <x v="10"/>
    <s v="854082"/>
    <n v="4.4000000000000004"/>
    <n v="4.4000000000000004"/>
    <x v="0"/>
    <d v="2016-09-13T00:00:00"/>
    <x v="5"/>
    <n v="5004084"/>
    <n v="4.4000000000000004"/>
    <n v="1"/>
  </r>
  <r>
    <s v="COUNTY"/>
    <x v="10"/>
    <s v="854083"/>
    <n v="4.4000000000000004"/>
    <n v="4.4000000000000004"/>
    <x v="0"/>
    <d v="2016-09-13T00:00:00"/>
    <x v="5"/>
    <n v="5005096"/>
    <n v="4.4000000000000004"/>
    <n v="1"/>
  </r>
  <r>
    <s v="COUNTY"/>
    <x v="10"/>
    <s v="854084"/>
    <n v="4.4000000000000004"/>
    <n v="4.4000000000000004"/>
    <x v="0"/>
    <d v="2016-09-13T00:00:00"/>
    <x v="5"/>
    <n v="5006677"/>
    <n v="4.4000000000000004"/>
    <n v="1"/>
  </r>
  <r>
    <s v="COUNTY"/>
    <x v="10"/>
    <s v="854152"/>
    <n v="4.4000000000000004"/>
    <n v="4.4000000000000004"/>
    <x v="0"/>
    <d v="2016-09-13T00:00:00"/>
    <x v="5"/>
    <n v="5005310"/>
    <n v="4.4000000000000004"/>
    <n v="1"/>
  </r>
  <r>
    <s v="COUNTY"/>
    <x v="10"/>
    <s v="854154"/>
    <n v="4.4000000000000004"/>
    <n v="4.4000000000000004"/>
    <x v="0"/>
    <d v="2016-09-13T00:00:00"/>
    <x v="5"/>
    <n v="5005195"/>
    <n v="4.4000000000000004"/>
    <n v="1"/>
  </r>
  <r>
    <s v="COUNTY"/>
    <x v="10"/>
    <s v="854161"/>
    <n v="4.4000000000000004"/>
    <n v="4.4000000000000004"/>
    <x v="0"/>
    <d v="2016-09-14T00:00:00"/>
    <x v="5"/>
    <n v="5766640"/>
    <n v="4.4000000000000004"/>
    <n v="1"/>
  </r>
  <r>
    <s v="COUNTY"/>
    <x v="10"/>
    <s v="854162"/>
    <n v="4.4000000000000004"/>
    <n v="4.4000000000000004"/>
    <x v="0"/>
    <d v="2016-09-14T00:00:00"/>
    <x v="5"/>
    <n v="5728790"/>
    <n v="4.4000000000000004"/>
    <n v="1"/>
  </r>
  <r>
    <s v="COUNTY"/>
    <x v="10"/>
    <s v="854164"/>
    <n v="4.4000000000000004"/>
    <n v="4.4000000000000004"/>
    <x v="0"/>
    <d v="2016-09-14T00:00:00"/>
    <x v="5"/>
    <n v="5016415"/>
    <n v="4.4000000000000004"/>
    <n v="1"/>
  </r>
  <r>
    <s v="COUNTY"/>
    <x v="10"/>
    <s v="854166"/>
    <n v="4.4000000000000004"/>
    <n v="4.4000000000000004"/>
    <x v="0"/>
    <d v="2016-09-14T00:00:00"/>
    <x v="5"/>
    <n v="5006234"/>
    <n v="4.4000000000000004"/>
    <n v="1"/>
  </r>
  <r>
    <s v="COUNTY"/>
    <x v="10"/>
    <s v="854168"/>
    <n v="8.8000000000000007"/>
    <n v="8.8000000000000007"/>
    <x v="0"/>
    <d v="2016-09-14T00:00:00"/>
    <x v="5"/>
    <n v="5005051"/>
    <n v="4.4000000000000004"/>
    <n v="2"/>
  </r>
  <r>
    <s v="COUNTY"/>
    <x v="10"/>
    <s v="854531"/>
    <n v="4.4000000000000004"/>
    <n v="4.4000000000000004"/>
    <x v="0"/>
    <d v="2016-09-15T00:00:00"/>
    <x v="5"/>
    <n v="5771510"/>
    <n v="4.4000000000000004"/>
    <n v="1"/>
  </r>
  <r>
    <s v="COUNTY"/>
    <x v="10"/>
    <s v="854532"/>
    <n v="4.4000000000000004"/>
    <n v="4.4000000000000004"/>
    <x v="0"/>
    <d v="2016-09-15T00:00:00"/>
    <x v="5"/>
    <n v="5014206"/>
    <n v="4.4000000000000004"/>
    <n v="1"/>
  </r>
  <r>
    <s v="COUNTY"/>
    <x v="10"/>
    <s v="854534"/>
    <n v="4.4000000000000004"/>
    <n v="4.4000000000000004"/>
    <x v="0"/>
    <d v="2016-09-15T00:00:00"/>
    <x v="5"/>
    <n v="5732340"/>
    <n v="4.4000000000000004"/>
    <n v="1"/>
  </r>
  <r>
    <s v="COUNTY"/>
    <x v="10"/>
    <s v="854608"/>
    <n v="4.4000000000000004"/>
    <n v="4.4000000000000004"/>
    <x v="0"/>
    <d v="2016-09-16T00:00:00"/>
    <x v="5"/>
    <n v="5784370"/>
    <n v="4.4000000000000004"/>
    <n v="1"/>
  </r>
  <r>
    <s v="COUNTY"/>
    <x v="10"/>
    <s v="856157"/>
    <n v="4.4000000000000004"/>
    <n v="4.4000000000000004"/>
    <x v="0"/>
    <d v="2016-09-20T00:00:00"/>
    <x v="5"/>
    <n v="5724670"/>
    <n v="4.4000000000000004"/>
    <n v="1"/>
  </r>
  <r>
    <s v="COUNTY"/>
    <x v="10"/>
    <s v="856158"/>
    <n v="4.4000000000000004"/>
    <n v="4.4000000000000004"/>
    <x v="0"/>
    <d v="2016-09-20T00:00:00"/>
    <x v="5"/>
    <n v="5004160"/>
    <n v="4.4000000000000004"/>
    <n v="1"/>
  </r>
  <r>
    <s v="COUNTY"/>
    <x v="10"/>
    <s v="856159"/>
    <n v="8.8000000000000007"/>
    <n v="8.8000000000000007"/>
    <x v="0"/>
    <d v="2016-09-20T00:00:00"/>
    <x v="5"/>
    <n v="5004295"/>
    <n v="4.4000000000000004"/>
    <n v="2"/>
  </r>
  <r>
    <s v="COUNTY"/>
    <x v="10"/>
    <s v="856328"/>
    <n v="8.8000000000000007"/>
    <n v="8.8000000000000007"/>
    <x v="0"/>
    <d v="2016-09-21T00:00:00"/>
    <x v="5"/>
    <n v="5741400"/>
    <n v="4.4000000000000004"/>
    <n v="2"/>
  </r>
  <r>
    <s v="COUNTY"/>
    <x v="10"/>
    <s v="856329"/>
    <n v="4.4000000000000004"/>
    <n v="4.4000000000000004"/>
    <x v="0"/>
    <d v="2016-09-21T00:00:00"/>
    <x v="5"/>
    <n v="5007397"/>
    <n v="4.4000000000000004"/>
    <n v="1"/>
  </r>
  <r>
    <s v="COUNTY"/>
    <x v="10"/>
    <s v="856331"/>
    <n v="8.8000000000000007"/>
    <n v="8.8000000000000007"/>
    <x v="0"/>
    <d v="2016-09-21T00:00:00"/>
    <x v="5"/>
    <n v="5006282"/>
    <n v="4.4000000000000004"/>
    <n v="2"/>
  </r>
  <r>
    <s v="COUNTY"/>
    <x v="10"/>
    <s v="856333"/>
    <n v="8.8000000000000007"/>
    <n v="8.8000000000000007"/>
    <x v="0"/>
    <d v="2016-09-21T00:00:00"/>
    <x v="5"/>
    <n v="5005051"/>
    <n v="4.4000000000000004"/>
    <n v="2"/>
  </r>
  <r>
    <s v="COUNTY"/>
    <x v="10"/>
    <s v="856335"/>
    <n v="8.8000000000000007"/>
    <n v="8.8000000000000007"/>
    <x v="0"/>
    <d v="2016-09-21T00:00:00"/>
    <x v="5"/>
    <n v="5005765"/>
    <n v="4.4000000000000004"/>
    <n v="2"/>
  </r>
  <r>
    <s v="COUNTY"/>
    <x v="10"/>
    <s v="856687"/>
    <n v="4.4000000000000004"/>
    <n v="4.4000000000000004"/>
    <x v="0"/>
    <d v="2016-09-22T00:00:00"/>
    <x v="5"/>
    <n v="5014961"/>
    <n v="4.4000000000000004"/>
    <n v="1"/>
  </r>
  <r>
    <s v="COUNTY"/>
    <x v="10"/>
    <s v="856698"/>
    <n v="4.4000000000000004"/>
    <n v="4.4000000000000004"/>
    <x v="0"/>
    <d v="2016-09-22T00:00:00"/>
    <x v="5"/>
    <n v="5004317"/>
    <n v="4.4000000000000004"/>
    <n v="1"/>
  </r>
  <r>
    <s v="COUNTY"/>
    <x v="10"/>
    <s v="857975"/>
    <n v="4.4000000000000004"/>
    <n v="4.4000000000000004"/>
    <x v="0"/>
    <d v="2016-09-23T00:00:00"/>
    <x v="5"/>
    <n v="5782800"/>
    <n v="4.4000000000000004"/>
    <n v="1"/>
  </r>
  <r>
    <s v="COUNTY"/>
    <x v="10"/>
    <s v="857976"/>
    <n v="4.4000000000000004"/>
    <n v="4.4000000000000004"/>
    <x v="0"/>
    <d v="2016-09-23T00:00:00"/>
    <x v="5"/>
    <n v="5784370"/>
    <n v="4.4000000000000004"/>
    <n v="1"/>
  </r>
  <r>
    <s v="COUNTY"/>
    <x v="10"/>
    <s v="857983"/>
    <n v="4.4000000000000004"/>
    <n v="4.4000000000000004"/>
    <x v="0"/>
    <d v="2016-09-26T00:00:00"/>
    <x v="5"/>
    <n v="5010510"/>
    <n v="4.4000000000000004"/>
    <n v="1"/>
  </r>
  <r>
    <s v="COUNTY"/>
    <x v="10"/>
    <s v="857984"/>
    <n v="4.4000000000000004"/>
    <n v="4.4000000000000004"/>
    <x v="0"/>
    <d v="2016-09-26T00:00:00"/>
    <x v="5"/>
    <n v="5783970"/>
    <n v="4.4000000000000004"/>
    <n v="1"/>
  </r>
  <r>
    <s v="COUNTY"/>
    <x v="10"/>
    <s v="857985"/>
    <n v="4.4000000000000004"/>
    <n v="4.4000000000000004"/>
    <x v="0"/>
    <d v="2016-09-26T00:00:00"/>
    <x v="5"/>
    <n v="5014091"/>
    <n v="4.4000000000000004"/>
    <n v="1"/>
  </r>
  <r>
    <s v="COUNTY"/>
    <x v="10"/>
    <s v="857986"/>
    <n v="8.8000000000000007"/>
    <n v="8.8000000000000007"/>
    <x v="0"/>
    <d v="2016-09-26T00:00:00"/>
    <x v="5"/>
    <n v="5747670"/>
    <n v="4.4000000000000004"/>
    <n v="2"/>
  </r>
  <r>
    <s v="COUNTY"/>
    <x v="10"/>
    <s v="857987"/>
    <n v="8.8000000000000007"/>
    <n v="8.8000000000000007"/>
    <x v="0"/>
    <d v="2016-09-26T00:00:00"/>
    <x v="5"/>
    <n v="5784440"/>
    <n v="4.4000000000000004"/>
    <n v="2"/>
  </r>
  <r>
    <s v="COUNTY"/>
    <x v="10"/>
    <s v="857990"/>
    <n v="8.8000000000000007"/>
    <n v="8.8000000000000007"/>
    <x v="0"/>
    <d v="2016-09-26T00:00:00"/>
    <x v="5"/>
    <n v="5785960"/>
    <n v="4.4000000000000004"/>
    <n v="2"/>
  </r>
  <r>
    <s v="COUNTY"/>
    <x v="10"/>
    <s v="857991"/>
    <n v="13.2"/>
    <n v="13.2"/>
    <x v="0"/>
    <d v="2016-09-26T00:00:00"/>
    <x v="5"/>
    <n v="5762330"/>
    <n v="4.4000000000000004"/>
    <n v="2.9999999999999996"/>
  </r>
  <r>
    <s v="COUNTY"/>
    <x v="10"/>
    <s v="857993"/>
    <n v="8.8000000000000007"/>
    <n v="8.8000000000000007"/>
    <x v="0"/>
    <d v="2016-09-26T00:00:00"/>
    <x v="5"/>
    <n v="5749620"/>
    <n v="4.4000000000000004"/>
    <n v="2"/>
  </r>
  <r>
    <s v="COUNTY"/>
    <x v="10"/>
    <s v="859399"/>
    <n v="4.4000000000000004"/>
    <n v="4.4000000000000004"/>
    <x v="0"/>
    <d v="2016-09-27T00:00:00"/>
    <x v="5"/>
    <n v="5007039"/>
    <n v="4.4000000000000004"/>
    <n v="1"/>
  </r>
  <r>
    <s v="COUNTY"/>
    <x v="10"/>
    <s v="860248"/>
    <n v="8.8000000000000007"/>
    <n v="8.8000000000000007"/>
    <x v="0"/>
    <d v="2016-09-28T00:00:00"/>
    <x v="5"/>
    <n v="5004702"/>
    <n v="4.4000000000000004"/>
    <n v="2"/>
  </r>
  <r>
    <s v="COUNTY"/>
    <x v="10"/>
    <s v="860250"/>
    <n v="8.8000000000000007"/>
    <n v="8.8000000000000007"/>
    <x v="0"/>
    <d v="2016-09-28T00:00:00"/>
    <x v="5"/>
    <n v="5762580"/>
    <n v="4.4000000000000004"/>
    <n v="2"/>
  </r>
  <r>
    <s v="COUNTY"/>
    <x v="10"/>
    <s v="860251"/>
    <n v="4.4000000000000004"/>
    <n v="4.4000000000000004"/>
    <x v="0"/>
    <d v="2016-09-28T00:00:00"/>
    <x v="5"/>
    <n v="5004216"/>
    <n v="4.4000000000000004"/>
    <n v="1"/>
  </r>
  <r>
    <s v="COUNTY"/>
    <x v="10"/>
    <s v="860255"/>
    <n v="4.4000000000000004"/>
    <n v="4.4000000000000004"/>
    <x v="0"/>
    <d v="2016-09-28T00:00:00"/>
    <x v="5"/>
    <n v="5005051"/>
    <n v="4.4000000000000004"/>
    <n v="1"/>
  </r>
  <r>
    <s v="COUNTY"/>
    <x v="10"/>
    <s v="860256"/>
    <n v="8.8000000000000007"/>
    <n v="8.8000000000000007"/>
    <x v="0"/>
    <d v="2016-09-28T00:00:00"/>
    <x v="5"/>
    <n v="5014454"/>
    <n v="4.4000000000000004"/>
    <n v="2"/>
  </r>
  <r>
    <s v="COUNTY"/>
    <x v="10"/>
    <s v="860334"/>
    <n v="4.4000000000000004"/>
    <n v="4.4000000000000004"/>
    <x v="0"/>
    <d v="2016-09-29T00:00:00"/>
    <x v="5"/>
    <n v="5764150"/>
    <n v="4.4000000000000004"/>
    <n v="1"/>
  </r>
  <r>
    <s v="COUNTY"/>
    <x v="10"/>
    <s v="860335"/>
    <n v="4.4000000000000004"/>
    <n v="4.4000000000000004"/>
    <x v="0"/>
    <d v="2016-09-29T00:00:00"/>
    <x v="5"/>
    <n v="5765610"/>
    <n v="4.4000000000000004"/>
    <n v="1"/>
  </r>
  <r>
    <s v="COUNTY"/>
    <x v="10"/>
    <s v="860345"/>
    <n v="8.8000000000000007"/>
    <n v="8.8000000000000007"/>
    <x v="0"/>
    <d v="2016-09-29T00:00:00"/>
    <x v="5"/>
    <n v="5016410"/>
    <n v="4.4000000000000004"/>
    <n v="2"/>
  </r>
  <r>
    <s v="COUNTY"/>
    <x v="10"/>
    <s v="860581"/>
    <n v="4.4000000000000004"/>
    <n v="4.4000000000000004"/>
    <x v="0"/>
    <d v="2016-09-30T00:00:00"/>
    <x v="5"/>
    <n v="5784370"/>
    <n v="4.4000000000000004"/>
    <n v="1"/>
  </r>
  <r>
    <s v="COUNTY"/>
    <x v="10"/>
    <s v="864222"/>
    <n v="4.4000000000000004"/>
    <n v="4.4000000000000004"/>
    <x v="0"/>
    <d v="2016-10-03T00:00:00"/>
    <x v="6"/>
    <n v="5756150"/>
    <n v="4.4000000000000004"/>
    <n v="1"/>
  </r>
  <r>
    <s v="COUNTY"/>
    <x v="10"/>
    <s v="864229"/>
    <n v="4.4000000000000004"/>
    <n v="4.4000000000000004"/>
    <x v="0"/>
    <d v="2016-10-03T00:00:00"/>
    <x v="6"/>
    <n v="5780210"/>
    <n v="4.4000000000000004"/>
    <n v="1"/>
  </r>
  <r>
    <s v="COUNTY"/>
    <x v="10"/>
    <s v="864236"/>
    <n v="8.8000000000000007"/>
    <n v="8.8000000000000007"/>
    <x v="0"/>
    <d v="2016-10-03T00:00:00"/>
    <x v="6"/>
    <n v="5014091"/>
    <n v="4.4000000000000004"/>
    <n v="2"/>
  </r>
  <r>
    <s v="COUNTY"/>
    <x v="10"/>
    <s v="864237"/>
    <n v="4.4000000000000004"/>
    <n v="4.4000000000000004"/>
    <x v="0"/>
    <d v="2016-10-03T00:00:00"/>
    <x v="6"/>
    <n v="5004682"/>
    <n v="4.4000000000000004"/>
    <n v="1"/>
  </r>
  <r>
    <s v="COUNTY"/>
    <x v="10"/>
    <s v="865118"/>
    <n v="4.4000000000000004"/>
    <n v="4.4000000000000004"/>
    <x v="0"/>
    <d v="2016-10-04T00:00:00"/>
    <x v="6"/>
    <n v="5729280"/>
    <n v="4.4000000000000004"/>
    <n v="1"/>
  </r>
  <r>
    <s v="COUNTY"/>
    <x v="10"/>
    <s v="865119"/>
    <n v="4.4000000000000004"/>
    <n v="4.4000000000000004"/>
    <x v="0"/>
    <d v="2016-10-04T00:00:00"/>
    <x v="6"/>
    <n v="5013575"/>
    <n v="4.4000000000000004"/>
    <n v="1"/>
  </r>
  <r>
    <s v="COUNTY"/>
    <x v="10"/>
    <s v="865120"/>
    <n v="4.4000000000000004"/>
    <n v="4.4000000000000004"/>
    <x v="0"/>
    <d v="2016-10-04T00:00:00"/>
    <x v="6"/>
    <n v="5006366"/>
    <n v="4.4000000000000004"/>
    <n v="1"/>
  </r>
  <r>
    <s v="COUNTY"/>
    <x v="10"/>
    <s v="865123"/>
    <n v="4.4000000000000004"/>
    <n v="4.4000000000000004"/>
    <x v="0"/>
    <d v="2016-10-04T00:00:00"/>
    <x v="6"/>
    <n v="5005240"/>
    <n v="4.4000000000000004"/>
    <n v="1"/>
  </r>
  <r>
    <s v="COUNTY"/>
    <x v="10"/>
    <s v="864775"/>
    <n v="4.4000000000000004"/>
    <n v="4.4000000000000004"/>
    <x v="0"/>
    <d v="2016-10-05T00:00:00"/>
    <x v="6"/>
    <n v="5758510"/>
    <n v="4.4000000000000004"/>
    <n v="1"/>
  </r>
  <r>
    <s v="COUNTY"/>
    <x v="10"/>
    <s v="864780"/>
    <n v="4.4000000000000004"/>
    <n v="4.4000000000000004"/>
    <x v="0"/>
    <d v="2016-10-05T00:00:00"/>
    <x v="6"/>
    <n v="5012872"/>
    <n v="4.4000000000000004"/>
    <n v="1"/>
  </r>
  <r>
    <s v="COUNTY"/>
    <x v="10"/>
    <s v="867537"/>
    <n v="4.4000000000000004"/>
    <n v="4.4000000000000004"/>
    <x v="0"/>
    <d v="2016-10-07T00:00:00"/>
    <x v="6"/>
    <n v="5006516"/>
    <n v="4.4000000000000004"/>
    <n v="1"/>
  </r>
  <r>
    <s v="COUNTY"/>
    <x v="10"/>
    <s v="867538"/>
    <n v="4.4000000000000004"/>
    <n v="4.4000000000000004"/>
    <x v="0"/>
    <d v="2016-10-07T00:00:00"/>
    <x v="6"/>
    <n v="5784370"/>
    <n v="4.4000000000000004"/>
    <n v="1"/>
  </r>
  <r>
    <s v="COUNTY"/>
    <x v="10"/>
    <s v="867541"/>
    <n v="8.8000000000000007"/>
    <n v="8.8000000000000007"/>
    <x v="0"/>
    <d v="2016-10-07T00:00:00"/>
    <x v="6"/>
    <n v="5743620"/>
    <n v="4.4000000000000004"/>
    <n v="2"/>
  </r>
  <r>
    <s v="COUNTY"/>
    <x v="10"/>
    <s v="865431"/>
    <n v="26.4"/>
    <n v="26.4"/>
    <x v="0"/>
    <d v="2016-10-10T00:00:00"/>
    <x v="6"/>
    <n v="5016654"/>
    <n v="4.4000000000000004"/>
    <n v="5.9999999999999991"/>
  </r>
  <r>
    <s v="COUNTY"/>
    <x v="10"/>
    <s v="865433"/>
    <n v="8.8000000000000007"/>
    <n v="8.8000000000000007"/>
    <x v="0"/>
    <d v="2016-10-10T00:00:00"/>
    <x v="6"/>
    <n v="5014091"/>
    <n v="4.4000000000000004"/>
    <n v="2"/>
  </r>
  <r>
    <s v="COUNTY"/>
    <x v="10"/>
    <s v="865285"/>
    <n v="4.4000000000000004"/>
    <n v="4.4000000000000004"/>
    <x v="0"/>
    <d v="2016-10-11T00:00:00"/>
    <x v="6"/>
    <n v="5005825"/>
    <n v="4.4000000000000004"/>
    <n v="1"/>
  </r>
  <r>
    <s v="COUNTY"/>
    <x v="10"/>
    <s v="865286"/>
    <n v="8.8000000000000007"/>
    <n v="8.8000000000000007"/>
    <x v="0"/>
    <d v="2016-10-11T00:00:00"/>
    <x v="6"/>
    <n v="5001473"/>
    <n v="4.4000000000000004"/>
    <n v="2"/>
  </r>
  <r>
    <s v="COUNTY"/>
    <x v="10"/>
    <s v="865287"/>
    <n v="4.4000000000000004"/>
    <n v="4.4000000000000004"/>
    <x v="0"/>
    <d v="2016-10-11T00:00:00"/>
    <x v="6"/>
    <n v="5768740"/>
    <n v="4.4000000000000004"/>
    <n v="1"/>
  </r>
  <r>
    <s v="COUNTY"/>
    <x v="10"/>
    <s v="865288"/>
    <n v="4.4000000000000004"/>
    <n v="4.4000000000000004"/>
    <x v="0"/>
    <d v="2016-10-11T00:00:00"/>
    <x v="6"/>
    <n v="5001212"/>
    <n v="4.4000000000000004"/>
    <n v="1"/>
  </r>
  <r>
    <s v="COUNTY"/>
    <x v="10"/>
    <s v="865289"/>
    <n v="4.4000000000000004"/>
    <n v="4.4000000000000004"/>
    <x v="0"/>
    <d v="2016-10-11T00:00:00"/>
    <x v="6"/>
    <n v="5000903"/>
    <n v="4.4000000000000004"/>
    <n v="1"/>
  </r>
  <r>
    <s v="COUNTY"/>
    <x v="10"/>
    <s v="865290"/>
    <n v="4.4000000000000004"/>
    <n v="4.4000000000000004"/>
    <x v="0"/>
    <d v="2016-10-11T00:00:00"/>
    <x v="6"/>
    <n v="5769140"/>
    <n v="4.4000000000000004"/>
    <n v="1"/>
  </r>
  <r>
    <s v="COUNTY"/>
    <x v="10"/>
    <s v="865291"/>
    <n v="4.4000000000000004"/>
    <n v="4.4000000000000004"/>
    <x v="0"/>
    <d v="2016-10-11T00:00:00"/>
    <x v="6"/>
    <n v="5001351"/>
    <n v="4.4000000000000004"/>
    <n v="1"/>
  </r>
  <r>
    <s v="COUNTY"/>
    <x v="10"/>
    <s v="865292"/>
    <n v="4.4000000000000004"/>
    <n v="4.4000000000000004"/>
    <x v="0"/>
    <d v="2016-10-11T00:00:00"/>
    <x v="6"/>
    <n v="5744210"/>
    <n v="4.4000000000000004"/>
    <n v="1"/>
  </r>
  <r>
    <s v="COUNTY"/>
    <x v="10"/>
    <s v="865298"/>
    <n v="4.4000000000000004"/>
    <n v="4.4000000000000004"/>
    <x v="0"/>
    <d v="2016-10-11T00:00:00"/>
    <x v="6"/>
    <n v="5005893"/>
    <n v="4.4000000000000004"/>
    <n v="1"/>
  </r>
  <r>
    <s v="COUNTY"/>
    <x v="10"/>
    <s v="865300"/>
    <n v="8.8000000000000007"/>
    <n v="8.8000000000000007"/>
    <x v="0"/>
    <d v="2016-10-11T00:00:00"/>
    <x v="6"/>
    <n v="5717100"/>
    <n v="4.4000000000000004"/>
    <n v="2"/>
  </r>
  <r>
    <s v="COUNTY"/>
    <x v="10"/>
    <s v="865302"/>
    <n v="4.4000000000000004"/>
    <n v="4.4000000000000004"/>
    <x v="0"/>
    <d v="2016-10-11T00:00:00"/>
    <x v="6"/>
    <n v="5783100"/>
    <n v="4.4000000000000004"/>
    <n v="1"/>
  </r>
  <r>
    <s v="COUNTY"/>
    <x v="10"/>
    <s v="865304"/>
    <n v="8.8000000000000007"/>
    <n v="8.8000000000000007"/>
    <x v="0"/>
    <d v="2016-10-11T00:00:00"/>
    <x v="6"/>
    <n v="5005649"/>
    <n v="4.4000000000000004"/>
    <n v="2"/>
  </r>
  <r>
    <s v="COUNTY"/>
    <x v="10"/>
    <s v="865306"/>
    <n v="4.4000000000000004"/>
    <n v="4.4000000000000004"/>
    <x v="0"/>
    <d v="2016-10-11T00:00:00"/>
    <x v="6"/>
    <n v="5001449"/>
    <n v="4.4000000000000004"/>
    <n v="1"/>
  </r>
  <r>
    <s v="COUNTY"/>
    <x v="10"/>
    <s v="868029"/>
    <n v="4.4000000000000004"/>
    <n v="4.4000000000000004"/>
    <x v="0"/>
    <d v="2016-10-11T00:00:00"/>
    <x v="6"/>
    <n v="5729280"/>
    <n v="4.4000000000000004"/>
    <n v="1"/>
  </r>
  <r>
    <s v="COUNTY"/>
    <x v="10"/>
    <s v="868034"/>
    <n v="8.8000000000000007"/>
    <n v="8.8000000000000007"/>
    <x v="0"/>
    <d v="2016-10-11T00:00:00"/>
    <x v="6"/>
    <n v="5001498"/>
    <n v="4.4000000000000004"/>
    <n v="2"/>
  </r>
  <r>
    <s v="COUNTY"/>
    <x v="10"/>
    <s v="868036"/>
    <n v="8.8000000000000007"/>
    <n v="8.8000000000000007"/>
    <x v="0"/>
    <d v="2016-10-11T00:00:00"/>
    <x v="6"/>
    <n v="5011693"/>
    <n v="4.4000000000000004"/>
    <n v="2"/>
  </r>
  <r>
    <s v="COUNTY"/>
    <x v="10"/>
    <s v="868037"/>
    <n v="13.2"/>
    <n v="13.2"/>
    <x v="0"/>
    <d v="2016-10-11T00:00:00"/>
    <x v="6"/>
    <n v="5767190"/>
    <n v="4.4000000000000004"/>
    <n v="2.9999999999999996"/>
  </r>
  <r>
    <s v="COUNTY"/>
    <x v="10"/>
    <s v="868042"/>
    <n v="4.4000000000000004"/>
    <n v="4.4000000000000004"/>
    <x v="0"/>
    <d v="2016-10-11T00:00:00"/>
    <x v="6"/>
    <n v="5005833"/>
    <n v="4.4000000000000004"/>
    <n v="1"/>
  </r>
  <r>
    <s v="COUNTY"/>
    <x v="10"/>
    <s v="868043"/>
    <n v="4.4000000000000004"/>
    <n v="4.4000000000000004"/>
    <x v="0"/>
    <d v="2016-10-11T00:00:00"/>
    <x v="6"/>
    <n v="5015426"/>
    <n v="4.4000000000000004"/>
    <n v="1"/>
  </r>
  <r>
    <s v="COUNTY"/>
    <x v="10"/>
    <s v="868046"/>
    <n v="4.4000000000000004"/>
    <n v="4.4000000000000004"/>
    <x v="0"/>
    <d v="2016-10-11T00:00:00"/>
    <x v="6"/>
    <n v="5722660"/>
    <n v="4.4000000000000004"/>
    <n v="1"/>
  </r>
  <r>
    <s v="COUNTY"/>
    <x v="10"/>
    <s v="868047"/>
    <n v="8.8000000000000007"/>
    <n v="8.8000000000000007"/>
    <x v="0"/>
    <d v="2016-10-11T00:00:00"/>
    <x v="6"/>
    <n v="5745420"/>
    <n v="4.4000000000000004"/>
    <n v="2"/>
  </r>
  <r>
    <s v="COUNTY"/>
    <x v="10"/>
    <s v="868058"/>
    <n v="8.8000000000000007"/>
    <n v="8.8000000000000007"/>
    <x v="0"/>
    <d v="2016-10-12T00:00:00"/>
    <x v="6"/>
    <n v="5774990"/>
    <n v="4.4000000000000004"/>
    <n v="2"/>
  </r>
  <r>
    <s v="COUNTY"/>
    <x v="10"/>
    <s v="868065"/>
    <n v="4.4000000000000004"/>
    <n v="4.4000000000000004"/>
    <x v="0"/>
    <d v="2016-10-12T00:00:00"/>
    <x v="6"/>
    <n v="5765850"/>
    <n v="4.4000000000000004"/>
    <n v="1"/>
  </r>
  <r>
    <s v="COUNTY"/>
    <x v="10"/>
    <s v="869214"/>
    <n v="4.4000000000000004"/>
    <n v="4.4000000000000004"/>
    <x v="0"/>
    <d v="2016-10-13T00:00:00"/>
    <x v="6"/>
    <n v="5006528"/>
    <n v="4.4000000000000004"/>
    <n v="1"/>
  </r>
  <r>
    <s v="COUNTY"/>
    <x v="10"/>
    <s v="869389"/>
    <n v="13.2"/>
    <n v="13.2"/>
    <x v="0"/>
    <d v="2016-10-17T00:00:00"/>
    <x v="6"/>
    <n v="5016654"/>
    <n v="4.4000000000000004"/>
    <n v="2.9999999999999996"/>
  </r>
  <r>
    <s v="COUNTY"/>
    <x v="10"/>
    <s v="869390"/>
    <n v="4.4000000000000004"/>
    <n v="4.4000000000000004"/>
    <x v="0"/>
    <d v="2016-10-17T00:00:00"/>
    <x v="6"/>
    <n v="5755720"/>
    <n v="4.4000000000000004"/>
    <n v="1"/>
  </r>
  <r>
    <s v="COUNTY"/>
    <x v="10"/>
    <s v="869393"/>
    <n v="4.4000000000000004"/>
    <n v="4.4000000000000004"/>
    <x v="0"/>
    <d v="2016-10-17T00:00:00"/>
    <x v="6"/>
    <n v="5762890"/>
    <n v="4.4000000000000004"/>
    <n v="1"/>
  </r>
  <r>
    <s v="COUNTY"/>
    <x v="10"/>
    <s v="869400"/>
    <n v="4.4000000000000004"/>
    <n v="4.4000000000000004"/>
    <x v="0"/>
    <d v="2016-10-17T00:00:00"/>
    <x v="6"/>
    <n v="5014091"/>
    <n v="4.4000000000000004"/>
    <n v="1"/>
  </r>
  <r>
    <s v="COUNTY"/>
    <x v="10"/>
    <s v="869471"/>
    <n v="4.4000000000000004"/>
    <n v="4.4000000000000004"/>
    <x v="0"/>
    <d v="2016-10-18T00:00:00"/>
    <x v="6"/>
    <n v="5706390"/>
    <n v="4.4000000000000004"/>
    <n v="1"/>
  </r>
  <r>
    <s v="COUNTY"/>
    <x v="10"/>
    <s v="869474"/>
    <n v="4.4000000000000004"/>
    <n v="4.4000000000000004"/>
    <x v="0"/>
    <d v="2016-10-18T00:00:00"/>
    <x v="6"/>
    <n v="5774020"/>
    <n v="4.4000000000000004"/>
    <n v="1"/>
  </r>
  <r>
    <s v="COUNTY"/>
    <x v="10"/>
    <s v="869475"/>
    <n v="8.8000000000000007"/>
    <n v="8.8000000000000007"/>
    <x v="0"/>
    <d v="2016-10-18T00:00:00"/>
    <x v="6"/>
    <n v="5786950"/>
    <n v="4.4000000000000004"/>
    <n v="2"/>
  </r>
  <r>
    <s v="COUNTY"/>
    <x v="10"/>
    <s v="869480"/>
    <n v="4.4000000000000004"/>
    <n v="4.4000000000000004"/>
    <x v="0"/>
    <d v="2016-10-18T00:00:00"/>
    <x v="6"/>
    <n v="5004544"/>
    <n v="4.4000000000000004"/>
    <n v="1"/>
  </r>
  <r>
    <s v="COUNTY"/>
    <x v="10"/>
    <s v="869869"/>
    <n v="4.4000000000000004"/>
    <n v="4.4000000000000004"/>
    <x v="0"/>
    <d v="2016-10-19T00:00:00"/>
    <x v="6"/>
    <n v="5784690"/>
    <n v="4.4000000000000004"/>
    <n v="1"/>
  </r>
  <r>
    <s v="COUNTY"/>
    <x v="10"/>
    <s v="869872"/>
    <n v="4.4000000000000004"/>
    <n v="4.4000000000000004"/>
    <x v="0"/>
    <d v="2016-10-19T00:00:00"/>
    <x v="6"/>
    <n v="5014454"/>
    <n v="4.4000000000000004"/>
    <n v="1"/>
  </r>
  <r>
    <s v="COUNTY"/>
    <x v="10"/>
    <s v="869875"/>
    <n v="4.4000000000000004"/>
    <n v="4.4000000000000004"/>
    <x v="0"/>
    <d v="2016-10-19T00:00:00"/>
    <x v="6"/>
    <n v="5010431"/>
    <n v="4.4000000000000004"/>
    <n v="1"/>
  </r>
  <r>
    <s v="COUNTY"/>
    <x v="10"/>
    <s v="869948"/>
    <n v="8.8000000000000007"/>
    <n v="8.8000000000000007"/>
    <x v="0"/>
    <d v="2016-10-20T00:00:00"/>
    <x v="6"/>
    <n v="5765610"/>
    <n v="4.4000000000000004"/>
    <n v="2"/>
  </r>
  <r>
    <s v="COUNTY"/>
    <x v="10"/>
    <s v="870963"/>
    <n v="4.4000000000000004"/>
    <n v="4.4000000000000004"/>
    <x v="0"/>
    <d v="2016-10-21T00:00:00"/>
    <x v="6"/>
    <n v="5015203"/>
    <n v="4.4000000000000004"/>
    <n v="1"/>
  </r>
  <r>
    <s v="COUNTY"/>
    <x v="10"/>
    <s v="870969"/>
    <n v="13.2"/>
    <n v="13.2"/>
    <x v="0"/>
    <d v="2016-10-21T00:00:00"/>
    <x v="6"/>
    <n v="5767070"/>
    <n v="4.4000000000000004"/>
    <n v="2.9999999999999996"/>
  </r>
  <r>
    <s v="COUNTY"/>
    <x v="10"/>
    <s v="872112"/>
    <n v="4.4000000000000004"/>
    <n v="4.4000000000000004"/>
    <x v="0"/>
    <d v="2016-10-24T00:00:00"/>
    <x v="6"/>
    <n v="5748960"/>
    <n v="4.4000000000000004"/>
    <n v="1"/>
  </r>
  <r>
    <s v="COUNTY"/>
    <x v="10"/>
    <s v="872113"/>
    <n v="8.8000000000000007"/>
    <n v="8.8000000000000007"/>
    <x v="0"/>
    <d v="2016-10-24T00:00:00"/>
    <x v="6"/>
    <n v="5787630"/>
    <n v="4.4000000000000004"/>
    <n v="2"/>
  </r>
  <r>
    <s v="COUNTY"/>
    <x v="10"/>
    <s v="872117"/>
    <n v="4.4000000000000004"/>
    <n v="4.4000000000000004"/>
    <x v="0"/>
    <d v="2016-10-24T00:00:00"/>
    <x v="6"/>
    <n v="5767480"/>
    <n v="4.4000000000000004"/>
    <n v="1"/>
  </r>
  <r>
    <s v="COUNTY"/>
    <x v="10"/>
    <s v="872328"/>
    <n v="13.2"/>
    <n v="13.2"/>
    <x v="0"/>
    <d v="2016-10-24T00:00:00"/>
    <x v="6"/>
    <n v="5762890"/>
    <n v="4.4000000000000004"/>
    <n v="2.9999999999999996"/>
  </r>
  <r>
    <s v="COUNTY"/>
    <x v="10"/>
    <s v="872658"/>
    <n v="4.4000000000000004"/>
    <n v="4.4000000000000004"/>
    <x v="0"/>
    <d v="2016-10-26T00:00:00"/>
    <x v="6"/>
    <n v="5785120"/>
    <n v="4.4000000000000004"/>
    <n v="1"/>
  </r>
  <r>
    <s v="COUNTY"/>
    <x v="10"/>
    <s v="872664"/>
    <n v="8.8000000000000007"/>
    <n v="8.8000000000000007"/>
    <x v="0"/>
    <d v="2016-10-26T00:00:00"/>
    <x v="6"/>
    <n v="5005765"/>
    <n v="4.4000000000000004"/>
    <n v="2"/>
  </r>
  <r>
    <s v="COUNTY"/>
    <x v="10"/>
    <s v="872665"/>
    <n v="4.4000000000000004"/>
    <n v="4.4000000000000004"/>
    <x v="0"/>
    <d v="2016-10-26T00:00:00"/>
    <x v="6"/>
    <n v="5010431"/>
    <n v="4.4000000000000004"/>
    <n v="1"/>
  </r>
  <r>
    <s v="COUNTY"/>
    <x v="10"/>
    <s v="872681"/>
    <n v="4.4000000000000004"/>
    <n v="4.4000000000000004"/>
    <x v="0"/>
    <d v="2016-10-27T00:00:00"/>
    <x v="6"/>
    <n v="5006380"/>
    <n v="4.4000000000000004"/>
    <n v="1"/>
  </r>
  <r>
    <s v="COUNTY"/>
    <x v="10"/>
    <s v="872682"/>
    <n v="4.4000000000000004"/>
    <n v="4.4000000000000004"/>
    <x v="0"/>
    <d v="2016-10-27T00:00:00"/>
    <x v="6"/>
    <n v="5006528"/>
    <n v="4.4000000000000004"/>
    <n v="1"/>
  </r>
  <r>
    <s v="COUNTY"/>
    <x v="10"/>
    <s v="872633"/>
    <n v="8.8000000000000007"/>
    <n v="8.8000000000000007"/>
    <x v="0"/>
    <d v="2016-10-28T00:00:00"/>
    <x v="6"/>
    <n v="5783190"/>
    <n v="4.4000000000000004"/>
    <n v="2"/>
  </r>
  <r>
    <s v="COUNTY"/>
    <x v="10"/>
    <s v="872634"/>
    <n v="8.8000000000000007"/>
    <n v="8.8000000000000007"/>
    <x v="0"/>
    <d v="2016-10-28T00:00:00"/>
    <x v="6"/>
    <n v="5763920"/>
    <n v="4.4000000000000004"/>
    <n v="2"/>
  </r>
  <r>
    <s v="COUNTY"/>
    <x v="10"/>
    <s v="872636"/>
    <n v="8.8000000000000007"/>
    <n v="8.8000000000000007"/>
    <x v="0"/>
    <d v="2016-10-28T00:00:00"/>
    <x v="6"/>
    <n v="5776040"/>
    <n v="4.4000000000000004"/>
    <n v="2"/>
  </r>
  <r>
    <s v="COUNTY"/>
    <x v="10"/>
    <s v="872637"/>
    <n v="4.4000000000000004"/>
    <n v="4.4000000000000004"/>
    <x v="0"/>
    <d v="2016-10-28T00:00:00"/>
    <x v="6"/>
    <n v="5705520"/>
    <n v="4.4000000000000004"/>
    <n v="1"/>
  </r>
  <r>
    <s v="COUNTY"/>
    <x v="10"/>
    <s v="872639"/>
    <n v="4.4000000000000004"/>
    <n v="4.4000000000000004"/>
    <x v="0"/>
    <d v="2016-10-28T00:00:00"/>
    <x v="6"/>
    <n v="5722660"/>
    <n v="4.4000000000000004"/>
    <n v="1"/>
  </r>
  <r>
    <s v="COUNTY"/>
    <x v="10"/>
    <s v="872645"/>
    <n v="4.4000000000000004"/>
    <n v="4.4000000000000004"/>
    <x v="0"/>
    <d v="2016-10-28T00:00:00"/>
    <x v="6"/>
    <n v="5013575"/>
    <n v="4.4000000000000004"/>
    <n v="1"/>
  </r>
  <r>
    <s v="COUNTY"/>
    <x v="10"/>
    <s v="872872"/>
    <n v="26.4"/>
    <n v="26.4"/>
    <x v="0"/>
    <d v="2016-10-28T00:00:00"/>
    <x v="6"/>
    <n v="5771770"/>
    <n v="4.4000000000000004"/>
    <n v="5.9999999999999991"/>
  </r>
  <r>
    <s v="COUNTY"/>
    <x v="10"/>
    <s v="872873"/>
    <n v="4.4000000000000004"/>
    <n v="4.4000000000000004"/>
    <x v="0"/>
    <d v="2016-10-28T00:00:00"/>
    <x v="6"/>
    <n v="5781800"/>
    <n v="4.4000000000000004"/>
    <n v="1"/>
  </r>
  <r>
    <s v="COUNTY"/>
    <x v="10"/>
    <s v="874801"/>
    <n v="4.4000000000000004"/>
    <n v="4.4000000000000004"/>
    <x v="0"/>
    <d v="2016-10-31T00:00:00"/>
    <x v="6"/>
    <n v="5016059"/>
    <n v="4.4000000000000004"/>
    <n v="1"/>
  </r>
  <r>
    <s v="COUNTY"/>
    <x v="10"/>
    <s v="874802"/>
    <n v="4.4000000000000004"/>
    <n v="4.4000000000000004"/>
    <x v="0"/>
    <d v="2016-10-31T00:00:00"/>
    <x v="6"/>
    <n v="5012277"/>
    <n v="4.4000000000000004"/>
    <n v="1"/>
  </r>
  <r>
    <s v="COUNTY"/>
    <x v="10"/>
    <s v="874804"/>
    <n v="17.600000000000001"/>
    <n v="17.600000000000001"/>
    <x v="0"/>
    <d v="2016-10-31T00:00:00"/>
    <x v="6"/>
    <n v="5729440"/>
    <n v="4.4000000000000004"/>
    <n v="4"/>
  </r>
  <r>
    <s v="COUNTY"/>
    <x v="10"/>
    <s v="874805"/>
    <n v="8.8000000000000007"/>
    <n v="8.8000000000000007"/>
    <x v="0"/>
    <d v="2016-10-31T00:00:00"/>
    <x v="6"/>
    <n v="5014091"/>
    <n v="4.4000000000000004"/>
    <n v="2"/>
  </r>
  <r>
    <s v="COUNTY"/>
    <x v="10"/>
    <s v="876684"/>
    <n v="4.4000000000000004"/>
    <n v="4.4000000000000004"/>
    <x v="0"/>
    <d v="2016-11-01T00:00:00"/>
    <x v="7"/>
    <n v="5016205"/>
    <n v="4.4000000000000004"/>
    <n v="1"/>
  </r>
  <r>
    <s v="COUNTY"/>
    <x v="10"/>
    <s v="876688"/>
    <n v="4.4000000000000004"/>
    <n v="4.4000000000000004"/>
    <x v="0"/>
    <d v="2016-11-01T00:00:00"/>
    <x v="7"/>
    <n v="5707990"/>
    <n v="4.4000000000000004"/>
    <n v="1"/>
  </r>
  <r>
    <s v="COUNTY"/>
    <x v="10"/>
    <s v="876689"/>
    <n v="4.4000000000000004"/>
    <n v="4.4000000000000004"/>
    <x v="0"/>
    <d v="2016-11-01T00:00:00"/>
    <x v="7"/>
    <n v="5722660"/>
    <n v="4.4000000000000004"/>
    <n v="1"/>
  </r>
  <r>
    <s v="COUNTY"/>
    <x v="10"/>
    <s v="876711"/>
    <n v="4.4000000000000004"/>
    <n v="4.4000000000000004"/>
    <x v="0"/>
    <d v="2016-11-01T00:00:00"/>
    <x v="7"/>
    <n v="5005834"/>
    <n v="4.4000000000000004"/>
    <n v="1"/>
  </r>
  <r>
    <s v="COUNTY"/>
    <x v="10"/>
    <s v="876712"/>
    <n v="8.8000000000000007"/>
    <n v="8.8000000000000007"/>
    <x v="0"/>
    <d v="2016-11-01T00:00:00"/>
    <x v="7"/>
    <n v="5006677"/>
    <n v="4.4000000000000004"/>
    <n v="2"/>
  </r>
  <r>
    <s v="COUNTY"/>
    <x v="10"/>
    <s v="877641"/>
    <n v="8.8000000000000007"/>
    <n v="8.8000000000000007"/>
    <x v="0"/>
    <d v="2016-11-02T00:00:00"/>
    <x v="7"/>
    <n v="5763120"/>
    <n v="4.4000000000000004"/>
    <n v="2"/>
  </r>
  <r>
    <s v="COUNTY"/>
    <x v="10"/>
    <s v="877644"/>
    <n v="4.4000000000000004"/>
    <n v="4.4000000000000004"/>
    <x v="0"/>
    <d v="2016-11-02T00:00:00"/>
    <x v="7"/>
    <n v="5005771"/>
    <n v="4.4000000000000004"/>
    <n v="1"/>
  </r>
  <r>
    <s v="COUNTY"/>
    <x v="10"/>
    <s v="877645"/>
    <n v="4.4000000000000004"/>
    <n v="4.4000000000000004"/>
    <x v="0"/>
    <d v="2016-11-02T00:00:00"/>
    <x v="7"/>
    <n v="5004109"/>
    <n v="4.4000000000000004"/>
    <n v="1"/>
  </r>
  <r>
    <s v="COUNTY"/>
    <x v="10"/>
    <s v="877647"/>
    <n v="4.4000000000000004"/>
    <n v="4.4000000000000004"/>
    <x v="0"/>
    <d v="2016-11-02T00:00:00"/>
    <x v="7"/>
    <n v="5012520"/>
    <n v="4.4000000000000004"/>
    <n v="1"/>
  </r>
  <r>
    <s v="COUNTY"/>
    <x v="10"/>
    <s v="877650"/>
    <n v="4.4000000000000004"/>
    <n v="4.4000000000000004"/>
    <x v="0"/>
    <d v="2016-11-02T00:00:00"/>
    <x v="7"/>
    <n v="5004920"/>
    <n v="4.4000000000000004"/>
    <n v="1"/>
  </r>
  <r>
    <s v="COUNTY"/>
    <x v="10"/>
    <s v="878241"/>
    <n v="70.400000000000006"/>
    <n v="70.400000000000006"/>
    <x v="0"/>
    <d v="2016-11-02T00:00:00"/>
    <x v="7"/>
    <n v="5762580"/>
    <n v="4.4000000000000004"/>
    <n v="16"/>
  </r>
  <r>
    <s v="COUNTY"/>
    <x v="10"/>
    <s v="878430"/>
    <n v="4.4000000000000004"/>
    <n v="4.4000000000000004"/>
    <x v="0"/>
    <d v="2016-11-03T00:00:00"/>
    <x v="7"/>
    <n v="5006528"/>
    <n v="4.4000000000000004"/>
    <n v="1"/>
  </r>
  <r>
    <s v="COUNTY"/>
    <x v="10"/>
    <s v="878434"/>
    <n v="4.4000000000000004"/>
    <n v="4.4000000000000004"/>
    <x v="0"/>
    <d v="2016-11-03T00:00:00"/>
    <x v="7"/>
    <n v="5009720"/>
    <n v="4.4000000000000004"/>
    <n v="1"/>
  </r>
  <r>
    <s v="COUNTY"/>
    <x v="10"/>
    <s v="878927"/>
    <n v="4.4000000000000004"/>
    <n v="4.4000000000000004"/>
    <x v="0"/>
    <d v="2016-11-04T00:00:00"/>
    <x v="7"/>
    <n v="5781800"/>
    <n v="4.4000000000000004"/>
    <n v="1"/>
  </r>
  <r>
    <s v="COUNTY"/>
    <x v="10"/>
    <s v="878928"/>
    <n v="8.8000000000000007"/>
    <n v="8.8000000000000007"/>
    <x v="0"/>
    <d v="2016-11-04T00:00:00"/>
    <x v="7"/>
    <n v="5004949"/>
    <n v="4.4000000000000004"/>
    <n v="2"/>
  </r>
  <r>
    <s v="COUNTY"/>
    <x v="10"/>
    <s v="878929"/>
    <n v="4.4000000000000004"/>
    <n v="4.4000000000000004"/>
    <x v="0"/>
    <d v="2016-11-04T00:00:00"/>
    <x v="7"/>
    <n v="5705150"/>
    <n v="4.4000000000000004"/>
    <n v="1"/>
  </r>
  <r>
    <s v="COUNTY"/>
    <x v="10"/>
    <s v="879511"/>
    <n v="13.2"/>
    <n v="13.2"/>
    <x v="0"/>
    <d v="2016-11-07T00:00:00"/>
    <x v="7"/>
    <n v="5006429"/>
    <n v="4.4000000000000004"/>
    <n v="2.9999999999999996"/>
  </r>
  <r>
    <s v="COUNTY"/>
    <x v="10"/>
    <s v="879513"/>
    <n v="8.8000000000000007"/>
    <n v="8.8000000000000007"/>
    <x v="0"/>
    <d v="2016-11-07T00:00:00"/>
    <x v="7"/>
    <n v="5787820"/>
    <n v="4.4000000000000004"/>
    <n v="2"/>
  </r>
  <r>
    <s v="COUNTY"/>
    <x v="10"/>
    <s v="879514"/>
    <n v="4.4000000000000004"/>
    <n v="4.4000000000000004"/>
    <x v="0"/>
    <d v="2016-11-07T00:00:00"/>
    <x v="7"/>
    <n v="5005335"/>
    <n v="4.4000000000000004"/>
    <n v="1"/>
  </r>
  <r>
    <s v="COUNTY"/>
    <x v="10"/>
    <s v="879516"/>
    <n v="8.8000000000000007"/>
    <n v="8.8000000000000007"/>
    <x v="0"/>
    <d v="2016-11-07T00:00:00"/>
    <x v="7"/>
    <n v="5763190"/>
    <n v="4.4000000000000004"/>
    <n v="2"/>
  </r>
  <r>
    <s v="AWH"/>
    <x v="10"/>
    <s v="879526"/>
    <n v="4.4000000000000004"/>
    <n v="4.4000000000000004"/>
    <x v="0"/>
    <d v="2016-11-07T00:00:00"/>
    <x v="7"/>
    <n v="5016048"/>
    <n v="4.4000000000000004"/>
    <n v="1"/>
  </r>
  <r>
    <s v="COUNTY"/>
    <x v="10"/>
    <s v="879531"/>
    <n v="4.4000000000000004"/>
    <n v="4.4000000000000004"/>
    <x v="0"/>
    <d v="2016-11-07T00:00:00"/>
    <x v="7"/>
    <n v="5004448"/>
    <n v="4.4000000000000004"/>
    <n v="1"/>
  </r>
  <r>
    <s v="COUNTY"/>
    <x v="10"/>
    <s v="879532"/>
    <n v="8.8000000000000007"/>
    <n v="8.8000000000000007"/>
    <x v="0"/>
    <d v="2016-11-07T00:00:00"/>
    <x v="7"/>
    <n v="5014091"/>
    <n v="4.4000000000000004"/>
    <n v="2"/>
  </r>
  <r>
    <s v="COUNTY"/>
    <x v="10"/>
    <s v="879534"/>
    <n v="4.4000000000000004"/>
    <n v="4.4000000000000004"/>
    <x v="0"/>
    <d v="2016-11-07T00:00:00"/>
    <x v="7"/>
    <n v="5780500"/>
    <n v="4.4000000000000004"/>
    <n v="1"/>
  </r>
  <r>
    <s v="COUNTY"/>
    <x v="10"/>
    <s v="879592"/>
    <n v="8.8000000000000007"/>
    <n v="8.8000000000000007"/>
    <x v="0"/>
    <d v="2016-11-08T00:00:00"/>
    <x v="7"/>
    <n v="5745260"/>
    <n v="4.4000000000000004"/>
    <n v="2"/>
  </r>
  <r>
    <s v="COUNTY"/>
    <x v="10"/>
    <s v="879607"/>
    <n v="35.200000000000003"/>
    <n v="35.200000000000003"/>
    <x v="0"/>
    <d v="2016-11-09T00:00:00"/>
    <x v="7"/>
    <n v="5762580"/>
    <n v="4.4000000000000004"/>
    <n v="8"/>
  </r>
  <r>
    <s v="COUNTY"/>
    <x v="10"/>
    <s v="879610"/>
    <n v="8.8000000000000007"/>
    <n v="8.8000000000000007"/>
    <x v="0"/>
    <d v="2016-11-09T00:00:00"/>
    <x v="7"/>
    <n v="5006282"/>
    <n v="4.4000000000000004"/>
    <n v="2"/>
  </r>
  <r>
    <s v="COUNTY"/>
    <x v="10"/>
    <s v="879612"/>
    <n v="8.8000000000000007"/>
    <n v="8.8000000000000007"/>
    <x v="0"/>
    <d v="2016-11-09T00:00:00"/>
    <x v="7"/>
    <n v="5005765"/>
    <n v="4.4000000000000004"/>
    <n v="2"/>
  </r>
  <r>
    <s v="COUNTY"/>
    <x v="10"/>
    <s v="880555"/>
    <n v="30.8"/>
    <n v="30.8"/>
    <x v="0"/>
    <d v="2016-11-14T00:00:00"/>
    <x v="7"/>
    <n v="5007475"/>
    <n v="4.4000000000000004"/>
    <n v="7"/>
  </r>
  <r>
    <s v="COUNTY"/>
    <x v="10"/>
    <s v="883221"/>
    <n v="13.2"/>
    <n v="13.2"/>
    <x v="0"/>
    <d v="2016-11-16T00:00:00"/>
    <x v="7"/>
    <n v="5004109"/>
    <n v="4.4000000000000004"/>
    <n v="2.9999999999999996"/>
  </r>
  <r>
    <s v="COUNTY"/>
    <x v="10"/>
    <s v="883225"/>
    <n v="4.4000000000000004"/>
    <n v="4.4000000000000004"/>
    <x v="0"/>
    <d v="2016-11-16T00:00:00"/>
    <x v="7"/>
    <n v="5742520"/>
    <n v="4.4000000000000004"/>
    <n v="1"/>
  </r>
  <r>
    <s v="COUNTY"/>
    <x v="10"/>
    <s v="883226"/>
    <n v="8.8000000000000007"/>
    <n v="8.8000000000000007"/>
    <x v="0"/>
    <d v="2016-11-16T00:00:00"/>
    <x v="7"/>
    <n v="5783870"/>
    <n v="4.4000000000000004"/>
    <n v="2"/>
  </r>
  <r>
    <s v="COUNTY"/>
    <x v="10"/>
    <s v="881124"/>
    <n v="8.8000000000000007"/>
    <n v="8.8000000000000007"/>
    <x v="0"/>
    <d v="2016-11-17T00:00:00"/>
    <x v="7"/>
    <n v="5005310"/>
    <n v="4.4000000000000004"/>
    <n v="2"/>
  </r>
  <r>
    <s v="COUNTY"/>
    <x v="10"/>
    <s v="881127"/>
    <n v="8.8000000000000007"/>
    <n v="8.8000000000000007"/>
    <x v="0"/>
    <d v="2016-11-17T00:00:00"/>
    <x v="7"/>
    <n v="5758650"/>
    <n v="4.4000000000000004"/>
    <n v="2"/>
  </r>
  <r>
    <s v="COUNTY"/>
    <x v="10"/>
    <s v="881133"/>
    <n v="8.8000000000000007"/>
    <n v="8.8000000000000007"/>
    <x v="0"/>
    <d v="2016-11-17T00:00:00"/>
    <x v="7"/>
    <n v="5717300"/>
    <n v="4.4000000000000004"/>
    <n v="2"/>
  </r>
  <r>
    <s v="COUNTY"/>
    <x v="10"/>
    <s v="881134"/>
    <n v="4.4000000000000004"/>
    <n v="4.4000000000000004"/>
    <x v="0"/>
    <d v="2016-11-17T00:00:00"/>
    <x v="7"/>
    <n v="5004295"/>
    <n v="4.4000000000000004"/>
    <n v="1"/>
  </r>
  <r>
    <s v="COUNTY"/>
    <x v="10"/>
    <s v="888685"/>
    <n v="8.8000000000000007"/>
    <n v="8.8000000000000007"/>
    <x v="0"/>
    <d v="2016-11-17T00:00:00"/>
    <x v="7"/>
    <n v="5007475"/>
    <n v="4.4000000000000004"/>
    <n v="2"/>
  </r>
  <r>
    <s v="COUNTY"/>
    <x v="10"/>
    <s v="885687"/>
    <n v="8.8000000000000007"/>
    <n v="8.8000000000000007"/>
    <x v="0"/>
    <d v="2016-11-18T00:00:00"/>
    <x v="7"/>
    <n v="5758850"/>
    <n v="4.4000000000000004"/>
    <n v="2"/>
  </r>
  <r>
    <s v="AWH"/>
    <x v="10"/>
    <s v="885040"/>
    <n v="4.4000000000000004"/>
    <n v="4.4000000000000004"/>
    <x v="0"/>
    <d v="2016-11-21T00:00:00"/>
    <x v="7"/>
    <n v="5015219"/>
    <n v="4.4000000000000004"/>
    <n v="1"/>
  </r>
  <r>
    <s v="COUNTY"/>
    <x v="10"/>
    <s v="885042"/>
    <n v="8.8000000000000007"/>
    <n v="8.8000000000000007"/>
    <x v="0"/>
    <d v="2016-11-21T00:00:00"/>
    <x v="7"/>
    <n v="5776700"/>
    <n v="4.4000000000000004"/>
    <n v="2"/>
  </r>
  <r>
    <s v="COUNTY"/>
    <x v="10"/>
    <s v="885044"/>
    <n v="8.8000000000000007"/>
    <n v="8.8000000000000007"/>
    <x v="0"/>
    <d v="2016-11-21T00:00:00"/>
    <x v="7"/>
    <n v="5014091"/>
    <n v="4.4000000000000004"/>
    <n v="2"/>
  </r>
  <r>
    <s v="COUNTY"/>
    <x v="10"/>
    <s v="887107"/>
    <n v="4.4000000000000004"/>
    <n v="4.4000000000000004"/>
    <x v="0"/>
    <d v="2016-11-22T00:00:00"/>
    <x v="7"/>
    <n v="5729280"/>
    <n v="4.4000000000000004"/>
    <n v="1"/>
  </r>
  <r>
    <s v="COUNTY"/>
    <x v="10"/>
    <s v="887114"/>
    <n v="4.4000000000000004"/>
    <n v="4.4000000000000004"/>
    <x v="0"/>
    <d v="2016-11-22T00:00:00"/>
    <x v="7"/>
    <n v="5780400"/>
    <n v="4.4000000000000004"/>
    <n v="1"/>
  </r>
  <r>
    <s v="COUNTY"/>
    <x v="10"/>
    <s v="887120"/>
    <n v="4.4000000000000004"/>
    <n v="4.4000000000000004"/>
    <x v="0"/>
    <d v="2016-11-22T00:00:00"/>
    <x v="7"/>
    <n v="5016102"/>
    <n v="4.4000000000000004"/>
    <n v="1"/>
  </r>
  <r>
    <s v="COUNTY"/>
    <x v="10"/>
    <s v="887122"/>
    <n v="4.4000000000000004"/>
    <n v="4.4000000000000004"/>
    <x v="0"/>
    <d v="2016-11-22T00:00:00"/>
    <x v="7"/>
    <n v="5006683"/>
    <n v="4.4000000000000004"/>
    <n v="1"/>
  </r>
  <r>
    <s v="COUNTY"/>
    <x v="10"/>
    <s v="887124"/>
    <n v="4.4000000000000004"/>
    <n v="4.4000000000000004"/>
    <x v="0"/>
    <d v="2016-11-22T00:00:00"/>
    <x v="7"/>
    <n v="5704470"/>
    <n v="4.4000000000000004"/>
    <n v="1"/>
  </r>
  <r>
    <s v="COUNTY"/>
    <x v="10"/>
    <s v="887126"/>
    <n v="8.8000000000000007"/>
    <n v="8.8000000000000007"/>
    <x v="0"/>
    <d v="2016-11-22T00:00:00"/>
    <x v="7"/>
    <n v="5767190"/>
    <n v="4.4000000000000004"/>
    <n v="2"/>
  </r>
  <r>
    <s v="COUNTY"/>
    <x v="10"/>
    <s v="887137"/>
    <n v="4.4000000000000004"/>
    <n v="4.4000000000000004"/>
    <x v="0"/>
    <d v="2016-11-23T00:00:00"/>
    <x v="7"/>
    <n v="5004297"/>
    <n v="4.4000000000000004"/>
    <n v="1"/>
  </r>
  <r>
    <s v="COUNTY"/>
    <x v="10"/>
    <s v="887141"/>
    <n v="8.8000000000000007"/>
    <n v="8.8000000000000007"/>
    <x v="0"/>
    <d v="2016-11-23T00:00:00"/>
    <x v="7"/>
    <n v="5012003"/>
    <n v="4.4000000000000004"/>
    <n v="2"/>
  </r>
  <r>
    <s v="COUNTY"/>
    <x v="10"/>
    <s v="887144"/>
    <n v="13.2"/>
    <n v="13.2"/>
    <x v="0"/>
    <d v="2016-11-23T00:00:00"/>
    <x v="7"/>
    <n v="5006282"/>
    <n v="4.4000000000000004"/>
    <n v="2.9999999999999996"/>
  </r>
  <r>
    <s v="COUNTY"/>
    <x v="10"/>
    <s v="887145"/>
    <n v="4.4000000000000004"/>
    <n v="4.4000000000000004"/>
    <x v="0"/>
    <d v="2016-11-23T00:00:00"/>
    <x v="7"/>
    <n v="5004656"/>
    <n v="4.4000000000000004"/>
    <n v="1"/>
  </r>
  <r>
    <s v="COUNTY"/>
    <x v="10"/>
    <s v="887156"/>
    <n v="4.4000000000000004"/>
    <n v="4.4000000000000004"/>
    <x v="0"/>
    <d v="2016-11-24T00:00:00"/>
    <x v="7"/>
    <n v="5758390"/>
    <n v="4.4000000000000004"/>
    <n v="1"/>
  </r>
  <r>
    <s v="COUNTY"/>
    <x v="10"/>
    <s v="887157"/>
    <n v="8.8000000000000007"/>
    <n v="8.8000000000000007"/>
    <x v="0"/>
    <d v="2016-11-24T00:00:00"/>
    <x v="7"/>
    <n v="5007536"/>
    <n v="4.4000000000000004"/>
    <n v="2"/>
  </r>
  <r>
    <s v="COUNTY"/>
    <x v="10"/>
    <s v="887177"/>
    <n v="4.4000000000000004"/>
    <n v="4.4000000000000004"/>
    <x v="0"/>
    <d v="2016-11-24T00:00:00"/>
    <x v="7"/>
    <n v="5007173"/>
    <n v="4.4000000000000004"/>
    <n v="1"/>
  </r>
  <r>
    <s v="COUNTY"/>
    <x v="10"/>
    <s v="887179"/>
    <n v="8.8000000000000007"/>
    <n v="8.8000000000000007"/>
    <x v="0"/>
    <d v="2016-11-24T00:00:00"/>
    <x v="7"/>
    <n v="5732340"/>
    <n v="4.4000000000000004"/>
    <n v="2"/>
  </r>
  <r>
    <s v="COUNTY"/>
    <x v="10"/>
    <s v="887856"/>
    <n v="8.8000000000000007"/>
    <n v="8.8000000000000007"/>
    <x v="0"/>
    <d v="2016-11-25T00:00:00"/>
    <x v="7"/>
    <n v="5012179"/>
    <n v="4.4000000000000004"/>
    <n v="2"/>
  </r>
  <r>
    <s v="COUNTY"/>
    <x v="10"/>
    <s v="887861"/>
    <n v="4.4000000000000004"/>
    <n v="4.4000000000000004"/>
    <x v="0"/>
    <d v="2016-11-25T00:00:00"/>
    <x v="7"/>
    <n v="5005657"/>
    <n v="4.4000000000000004"/>
    <n v="1"/>
  </r>
  <r>
    <s v="COUNTY"/>
    <x v="10"/>
    <s v="887879"/>
    <n v="4.4000000000000004"/>
    <n v="4.4000000000000004"/>
    <x v="0"/>
    <d v="2016-11-28T00:00:00"/>
    <x v="7"/>
    <n v="5785830"/>
    <n v="4.4000000000000004"/>
    <n v="1"/>
  </r>
  <r>
    <s v="COUNTY"/>
    <x v="10"/>
    <s v="887881"/>
    <n v="4.4000000000000004"/>
    <n v="4.4000000000000004"/>
    <x v="0"/>
    <d v="2016-11-28T00:00:00"/>
    <x v="7"/>
    <n v="5785520"/>
    <n v="4.4000000000000004"/>
    <n v="1"/>
  </r>
  <r>
    <s v="SpokCity"/>
    <x v="10"/>
    <s v="887883"/>
    <n v="4.4000000000000004"/>
    <n v="4.4000000000000004"/>
    <x v="0"/>
    <d v="2016-11-28T00:00:00"/>
    <x v="7"/>
    <n v="5013494"/>
    <n v="4.4000000000000004"/>
    <n v="1"/>
  </r>
  <r>
    <s v="COUNTY"/>
    <x v="10"/>
    <s v="887885"/>
    <n v="8.8000000000000007"/>
    <n v="8.8000000000000007"/>
    <x v="0"/>
    <d v="2016-11-28T00:00:00"/>
    <x v="7"/>
    <n v="5012096"/>
    <n v="4.4000000000000004"/>
    <n v="2"/>
  </r>
  <r>
    <s v="COUNTY"/>
    <x v="10"/>
    <s v="887887"/>
    <n v="8.8000000000000007"/>
    <n v="8.8000000000000007"/>
    <x v="0"/>
    <d v="2016-11-28T00:00:00"/>
    <x v="7"/>
    <n v="5014091"/>
    <n v="4.4000000000000004"/>
    <n v="2"/>
  </r>
  <r>
    <s v="COUNTY"/>
    <x v="10"/>
    <s v="887891"/>
    <n v="8.8000000000000007"/>
    <n v="8.8000000000000007"/>
    <x v="0"/>
    <d v="2016-11-28T00:00:00"/>
    <x v="7"/>
    <n v="5780500"/>
    <n v="4.4000000000000004"/>
    <n v="2"/>
  </r>
  <r>
    <s v="COUNTY"/>
    <x v="10"/>
    <s v="887909"/>
    <n v="8.8000000000000007"/>
    <n v="8.8000000000000007"/>
    <x v="0"/>
    <d v="2016-11-29T00:00:00"/>
    <x v="7"/>
    <n v="5004337"/>
    <n v="4.4000000000000004"/>
    <n v="2"/>
  </r>
  <r>
    <s v="COUNTY"/>
    <x v="10"/>
    <s v="887910"/>
    <n v="4.4000000000000004"/>
    <n v="4.4000000000000004"/>
    <x v="0"/>
    <d v="2016-11-29T00:00:00"/>
    <x v="7"/>
    <n v="5724970"/>
    <n v="4.4000000000000004"/>
    <n v="1"/>
  </r>
  <r>
    <s v="COUNTY"/>
    <x v="10"/>
    <s v="887913"/>
    <n v="4.4000000000000004"/>
    <n v="4.4000000000000004"/>
    <x v="0"/>
    <d v="2016-11-29T00:00:00"/>
    <x v="7"/>
    <n v="5785200"/>
    <n v="4.4000000000000004"/>
    <n v="1"/>
  </r>
  <r>
    <s v="COUNTY"/>
    <x v="10"/>
    <s v="887916"/>
    <n v="8.8000000000000007"/>
    <n v="8.8000000000000007"/>
    <x v="0"/>
    <d v="2016-11-29T00:00:00"/>
    <x v="7"/>
    <n v="5015848"/>
    <n v="4.4000000000000004"/>
    <n v="2"/>
  </r>
  <r>
    <s v="COUNTY"/>
    <x v="10"/>
    <s v="888639"/>
    <n v="8.8000000000000007"/>
    <n v="8.8000000000000007"/>
    <x v="0"/>
    <d v="2016-11-30T00:00:00"/>
    <x v="7"/>
    <n v="5004194"/>
    <n v="4.4000000000000004"/>
    <n v="2"/>
  </r>
  <r>
    <s v="COUNTY"/>
    <x v="10"/>
    <s v="888641"/>
    <n v="4.4000000000000004"/>
    <n v="4.4000000000000004"/>
    <x v="0"/>
    <d v="2016-11-30T00:00:00"/>
    <x v="7"/>
    <n v="5728790"/>
    <n v="4.4000000000000004"/>
    <n v="1"/>
  </r>
  <r>
    <s v="COUNTY"/>
    <x v="10"/>
    <s v="888648"/>
    <n v="8.8000000000000007"/>
    <n v="8.8000000000000007"/>
    <x v="0"/>
    <d v="2016-11-30T00:00:00"/>
    <x v="7"/>
    <n v="5012003"/>
    <n v="4.4000000000000004"/>
    <n v="2"/>
  </r>
  <r>
    <s v="COUNTY"/>
    <x v="10"/>
    <s v="888649"/>
    <n v="22"/>
    <n v="22"/>
    <x v="0"/>
    <d v="2016-11-30T00:00:00"/>
    <x v="7"/>
    <n v="5782120"/>
    <n v="4.4000000000000004"/>
    <n v="5"/>
  </r>
  <r>
    <s v="COUNTY"/>
    <x v="10"/>
    <s v="888654"/>
    <n v="4.4000000000000004"/>
    <n v="4.4000000000000004"/>
    <x v="0"/>
    <d v="2016-11-30T00:00:00"/>
    <x v="7"/>
    <n v="5014454"/>
    <n v="4.4000000000000004"/>
    <n v="1"/>
  </r>
  <r>
    <s v="COUNTY"/>
    <x v="10"/>
    <s v="888655"/>
    <n v="8.8000000000000007"/>
    <n v="8.8000000000000007"/>
    <x v="0"/>
    <d v="2016-11-30T00:00:00"/>
    <x v="7"/>
    <n v="5005765"/>
    <n v="4.4000000000000004"/>
    <n v="2"/>
  </r>
  <r>
    <s v="COUNTY"/>
    <x v="10"/>
    <s v="891641"/>
    <n v="13.2"/>
    <n v="13.2"/>
    <x v="0"/>
    <d v="2016-12-01T00:00:00"/>
    <x v="8"/>
    <n v="5765610"/>
    <n v="4.4000000000000004"/>
    <n v="2.9999999999999996"/>
  </r>
  <r>
    <s v="COUNTY"/>
    <x v="10"/>
    <s v="891642"/>
    <n v="4.4000000000000004"/>
    <n v="4.4000000000000004"/>
    <x v="0"/>
    <d v="2016-12-01T00:00:00"/>
    <x v="8"/>
    <n v="5759250"/>
    <n v="4.4000000000000004"/>
    <n v="1"/>
  </r>
  <r>
    <s v="COUNTY"/>
    <x v="10"/>
    <s v="891655"/>
    <n v="4.4000000000000004"/>
    <n v="4.4000000000000004"/>
    <x v="0"/>
    <d v="2016-12-01T00:00:00"/>
    <x v="8"/>
    <n v="5010568"/>
    <n v="4.4000000000000004"/>
    <n v="1"/>
  </r>
  <r>
    <s v="COUNTY"/>
    <x v="10"/>
    <s v="892126"/>
    <n v="4.4000000000000004"/>
    <n v="4.4000000000000004"/>
    <x v="0"/>
    <d v="2016-12-06T00:00:00"/>
    <x v="8"/>
    <n v="5005833"/>
    <n v="4.4000000000000004"/>
    <n v="1"/>
  </r>
  <r>
    <s v="COUNTY"/>
    <x v="10"/>
    <s v="892127"/>
    <n v="4.4000000000000004"/>
    <n v="4.4000000000000004"/>
    <x v="0"/>
    <d v="2016-12-06T00:00:00"/>
    <x v="8"/>
    <n v="5701950"/>
    <n v="4.4000000000000004"/>
    <n v="1"/>
  </r>
  <r>
    <s v="COUNTY"/>
    <x v="10"/>
    <s v="892137"/>
    <n v="4.4000000000000004"/>
    <n v="4.4000000000000004"/>
    <x v="0"/>
    <d v="2016-12-06T00:00:00"/>
    <x v="8"/>
    <n v="5729280"/>
    <n v="4.4000000000000004"/>
    <n v="1"/>
  </r>
  <r>
    <s v="COUNTY"/>
    <x v="10"/>
    <s v="892138"/>
    <n v="4.4000000000000004"/>
    <n v="4.4000000000000004"/>
    <x v="0"/>
    <d v="2016-12-06T00:00:00"/>
    <x v="8"/>
    <n v="5740070"/>
    <n v="4.4000000000000004"/>
    <n v="1"/>
  </r>
  <r>
    <s v="COUNTY"/>
    <x v="10"/>
    <s v="892139"/>
    <n v="4.4000000000000004"/>
    <n v="4.4000000000000004"/>
    <x v="0"/>
    <d v="2016-12-06T00:00:00"/>
    <x v="8"/>
    <n v="5004036"/>
    <n v="4.4000000000000004"/>
    <n v="1"/>
  </r>
  <r>
    <s v="COUNTY"/>
    <x v="10"/>
    <s v="892158"/>
    <n v="13.2"/>
    <n v="13.2"/>
    <x v="0"/>
    <d v="2016-12-07T00:00:00"/>
    <x v="8"/>
    <n v="5004872"/>
    <n v="4.4000000000000004"/>
    <n v="2.9999999999999996"/>
  </r>
  <r>
    <s v="COUNTY"/>
    <x v="10"/>
    <s v="891520"/>
    <n v="-8.8000000000000007"/>
    <n v="8.8000000000000007"/>
    <x v="0"/>
    <d v="2016-12-08T00:00:00"/>
    <x v="8"/>
    <n v="5771620"/>
    <n v="4.4000000000000004"/>
    <n v="-2"/>
  </r>
  <r>
    <s v="COUNTY"/>
    <x v="10"/>
    <s v="894759"/>
    <n v="22"/>
    <n v="22"/>
    <x v="0"/>
    <d v="2016-12-08T00:00:00"/>
    <x v="8"/>
    <n v="5014961"/>
    <n v="4.4000000000000004"/>
    <n v="5"/>
  </r>
  <r>
    <s v="COUNTY"/>
    <x v="10"/>
    <s v="894774"/>
    <n v="8.8000000000000007"/>
    <n v="8.8000000000000007"/>
    <x v="0"/>
    <d v="2016-12-09T00:00:00"/>
    <x v="8"/>
    <n v="5728000"/>
    <n v="4.4000000000000004"/>
    <n v="2"/>
  </r>
  <r>
    <s v="COUNTY"/>
    <x v="10"/>
    <s v="894790"/>
    <n v="4.4000000000000004"/>
    <n v="4.4000000000000004"/>
    <x v="0"/>
    <d v="2016-12-12T00:00:00"/>
    <x v="8"/>
    <n v="5784590"/>
    <n v="4.4000000000000004"/>
    <n v="1"/>
  </r>
  <r>
    <s v="COUNTY"/>
    <x v="10"/>
    <s v="894803"/>
    <n v="13.2"/>
    <n v="13.2"/>
    <x v="0"/>
    <d v="2016-12-13T00:00:00"/>
    <x v="8"/>
    <n v="5767190"/>
    <n v="4.4000000000000004"/>
    <n v="2.9999999999999996"/>
  </r>
  <r>
    <s v="COUNTY"/>
    <x v="10"/>
    <s v="896356"/>
    <n v="4.4000000000000004"/>
    <n v="4.4000000000000004"/>
    <x v="0"/>
    <d v="2016-12-13T00:00:00"/>
    <x v="8"/>
    <n v="5785200"/>
    <n v="4.4000000000000004"/>
    <n v="1"/>
  </r>
  <r>
    <s v="COUNTY"/>
    <x v="10"/>
    <s v="895035"/>
    <n v="8.8000000000000007"/>
    <n v="8.8000000000000007"/>
    <x v="0"/>
    <d v="2016-12-14T00:00:00"/>
    <x v="8"/>
    <n v="5006282"/>
    <n v="4.4000000000000004"/>
    <n v="2"/>
  </r>
  <r>
    <s v="COUNTY"/>
    <x v="10"/>
    <s v="895036"/>
    <n v="4.4000000000000004"/>
    <n v="4.4000000000000004"/>
    <x v="0"/>
    <d v="2016-12-14T00:00:00"/>
    <x v="8"/>
    <n v="5004831"/>
    <n v="4.4000000000000004"/>
    <n v="1"/>
  </r>
  <r>
    <s v="COUNTY"/>
    <x v="10"/>
    <s v="895037"/>
    <n v="8.8000000000000007"/>
    <n v="8.8000000000000007"/>
    <x v="0"/>
    <d v="2016-12-14T00:00:00"/>
    <x v="8"/>
    <n v="5005765"/>
    <n v="4.4000000000000004"/>
    <n v="2"/>
  </r>
  <r>
    <s v="COUNTY"/>
    <x v="10"/>
    <s v="895052"/>
    <n v="13.2"/>
    <n v="13.2"/>
    <x v="0"/>
    <d v="2016-12-15T00:00:00"/>
    <x v="8"/>
    <n v="5765610"/>
    <n v="4.4000000000000004"/>
    <n v="2.9999999999999996"/>
  </r>
  <r>
    <s v="COUNTY"/>
    <x v="10"/>
    <s v="895063"/>
    <n v="8.8000000000000007"/>
    <n v="8.8000000000000007"/>
    <x v="0"/>
    <d v="2016-12-15T00:00:00"/>
    <x v="8"/>
    <n v="5007536"/>
    <n v="4.4000000000000004"/>
    <n v="2"/>
  </r>
  <r>
    <s v="COUNTY"/>
    <x v="10"/>
    <s v="895364"/>
    <n v="8.8000000000000007"/>
    <n v="8.8000000000000007"/>
    <x v="0"/>
    <d v="2016-12-19T00:00:00"/>
    <x v="8"/>
    <n v="5728480"/>
    <n v="4.4000000000000004"/>
    <n v="2"/>
  </r>
  <r>
    <s v="COUNTY"/>
    <x v="10"/>
    <s v="895371"/>
    <n v="4.4000000000000004"/>
    <n v="4.4000000000000004"/>
    <x v="0"/>
    <d v="2016-12-19T00:00:00"/>
    <x v="8"/>
    <n v="5004529"/>
    <n v="4.4000000000000004"/>
    <n v="1"/>
  </r>
  <r>
    <s v="COUNTY"/>
    <x v="10"/>
    <s v="895376"/>
    <n v="4.4000000000000004"/>
    <n v="4.4000000000000004"/>
    <x v="0"/>
    <d v="2016-12-19T00:00:00"/>
    <x v="8"/>
    <n v="5780500"/>
    <n v="4.4000000000000004"/>
    <n v="1"/>
  </r>
  <r>
    <s v="COUNTY"/>
    <x v="10"/>
    <s v="896021"/>
    <n v="8.8000000000000007"/>
    <n v="8.8000000000000007"/>
    <x v="0"/>
    <d v="2016-12-20T00:00:00"/>
    <x v="8"/>
    <n v="5767190"/>
    <n v="4.4000000000000004"/>
    <n v="2"/>
  </r>
  <r>
    <s v="COUNTY"/>
    <x v="10"/>
    <s v="896033"/>
    <n v="8.8000000000000007"/>
    <n v="8.8000000000000007"/>
    <x v="0"/>
    <d v="2016-12-20T00:00:00"/>
    <x v="8"/>
    <n v="5724670"/>
    <n v="4.4000000000000004"/>
    <n v="2"/>
  </r>
  <r>
    <s v="COUNTY"/>
    <x v="10"/>
    <s v="896255"/>
    <n v="8.8000000000000007"/>
    <n v="8.8000000000000007"/>
    <x v="0"/>
    <d v="2016-12-21T00:00:00"/>
    <x v="8"/>
    <n v="5005051"/>
    <n v="4.4000000000000004"/>
    <n v="2"/>
  </r>
  <r>
    <s v="COUNTY"/>
    <x v="10"/>
    <s v="896258"/>
    <n v="4.4000000000000004"/>
    <n v="4.4000000000000004"/>
    <x v="0"/>
    <d v="2016-12-21T00:00:00"/>
    <x v="8"/>
    <n v="5014454"/>
    <n v="4.4000000000000004"/>
    <n v="1"/>
  </r>
  <r>
    <s v="COUNTY"/>
    <x v="10"/>
    <s v="896470"/>
    <n v="8.8000000000000007"/>
    <n v="8.8000000000000007"/>
    <x v="0"/>
    <d v="2016-12-22T00:00:00"/>
    <x v="8"/>
    <n v="5014961"/>
    <n v="4.4000000000000004"/>
    <n v="2"/>
  </r>
  <r>
    <s v="COUNTY"/>
    <x v="10"/>
    <s v="896984"/>
    <n v="8.8000000000000007"/>
    <n v="8.8000000000000007"/>
    <x v="0"/>
    <d v="2016-12-23T00:00:00"/>
    <x v="8"/>
    <n v="5772660"/>
    <n v="4.4000000000000004"/>
    <n v="2"/>
  </r>
  <r>
    <s v="COUNTY"/>
    <x v="10"/>
    <s v="896985"/>
    <n v="8.8000000000000007"/>
    <n v="8.8000000000000007"/>
    <x v="0"/>
    <d v="2016-12-23T00:00:00"/>
    <x v="8"/>
    <n v="5723060"/>
    <n v="4.4000000000000004"/>
    <n v="2"/>
  </r>
  <r>
    <s v="COUNTY"/>
    <x v="10"/>
    <s v="897036"/>
    <n v="13.2"/>
    <n v="13.2"/>
    <x v="0"/>
    <d v="2016-12-26T00:00:00"/>
    <x v="8"/>
    <n v="5016654"/>
    <n v="4.4000000000000004"/>
    <n v="2.9999999999999996"/>
  </r>
  <r>
    <s v="COUNTY"/>
    <x v="10"/>
    <s v="897038"/>
    <n v="17.600000000000001"/>
    <n v="17.600000000000001"/>
    <x v="0"/>
    <d v="2016-12-26T00:00:00"/>
    <x v="8"/>
    <n v="5748590"/>
    <n v="4.4000000000000004"/>
    <n v="4"/>
  </r>
  <r>
    <s v="COUNTY"/>
    <x v="10"/>
    <s v="897042"/>
    <n v="4.4000000000000004"/>
    <n v="4.4000000000000004"/>
    <x v="0"/>
    <d v="2016-12-26T00:00:00"/>
    <x v="8"/>
    <n v="5005010"/>
    <n v="4.4000000000000004"/>
    <n v="1"/>
  </r>
  <r>
    <s v="COUNTY"/>
    <x v="10"/>
    <s v="897043"/>
    <n v="4.4000000000000004"/>
    <n v="4.4000000000000004"/>
    <x v="0"/>
    <d v="2016-12-26T00:00:00"/>
    <x v="8"/>
    <n v="5704560"/>
    <n v="4.4000000000000004"/>
    <n v="1"/>
  </r>
  <r>
    <s v="COUNTY"/>
    <x v="10"/>
    <s v="897046"/>
    <n v="4.4000000000000004"/>
    <n v="4.4000000000000004"/>
    <x v="0"/>
    <d v="2016-12-26T00:00:00"/>
    <x v="8"/>
    <n v="5778120"/>
    <n v="4.4000000000000004"/>
    <n v="1"/>
  </r>
  <r>
    <s v="COUNTY"/>
    <x v="10"/>
    <s v="897047"/>
    <n v="4.4000000000000004"/>
    <n v="4.4000000000000004"/>
    <x v="0"/>
    <d v="2016-12-26T00:00:00"/>
    <x v="8"/>
    <n v="5004138"/>
    <n v="4.4000000000000004"/>
    <n v="1"/>
  </r>
  <r>
    <s v="COUNTY"/>
    <x v="10"/>
    <s v="897049"/>
    <n v="4.4000000000000004"/>
    <n v="4.4000000000000004"/>
    <x v="0"/>
    <d v="2016-12-26T00:00:00"/>
    <x v="8"/>
    <n v="5766360"/>
    <n v="4.4000000000000004"/>
    <n v="1"/>
  </r>
  <r>
    <s v="COUNTY"/>
    <x v="10"/>
    <s v="897050"/>
    <n v="4.4000000000000004"/>
    <n v="4.4000000000000004"/>
    <x v="0"/>
    <d v="2016-12-26T00:00:00"/>
    <x v="8"/>
    <n v="5712690"/>
    <n v="4.4000000000000004"/>
    <n v="1"/>
  </r>
  <r>
    <s v="COUNTY"/>
    <x v="10"/>
    <s v="897051"/>
    <n v="22"/>
    <n v="22"/>
    <x v="0"/>
    <d v="2016-12-26T00:00:00"/>
    <x v="8"/>
    <n v="5765340"/>
    <n v="4.4000000000000004"/>
    <n v="5"/>
  </r>
  <r>
    <s v="COUNTY"/>
    <x v="10"/>
    <s v="897052"/>
    <n v="17.600000000000001"/>
    <n v="17.600000000000001"/>
    <x v="0"/>
    <d v="2016-12-26T00:00:00"/>
    <x v="8"/>
    <n v="5778190"/>
    <n v="4.4000000000000004"/>
    <n v="4"/>
  </r>
  <r>
    <s v="COUNTY"/>
    <x v="10"/>
    <s v="897053"/>
    <n v="13.2"/>
    <n v="13.2"/>
    <x v="0"/>
    <d v="2016-12-26T00:00:00"/>
    <x v="8"/>
    <n v="5758590"/>
    <n v="4.4000000000000004"/>
    <n v="2.9999999999999996"/>
  </r>
  <r>
    <s v="COUNTY"/>
    <x v="10"/>
    <s v="897055"/>
    <n v="4.4000000000000004"/>
    <n v="4.4000000000000004"/>
    <x v="0"/>
    <d v="2016-12-26T00:00:00"/>
    <x v="8"/>
    <n v="5781740"/>
    <n v="4.4000000000000004"/>
    <n v="1"/>
  </r>
  <r>
    <s v="COUNTY"/>
    <x v="10"/>
    <s v="897092"/>
    <n v="4.4000000000000004"/>
    <n v="4.4000000000000004"/>
    <x v="0"/>
    <d v="2016-12-26T00:00:00"/>
    <x v="8"/>
    <n v="5786420"/>
    <n v="4.4000000000000004"/>
    <n v="1"/>
  </r>
  <r>
    <s v="COUNTY"/>
    <x v="10"/>
    <s v="897100"/>
    <n v="4.4000000000000004"/>
    <n v="4.4000000000000004"/>
    <x v="0"/>
    <d v="2016-12-26T00:00:00"/>
    <x v="8"/>
    <n v="5780500"/>
    <n v="4.4000000000000004"/>
    <n v="1"/>
  </r>
  <r>
    <s v="COUNTY"/>
    <x v="10"/>
    <s v="897101"/>
    <n v="4.4000000000000004"/>
    <n v="4.4000000000000004"/>
    <x v="0"/>
    <d v="2016-12-26T00:00:00"/>
    <x v="8"/>
    <n v="5773510"/>
    <n v="4.4000000000000004"/>
    <n v="1"/>
  </r>
  <r>
    <s v="COUNTY"/>
    <x v="10"/>
    <s v="898292"/>
    <n v="8.8000000000000007"/>
    <n v="8.8000000000000007"/>
    <x v="0"/>
    <d v="2016-12-27T00:00:00"/>
    <x v="8"/>
    <n v="5001028"/>
    <n v="4.4000000000000004"/>
    <n v="2"/>
  </r>
  <r>
    <s v="COUNTY"/>
    <x v="10"/>
    <s v="898294"/>
    <n v="4.4000000000000004"/>
    <n v="4.4000000000000004"/>
    <x v="0"/>
    <d v="2016-12-27T00:00:00"/>
    <x v="8"/>
    <n v="5001491"/>
    <n v="4.4000000000000004"/>
    <n v="1"/>
  </r>
  <r>
    <s v="COUNTY"/>
    <x v="10"/>
    <s v="898297"/>
    <n v="8.8000000000000007"/>
    <n v="8.8000000000000007"/>
    <x v="0"/>
    <d v="2016-12-27T00:00:00"/>
    <x v="8"/>
    <n v="5013962"/>
    <n v="4.4000000000000004"/>
    <n v="2"/>
  </r>
  <r>
    <s v="COUNTY"/>
    <x v="10"/>
    <s v="898304"/>
    <n v="8.8000000000000007"/>
    <n v="8.8000000000000007"/>
    <x v="0"/>
    <d v="2016-12-27T00:00:00"/>
    <x v="8"/>
    <n v="5001271"/>
    <n v="4.4000000000000004"/>
    <n v="2"/>
  </r>
  <r>
    <s v="COUNTY"/>
    <x v="10"/>
    <s v="898308"/>
    <n v="4.4000000000000004"/>
    <n v="4.4000000000000004"/>
    <x v="0"/>
    <d v="2016-12-27T00:00:00"/>
    <x v="8"/>
    <n v="5001204"/>
    <n v="4.4000000000000004"/>
    <n v="1"/>
  </r>
  <r>
    <s v="COUNTY"/>
    <x v="10"/>
    <s v="898313"/>
    <n v="4.4000000000000004"/>
    <n v="4.4000000000000004"/>
    <x v="0"/>
    <d v="2016-12-27T00:00:00"/>
    <x v="8"/>
    <n v="5001291"/>
    <n v="4.4000000000000004"/>
    <n v="1"/>
  </r>
  <r>
    <s v="COUNTY"/>
    <x v="10"/>
    <s v="898321"/>
    <n v="8.8000000000000007"/>
    <n v="8.8000000000000007"/>
    <x v="0"/>
    <d v="2016-12-27T00:00:00"/>
    <x v="8"/>
    <n v="5001250"/>
    <n v="4.4000000000000004"/>
    <n v="2"/>
  </r>
  <r>
    <s v="COUNTY"/>
    <x v="10"/>
    <s v="898322"/>
    <n v="8.8000000000000007"/>
    <n v="8.8000000000000007"/>
    <x v="0"/>
    <d v="2016-12-27T00:00:00"/>
    <x v="8"/>
    <n v="5001073"/>
    <n v="4.4000000000000004"/>
    <n v="2"/>
  </r>
  <r>
    <s v="COUNTY"/>
    <x v="10"/>
    <s v="898323"/>
    <n v="8.8000000000000007"/>
    <n v="8.8000000000000007"/>
    <x v="0"/>
    <d v="2016-12-27T00:00:00"/>
    <x v="8"/>
    <n v="5001173"/>
    <n v="4.4000000000000004"/>
    <n v="2"/>
  </r>
  <r>
    <s v="COUNTY"/>
    <x v="10"/>
    <s v="898332"/>
    <n v="8.8000000000000007"/>
    <n v="8.8000000000000007"/>
    <x v="0"/>
    <d v="2016-12-27T00:00:00"/>
    <x v="8"/>
    <n v="5001071"/>
    <n v="4.4000000000000004"/>
    <n v="2"/>
  </r>
  <r>
    <s v="COUNTY"/>
    <x v="10"/>
    <s v="898337"/>
    <n v="4.4000000000000004"/>
    <n v="4.4000000000000004"/>
    <x v="0"/>
    <d v="2016-12-27T00:00:00"/>
    <x v="8"/>
    <n v="5006094"/>
    <n v="4.4000000000000004"/>
    <n v="1"/>
  </r>
  <r>
    <s v="COUNTY"/>
    <x v="10"/>
    <s v="898339"/>
    <n v="4.4000000000000004"/>
    <n v="4.4000000000000004"/>
    <x v="0"/>
    <d v="2016-12-27T00:00:00"/>
    <x v="8"/>
    <n v="5724970"/>
    <n v="4.4000000000000004"/>
    <n v="1"/>
  </r>
  <r>
    <s v="COUNTY"/>
    <x v="10"/>
    <s v="898340"/>
    <n v="4.4000000000000004"/>
    <n v="4.4000000000000004"/>
    <x v="0"/>
    <d v="2016-12-27T00:00:00"/>
    <x v="8"/>
    <n v="5007350"/>
    <n v="4.4000000000000004"/>
    <n v="1"/>
  </r>
  <r>
    <s v="COUNTY"/>
    <x v="10"/>
    <s v="898341"/>
    <n v="4.4000000000000004"/>
    <n v="4.4000000000000004"/>
    <x v="0"/>
    <d v="2016-12-27T00:00:00"/>
    <x v="8"/>
    <n v="5765290"/>
    <n v="4.4000000000000004"/>
    <n v="1"/>
  </r>
  <r>
    <s v="COUNTY"/>
    <x v="10"/>
    <s v="898342"/>
    <n v="4.4000000000000004"/>
    <n v="4.4000000000000004"/>
    <x v="0"/>
    <d v="2016-12-27T00:00:00"/>
    <x v="8"/>
    <n v="5006416"/>
    <n v="4.4000000000000004"/>
    <n v="1"/>
  </r>
  <r>
    <s v="COUNTY"/>
    <x v="10"/>
    <s v="898343"/>
    <n v="4.4000000000000004"/>
    <n v="4.4000000000000004"/>
    <x v="0"/>
    <d v="2016-12-27T00:00:00"/>
    <x v="8"/>
    <n v="5006683"/>
    <n v="4.4000000000000004"/>
    <n v="1"/>
  </r>
  <r>
    <s v="COUNTY"/>
    <x v="10"/>
    <s v="898349"/>
    <n v="8.8000000000000007"/>
    <n v="8.8000000000000007"/>
    <x v="0"/>
    <d v="2016-12-27T00:00:00"/>
    <x v="8"/>
    <n v="5729280"/>
    <n v="4.4000000000000004"/>
    <n v="2"/>
  </r>
  <r>
    <s v="COUNTY"/>
    <x v="10"/>
    <s v="898948"/>
    <n v="4.4000000000000004"/>
    <n v="4.4000000000000004"/>
    <x v="0"/>
    <d v="2016-12-28T00:00:00"/>
    <x v="8"/>
    <n v="5004251"/>
    <n v="4.4000000000000004"/>
    <n v="1"/>
  </r>
  <r>
    <s v="COUNTY"/>
    <x v="10"/>
    <s v="898950"/>
    <n v="4.4000000000000004"/>
    <n v="4.4000000000000004"/>
    <x v="0"/>
    <d v="2016-12-28T00:00:00"/>
    <x v="8"/>
    <n v="5005555"/>
    <n v="4.4000000000000004"/>
    <n v="1"/>
  </r>
  <r>
    <s v="COUNTY"/>
    <x v="10"/>
    <s v="898951"/>
    <n v="4.4000000000000004"/>
    <n v="4.4000000000000004"/>
    <x v="0"/>
    <d v="2016-12-28T00:00:00"/>
    <x v="8"/>
    <n v="5762580"/>
    <n v="4.4000000000000004"/>
    <n v="1"/>
  </r>
  <r>
    <s v="COUNTY"/>
    <x v="10"/>
    <s v="898952"/>
    <n v="4.4000000000000004"/>
    <n v="4.4000000000000004"/>
    <x v="0"/>
    <d v="2016-12-28T00:00:00"/>
    <x v="8"/>
    <n v="5004503"/>
    <n v="4.4000000000000004"/>
    <n v="1"/>
  </r>
  <r>
    <s v="COUNTY"/>
    <x v="10"/>
    <s v="898953"/>
    <n v="4.4000000000000004"/>
    <n v="4.4000000000000004"/>
    <x v="0"/>
    <d v="2016-12-28T00:00:00"/>
    <x v="8"/>
    <n v="5747310"/>
    <n v="4.4000000000000004"/>
    <n v="1"/>
  </r>
  <r>
    <s v="COUNTY"/>
    <x v="10"/>
    <s v="898954"/>
    <n v="8.8000000000000007"/>
    <n v="8.8000000000000007"/>
    <x v="0"/>
    <d v="2016-12-28T00:00:00"/>
    <x v="8"/>
    <n v="5776290"/>
    <n v="4.4000000000000004"/>
    <n v="2"/>
  </r>
  <r>
    <s v="COUNTY"/>
    <x v="10"/>
    <s v="898955"/>
    <n v="13.2"/>
    <n v="13.2"/>
    <x v="0"/>
    <d v="2016-12-28T00:00:00"/>
    <x v="8"/>
    <n v="5782120"/>
    <n v="4.4000000000000004"/>
    <n v="2.9999999999999996"/>
  </r>
  <r>
    <s v="COUNTY"/>
    <x v="10"/>
    <s v="898958"/>
    <n v="4.4000000000000004"/>
    <n v="4.4000000000000004"/>
    <x v="0"/>
    <d v="2016-12-28T00:00:00"/>
    <x v="8"/>
    <n v="5004350"/>
    <n v="4.4000000000000004"/>
    <n v="1"/>
  </r>
  <r>
    <s v="COUNTY"/>
    <x v="10"/>
    <s v="898959"/>
    <n v="4.4000000000000004"/>
    <n v="4.4000000000000004"/>
    <x v="0"/>
    <d v="2016-12-28T00:00:00"/>
    <x v="8"/>
    <n v="5005765"/>
    <n v="4.4000000000000004"/>
    <n v="1"/>
  </r>
  <r>
    <s v="COUNTY"/>
    <x v="10"/>
    <s v="899214"/>
    <n v="8.8000000000000007"/>
    <n v="8.8000000000000007"/>
    <x v="0"/>
    <d v="2016-12-30T00:00:00"/>
    <x v="8"/>
    <n v="5723060"/>
    <n v="4.4000000000000004"/>
    <n v="2"/>
  </r>
  <r>
    <s v="COUNTY"/>
    <x v="10"/>
    <s v="899216"/>
    <n v="4.4000000000000004"/>
    <n v="4.4000000000000004"/>
    <x v="0"/>
    <d v="2016-12-30T00:00:00"/>
    <x v="8"/>
    <n v="5005728"/>
    <n v="4.4000000000000004"/>
    <n v="1"/>
  </r>
  <r>
    <s v="COUNTY"/>
    <x v="10"/>
    <s v="899218"/>
    <n v="8.8000000000000007"/>
    <n v="8.8000000000000007"/>
    <x v="0"/>
    <d v="2016-12-30T00:00:00"/>
    <x v="8"/>
    <n v="5706220"/>
    <n v="4.4000000000000004"/>
    <n v="2"/>
  </r>
  <r>
    <s v="COUNTY"/>
    <x v="10"/>
    <s v="907493"/>
    <n v="26.64"/>
    <n v="26.64"/>
    <x v="0"/>
    <d v="2017-01-02T00:00:00"/>
    <x v="9"/>
    <n v="5776600"/>
    <n v="4.4400000000000004"/>
    <n v="6"/>
  </r>
  <r>
    <s v="COUNTY"/>
    <x v="10"/>
    <s v="907514"/>
    <n v="8.8800000000000008"/>
    <n v="8.8800000000000008"/>
    <x v="0"/>
    <d v="2017-01-02T00:00:00"/>
    <x v="9"/>
    <n v="5735290"/>
    <n v="4.4400000000000004"/>
    <n v="2"/>
  </r>
  <r>
    <s v="AWH"/>
    <x v="10"/>
    <s v="907550"/>
    <n v="4.4400000000000004"/>
    <n v="4.4400000000000004"/>
    <x v="0"/>
    <d v="2017-01-02T00:00:00"/>
    <x v="9"/>
    <n v="5738330"/>
    <n v="4.4400000000000004"/>
    <n v="1"/>
  </r>
  <r>
    <s v="COUNTY"/>
    <x v="10"/>
    <s v="907551"/>
    <n v="4.4400000000000004"/>
    <n v="4.4400000000000004"/>
    <x v="0"/>
    <d v="2017-01-02T00:00:00"/>
    <x v="9"/>
    <n v="5759260"/>
    <n v="4.4400000000000004"/>
    <n v="1"/>
  </r>
  <r>
    <s v="COUNTY"/>
    <x v="10"/>
    <s v="907552"/>
    <n v="4.4400000000000004"/>
    <n v="4.4400000000000004"/>
    <x v="0"/>
    <d v="2017-01-02T00:00:00"/>
    <x v="9"/>
    <n v="5016324"/>
    <n v="4.4400000000000004"/>
    <n v="1"/>
  </r>
  <r>
    <s v="COUNTY"/>
    <x v="10"/>
    <s v="907554"/>
    <n v="4.4400000000000004"/>
    <n v="4.4400000000000004"/>
    <x v="0"/>
    <d v="2017-01-02T00:00:00"/>
    <x v="9"/>
    <n v="5757120"/>
    <n v="4.4400000000000004"/>
    <n v="1"/>
  </r>
  <r>
    <s v="COUNTY"/>
    <x v="10"/>
    <s v="907555"/>
    <n v="8.8800000000000008"/>
    <n v="8.8800000000000008"/>
    <x v="0"/>
    <d v="2017-01-02T00:00:00"/>
    <x v="9"/>
    <n v="5015835"/>
    <n v="4.4400000000000004"/>
    <n v="2"/>
  </r>
  <r>
    <s v="COUNTY"/>
    <x v="10"/>
    <s v="907556"/>
    <n v="4.4400000000000004"/>
    <n v="4.4400000000000004"/>
    <x v="0"/>
    <d v="2017-01-02T00:00:00"/>
    <x v="9"/>
    <n v="5014791"/>
    <n v="4.4400000000000004"/>
    <n v="1"/>
  </r>
  <r>
    <s v="COUNTY"/>
    <x v="10"/>
    <s v="907557"/>
    <n v="4.4400000000000004"/>
    <n v="4.4400000000000004"/>
    <x v="0"/>
    <d v="2017-01-02T00:00:00"/>
    <x v="9"/>
    <n v="5775050"/>
    <n v="4.4400000000000004"/>
    <n v="1"/>
  </r>
  <r>
    <s v="COUNTY"/>
    <x v="10"/>
    <s v="907558"/>
    <n v="4.4400000000000004"/>
    <n v="4.4400000000000004"/>
    <x v="0"/>
    <d v="2017-01-02T00:00:00"/>
    <x v="9"/>
    <n v="5007441"/>
    <n v="4.4400000000000004"/>
    <n v="1"/>
  </r>
  <r>
    <s v="COUNTY"/>
    <x v="10"/>
    <s v="907561"/>
    <n v="13.32"/>
    <n v="13.32"/>
    <x v="0"/>
    <d v="2017-01-02T00:00:00"/>
    <x v="9"/>
    <n v="5775830"/>
    <n v="4.4400000000000004"/>
    <n v="3"/>
  </r>
  <r>
    <s v="COUNTY"/>
    <x v="10"/>
    <s v="907562"/>
    <n v="8.8800000000000008"/>
    <n v="8.8800000000000008"/>
    <x v="0"/>
    <d v="2017-01-02T00:00:00"/>
    <x v="9"/>
    <n v="5778190"/>
    <n v="4.4400000000000004"/>
    <n v="2"/>
  </r>
  <r>
    <s v="COUNTY"/>
    <x v="10"/>
    <s v="907563"/>
    <n v="8.8800000000000008"/>
    <n v="8.8800000000000008"/>
    <x v="0"/>
    <d v="2017-01-02T00:00:00"/>
    <x v="9"/>
    <n v="5787530"/>
    <n v="4.4400000000000004"/>
    <n v="2"/>
  </r>
  <r>
    <s v="COUNTY"/>
    <x v="10"/>
    <s v="907564"/>
    <n v="17.760000000000002"/>
    <n v="17.760000000000002"/>
    <x v="0"/>
    <d v="2017-01-02T00:00:00"/>
    <x v="9"/>
    <n v="5778130"/>
    <n v="4.4400000000000004"/>
    <n v="4"/>
  </r>
  <r>
    <s v="COUNTY"/>
    <x v="10"/>
    <s v="908337"/>
    <n v="4.4400000000000004"/>
    <n v="4.4400000000000004"/>
    <x v="0"/>
    <d v="2017-01-03T00:00:00"/>
    <x v="9"/>
    <n v="5705800"/>
    <n v="4.4400000000000004"/>
    <n v="1"/>
  </r>
  <r>
    <s v="COUNTY"/>
    <x v="10"/>
    <s v="908339"/>
    <n v="4.4400000000000004"/>
    <n v="4.4400000000000004"/>
    <x v="0"/>
    <d v="2017-01-03T00:00:00"/>
    <x v="9"/>
    <n v="5763550"/>
    <n v="4.4400000000000004"/>
    <n v="1"/>
  </r>
  <r>
    <s v="COUNTY"/>
    <x v="10"/>
    <s v="908340"/>
    <n v="4.4400000000000004"/>
    <n v="4.4400000000000004"/>
    <x v="0"/>
    <d v="2017-01-03T00:00:00"/>
    <x v="9"/>
    <n v="5748170"/>
    <n v="4.4400000000000004"/>
    <n v="1"/>
  </r>
  <r>
    <s v="COUNTY"/>
    <x v="10"/>
    <s v="908344"/>
    <n v="4.4400000000000004"/>
    <n v="4.4400000000000004"/>
    <x v="0"/>
    <d v="2017-01-03T00:00:00"/>
    <x v="9"/>
    <n v="5701710"/>
    <n v="4.4400000000000004"/>
    <n v="1"/>
  </r>
  <r>
    <s v="COUNTY"/>
    <x v="10"/>
    <s v="908347"/>
    <n v="4.4400000000000004"/>
    <n v="4.4400000000000004"/>
    <x v="0"/>
    <d v="2017-01-03T00:00:00"/>
    <x v="9"/>
    <n v="5007174"/>
    <n v="4.4400000000000004"/>
    <n v="1"/>
  </r>
  <r>
    <s v="COUNTY"/>
    <x v="10"/>
    <s v="908375"/>
    <n v="13.32"/>
    <n v="13.32"/>
    <x v="0"/>
    <d v="2017-01-03T00:00:00"/>
    <x v="9"/>
    <n v="5745500"/>
    <n v="4.4400000000000004"/>
    <n v="3"/>
  </r>
  <r>
    <s v="COUNTY"/>
    <x v="10"/>
    <s v="909953"/>
    <n v="4.4400000000000004"/>
    <n v="4.4400000000000004"/>
    <x v="0"/>
    <d v="2017-01-03T00:00:00"/>
    <x v="9"/>
    <n v="5006094"/>
    <n v="4.4400000000000004"/>
    <n v="1"/>
  </r>
  <r>
    <s v="COUNTY"/>
    <x v="10"/>
    <s v="909954"/>
    <n v="4.4400000000000004"/>
    <n v="4.4400000000000004"/>
    <x v="0"/>
    <d v="2017-01-03T00:00:00"/>
    <x v="9"/>
    <n v="5777920"/>
    <n v="4.4400000000000004"/>
    <n v="1"/>
  </r>
  <r>
    <s v="COUNTY"/>
    <x v="10"/>
    <s v="909955"/>
    <n v="8.8800000000000008"/>
    <n v="8.8800000000000008"/>
    <x v="0"/>
    <d v="2017-01-03T00:00:00"/>
    <x v="9"/>
    <n v="5005820"/>
    <n v="4.4400000000000004"/>
    <n v="2"/>
  </r>
  <r>
    <s v="COUNTY"/>
    <x v="10"/>
    <s v="909957"/>
    <n v="4.4400000000000004"/>
    <n v="4.4400000000000004"/>
    <x v="0"/>
    <d v="2017-01-03T00:00:00"/>
    <x v="9"/>
    <n v="5005371"/>
    <n v="4.4400000000000004"/>
    <n v="1"/>
  </r>
  <r>
    <s v="COUNTY"/>
    <x v="10"/>
    <s v="909958"/>
    <n v="8.8800000000000008"/>
    <n v="8.8800000000000008"/>
    <x v="0"/>
    <d v="2017-01-03T00:00:00"/>
    <x v="9"/>
    <n v="5010637"/>
    <n v="4.4400000000000004"/>
    <n v="2"/>
  </r>
  <r>
    <s v="COUNTY"/>
    <x v="10"/>
    <s v="909959"/>
    <n v="4.4400000000000004"/>
    <n v="4.4400000000000004"/>
    <x v="0"/>
    <d v="2017-01-03T00:00:00"/>
    <x v="9"/>
    <n v="5764090"/>
    <n v="4.4400000000000004"/>
    <n v="1"/>
  </r>
  <r>
    <s v="COUNTY"/>
    <x v="10"/>
    <s v="909961"/>
    <n v="4.4400000000000004"/>
    <n v="4.4400000000000004"/>
    <x v="0"/>
    <d v="2017-01-03T00:00:00"/>
    <x v="9"/>
    <n v="5004060"/>
    <n v="4.4400000000000004"/>
    <n v="1"/>
  </r>
  <r>
    <s v="COUNTY"/>
    <x v="10"/>
    <s v="909962"/>
    <n v="4.4400000000000004"/>
    <n v="4.4400000000000004"/>
    <x v="0"/>
    <d v="2017-01-03T00:00:00"/>
    <x v="9"/>
    <n v="5763290"/>
    <n v="4.4400000000000004"/>
    <n v="1"/>
  </r>
  <r>
    <s v="COUNTY"/>
    <x v="10"/>
    <s v="909965"/>
    <n v="4.4400000000000004"/>
    <n v="4.4400000000000004"/>
    <x v="0"/>
    <d v="2017-01-03T00:00:00"/>
    <x v="9"/>
    <n v="5015848"/>
    <n v="4.4400000000000004"/>
    <n v="1"/>
  </r>
  <r>
    <s v="COUNTY"/>
    <x v="10"/>
    <s v="908769"/>
    <n v="8.8800000000000008"/>
    <n v="8.8800000000000008"/>
    <x v="0"/>
    <d v="2017-01-04T00:00:00"/>
    <x v="9"/>
    <n v="5005912"/>
    <n v="4.4400000000000004"/>
    <n v="2"/>
  </r>
  <r>
    <s v="COUNTY"/>
    <x v="10"/>
    <s v="908771"/>
    <n v="13.32"/>
    <n v="13.32"/>
    <x v="0"/>
    <d v="2017-01-04T00:00:00"/>
    <x v="9"/>
    <n v="5004872"/>
    <n v="4.4400000000000004"/>
    <n v="3"/>
  </r>
  <r>
    <s v="COUNTY"/>
    <x v="10"/>
    <s v="908777"/>
    <n v="4.4400000000000004"/>
    <n v="4.4400000000000004"/>
    <x v="0"/>
    <d v="2017-01-04T00:00:00"/>
    <x v="9"/>
    <n v="5706000"/>
    <n v="4.4400000000000004"/>
    <n v="1"/>
  </r>
  <r>
    <s v="COUNTY"/>
    <x v="10"/>
    <s v="908778"/>
    <n v="4.4400000000000004"/>
    <n v="4.4400000000000004"/>
    <x v="0"/>
    <d v="2017-01-04T00:00:00"/>
    <x v="9"/>
    <n v="5004078"/>
    <n v="4.4400000000000004"/>
    <n v="1"/>
  </r>
  <r>
    <s v="COUNTY"/>
    <x v="10"/>
    <s v="908780"/>
    <n v="4.4400000000000004"/>
    <n v="4.4400000000000004"/>
    <x v="0"/>
    <d v="2017-01-04T00:00:00"/>
    <x v="9"/>
    <n v="5005765"/>
    <n v="4.4400000000000004"/>
    <n v="1"/>
  </r>
  <r>
    <s v="COUNTY"/>
    <x v="10"/>
    <s v="909049"/>
    <n v="8.8800000000000008"/>
    <n v="8.8800000000000008"/>
    <x v="0"/>
    <d v="2017-01-05T00:00:00"/>
    <x v="9"/>
    <n v="5005407"/>
    <n v="4.4400000000000004"/>
    <n v="2"/>
  </r>
  <r>
    <s v="COUNTY"/>
    <x v="10"/>
    <s v="909051"/>
    <n v="4.4400000000000004"/>
    <n v="4.4400000000000004"/>
    <x v="0"/>
    <d v="2017-01-05T00:00:00"/>
    <x v="9"/>
    <n v="5006472"/>
    <n v="4.4400000000000004"/>
    <n v="1"/>
  </r>
  <r>
    <s v="COUNTY"/>
    <x v="10"/>
    <s v="909052"/>
    <n v="4.4400000000000004"/>
    <n v="4.4400000000000004"/>
    <x v="0"/>
    <d v="2017-01-05T00:00:00"/>
    <x v="9"/>
    <n v="5764150"/>
    <n v="4.4400000000000004"/>
    <n v="1"/>
  </r>
  <r>
    <s v="COUNTY"/>
    <x v="10"/>
    <s v="909053"/>
    <n v="8.8800000000000008"/>
    <n v="8.8800000000000008"/>
    <x v="0"/>
    <d v="2017-01-05T00:00:00"/>
    <x v="9"/>
    <n v="5004068"/>
    <n v="4.4400000000000004"/>
    <n v="2"/>
  </r>
  <r>
    <s v="COUNTY"/>
    <x v="10"/>
    <s v="909054"/>
    <n v="4.4400000000000004"/>
    <n v="4.4400000000000004"/>
    <x v="0"/>
    <d v="2017-01-05T00:00:00"/>
    <x v="9"/>
    <n v="5005069"/>
    <n v="4.4400000000000004"/>
    <n v="1"/>
  </r>
  <r>
    <s v="COUNTY"/>
    <x v="10"/>
    <s v="909057"/>
    <n v="4.4400000000000004"/>
    <n v="4.4400000000000004"/>
    <x v="0"/>
    <d v="2017-01-05T00:00:00"/>
    <x v="9"/>
    <n v="5007173"/>
    <n v="4.4400000000000004"/>
    <n v="1"/>
  </r>
  <r>
    <s v="COUNTY"/>
    <x v="10"/>
    <s v="909058"/>
    <n v="4.4400000000000004"/>
    <n v="4.4400000000000004"/>
    <x v="0"/>
    <d v="2017-01-05T00:00:00"/>
    <x v="9"/>
    <n v="5765610"/>
    <n v="4.4400000000000004"/>
    <n v="1"/>
  </r>
  <r>
    <s v="COUNTY"/>
    <x v="10"/>
    <s v="909321"/>
    <n v="8.8800000000000008"/>
    <n v="8.8800000000000008"/>
    <x v="0"/>
    <d v="2017-01-06T00:00:00"/>
    <x v="9"/>
    <n v="5789120"/>
    <n v="4.4400000000000004"/>
    <n v="2"/>
  </r>
  <r>
    <s v="COUNTY"/>
    <x v="10"/>
    <s v="909325"/>
    <n v="4.4400000000000004"/>
    <n v="4.4400000000000004"/>
    <x v="0"/>
    <d v="2017-01-06T00:00:00"/>
    <x v="9"/>
    <n v="5758850"/>
    <n v="4.4400000000000004"/>
    <n v="1"/>
  </r>
  <r>
    <s v="COUNTY"/>
    <x v="10"/>
    <s v="909332"/>
    <n v="8.8800000000000008"/>
    <n v="8.8800000000000008"/>
    <x v="0"/>
    <d v="2017-01-06T00:00:00"/>
    <x v="9"/>
    <n v="5012179"/>
    <n v="4.4400000000000004"/>
    <n v="2"/>
  </r>
  <r>
    <s v="COUNTY"/>
    <x v="10"/>
    <s v="909341"/>
    <n v="17.760000000000002"/>
    <n v="17.760000000000002"/>
    <x v="0"/>
    <d v="2017-01-06T00:00:00"/>
    <x v="9"/>
    <n v="5773660"/>
    <n v="4.4400000000000004"/>
    <n v="4"/>
  </r>
  <r>
    <s v="COUNTY"/>
    <x v="10"/>
    <s v="909342"/>
    <n v="17.760000000000002"/>
    <n v="17.760000000000002"/>
    <x v="0"/>
    <d v="2017-01-06T00:00:00"/>
    <x v="9"/>
    <n v="5723060"/>
    <n v="4.4400000000000004"/>
    <n v="4"/>
  </r>
  <r>
    <s v="COUNTY"/>
    <x v="10"/>
    <s v="909512"/>
    <n v="8.8800000000000008"/>
    <n v="8.8800000000000008"/>
    <x v="0"/>
    <d v="2017-01-09T00:00:00"/>
    <x v="9"/>
    <n v="5742080"/>
    <n v="4.4400000000000004"/>
    <n v="2"/>
  </r>
  <r>
    <s v="COUNTY"/>
    <x v="10"/>
    <s v="909513"/>
    <n v="8.8800000000000008"/>
    <n v="8.8800000000000008"/>
    <x v="0"/>
    <d v="2017-01-09T00:00:00"/>
    <x v="9"/>
    <n v="5780950"/>
    <n v="4.4400000000000004"/>
    <n v="2"/>
  </r>
  <r>
    <s v="COUNTY"/>
    <x v="10"/>
    <s v="909515"/>
    <n v="8.8800000000000008"/>
    <n v="8.8800000000000008"/>
    <x v="0"/>
    <d v="2017-01-09T00:00:00"/>
    <x v="9"/>
    <n v="5786910"/>
    <n v="4.4400000000000004"/>
    <n v="2"/>
  </r>
  <r>
    <s v="COUNTY"/>
    <x v="10"/>
    <s v="909516"/>
    <n v="8.8800000000000008"/>
    <n v="8.8800000000000008"/>
    <x v="0"/>
    <d v="2017-01-09T00:00:00"/>
    <x v="9"/>
    <n v="5781130"/>
    <n v="4.4400000000000004"/>
    <n v="2"/>
  </r>
  <r>
    <s v="COUNTY"/>
    <x v="10"/>
    <s v="909517"/>
    <n v="22.2"/>
    <n v="22.2"/>
    <x v="0"/>
    <d v="2017-01-09T00:00:00"/>
    <x v="9"/>
    <n v="5016654"/>
    <n v="4.4400000000000004"/>
    <n v="4.9999999999999991"/>
  </r>
  <r>
    <s v="AWH"/>
    <x v="10"/>
    <s v="909518"/>
    <n v="4.4400000000000004"/>
    <n v="4.4400000000000004"/>
    <x v="0"/>
    <d v="2017-01-09T00:00:00"/>
    <x v="9"/>
    <n v="5014543"/>
    <n v="4.4400000000000004"/>
    <n v="1"/>
  </r>
  <r>
    <s v="COUNTY"/>
    <x v="10"/>
    <s v="909520"/>
    <n v="4.4400000000000004"/>
    <n v="4.4400000000000004"/>
    <x v="0"/>
    <d v="2017-01-09T00:00:00"/>
    <x v="9"/>
    <n v="5787310"/>
    <n v="4.4400000000000004"/>
    <n v="1"/>
  </r>
  <r>
    <s v="AWH"/>
    <x v="10"/>
    <s v="909521"/>
    <n v="8.8800000000000008"/>
    <n v="8.8800000000000008"/>
    <x v="0"/>
    <d v="2017-01-09T00:00:00"/>
    <x v="9"/>
    <n v="5759190"/>
    <n v="4.4400000000000004"/>
    <n v="2"/>
  </r>
  <r>
    <s v="AWH"/>
    <x v="10"/>
    <s v="909522"/>
    <n v="4.4400000000000004"/>
    <n v="4.4400000000000004"/>
    <x v="0"/>
    <d v="2017-01-09T00:00:00"/>
    <x v="9"/>
    <n v="5006576"/>
    <n v="4.4400000000000004"/>
    <n v="1"/>
  </r>
  <r>
    <s v="COUNTY"/>
    <x v="10"/>
    <s v="909523"/>
    <n v="8.8800000000000008"/>
    <n v="8.8800000000000008"/>
    <x v="0"/>
    <d v="2017-01-09T00:00:00"/>
    <x v="9"/>
    <n v="5703980"/>
    <n v="4.4400000000000004"/>
    <n v="2"/>
  </r>
  <r>
    <s v="COUNTY"/>
    <x v="10"/>
    <s v="909524"/>
    <n v="4.4400000000000004"/>
    <n v="4.4400000000000004"/>
    <x v="0"/>
    <d v="2017-01-09T00:00:00"/>
    <x v="9"/>
    <n v="5764790"/>
    <n v="4.4400000000000004"/>
    <n v="1"/>
  </r>
  <r>
    <s v="COUNTY"/>
    <x v="10"/>
    <s v="909525"/>
    <n v="4.4400000000000004"/>
    <n v="4.4400000000000004"/>
    <x v="0"/>
    <d v="2017-01-09T00:00:00"/>
    <x v="9"/>
    <n v="5781600"/>
    <n v="4.4400000000000004"/>
    <n v="1"/>
  </r>
  <r>
    <s v="COUNTY"/>
    <x v="10"/>
    <s v="909526"/>
    <n v="13.32"/>
    <n v="13.32"/>
    <x v="0"/>
    <d v="2017-01-09T00:00:00"/>
    <x v="9"/>
    <n v="5785520"/>
    <n v="4.4400000000000004"/>
    <n v="3"/>
  </r>
  <r>
    <s v="COUNTY"/>
    <x v="10"/>
    <s v="909527"/>
    <n v="4.4400000000000004"/>
    <n v="4.4400000000000004"/>
    <x v="0"/>
    <d v="2017-01-09T00:00:00"/>
    <x v="9"/>
    <n v="5759230"/>
    <n v="4.4400000000000004"/>
    <n v="1"/>
  </r>
  <r>
    <s v="COUNTY"/>
    <x v="10"/>
    <s v="909528"/>
    <n v="8.8800000000000008"/>
    <n v="8.8800000000000008"/>
    <x v="0"/>
    <d v="2017-01-09T00:00:00"/>
    <x v="9"/>
    <n v="5016033"/>
    <n v="4.4400000000000004"/>
    <n v="2"/>
  </r>
  <r>
    <s v="COUNTY"/>
    <x v="10"/>
    <s v="909530"/>
    <n v="8.8800000000000008"/>
    <n v="8.8800000000000008"/>
    <x v="0"/>
    <d v="2017-01-09T00:00:00"/>
    <x v="9"/>
    <n v="5012096"/>
    <n v="4.4400000000000004"/>
    <n v="2"/>
  </r>
  <r>
    <s v="COUNTY"/>
    <x v="10"/>
    <s v="909531"/>
    <n v="8.8800000000000008"/>
    <n v="8.8800000000000008"/>
    <x v="0"/>
    <d v="2017-01-09T00:00:00"/>
    <x v="9"/>
    <n v="5006684"/>
    <n v="4.4400000000000004"/>
    <n v="2"/>
  </r>
  <r>
    <s v="COUNTY"/>
    <x v="10"/>
    <s v="909533"/>
    <n v="4.4400000000000004"/>
    <n v="4.4400000000000004"/>
    <x v="0"/>
    <d v="2017-01-09T00:00:00"/>
    <x v="9"/>
    <n v="5780500"/>
    <n v="4.4400000000000004"/>
    <n v="1"/>
  </r>
  <r>
    <s v="COUNTY"/>
    <x v="10"/>
    <s v="910775"/>
    <n v="4.4400000000000004"/>
    <n v="4.4400000000000004"/>
    <x v="0"/>
    <d v="2017-01-10T00:00:00"/>
    <x v="9"/>
    <n v="5783860"/>
    <n v="4.4400000000000004"/>
    <n v="1"/>
  </r>
  <r>
    <s v="COUNTY"/>
    <x v="10"/>
    <s v="910779"/>
    <n v="4.4400000000000004"/>
    <n v="4.4400000000000004"/>
    <x v="0"/>
    <d v="2017-01-10T00:00:00"/>
    <x v="9"/>
    <n v="5724970"/>
    <n v="4.4400000000000004"/>
    <n v="1"/>
  </r>
  <r>
    <s v="COUNTY"/>
    <x v="10"/>
    <s v="910783"/>
    <n v="4.4400000000000004"/>
    <n v="4.4400000000000004"/>
    <x v="0"/>
    <d v="2017-01-10T00:00:00"/>
    <x v="9"/>
    <n v="5746890"/>
    <n v="4.4400000000000004"/>
    <n v="1"/>
  </r>
  <r>
    <s v="COUNTY"/>
    <x v="10"/>
    <s v="910789"/>
    <n v="8.8800000000000008"/>
    <n v="8.8800000000000008"/>
    <x v="0"/>
    <d v="2017-01-10T00:00:00"/>
    <x v="9"/>
    <n v="5743510"/>
    <n v="4.4400000000000004"/>
    <n v="2"/>
  </r>
  <r>
    <s v="COUNTY"/>
    <x v="10"/>
    <s v="910799"/>
    <n v="8.8800000000000008"/>
    <n v="8.8800000000000008"/>
    <x v="0"/>
    <d v="2017-01-10T00:00:00"/>
    <x v="9"/>
    <n v="5773060"/>
    <n v="4.4400000000000004"/>
    <n v="2"/>
  </r>
  <r>
    <s v="COUNTY"/>
    <x v="10"/>
    <s v="908906"/>
    <n v="-8.8000000000000007"/>
    <n v="8.8000000000000007"/>
    <x v="0"/>
    <d v="2017-01-11T00:00:00"/>
    <x v="9"/>
    <n v="5774990"/>
    <n v="4.4000000000000004"/>
    <n v="-2"/>
  </r>
  <r>
    <s v="COUNTY"/>
    <x v="10"/>
    <s v="912128"/>
    <n v="4.4400000000000004"/>
    <n v="4.4400000000000004"/>
    <x v="0"/>
    <d v="2017-01-11T00:00:00"/>
    <x v="9"/>
    <n v="5708620"/>
    <n v="4.4400000000000004"/>
    <n v="1"/>
  </r>
  <r>
    <s v="COUNTY"/>
    <x v="10"/>
    <s v="912129"/>
    <n v="4.4400000000000004"/>
    <n v="4.4400000000000004"/>
    <x v="0"/>
    <d v="2017-01-11T00:00:00"/>
    <x v="9"/>
    <n v="5728790"/>
    <n v="4.4400000000000004"/>
    <n v="1"/>
  </r>
  <r>
    <s v="COUNTY"/>
    <x v="10"/>
    <s v="912130"/>
    <n v="8.8800000000000008"/>
    <n v="8.8800000000000008"/>
    <x v="0"/>
    <d v="2017-01-11T00:00:00"/>
    <x v="9"/>
    <n v="5758510"/>
    <n v="4.4400000000000004"/>
    <n v="2"/>
  </r>
  <r>
    <s v="COUNTY"/>
    <x v="10"/>
    <s v="912131"/>
    <n v="8.8800000000000008"/>
    <n v="8.8800000000000008"/>
    <x v="0"/>
    <d v="2017-01-11T00:00:00"/>
    <x v="9"/>
    <n v="5762580"/>
    <n v="4.4400000000000004"/>
    <n v="2"/>
  </r>
  <r>
    <s v="COUNTY"/>
    <x v="10"/>
    <s v="912132"/>
    <n v="13.32"/>
    <n v="13.32"/>
    <x v="0"/>
    <d v="2017-01-11T00:00:00"/>
    <x v="9"/>
    <n v="5782120"/>
    <n v="4.4400000000000004"/>
    <n v="3"/>
  </r>
  <r>
    <s v="COUNTY"/>
    <x v="10"/>
    <s v="912213"/>
    <n v="4.4400000000000004"/>
    <n v="4.4400000000000004"/>
    <x v="0"/>
    <d v="2017-01-11T00:00:00"/>
    <x v="9"/>
    <n v="5014454"/>
    <n v="4.4400000000000004"/>
    <n v="1"/>
  </r>
  <r>
    <s v="COUNTY"/>
    <x v="10"/>
    <s v="912236"/>
    <n v="4.4400000000000004"/>
    <n v="4.4400000000000004"/>
    <x v="0"/>
    <d v="2017-01-12T00:00:00"/>
    <x v="9"/>
    <n v="5012848"/>
    <n v="4.4400000000000004"/>
    <n v="1"/>
  </r>
  <r>
    <s v="COUNTY"/>
    <x v="10"/>
    <s v="912243"/>
    <n v="8.8800000000000008"/>
    <n v="8.8800000000000008"/>
    <x v="0"/>
    <d v="2017-01-12T00:00:00"/>
    <x v="9"/>
    <n v="5014961"/>
    <n v="4.4400000000000004"/>
    <n v="2"/>
  </r>
  <r>
    <s v="COUNTY"/>
    <x v="10"/>
    <s v="909496"/>
    <n v="-4.4000000000000004"/>
    <n v="4.4000000000000004"/>
    <x v="0"/>
    <d v="2017-01-13T00:00:00"/>
    <x v="9"/>
    <n v="5784590"/>
    <n v="4.4000000000000004"/>
    <n v="-1"/>
  </r>
  <r>
    <s v="COUNTY"/>
    <x v="10"/>
    <s v="909507"/>
    <n v="-4.4000000000000004"/>
    <n v="4.4000000000000004"/>
    <x v="0"/>
    <d v="2017-01-13T00:00:00"/>
    <x v="9"/>
    <n v="5742660"/>
    <n v="4.4000000000000004"/>
    <n v="-1"/>
  </r>
  <r>
    <s v="COUNTY"/>
    <x v="10"/>
    <s v="914012"/>
    <n v="4.4400000000000004"/>
    <n v="4.4400000000000004"/>
    <x v="0"/>
    <d v="2017-01-16T00:00:00"/>
    <x v="9"/>
    <n v="5780840"/>
    <n v="4.4400000000000004"/>
    <n v="1"/>
  </r>
  <r>
    <s v="COUNTY"/>
    <x v="10"/>
    <s v="914035"/>
    <n v="8.8800000000000008"/>
    <n v="8.8800000000000008"/>
    <x v="0"/>
    <d v="2017-01-17T00:00:00"/>
    <x v="9"/>
    <n v="5013962"/>
    <n v="4.4400000000000004"/>
    <n v="2"/>
  </r>
  <r>
    <s v="COUNTY"/>
    <x v="10"/>
    <s v="914041"/>
    <n v="13.32"/>
    <n v="13.32"/>
    <x v="0"/>
    <d v="2017-01-17T00:00:00"/>
    <x v="9"/>
    <n v="5767190"/>
    <n v="4.4400000000000004"/>
    <n v="3"/>
  </r>
  <r>
    <s v="COUNTY"/>
    <x v="10"/>
    <s v="914042"/>
    <n v="8.8800000000000008"/>
    <n v="8.8800000000000008"/>
    <x v="0"/>
    <d v="2017-01-17T00:00:00"/>
    <x v="9"/>
    <n v="5747610"/>
    <n v="4.4400000000000004"/>
    <n v="2"/>
  </r>
  <r>
    <s v="COUNTY"/>
    <x v="10"/>
    <s v="914044"/>
    <n v="8.8800000000000008"/>
    <n v="8.8800000000000008"/>
    <x v="0"/>
    <d v="2017-01-17T00:00:00"/>
    <x v="9"/>
    <n v="5006677"/>
    <n v="4.4400000000000004"/>
    <n v="2"/>
  </r>
  <r>
    <s v="COUNTY"/>
    <x v="10"/>
    <s v="914054"/>
    <n v="4.4400000000000004"/>
    <n v="4.4400000000000004"/>
    <x v="0"/>
    <d v="2017-01-18T00:00:00"/>
    <x v="9"/>
    <n v="5728790"/>
    <n v="4.4400000000000004"/>
    <n v="1"/>
  </r>
  <r>
    <s v="COUNTY"/>
    <x v="10"/>
    <s v="914055"/>
    <n v="4.4400000000000004"/>
    <n v="4.4400000000000004"/>
    <x v="0"/>
    <d v="2017-01-18T00:00:00"/>
    <x v="9"/>
    <n v="5005555"/>
    <n v="4.4400000000000004"/>
    <n v="1"/>
  </r>
  <r>
    <s v="COUNTY"/>
    <x v="10"/>
    <s v="914057"/>
    <n v="4.4400000000000004"/>
    <n v="4.4400000000000004"/>
    <x v="0"/>
    <d v="2017-01-18T00:00:00"/>
    <x v="9"/>
    <n v="5747310"/>
    <n v="4.4400000000000004"/>
    <n v="1"/>
  </r>
  <r>
    <s v="COUNTY"/>
    <x v="10"/>
    <s v="914070"/>
    <n v="4.4400000000000004"/>
    <n v="4.4400000000000004"/>
    <x v="0"/>
    <d v="2017-01-19T00:00:00"/>
    <x v="9"/>
    <n v="5771510"/>
    <n v="4.4400000000000004"/>
    <n v="1"/>
  </r>
  <r>
    <s v="COUNTY"/>
    <x v="10"/>
    <s v="914072"/>
    <n v="4.4400000000000004"/>
    <n v="4.4400000000000004"/>
    <x v="0"/>
    <d v="2017-01-19T00:00:00"/>
    <x v="9"/>
    <n v="5004105"/>
    <n v="4.4400000000000004"/>
    <n v="1"/>
  </r>
  <r>
    <s v="COUNTY"/>
    <x v="10"/>
    <s v="914074"/>
    <n v="4.4400000000000004"/>
    <n v="4.4400000000000004"/>
    <x v="0"/>
    <d v="2017-01-19T00:00:00"/>
    <x v="9"/>
    <n v="5717100"/>
    <n v="4.4400000000000004"/>
    <n v="1"/>
  </r>
  <r>
    <s v="COUNTY"/>
    <x v="10"/>
    <s v="914075"/>
    <n v="4.4400000000000004"/>
    <n v="4.4400000000000004"/>
    <x v="0"/>
    <d v="2017-01-19T00:00:00"/>
    <x v="9"/>
    <n v="5743750"/>
    <n v="4.4400000000000004"/>
    <n v="1"/>
  </r>
  <r>
    <s v="COUNTY"/>
    <x v="10"/>
    <s v="914077"/>
    <n v="8.8800000000000008"/>
    <n v="8.8800000000000008"/>
    <x v="0"/>
    <d v="2017-01-20T00:00:00"/>
    <x v="9"/>
    <n v="5013374"/>
    <n v="4.4400000000000004"/>
    <n v="2"/>
  </r>
  <r>
    <s v="COUNTY"/>
    <x v="10"/>
    <s v="914082"/>
    <n v="8.8800000000000008"/>
    <n v="8.8800000000000008"/>
    <x v="0"/>
    <d v="2017-01-20T00:00:00"/>
    <x v="9"/>
    <n v="5768970"/>
    <n v="4.4400000000000004"/>
    <n v="2"/>
  </r>
  <r>
    <s v="COUNTY"/>
    <x v="10"/>
    <s v="914086"/>
    <n v="4.4400000000000004"/>
    <n v="4.4400000000000004"/>
    <x v="0"/>
    <d v="2017-01-20T00:00:00"/>
    <x v="9"/>
    <n v="5758850"/>
    <n v="4.4400000000000004"/>
    <n v="1"/>
  </r>
  <r>
    <s v="COUNTY"/>
    <x v="10"/>
    <s v="914090"/>
    <n v="4.4400000000000004"/>
    <n v="4.4400000000000004"/>
    <x v="0"/>
    <d v="2017-01-23T00:00:00"/>
    <x v="9"/>
    <n v="5758790"/>
    <n v="4.4400000000000004"/>
    <n v="1"/>
  </r>
  <r>
    <s v="COUNTY"/>
    <x v="10"/>
    <s v="914098"/>
    <n v="8.8800000000000008"/>
    <n v="8.8800000000000008"/>
    <x v="0"/>
    <d v="2017-01-23T00:00:00"/>
    <x v="9"/>
    <n v="5780500"/>
    <n v="4.4400000000000004"/>
    <n v="2"/>
  </r>
  <r>
    <s v="COUNTY"/>
    <x v="10"/>
    <s v="914100"/>
    <n v="8.8800000000000008"/>
    <n v="8.8800000000000008"/>
    <x v="0"/>
    <d v="2017-01-23T00:00:00"/>
    <x v="9"/>
    <n v="5779680"/>
    <n v="4.4400000000000004"/>
    <n v="2"/>
  </r>
  <r>
    <s v="COUNTY"/>
    <x v="10"/>
    <s v="914104"/>
    <n v="8.8800000000000008"/>
    <n v="8.8800000000000008"/>
    <x v="0"/>
    <d v="2017-01-23T00:00:00"/>
    <x v="9"/>
    <n v="5748960"/>
    <n v="4.4400000000000004"/>
    <n v="2"/>
  </r>
  <r>
    <s v="COUNTY"/>
    <x v="10"/>
    <s v="914105"/>
    <n v="8.8800000000000008"/>
    <n v="8.8800000000000008"/>
    <x v="0"/>
    <d v="2017-01-23T00:00:00"/>
    <x v="9"/>
    <n v="5784440"/>
    <n v="4.4400000000000004"/>
    <n v="2"/>
  </r>
  <r>
    <s v="COUNTY"/>
    <x v="10"/>
    <s v="914106"/>
    <n v="8.8800000000000008"/>
    <n v="8.8800000000000008"/>
    <x v="0"/>
    <d v="2017-01-23T00:00:00"/>
    <x v="9"/>
    <n v="5005872"/>
    <n v="4.4400000000000004"/>
    <n v="2"/>
  </r>
  <r>
    <s v="COUNTY"/>
    <x v="10"/>
    <s v="914107"/>
    <n v="4.4400000000000004"/>
    <n v="4.4400000000000004"/>
    <x v="0"/>
    <d v="2017-01-23T00:00:00"/>
    <x v="9"/>
    <n v="5773510"/>
    <n v="4.4400000000000004"/>
    <n v="1"/>
  </r>
  <r>
    <s v="COUNTY"/>
    <x v="10"/>
    <s v="914111"/>
    <n v="4.4400000000000004"/>
    <n v="4.4400000000000004"/>
    <x v="0"/>
    <d v="2017-01-24T00:00:00"/>
    <x v="9"/>
    <n v="5716050"/>
    <n v="4.4400000000000004"/>
    <n v="1"/>
  </r>
  <r>
    <s v="COUNTY"/>
    <x v="10"/>
    <s v="914112"/>
    <n v="8.8800000000000008"/>
    <n v="8.8800000000000008"/>
    <x v="0"/>
    <d v="2017-01-24T00:00:00"/>
    <x v="9"/>
    <n v="5004761"/>
    <n v="4.4400000000000004"/>
    <n v="2"/>
  </r>
  <r>
    <s v="COUNTY"/>
    <x v="10"/>
    <s v="914113"/>
    <n v="4.4400000000000004"/>
    <n v="4.4400000000000004"/>
    <x v="0"/>
    <d v="2017-01-24T00:00:00"/>
    <x v="9"/>
    <n v="5746890"/>
    <n v="4.4400000000000004"/>
    <n v="1"/>
  </r>
  <r>
    <s v="COUNTY"/>
    <x v="10"/>
    <s v="914115"/>
    <n v="8.8800000000000008"/>
    <n v="8.8800000000000008"/>
    <x v="0"/>
    <d v="2017-01-24T00:00:00"/>
    <x v="9"/>
    <n v="5011693"/>
    <n v="4.4400000000000004"/>
    <n v="2"/>
  </r>
  <r>
    <s v="COUNTY"/>
    <x v="10"/>
    <s v="914116"/>
    <n v="8.8800000000000008"/>
    <n v="8.8800000000000008"/>
    <x v="0"/>
    <d v="2017-01-24T00:00:00"/>
    <x v="9"/>
    <n v="5745500"/>
    <n v="4.4400000000000004"/>
    <n v="2"/>
  </r>
  <r>
    <s v="COUNTY"/>
    <x v="10"/>
    <s v="914130"/>
    <n v="17.760000000000002"/>
    <n v="17.760000000000002"/>
    <x v="0"/>
    <d v="2017-01-25T00:00:00"/>
    <x v="9"/>
    <n v="5758510"/>
    <n v="4.4400000000000004"/>
    <n v="4"/>
  </r>
  <r>
    <s v="COUNTY"/>
    <x v="10"/>
    <s v="914132"/>
    <n v="17.760000000000002"/>
    <n v="17.760000000000002"/>
    <x v="0"/>
    <d v="2017-01-25T00:00:00"/>
    <x v="9"/>
    <n v="5762580"/>
    <n v="4.4400000000000004"/>
    <n v="4"/>
  </r>
  <r>
    <s v="COUNTY"/>
    <x v="10"/>
    <s v="914133"/>
    <n v="4.4400000000000004"/>
    <n v="4.4400000000000004"/>
    <x v="0"/>
    <d v="2017-01-25T00:00:00"/>
    <x v="9"/>
    <n v="5016680"/>
    <n v="4.4400000000000004"/>
    <n v="1"/>
  </r>
  <r>
    <s v="COUNTY"/>
    <x v="10"/>
    <s v="914168"/>
    <n v="4.4400000000000004"/>
    <n v="4.4400000000000004"/>
    <x v="0"/>
    <d v="2017-01-26T00:00:00"/>
    <x v="9"/>
    <n v="5789980"/>
    <n v="4.4400000000000004"/>
    <n v="1"/>
  </r>
  <r>
    <s v="COUNTY"/>
    <x v="10"/>
    <s v="914177"/>
    <n v="4.4400000000000004"/>
    <n v="4.4400000000000004"/>
    <x v="0"/>
    <d v="2017-01-26T00:00:00"/>
    <x v="9"/>
    <n v="5004292"/>
    <n v="4.4400000000000004"/>
    <n v="1"/>
  </r>
  <r>
    <s v="COUNTY"/>
    <x v="10"/>
    <s v="914181"/>
    <n v="4.4400000000000004"/>
    <n v="4.4400000000000004"/>
    <x v="0"/>
    <d v="2017-01-26T00:00:00"/>
    <x v="9"/>
    <n v="5780800"/>
    <n v="4.4400000000000004"/>
    <n v="1"/>
  </r>
  <r>
    <s v="COUNTY"/>
    <x v="10"/>
    <s v="914185"/>
    <n v="8.8800000000000008"/>
    <n v="8.8800000000000008"/>
    <x v="0"/>
    <d v="2017-01-26T00:00:00"/>
    <x v="9"/>
    <n v="5741840"/>
    <n v="4.4400000000000004"/>
    <n v="2"/>
  </r>
  <r>
    <s v="COUNTY"/>
    <x v="10"/>
    <s v="914220"/>
    <n v="4.4400000000000004"/>
    <n v="4.4400000000000004"/>
    <x v="0"/>
    <d v="2017-01-27T00:00:00"/>
    <x v="9"/>
    <n v="5706220"/>
    <n v="4.4400000000000004"/>
    <n v="1"/>
  </r>
  <r>
    <s v="COUNTY"/>
    <x v="10"/>
    <s v="914221"/>
    <n v="4.4400000000000004"/>
    <n v="4.4400000000000004"/>
    <x v="0"/>
    <d v="2017-01-27T00:00:00"/>
    <x v="9"/>
    <n v="5003946"/>
    <n v="4.4400000000000004"/>
    <n v="1"/>
  </r>
  <r>
    <s v="COUNTY"/>
    <x v="10"/>
    <s v="914222"/>
    <n v="8.8800000000000008"/>
    <n v="8.8800000000000008"/>
    <x v="0"/>
    <d v="2017-01-27T00:00:00"/>
    <x v="9"/>
    <n v="5763560"/>
    <n v="4.4400000000000004"/>
    <n v="2"/>
  </r>
  <r>
    <s v="COUNTY"/>
    <x v="10"/>
    <s v="914224"/>
    <n v="8.8800000000000008"/>
    <n v="8.8800000000000008"/>
    <x v="0"/>
    <d v="2017-01-27T00:00:00"/>
    <x v="9"/>
    <n v="5001509"/>
    <n v="4.4400000000000004"/>
    <n v="2"/>
  </r>
  <r>
    <s v="COUNTY"/>
    <x v="10"/>
    <s v="915928"/>
    <n v="8.8800000000000008"/>
    <n v="8.8800000000000008"/>
    <x v="0"/>
    <d v="2017-01-30T00:00:00"/>
    <x v="9"/>
    <n v="5778920"/>
    <n v="4.4400000000000004"/>
    <n v="2"/>
  </r>
  <r>
    <s v="COUNTY"/>
    <x v="10"/>
    <s v="915932"/>
    <n v="13.32"/>
    <n v="13.32"/>
    <x v="0"/>
    <d v="2017-01-30T00:00:00"/>
    <x v="9"/>
    <n v="5749620"/>
    <n v="4.4400000000000004"/>
    <n v="3"/>
  </r>
  <r>
    <s v="COUNTY"/>
    <x v="10"/>
    <s v="915934"/>
    <n v="8.8800000000000008"/>
    <n v="8.8800000000000008"/>
    <x v="0"/>
    <d v="2017-01-30T00:00:00"/>
    <x v="9"/>
    <n v="5759230"/>
    <n v="4.4400000000000004"/>
    <n v="2"/>
  </r>
  <r>
    <s v="COUNTY"/>
    <x v="10"/>
    <s v="917597"/>
    <n v="4.4400000000000004"/>
    <n v="4.4400000000000004"/>
    <x v="0"/>
    <d v="2017-02-01T00:00:00"/>
    <x v="10"/>
    <n v="5747310"/>
    <n v="4.4400000000000004"/>
    <n v="1"/>
  </r>
  <r>
    <s v="COUNTY"/>
    <x v="10"/>
    <s v="917598"/>
    <n v="4.4400000000000004"/>
    <n v="4.4400000000000004"/>
    <x v="0"/>
    <d v="2017-02-01T00:00:00"/>
    <x v="10"/>
    <n v="5004410"/>
    <n v="4.4400000000000004"/>
    <n v="1"/>
  </r>
  <r>
    <s v="COUNTY"/>
    <x v="10"/>
    <s v="917601"/>
    <n v="4.4400000000000004"/>
    <n v="4.4400000000000004"/>
    <x v="0"/>
    <d v="2017-02-01T00:00:00"/>
    <x v="10"/>
    <n v="5005051"/>
    <n v="4.4400000000000004"/>
    <n v="1"/>
  </r>
  <r>
    <s v="COUNTY"/>
    <x v="10"/>
    <s v="917602"/>
    <n v="4.4400000000000004"/>
    <n v="4.4400000000000004"/>
    <x v="0"/>
    <d v="2017-02-01T00:00:00"/>
    <x v="10"/>
    <n v="5766700"/>
    <n v="4.4400000000000004"/>
    <n v="1"/>
  </r>
  <r>
    <s v="COUNTY"/>
    <x v="10"/>
    <s v="917603"/>
    <n v="8.8800000000000008"/>
    <n v="8.8800000000000008"/>
    <x v="0"/>
    <d v="2017-02-01T00:00:00"/>
    <x v="10"/>
    <n v="5005765"/>
    <n v="4.4400000000000004"/>
    <n v="2"/>
  </r>
  <r>
    <s v="COUNTY"/>
    <x v="10"/>
    <s v="917974"/>
    <n v="4.4400000000000004"/>
    <n v="4.4400000000000004"/>
    <x v="0"/>
    <d v="2017-02-02T00:00:00"/>
    <x v="10"/>
    <n v="5005893"/>
    <n v="4.4400000000000004"/>
    <n v="1"/>
  </r>
  <r>
    <s v="COUNTY"/>
    <x v="10"/>
    <s v="918211"/>
    <n v="4.4400000000000004"/>
    <n v="4.4400000000000004"/>
    <x v="0"/>
    <d v="2017-02-02T00:00:00"/>
    <x v="10"/>
    <n v="5011651"/>
    <n v="4.4400000000000004"/>
    <n v="1"/>
  </r>
  <r>
    <s v="COUNTY"/>
    <x v="10"/>
    <s v="918212"/>
    <n v="13.32"/>
    <n v="13.32"/>
    <x v="0"/>
    <d v="2017-02-02T00:00:00"/>
    <x v="10"/>
    <n v="5006164"/>
    <n v="4.4400000000000004"/>
    <n v="3"/>
  </r>
  <r>
    <s v="COUNTY"/>
    <x v="10"/>
    <s v="917926"/>
    <n v="4.4400000000000004"/>
    <n v="4.4400000000000004"/>
    <x v="0"/>
    <d v="2017-02-03T00:00:00"/>
    <x v="10"/>
    <n v="5706220"/>
    <n v="4.4400000000000004"/>
    <n v="1"/>
  </r>
  <r>
    <s v="COUNTY"/>
    <x v="10"/>
    <s v="917931"/>
    <n v="8.8800000000000008"/>
    <n v="8.8800000000000008"/>
    <x v="0"/>
    <d v="2017-02-03T00:00:00"/>
    <x v="10"/>
    <n v="5773660"/>
    <n v="4.4400000000000004"/>
    <n v="2"/>
  </r>
  <r>
    <s v="COUNTY"/>
    <x v="10"/>
    <s v="918356"/>
    <n v="4.4400000000000004"/>
    <n v="4.4400000000000004"/>
    <x v="0"/>
    <d v="2017-02-06T00:00:00"/>
    <x v="10"/>
    <n v="5725570"/>
    <n v="4.4400000000000004"/>
    <n v="1"/>
  </r>
  <r>
    <s v="COUNTY"/>
    <x v="10"/>
    <s v="918357"/>
    <n v="4.4400000000000004"/>
    <n v="4.4400000000000004"/>
    <x v="0"/>
    <d v="2017-02-06T00:00:00"/>
    <x v="10"/>
    <n v="5770840"/>
    <n v="4.4400000000000004"/>
    <n v="1"/>
  </r>
  <r>
    <s v="COUNTY"/>
    <x v="10"/>
    <s v="918359"/>
    <n v="8.8800000000000008"/>
    <n v="8.8800000000000008"/>
    <x v="0"/>
    <d v="2017-02-06T00:00:00"/>
    <x v="10"/>
    <n v="5790220"/>
    <n v="4.4400000000000004"/>
    <n v="2"/>
  </r>
  <r>
    <s v="COUNTY"/>
    <x v="10"/>
    <s v="918360"/>
    <n v="13.32"/>
    <n v="13.32"/>
    <x v="0"/>
    <d v="2017-02-06T00:00:00"/>
    <x v="10"/>
    <n v="5780500"/>
    <n v="4.4400000000000004"/>
    <n v="3"/>
  </r>
  <r>
    <s v="COUNTY"/>
    <x v="10"/>
    <s v="921148"/>
    <n v="13.32"/>
    <n v="13.32"/>
    <x v="0"/>
    <d v="2017-02-06T00:00:00"/>
    <x v="10"/>
    <n v="5783430"/>
    <n v="4.4400000000000004"/>
    <n v="3"/>
  </r>
  <r>
    <s v="COUNTY"/>
    <x v="10"/>
    <s v="919054"/>
    <n v="4.4400000000000004"/>
    <n v="4.4400000000000004"/>
    <x v="0"/>
    <d v="2017-02-08T00:00:00"/>
    <x v="10"/>
    <n v="5766700"/>
    <n v="4.4400000000000004"/>
    <n v="1"/>
  </r>
  <r>
    <s v="COUNTY"/>
    <x v="10"/>
    <s v="920137"/>
    <n v="4.4400000000000004"/>
    <n v="4.4400000000000004"/>
    <x v="0"/>
    <d v="2017-02-09T00:00:00"/>
    <x v="10"/>
    <n v="5756110"/>
    <n v="4.4400000000000004"/>
    <n v="1"/>
  </r>
  <r>
    <s v="COUNTY"/>
    <x v="10"/>
    <s v="920138"/>
    <n v="4.4400000000000004"/>
    <n v="4.4400000000000004"/>
    <x v="0"/>
    <d v="2017-02-09T00:00:00"/>
    <x v="10"/>
    <n v="5004972"/>
    <n v="4.4400000000000004"/>
    <n v="1"/>
  </r>
  <r>
    <s v="COUNTY"/>
    <x v="10"/>
    <s v="920129"/>
    <n v="4.4400000000000004"/>
    <n v="4.4400000000000004"/>
    <x v="0"/>
    <d v="2017-02-10T00:00:00"/>
    <x v="10"/>
    <n v="5726680"/>
    <n v="4.4400000000000004"/>
    <n v="1"/>
  </r>
  <r>
    <s v="COUNTY"/>
    <x v="10"/>
    <s v="920403"/>
    <n v="8.8800000000000008"/>
    <n v="8.8800000000000008"/>
    <x v="0"/>
    <d v="2017-02-10T00:00:00"/>
    <x v="10"/>
    <n v="5706220"/>
    <n v="4.4400000000000004"/>
    <n v="2"/>
  </r>
  <r>
    <s v="COUNTY"/>
    <x v="10"/>
    <s v="920432"/>
    <n v="8.8800000000000008"/>
    <n v="8.8800000000000008"/>
    <x v="0"/>
    <d v="2017-02-13T00:00:00"/>
    <x v="10"/>
    <n v="5784440"/>
    <n v="4.4400000000000004"/>
    <n v="2"/>
  </r>
  <r>
    <s v="COUNTY"/>
    <x v="10"/>
    <s v="920434"/>
    <n v="17.760000000000002"/>
    <n v="17.760000000000002"/>
    <x v="0"/>
    <d v="2017-02-13T00:00:00"/>
    <x v="10"/>
    <n v="5779680"/>
    <n v="4.4400000000000004"/>
    <n v="4"/>
  </r>
  <r>
    <s v="COUNTY"/>
    <x v="10"/>
    <s v="920437"/>
    <n v="17.760000000000002"/>
    <n v="17.760000000000002"/>
    <x v="0"/>
    <d v="2017-02-13T00:00:00"/>
    <x v="10"/>
    <n v="5790430"/>
    <n v="4.4400000000000004"/>
    <n v="4"/>
  </r>
  <r>
    <s v="COUNTY"/>
    <x v="10"/>
    <s v="920439"/>
    <n v="8.8800000000000008"/>
    <n v="8.8800000000000008"/>
    <x v="0"/>
    <d v="2017-02-13T00:00:00"/>
    <x v="10"/>
    <n v="5734080"/>
    <n v="4.4400000000000004"/>
    <n v="2"/>
  </r>
  <r>
    <s v="COUNTY"/>
    <x v="10"/>
    <s v="920736"/>
    <n v="8.8800000000000008"/>
    <n v="8.8800000000000008"/>
    <x v="0"/>
    <d v="2017-02-14T00:00:00"/>
    <x v="10"/>
    <n v="5724670"/>
    <n v="4.4400000000000004"/>
    <n v="2"/>
  </r>
  <r>
    <s v="COUNTY"/>
    <x v="10"/>
    <s v="921180"/>
    <n v="4.4400000000000004"/>
    <n v="4.4400000000000004"/>
    <x v="0"/>
    <d v="2017-02-14T00:00:00"/>
    <x v="10"/>
    <n v="5013612"/>
    <n v="4.4400000000000004"/>
    <n v="1"/>
  </r>
  <r>
    <s v="COUNTY"/>
    <x v="10"/>
    <s v="921187"/>
    <n v="8.8800000000000008"/>
    <n v="8.8800000000000008"/>
    <x v="0"/>
    <d v="2017-02-14T00:00:00"/>
    <x v="10"/>
    <n v="5011693"/>
    <n v="4.4400000000000004"/>
    <n v="2"/>
  </r>
  <r>
    <s v="COUNTY"/>
    <x v="10"/>
    <s v="921189"/>
    <n v="8.8800000000000008"/>
    <n v="8.8800000000000008"/>
    <x v="0"/>
    <d v="2017-02-14T00:00:00"/>
    <x v="10"/>
    <n v="5006290"/>
    <n v="4.4400000000000004"/>
    <n v="2"/>
  </r>
  <r>
    <s v="COUNTY"/>
    <x v="10"/>
    <s v="921190"/>
    <n v="13.32"/>
    <n v="13.32"/>
    <x v="0"/>
    <d v="2017-02-14T00:00:00"/>
    <x v="10"/>
    <n v="5726020"/>
    <n v="4.4400000000000004"/>
    <n v="3"/>
  </r>
  <r>
    <s v="COUNTY"/>
    <x v="10"/>
    <s v="921193"/>
    <n v="8.8800000000000008"/>
    <n v="8.8800000000000008"/>
    <x v="0"/>
    <d v="2017-02-14T00:00:00"/>
    <x v="10"/>
    <n v="5729280"/>
    <n v="4.4400000000000004"/>
    <n v="2"/>
  </r>
  <r>
    <s v="COUNTY"/>
    <x v="10"/>
    <s v="922020"/>
    <n v="13.32"/>
    <n v="13.32"/>
    <x v="0"/>
    <d v="2017-02-15T00:00:00"/>
    <x v="10"/>
    <n v="5758510"/>
    <n v="4.4400000000000004"/>
    <n v="3"/>
  </r>
  <r>
    <s v="COUNTY"/>
    <x v="10"/>
    <s v="922022"/>
    <n v="8.8800000000000008"/>
    <n v="8.8800000000000008"/>
    <x v="0"/>
    <d v="2017-02-15T00:00:00"/>
    <x v="10"/>
    <n v="5006452"/>
    <n v="4.4400000000000004"/>
    <n v="2"/>
  </r>
  <r>
    <s v="COUNTY"/>
    <x v="10"/>
    <s v="922024"/>
    <n v="4.4400000000000004"/>
    <n v="4.4400000000000004"/>
    <x v="0"/>
    <d v="2017-02-15T00:00:00"/>
    <x v="10"/>
    <n v="5012520"/>
    <n v="4.4400000000000004"/>
    <n v="1"/>
  </r>
  <r>
    <s v="COUNTY"/>
    <x v="10"/>
    <s v="922025"/>
    <n v="17.760000000000002"/>
    <n v="17.760000000000002"/>
    <x v="0"/>
    <d v="2017-02-15T00:00:00"/>
    <x v="10"/>
    <n v="5782120"/>
    <n v="4.4400000000000004"/>
    <n v="4"/>
  </r>
  <r>
    <s v="COUNTY"/>
    <x v="10"/>
    <s v="922026"/>
    <n v="4.4400000000000004"/>
    <n v="4.4400000000000004"/>
    <x v="0"/>
    <d v="2017-02-15T00:00:00"/>
    <x v="10"/>
    <n v="5012872"/>
    <n v="4.4400000000000004"/>
    <n v="1"/>
  </r>
  <r>
    <s v="COUNTY"/>
    <x v="10"/>
    <s v="922027"/>
    <n v="22.2"/>
    <n v="22.2"/>
    <x v="0"/>
    <d v="2017-02-15T00:00:00"/>
    <x v="10"/>
    <n v="5005765"/>
    <n v="4.4400000000000004"/>
    <n v="4.9999999999999991"/>
  </r>
  <r>
    <s v="COUNTY"/>
    <x v="10"/>
    <s v="921142"/>
    <n v="13.32"/>
    <n v="13.32"/>
    <x v="0"/>
    <d v="2017-02-16T00:00:00"/>
    <x v="10"/>
    <n v="5765610"/>
    <n v="4.4400000000000004"/>
    <n v="3"/>
  </r>
  <r>
    <s v="COUNTY"/>
    <x v="10"/>
    <s v="920933"/>
    <n v="-8.8800000000000008"/>
    <n v="8.8800000000000008"/>
    <x v="0"/>
    <d v="2017-02-17T00:00:00"/>
    <x v="10"/>
    <n v="5005872"/>
    <n v="4.4400000000000004"/>
    <n v="-2"/>
  </r>
  <r>
    <s v="COUNTY"/>
    <x v="10"/>
    <s v="921310"/>
    <n v="4.4400000000000004"/>
    <n v="4.4400000000000004"/>
    <x v="0"/>
    <d v="2017-02-17T00:00:00"/>
    <x v="10"/>
    <n v="5006791"/>
    <n v="4.4400000000000004"/>
    <n v="1"/>
  </r>
  <r>
    <s v="COUNTY"/>
    <x v="10"/>
    <s v="921316"/>
    <n v="8.8800000000000008"/>
    <n v="8.8800000000000008"/>
    <x v="0"/>
    <d v="2017-02-17T00:00:00"/>
    <x v="10"/>
    <n v="5726680"/>
    <n v="4.4400000000000004"/>
    <n v="2"/>
  </r>
  <r>
    <s v="COUNTY"/>
    <x v="10"/>
    <s v="922159"/>
    <n v="8.8800000000000008"/>
    <n v="8.8800000000000008"/>
    <x v="0"/>
    <d v="2017-02-20T00:00:00"/>
    <x v="10"/>
    <n v="5005831"/>
    <n v="4.4400000000000004"/>
    <n v="2"/>
  </r>
  <r>
    <s v="COUNTY"/>
    <x v="10"/>
    <s v="922160"/>
    <n v="13.32"/>
    <n v="13.32"/>
    <x v="0"/>
    <d v="2017-02-20T00:00:00"/>
    <x v="10"/>
    <n v="5736060"/>
    <n v="4.4400000000000004"/>
    <n v="3"/>
  </r>
  <r>
    <s v="COUNTY"/>
    <x v="10"/>
    <s v="922161"/>
    <n v="4.4400000000000004"/>
    <n v="4.4400000000000004"/>
    <x v="0"/>
    <d v="2017-02-20T00:00:00"/>
    <x v="10"/>
    <n v="5790430"/>
    <n v="4.4400000000000004"/>
    <n v="1"/>
  </r>
  <r>
    <s v="AWH"/>
    <x v="10"/>
    <s v="922164"/>
    <n v="4.4400000000000004"/>
    <n v="4.4400000000000004"/>
    <x v="0"/>
    <d v="2017-02-20T00:00:00"/>
    <x v="10"/>
    <n v="5761560"/>
    <n v="4.4400000000000004"/>
    <n v="1"/>
  </r>
  <r>
    <s v="COUNTY"/>
    <x v="10"/>
    <s v="923042"/>
    <n v="13.32"/>
    <n v="13.32"/>
    <x v="0"/>
    <d v="2017-02-21T00:00:00"/>
    <x v="10"/>
    <n v="5011693"/>
    <n v="4.4400000000000004"/>
    <n v="3"/>
  </r>
  <r>
    <s v="COUNTY"/>
    <x v="10"/>
    <s v="923049"/>
    <n v="8.8800000000000008"/>
    <n v="8.8800000000000008"/>
    <x v="0"/>
    <d v="2017-02-21T00:00:00"/>
    <x v="10"/>
    <n v="5006000"/>
    <n v="4.4400000000000004"/>
    <n v="2"/>
  </r>
  <r>
    <s v="COUNTY"/>
    <x v="10"/>
    <s v="923050"/>
    <n v="4.4400000000000004"/>
    <n v="4.4400000000000004"/>
    <x v="0"/>
    <d v="2017-02-21T00:00:00"/>
    <x v="10"/>
    <n v="5780400"/>
    <n v="4.4400000000000004"/>
    <n v="1"/>
  </r>
  <r>
    <s v="COUNTY"/>
    <x v="10"/>
    <s v="923489"/>
    <n v="4.4400000000000004"/>
    <n v="4.4400000000000004"/>
    <x v="0"/>
    <d v="2017-02-22T00:00:00"/>
    <x v="10"/>
    <n v="5758510"/>
    <n v="4.4400000000000004"/>
    <n v="1"/>
  </r>
  <r>
    <s v="COUNTY"/>
    <x v="10"/>
    <s v="923491"/>
    <n v="8.8800000000000008"/>
    <n v="8.8800000000000008"/>
    <x v="0"/>
    <d v="2017-02-22T00:00:00"/>
    <x v="10"/>
    <n v="5762580"/>
    <n v="4.4400000000000004"/>
    <n v="2"/>
  </r>
  <r>
    <s v="COUNTY"/>
    <x v="10"/>
    <s v="923492"/>
    <n v="4.4400000000000004"/>
    <n v="4.4400000000000004"/>
    <x v="0"/>
    <d v="2017-02-22T00:00:00"/>
    <x v="10"/>
    <n v="5765850"/>
    <n v="4.4400000000000004"/>
    <n v="1"/>
  </r>
  <r>
    <s v="COUNTY"/>
    <x v="10"/>
    <s v="923493"/>
    <n v="4.4400000000000004"/>
    <n v="4.4400000000000004"/>
    <x v="0"/>
    <d v="2017-02-22T00:00:00"/>
    <x v="10"/>
    <n v="5011703"/>
    <n v="4.4400000000000004"/>
    <n v="1"/>
  </r>
  <r>
    <s v="COUNTY"/>
    <x v="10"/>
    <s v="923718"/>
    <n v="4.4400000000000004"/>
    <n v="4.4400000000000004"/>
    <x v="0"/>
    <d v="2017-02-23T00:00:00"/>
    <x v="10"/>
    <n v="5720230"/>
    <n v="4.4400000000000004"/>
    <n v="1"/>
  </r>
  <r>
    <s v="COUNTY"/>
    <x v="10"/>
    <s v="923720"/>
    <n v="4.4400000000000004"/>
    <n v="4.4400000000000004"/>
    <x v="0"/>
    <d v="2017-02-23T00:00:00"/>
    <x v="10"/>
    <n v="5782320"/>
    <n v="4.4400000000000004"/>
    <n v="1"/>
  </r>
  <r>
    <s v="COUNTY"/>
    <x v="10"/>
    <s v="923725"/>
    <n v="8.8800000000000008"/>
    <n v="8.8800000000000008"/>
    <x v="0"/>
    <d v="2017-02-23T00:00:00"/>
    <x v="10"/>
    <n v="5715120"/>
    <n v="4.4400000000000004"/>
    <n v="2"/>
  </r>
  <r>
    <s v="COUNTY"/>
    <x v="10"/>
    <s v="923726"/>
    <n v="8.8800000000000008"/>
    <n v="8.8800000000000008"/>
    <x v="0"/>
    <d v="2017-02-23T00:00:00"/>
    <x v="10"/>
    <n v="5005255"/>
    <n v="4.4400000000000004"/>
    <n v="2"/>
  </r>
  <r>
    <s v="COUNTY"/>
    <x v="10"/>
    <s v="923727"/>
    <n v="17.760000000000002"/>
    <n v="17.760000000000002"/>
    <x v="0"/>
    <d v="2017-02-23T00:00:00"/>
    <x v="10"/>
    <n v="5743660"/>
    <n v="4.4400000000000004"/>
    <n v="4"/>
  </r>
  <r>
    <s v="COUNTY"/>
    <x v="10"/>
    <s v="923729"/>
    <n v="8.8800000000000008"/>
    <n v="8.8800000000000008"/>
    <x v="0"/>
    <d v="2017-02-23T00:00:00"/>
    <x v="10"/>
    <n v="5001545"/>
    <n v="4.4400000000000004"/>
    <n v="2"/>
  </r>
  <r>
    <s v="COUNTY"/>
    <x v="10"/>
    <s v="923732"/>
    <n v="8.8800000000000008"/>
    <n v="8.8800000000000008"/>
    <x v="0"/>
    <d v="2017-02-23T00:00:00"/>
    <x v="10"/>
    <n v="5771510"/>
    <n v="4.4400000000000004"/>
    <n v="2"/>
  </r>
  <r>
    <s v="COUNTY"/>
    <x v="10"/>
    <s v="923927"/>
    <n v="22.2"/>
    <n v="22.2"/>
    <x v="0"/>
    <d v="2017-02-24T00:00:00"/>
    <x v="10"/>
    <n v="5001396"/>
    <n v="4.4400000000000004"/>
    <n v="4.9999999999999991"/>
  </r>
  <r>
    <s v="COUNTY"/>
    <x v="10"/>
    <s v="923928"/>
    <n v="8.8800000000000008"/>
    <n v="8.8800000000000008"/>
    <x v="0"/>
    <d v="2017-02-24T00:00:00"/>
    <x v="10"/>
    <n v="5001509"/>
    <n v="4.4400000000000004"/>
    <n v="2"/>
  </r>
  <r>
    <s v="COUNTY"/>
    <x v="10"/>
    <s v="925111"/>
    <n v="8.8800000000000008"/>
    <n v="8.8800000000000008"/>
    <x v="0"/>
    <d v="2017-02-27T00:00:00"/>
    <x v="10"/>
    <n v="5013089"/>
    <n v="4.4400000000000004"/>
    <n v="2"/>
  </r>
  <r>
    <s v="COUNTY"/>
    <x v="10"/>
    <s v="925116"/>
    <n v="4.4400000000000004"/>
    <n v="4.4400000000000004"/>
    <x v="0"/>
    <d v="2017-02-27T00:00:00"/>
    <x v="10"/>
    <n v="5007441"/>
    <n v="4.4400000000000004"/>
    <n v="1"/>
  </r>
  <r>
    <s v="COUNTY"/>
    <x v="10"/>
    <s v="925117"/>
    <n v="8.8800000000000008"/>
    <n v="8.8800000000000008"/>
    <x v="0"/>
    <d v="2017-02-27T00:00:00"/>
    <x v="10"/>
    <n v="5780500"/>
    <n v="4.4400000000000004"/>
    <n v="2"/>
  </r>
  <r>
    <s v="COUNTY"/>
    <x v="10"/>
    <s v="926426"/>
    <n v="4.4400000000000004"/>
    <n v="4.4400000000000004"/>
    <x v="0"/>
    <d v="2017-02-28T00:00:00"/>
    <x v="10"/>
    <n v="5747970"/>
    <n v="4.4400000000000004"/>
    <n v="1"/>
  </r>
  <r>
    <s v="COUNTY"/>
    <x v="10"/>
    <s v="927349"/>
    <n v="4.4400000000000004"/>
    <n v="4.4400000000000004"/>
    <x v="0"/>
    <d v="2017-03-01T00:00:00"/>
    <x v="11"/>
    <n v="5006976"/>
    <n v="4.4400000000000004"/>
    <n v="1"/>
  </r>
  <r>
    <s v="COUNTY"/>
    <x v="10"/>
    <s v="927350"/>
    <n v="8.8800000000000008"/>
    <n v="8.8800000000000008"/>
    <x v="0"/>
    <d v="2017-03-01T00:00:00"/>
    <x v="11"/>
    <n v="5005765"/>
    <n v="4.4400000000000004"/>
    <n v="2"/>
  </r>
  <r>
    <s v="COUNTY"/>
    <x v="10"/>
    <s v="927467"/>
    <n v="13.32"/>
    <n v="13.32"/>
    <x v="0"/>
    <d v="2017-03-02T00:00:00"/>
    <x v="11"/>
    <n v="5765610"/>
    <n v="4.4400000000000004"/>
    <n v="3"/>
  </r>
  <r>
    <s v="COUNTY"/>
    <x v="10"/>
    <s v="927468"/>
    <n v="4.4400000000000004"/>
    <n v="4.4400000000000004"/>
    <x v="0"/>
    <d v="2017-03-02T00:00:00"/>
    <x v="11"/>
    <n v="5004286"/>
    <n v="4.4400000000000004"/>
    <n v="1"/>
  </r>
  <r>
    <s v="COUNTY"/>
    <x v="10"/>
    <s v="927470"/>
    <n v="4.4400000000000004"/>
    <n v="4.4400000000000004"/>
    <x v="0"/>
    <d v="2017-03-02T00:00:00"/>
    <x v="11"/>
    <n v="5769140"/>
    <n v="4.4400000000000004"/>
    <n v="1"/>
  </r>
  <r>
    <s v="COUNTY"/>
    <x v="10"/>
    <s v="927472"/>
    <n v="4.4400000000000004"/>
    <n v="4.4400000000000004"/>
    <x v="0"/>
    <d v="2017-03-02T00:00:00"/>
    <x v="11"/>
    <n v="5000974"/>
    <n v="4.4400000000000004"/>
    <n v="1"/>
  </r>
  <r>
    <s v="COUNTY"/>
    <x v="10"/>
    <s v="927549"/>
    <n v="8.8800000000000008"/>
    <n v="8.8800000000000008"/>
    <x v="0"/>
    <d v="2017-03-03T00:00:00"/>
    <x v="11"/>
    <n v="5768970"/>
    <n v="4.4400000000000004"/>
    <n v="2"/>
  </r>
  <r>
    <s v="COUNTY"/>
    <x v="10"/>
    <s v="927550"/>
    <n v="8.8800000000000008"/>
    <n v="8.8800000000000008"/>
    <x v="0"/>
    <d v="2017-03-03T00:00:00"/>
    <x v="11"/>
    <n v="5013794"/>
    <n v="4.4400000000000004"/>
    <n v="2"/>
  </r>
  <r>
    <s v="COUNTY"/>
    <x v="10"/>
    <s v="927552"/>
    <n v="8.8800000000000008"/>
    <n v="8.8800000000000008"/>
    <x v="0"/>
    <d v="2017-03-03T00:00:00"/>
    <x v="11"/>
    <n v="5783380"/>
    <n v="4.4400000000000004"/>
    <n v="2"/>
  </r>
  <r>
    <s v="COUNTY"/>
    <x v="10"/>
    <s v="927560"/>
    <n v="8.8800000000000008"/>
    <n v="8.8800000000000008"/>
    <x v="0"/>
    <d v="2017-03-03T00:00:00"/>
    <x v="11"/>
    <n v="5723060"/>
    <n v="4.4400000000000004"/>
    <n v="2"/>
  </r>
  <r>
    <s v="COUNTY"/>
    <x v="10"/>
    <s v="927561"/>
    <n v="8.8800000000000008"/>
    <n v="8.8800000000000008"/>
    <x v="0"/>
    <d v="2017-03-03T00:00:00"/>
    <x v="11"/>
    <n v="5013157"/>
    <n v="4.4400000000000004"/>
    <n v="2"/>
  </r>
  <r>
    <s v="COUNTY"/>
    <x v="10"/>
    <s v="927562"/>
    <n v="8.8800000000000008"/>
    <n v="8.8800000000000008"/>
    <x v="0"/>
    <d v="2017-03-03T00:00:00"/>
    <x v="11"/>
    <n v="5748440"/>
    <n v="4.4400000000000004"/>
    <n v="2"/>
  </r>
  <r>
    <s v="COUNTY"/>
    <x v="10"/>
    <s v="929089"/>
    <n v="8.8800000000000008"/>
    <n v="8.8800000000000008"/>
    <x v="0"/>
    <d v="2017-03-06T00:00:00"/>
    <x v="11"/>
    <n v="5791060"/>
    <n v="4.4400000000000004"/>
    <n v="2"/>
  </r>
  <r>
    <s v="COUNTY"/>
    <x v="10"/>
    <s v="929097"/>
    <n v="22.2"/>
    <n v="22.2"/>
    <x v="0"/>
    <d v="2017-03-06T00:00:00"/>
    <x v="11"/>
    <n v="5789580"/>
    <n v="4.4400000000000004"/>
    <n v="4.9999999999999991"/>
  </r>
  <r>
    <s v="COUNTY"/>
    <x v="10"/>
    <s v="929650"/>
    <n v="8.8800000000000008"/>
    <n v="8.8800000000000008"/>
    <x v="0"/>
    <d v="2017-03-07T00:00:00"/>
    <x v="11"/>
    <n v="5780400"/>
    <n v="4.4400000000000004"/>
    <n v="2"/>
  </r>
  <r>
    <s v="COUNTY"/>
    <x v="10"/>
    <s v="929671"/>
    <n v="8.8800000000000008"/>
    <n v="8.8800000000000008"/>
    <x v="0"/>
    <d v="2017-03-07T00:00:00"/>
    <x v="11"/>
    <n v="5006096"/>
    <n v="4.4400000000000004"/>
    <n v="2"/>
  </r>
  <r>
    <s v="COUNTY"/>
    <x v="10"/>
    <s v="929673"/>
    <n v="4.4400000000000004"/>
    <n v="4.4400000000000004"/>
    <x v="0"/>
    <d v="2017-03-07T00:00:00"/>
    <x v="11"/>
    <n v="5729280"/>
    <n v="4.4400000000000004"/>
    <n v="1"/>
  </r>
  <r>
    <s v="COUNTY"/>
    <x v="10"/>
    <s v="929674"/>
    <n v="4.4400000000000004"/>
    <n v="4.4400000000000004"/>
    <x v="0"/>
    <d v="2017-03-07T00:00:00"/>
    <x v="11"/>
    <n v="5005081"/>
    <n v="4.4400000000000004"/>
    <n v="1"/>
  </r>
  <r>
    <s v="COUNTY"/>
    <x v="10"/>
    <s v="929675"/>
    <n v="4.4400000000000004"/>
    <n v="4.4400000000000004"/>
    <x v="0"/>
    <d v="2017-03-07T00:00:00"/>
    <x v="11"/>
    <n v="5004811"/>
    <n v="4.4400000000000004"/>
    <n v="1"/>
  </r>
  <r>
    <s v="COUNTY"/>
    <x v="10"/>
    <s v="929677"/>
    <n v="4.4400000000000004"/>
    <n v="4.4400000000000004"/>
    <x v="0"/>
    <d v="2017-03-07T00:00:00"/>
    <x v="11"/>
    <n v="5007039"/>
    <n v="4.4400000000000004"/>
    <n v="1"/>
  </r>
  <r>
    <s v="COUNTY"/>
    <x v="10"/>
    <s v="929679"/>
    <n v="4.4400000000000004"/>
    <n v="4.4400000000000004"/>
    <x v="0"/>
    <d v="2017-03-07T00:00:00"/>
    <x v="11"/>
    <n v="5747020"/>
    <n v="4.4400000000000004"/>
    <n v="1"/>
  </r>
  <r>
    <s v="COUNTY"/>
    <x v="10"/>
    <s v="929681"/>
    <n v="4.4400000000000004"/>
    <n v="4.4400000000000004"/>
    <x v="0"/>
    <d v="2017-03-07T00:00:00"/>
    <x v="11"/>
    <n v="5775530"/>
    <n v="4.4400000000000004"/>
    <n v="1"/>
  </r>
  <r>
    <s v="COUNTY"/>
    <x v="10"/>
    <s v="929684"/>
    <n v="26.64"/>
    <n v="26.64"/>
    <x v="0"/>
    <d v="2017-03-07T00:00:00"/>
    <x v="11"/>
    <n v="5745500"/>
    <n v="4.4400000000000004"/>
    <n v="6"/>
  </r>
  <r>
    <s v="COUNTY"/>
    <x v="10"/>
    <s v="929869"/>
    <n v="8.8800000000000008"/>
    <n v="8.8800000000000008"/>
    <x v="0"/>
    <d v="2017-03-08T00:00:00"/>
    <x v="11"/>
    <n v="5762580"/>
    <n v="4.4400000000000004"/>
    <n v="2"/>
  </r>
  <r>
    <s v="COUNTY"/>
    <x v="10"/>
    <s v="929870"/>
    <n v="4.4400000000000004"/>
    <n v="4.4400000000000004"/>
    <x v="0"/>
    <d v="2017-03-08T00:00:00"/>
    <x v="11"/>
    <n v="5005765"/>
    <n v="4.4400000000000004"/>
    <n v="1"/>
  </r>
  <r>
    <s v="COUNTY"/>
    <x v="10"/>
    <s v="929872"/>
    <n v="4.4400000000000004"/>
    <n v="4.4400000000000004"/>
    <x v="0"/>
    <d v="2017-03-08T00:00:00"/>
    <x v="11"/>
    <n v="5005771"/>
    <n v="4.4400000000000004"/>
    <n v="1"/>
  </r>
  <r>
    <s v="COUNTY"/>
    <x v="10"/>
    <s v="929874"/>
    <n v="8.8800000000000008"/>
    <n v="8.8800000000000008"/>
    <x v="0"/>
    <d v="2017-03-08T00:00:00"/>
    <x v="11"/>
    <n v="5012872"/>
    <n v="4.4400000000000004"/>
    <n v="2"/>
  </r>
  <r>
    <s v="COUNTY"/>
    <x v="10"/>
    <s v="931136"/>
    <n v="13.32"/>
    <n v="13.32"/>
    <x v="0"/>
    <d v="2017-03-09T00:00:00"/>
    <x v="11"/>
    <n v="5001194"/>
    <n v="4.4400000000000004"/>
    <n v="3"/>
  </r>
  <r>
    <s v="COUNTY"/>
    <x v="10"/>
    <s v="931535"/>
    <n v="4.4400000000000004"/>
    <n v="4.4400000000000004"/>
    <x v="0"/>
    <d v="2017-03-13T00:00:00"/>
    <x v="11"/>
    <n v="5703980"/>
    <n v="4.4400000000000004"/>
    <n v="1"/>
  </r>
  <r>
    <s v="COUNTY"/>
    <x v="10"/>
    <s v="932079"/>
    <n v="-8.8800000000000008"/>
    <n v="8.8800000000000008"/>
    <x v="0"/>
    <d v="2017-03-14T00:00:00"/>
    <x v="11"/>
    <n v="5007441"/>
    <n v="4.4400000000000004"/>
    <n v="-2"/>
  </r>
  <r>
    <s v="COUNTY"/>
    <x v="10"/>
    <s v="932205"/>
    <n v="4.4400000000000004"/>
    <n v="4.4400000000000004"/>
    <x v="0"/>
    <d v="2017-03-14T00:00:00"/>
    <x v="11"/>
    <n v="5005287"/>
    <n v="4.4400000000000004"/>
    <n v="1"/>
  </r>
  <r>
    <s v="COUNTY"/>
    <x v="10"/>
    <s v="932206"/>
    <n v="4.4400000000000004"/>
    <n v="4.4400000000000004"/>
    <x v="0"/>
    <d v="2017-03-14T00:00:00"/>
    <x v="11"/>
    <n v="5774540"/>
    <n v="4.4400000000000004"/>
    <n v="1"/>
  </r>
  <r>
    <s v="COUNTY"/>
    <x v="10"/>
    <s v="932210"/>
    <n v="13.32"/>
    <n v="13.32"/>
    <x v="0"/>
    <d v="2017-03-14T00:00:00"/>
    <x v="11"/>
    <n v="5745500"/>
    <n v="4.4400000000000004"/>
    <n v="3"/>
  </r>
  <r>
    <s v="COUNTY"/>
    <x v="10"/>
    <s v="933288"/>
    <n v="4.4400000000000004"/>
    <n v="4.4400000000000004"/>
    <x v="0"/>
    <d v="2017-03-15T00:00:00"/>
    <x v="11"/>
    <n v="5742520"/>
    <n v="4.4400000000000004"/>
    <n v="1"/>
  </r>
  <r>
    <s v="COUNTY"/>
    <x v="10"/>
    <s v="933289"/>
    <n v="8.8800000000000008"/>
    <n v="8.8800000000000008"/>
    <x v="0"/>
    <d v="2017-03-15T00:00:00"/>
    <x v="11"/>
    <n v="5005765"/>
    <n v="4.4400000000000004"/>
    <n v="2"/>
  </r>
  <r>
    <s v="COUNTY"/>
    <x v="10"/>
    <s v="932293"/>
    <n v="13.32"/>
    <n v="13.32"/>
    <x v="0"/>
    <d v="2017-03-16T00:00:00"/>
    <x v="11"/>
    <n v="5015086"/>
    <n v="4.4400000000000004"/>
    <n v="3"/>
  </r>
  <r>
    <s v="COUNTY"/>
    <x v="10"/>
    <s v="932297"/>
    <n v="22.2"/>
    <n v="22.2"/>
    <x v="0"/>
    <d v="2017-03-16T00:00:00"/>
    <x v="11"/>
    <n v="5743660"/>
    <n v="4.4400000000000004"/>
    <n v="4.9999999999999991"/>
  </r>
  <r>
    <s v="COUNTY"/>
    <x v="10"/>
    <s v="932650"/>
    <n v="-26.64"/>
    <n v="26.64"/>
    <x v="0"/>
    <d v="2017-03-17T00:00:00"/>
    <x v="11"/>
    <n v="5776600"/>
    <n v="4.4400000000000004"/>
    <n v="-6"/>
  </r>
  <r>
    <s v="COUNTY"/>
    <x v="10"/>
    <s v="934387"/>
    <n v="8.8800000000000008"/>
    <n v="8.8800000000000008"/>
    <x v="0"/>
    <d v="2017-03-17T00:00:00"/>
    <x v="11"/>
    <n v="5788310"/>
    <n v="4.4400000000000004"/>
    <n v="2"/>
  </r>
  <r>
    <s v="COUNTY"/>
    <x v="10"/>
    <s v="933274"/>
    <n v="4.4400000000000004"/>
    <n v="4.4400000000000004"/>
    <x v="0"/>
    <d v="2017-03-20T00:00:00"/>
    <x v="11"/>
    <n v="5722900"/>
    <n v="4.4400000000000004"/>
    <n v="1"/>
  </r>
  <r>
    <s v="COUNTY"/>
    <x v="10"/>
    <s v="933275"/>
    <n v="4.4400000000000004"/>
    <n v="4.4400000000000004"/>
    <x v="0"/>
    <d v="2017-03-20T00:00:00"/>
    <x v="11"/>
    <n v="5775640"/>
    <n v="4.4400000000000004"/>
    <n v="1"/>
  </r>
  <r>
    <s v="COUNTY"/>
    <x v="10"/>
    <s v="934813"/>
    <n v="8.8800000000000008"/>
    <n v="8.8800000000000008"/>
    <x v="0"/>
    <d v="2017-03-20T00:00:00"/>
    <x v="11"/>
    <n v="5769960"/>
    <n v="4.4400000000000004"/>
    <n v="2"/>
  </r>
  <r>
    <s v="COUNTY"/>
    <x v="10"/>
    <s v="934815"/>
    <n v="17.760000000000002"/>
    <n v="17.760000000000002"/>
    <x v="0"/>
    <d v="2017-03-20T00:00:00"/>
    <x v="11"/>
    <n v="5759230"/>
    <n v="4.4400000000000004"/>
    <n v="4"/>
  </r>
  <r>
    <s v="COUNTY"/>
    <x v="10"/>
    <s v="934816"/>
    <n v="13.32"/>
    <n v="13.32"/>
    <x v="0"/>
    <d v="2017-03-20T00:00:00"/>
    <x v="11"/>
    <n v="5004413"/>
    <n v="4.4400000000000004"/>
    <n v="3"/>
  </r>
  <r>
    <s v="COUNTY"/>
    <x v="10"/>
    <s v="934866"/>
    <n v="4.4400000000000004"/>
    <n v="4.4400000000000004"/>
    <x v="0"/>
    <d v="2017-03-21T00:00:00"/>
    <x v="11"/>
    <n v="5743510"/>
    <n v="4.4400000000000004"/>
    <n v="1"/>
  </r>
  <r>
    <s v="COUNTY"/>
    <x v="10"/>
    <s v="934870"/>
    <n v="4.4400000000000004"/>
    <n v="4.4400000000000004"/>
    <x v="0"/>
    <d v="2017-03-21T00:00:00"/>
    <x v="11"/>
    <n v="5784890"/>
    <n v="4.4400000000000004"/>
    <n v="1"/>
  </r>
  <r>
    <s v="COUNTY"/>
    <x v="10"/>
    <s v="934872"/>
    <n v="4.4400000000000004"/>
    <n v="4.4400000000000004"/>
    <x v="0"/>
    <d v="2017-03-21T00:00:00"/>
    <x v="11"/>
    <n v="5015426"/>
    <n v="4.4400000000000004"/>
    <n v="1"/>
  </r>
  <r>
    <s v="COUNTY"/>
    <x v="10"/>
    <s v="934874"/>
    <n v="17.760000000000002"/>
    <n v="17.760000000000002"/>
    <x v="0"/>
    <d v="2017-03-21T00:00:00"/>
    <x v="11"/>
    <n v="5724970"/>
    <n v="4.4400000000000004"/>
    <n v="4"/>
  </r>
  <r>
    <s v="COUNTY"/>
    <x v="10"/>
    <s v="934875"/>
    <n v="4.4400000000000004"/>
    <n v="4.4400000000000004"/>
    <x v="0"/>
    <d v="2017-03-21T00:00:00"/>
    <x v="11"/>
    <n v="5004060"/>
    <n v="4.4400000000000004"/>
    <n v="1"/>
  </r>
  <r>
    <s v="COUNTY"/>
    <x v="10"/>
    <s v="934881"/>
    <n v="8.8800000000000008"/>
    <n v="8.8800000000000008"/>
    <x v="0"/>
    <d v="2017-03-21T00:00:00"/>
    <x v="11"/>
    <n v="5011693"/>
    <n v="4.4400000000000004"/>
    <n v="2"/>
  </r>
  <r>
    <s v="COUNTY"/>
    <x v="10"/>
    <s v="934906"/>
    <n v="8.8800000000000008"/>
    <n v="8.8800000000000008"/>
    <x v="0"/>
    <d v="2017-03-22T00:00:00"/>
    <x v="11"/>
    <n v="5004109"/>
    <n v="4.4400000000000004"/>
    <n v="2"/>
  </r>
  <r>
    <s v="COUNTY"/>
    <x v="10"/>
    <s v="934907"/>
    <n v="4.4400000000000004"/>
    <n v="4.4400000000000004"/>
    <x v="0"/>
    <d v="2017-03-22T00:00:00"/>
    <x v="11"/>
    <n v="5011703"/>
    <n v="4.4400000000000004"/>
    <n v="1"/>
  </r>
  <r>
    <s v="COUNTY"/>
    <x v="10"/>
    <s v="936903"/>
    <n v="4.4400000000000004"/>
    <n v="4.4400000000000004"/>
    <x v="0"/>
    <d v="2017-03-23T00:00:00"/>
    <x v="11"/>
    <n v="5013670"/>
    <n v="4.4400000000000004"/>
    <n v="1"/>
  </r>
  <r>
    <s v="COUNTY"/>
    <x v="10"/>
    <s v="936910"/>
    <n v="17.760000000000002"/>
    <n v="17.760000000000002"/>
    <x v="0"/>
    <d v="2017-03-23T00:00:00"/>
    <x v="11"/>
    <n v="5006164"/>
    <n v="4.4400000000000004"/>
    <n v="4"/>
  </r>
  <r>
    <s v="COUNTY"/>
    <x v="10"/>
    <s v="936916"/>
    <n v="26.64"/>
    <n v="26.64"/>
    <x v="0"/>
    <d v="2017-03-23T00:00:00"/>
    <x v="11"/>
    <n v="5710940"/>
    <n v="4.4400000000000004"/>
    <n v="6"/>
  </r>
  <r>
    <s v="COUNTY"/>
    <x v="10"/>
    <s v="937230"/>
    <n v="17.760000000000002"/>
    <n v="17.760000000000002"/>
    <x v="0"/>
    <d v="2017-03-24T00:00:00"/>
    <x v="11"/>
    <n v="5741470"/>
    <n v="4.4400000000000004"/>
    <n v="4"/>
  </r>
  <r>
    <s v="COUNTY"/>
    <x v="10"/>
    <s v="937232"/>
    <n v="4.4400000000000004"/>
    <n v="4.4400000000000004"/>
    <x v="0"/>
    <d v="2017-03-24T00:00:00"/>
    <x v="11"/>
    <n v="5788310"/>
    <n v="4.4400000000000004"/>
    <n v="1"/>
  </r>
  <r>
    <s v="COUNTY"/>
    <x v="10"/>
    <s v="937234"/>
    <n v="8.8800000000000008"/>
    <n v="8.8800000000000008"/>
    <x v="0"/>
    <d v="2017-03-24T00:00:00"/>
    <x v="11"/>
    <n v="5781700"/>
    <n v="4.4400000000000004"/>
    <n v="2"/>
  </r>
  <r>
    <s v="COUNTY"/>
    <x v="10"/>
    <s v="937706"/>
    <n v="8.8800000000000008"/>
    <n v="8.8800000000000008"/>
    <x v="0"/>
    <d v="2017-03-27T00:00:00"/>
    <x v="11"/>
    <n v="5778190"/>
    <n v="4.4400000000000004"/>
    <n v="2"/>
  </r>
  <r>
    <s v="COUNTY"/>
    <x v="10"/>
    <s v="937708"/>
    <n v="8.8800000000000008"/>
    <n v="8.8800000000000008"/>
    <x v="0"/>
    <d v="2017-03-27T00:00:00"/>
    <x v="11"/>
    <n v="5016215"/>
    <n v="4.4400000000000004"/>
    <n v="2"/>
  </r>
  <r>
    <s v="COUNTY"/>
    <x v="10"/>
    <s v="937709"/>
    <n v="13.32"/>
    <n v="13.32"/>
    <x v="0"/>
    <d v="2017-03-27T00:00:00"/>
    <x v="11"/>
    <n v="5779830"/>
    <n v="4.4400000000000004"/>
    <n v="3"/>
  </r>
  <r>
    <s v="COUNTY"/>
    <x v="10"/>
    <s v="937710"/>
    <n v="17.760000000000002"/>
    <n v="17.760000000000002"/>
    <x v="0"/>
    <d v="2017-03-27T00:00:00"/>
    <x v="11"/>
    <n v="5780840"/>
    <n v="4.4400000000000004"/>
    <n v="4"/>
  </r>
  <r>
    <s v="AWH"/>
    <x v="10"/>
    <s v="937711"/>
    <n v="4.4400000000000004"/>
    <n v="4.4400000000000004"/>
    <x v="0"/>
    <d v="2017-03-27T00:00:00"/>
    <x v="11"/>
    <n v="5763740"/>
    <n v="4.4400000000000004"/>
    <n v="1"/>
  </r>
  <r>
    <s v="COUNTY"/>
    <x v="10"/>
    <s v="937713"/>
    <n v="4.4400000000000004"/>
    <n v="4.4400000000000004"/>
    <x v="0"/>
    <d v="2017-03-27T00:00:00"/>
    <x v="11"/>
    <n v="5004529"/>
    <n v="4.4400000000000004"/>
    <n v="1"/>
  </r>
  <r>
    <s v="COUNTY"/>
    <x v="10"/>
    <s v="937714"/>
    <n v="4.4400000000000004"/>
    <n v="4.4400000000000004"/>
    <x v="0"/>
    <d v="2017-03-27T00:00:00"/>
    <x v="11"/>
    <n v="5007549"/>
    <n v="4.4400000000000004"/>
    <n v="1"/>
  </r>
  <r>
    <s v="COUNTY"/>
    <x v="10"/>
    <s v="937715"/>
    <n v="13.32"/>
    <n v="13.32"/>
    <x v="0"/>
    <d v="2017-03-27T00:00:00"/>
    <x v="11"/>
    <n v="5772740"/>
    <n v="4.4400000000000004"/>
    <n v="3"/>
  </r>
  <r>
    <s v="COUNTY"/>
    <x v="10"/>
    <s v="937721"/>
    <n v="8.8800000000000008"/>
    <n v="8.8800000000000008"/>
    <x v="0"/>
    <d v="2017-03-27T00:00:00"/>
    <x v="11"/>
    <n v="5773510"/>
    <n v="4.4400000000000004"/>
    <n v="2"/>
  </r>
  <r>
    <s v="COUNTY"/>
    <x v="10"/>
    <s v="939039"/>
    <n v="4.4400000000000004"/>
    <n v="4.4400000000000004"/>
    <x v="0"/>
    <d v="2017-03-28T00:00:00"/>
    <x v="11"/>
    <n v="5764950"/>
    <n v="4.4400000000000004"/>
    <n v="1"/>
  </r>
  <r>
    <s v="COUNTY"/>
    <x v="10"/>
    <s v="939041"/>
    <n v="8.8800000000000008"/>
    <n v="8.8800000000000008"/>
    <x v="0"/>
    <d v="2017-03-28T00:00:00"/>
    <x v="11"/>
    <n v="5724970"/>
    <n v="4.4400000000000004"/>
    <n v="2"/>
  </r>
  <r>
    <s v="COUNTY"/>
    <x v="10"/>
    <s v="939044"/>
    <n v="13.32"/>
    <n v="13.32"/>
    <x v="0"/>
    <d v="2017-03-28T00:00:00"/>
    <x v="11"/>
    <n v="5014901"/>
    <n v="4.4400000000000004"/>
    <n v="3"/>
  </r>
  <r>
    <s v="COUNTY"/>
    <x v="10"/>
    <s v="939045"/>
    <n v="13.32"/>
    <n v="13.32"/>
    <x v="0"/>
    <d v="2017-03-28T00:00:00"/>
    <x v="11"/>
    <n v="5781240"/>
    <n v="4.4400000000000004"/>
    <n v="3"/>
  </r>
  <r>
    <s v="COUNTY"/>
    <x v="10"/>
    <s v="939049"/>
    <n v="4.4400000000000004"/>
    <n v="4.4400000000000004"/>
    <x v="0"/>
    <d v="2017-03-28T00:00:00"/>
    <x v="11"/>
    <n v="5005212"/>
    <n v="4.4400000000000004"/>
    <n v="1"/>
  </r>
  <r>
    <s v="COUNTY"/>
    <x v="10"/>
    <s v="939051"/>
    <n v="4.4400000000000004"/>
    <n v="4.4400000000000004"/>
    <x v="0"/>
    <d v="2017-03-28T00:00:00"/>
    <x v="11"/>
    <n v="5730880"/>
    <n v="4.4400000000000004"/>
    <n v="1"/>
  </r>
  <r>
    <s v="COUNTY"/>
    <x v="10"/>
    <s v="939065"/>
    <n v="4.4400000000000004"/>
    <n v="4.4400000000000004"/>
    <x v="0"/>
    <d v="2017-03-29T00:00:00"/>
    <x v="11"/>
    <n v="5005747"/>
    <n v="4.4400000000000004"/>
    <n v="1"/>
  </r>
  <r>
    <s v="COUNTY"/>
    <x v="10"/>
    <s v="939066"/>
    <n v="8.8800000000000008"/>
    <n v="8.8800000000000008"/>
    <x v="0"/>
    <d v="2017-03-29T00:00:00"/>
    <x v="11"/>
    <n v="5012003"/>
    <n v="4.4400000000000004"/>
    <n v="2"/>
  </r>
  <r>
    <s v="COUNTY"/>
    <x v="10"/>
    <s v="939067"/>
    <n v="4.4400000000000004"/>
    <n v="4.4400000000000004"/>
    <x v="0"/>
    <d v="2017-03-29T00:00:00"/>
    <x v="11"/>
    <n v="5012520"/>
    <n v="4.4400000000000004"/>
    <n v="1"/>
  </r>
  <r>
    <s v="COUNTY"/>
    <x v="10"/>
    <s v="939068"/>
    <n v="13.32"/>
    <n v="13.32"/>
    <x v="0"/>
    <d v="2017-03-29T00:00:00"/>
    <x v="11"/>
    <n v="5782120"/>
    <n v="4.4400000000000004"/>
    <n v="3"/>
  </r>
  <r>
    <s v="COUNTY"/>
    <x v="10"/>
    <s v="939073"/>
    <n v="13.32"/>
    <n v="13.32"/>
    <x v="0"/>
    <d v="2017-03-30T00:00:00"/>
    <x v="11"/>
    <n v="5705700"/>
    <n v="4.4400000000000004"/>
    <n v="3"/>
  </r>
  <r>
    <s v="COUNTY"/>
    <x v="10"/>
    <s v="939074"/>
    <n v="8.8800000000000008"/>
    <n v="8.8800000000000008"/>
    <x v="0"/>
    <d v="2017-03-30T00:00:00"/>
    <x v="11"/>
    <n v="5765610"/>
    <n v="4.4400000000000004"/>
    <n v="2"/>
  </r>
  <r>
    <s v="COUNTY"/>
    <x v="10"/>
    <s v="939075"/>
    <n v="4.4400000000000004"/>
    <n v="4.4400000000000004"/>
    <x v="0"/>
    <d v="2017-03-30T00:00:00"/>
    <x v="11"/>
    <n v="5767920"/>
    <n v="4.4400000000000004"/>
    <n v="1"/>
  </r>
  <r>
    <s v="COUNTY"/>
    <x v="10"/>
    <s v="939077"/>
    <n v="4.4400000000000004"/>
    <n v="4.4400000000000004"/>
    <x v="0"/>
    <d v="2017-03-30T00:00:00"/>
    <x v="11"/>
    <n v="5720230"/>
    <n v="4.4400000000000004"/>
    <n v="1"/>
  </r>
  <r>
    <s v="COUNTY"/>
    <x v="10"/>
    <s v="939078"/>
    <n v="4.4400000000000004"/>
    <n v="4.4400000000000004"/>
    <x v="0"/>
    <d v="2017-03-30T00:00:00"/>
    <x v="11"/>
    <n v="5739760"/>
    <n v="4.4400000000000004"/>
    <n v="1"/>
  </r>
  <r>
    <s v="COUNTY"/>
    <x v="10"/>
    <s v="939080"/>
    <n v="8.8800000000000008"/>
    <n v="8.8800000000000008"/>
    <x v="0"/>
    <d v="2017-03-30T00:00:00"/>
    <x v="11"/>
    <n v="5772860"/>
    <n v="4.4400000000000004"/>
    <n v="2"/>
  </r>
  <r>
    <s v="COUNTY"/>
    <x v="10"/>
    <s v="938647"/>
    <n v="-22.2"/>
    <n v="22.2"/>
    <x v="0"/>
    <d v="2017-03-31T00:00:00"/>
    <x v="11"/>
    <n v="5001396"/>
    <n v="4.4400000000000004"/>
    <n v="-4.9999999999999991"/>
  </r>
  <r>
    <s v="COUNTY"/>
    <x v="10"/>
    <s v="939122"/>
    <n v="4.4400000000000004"/>
    <n v="4.4400000000000004"/>
    <x v="0"/>
    <d v="2017-03-31T00:00:00"/>
    <x v="11"/>
    <n v="5731580"/>
    <n v="4.4400000000000004"/>
    <n v="1"/>
  </r>
  <r>
    <s v="SpokCity"/>
    <x v="11"/>
    <s v="781752"/>
    <n v="4.4000000000000004"/>
    <n v="4.4000000000000004"/>
    <x v="0"/>
    <d v="2016-04-04T00:00:00"/>
    <x v="0"/>
    <n v="5013494"/>
    <n v="4.4000000000000004"/>
    <n v="1"/>
  </r>
  <r>
    <s v="COUNTY"/>
    <x v="11"/>
    <s v="781755"/>
    <n v="4.4000000000000004"/>
    <n v="4.4000000000000004"/>
    <x v="0"/>
    <d v="2016-04-04T00:00:00"/>
    <x v="0"/>
    <n v="5004682"/>
    <n v="4.4000000000000004"/>
    <n v="1"/>
  </r>
  <r>
    <s v="COUNTY"/>
    <x v="11"/>
    <s v="781761"/>
    <n v="4.4000000000000004"/>
    <n v="4.4000000000000004"/>
    <x v="0"/>
    <d v="2016-04-04T00:00:00"/>
    <x v="0"/>
    <n v="5016748"/>
    <n v="4.4000000000000004"/>
    <n v="1"/>
  </r>
  <r>
    <s v="COUNTY"/>
    <x v="11"/>
    <s v="781763"/>
    <n v="4.4000000000000004"/>
    <n v="4.4000000000000004"/>
    <x v="0"/>
    <d v="2016-04-04T00:00:00"/>
    <x v="0"/>
    <n v="5774150"/>
    <n v="4.4000000000000004"/>
    <n v="1"/>
  </r>
  <r>
    <s v="COUNTY"/>
    <x v="11"/>
    <s v="781800"/>
    <n v="8.8000000000000007"/>
    <n v="8.8000000000000007"/>
    <x v="0"/>
    <d v="2016-04-05T00:00:00"/>
    <x v="0"/>
    <n v="5006677"/>
    <n v="4.4000000000000004"/>
    <n v="2"/>
  </r>
  <r>
    <s v="COUNTY"/>
    <x v="11"/>
    <s v="781801"/>
    <n v="4.4000000000000004"/>
    <n v="4.4000000000000004"/>
    <x v="0"/>
    <d v="2016-04-05T00:00:00"/>
    <x v="0"/>
    <n v="5729280"/>
    <n v="4.4000000000000004"/>
    <n v="1"/>
  </r>
  <r>
    <s v="COUNTY"/>
    <x v="11"/>
    <s v="781802"/>
    <n v="4.4000000000000004"/>
    <n v="4.4000000000000004"/>
    <x v="0"/>
    <d v="2016-04-05T00:00:00"/>
    <x v="0"/>
    <n v="5005432"/>
    <n v="4.4000000000000004"/>
    <n v="1"/>
  </r>
  <r>
    <s v="COUNTY"/>
    <x v="11"/>
    <s v="781803"/>
    <n v="8.8000000000000007"/>
    <n v="8.8000000000000007"/>
    <x v="0"/>
    <d v="2016-04-05T00:00:00"/>
    <x v="0"/>
    <n v="5700030"/>
    <n v="4.4000000000000004"/>
    <n v="2"/>
  </r>
  <r>
    <s v="COUNTY"/>
    <x v="11"/>
    <s v="781806"/>
    <n v="8.8000000000000007"/>
    <n v="8.8000000000000007"/>
    <x v="0"/>
    <d v="2016-04-05T00:00:00"/>
    <x v="0"/>
    <n v="5004388"/>
    <n v="4.4000000000000004"/>
    <n v="2"/>
  </r>
  <r>
    <s v="COUNTY"/>
    <x v="11"/>
    <s v="781810"/>
    <n v="8.8000000000000007"/>
    <n v="8.8000000000000007"/>
    <x v="0"/>
    <d v="2016-04-05T00:00:00"/>
    <x v="0"/>
    <n v="5000939"/>
    <n v="4.4000000000000004"/>
    <n v="2"/>
  </r>
  <r>
    <s v="COUNTY"/>
    <x v="11"/>
    <s v="782044"/>
    <n v="4.4000000000000004"/>
    <n v="4.4000000000000004"/>
    <x v="0"/>
    <d v="2016-04-06T00:00:00"/>
    <x v="0"/>
    <n v="5006061"/>
    <n v="4.4000000000000004"/>
    <n v="1"/>
  </r>
  <r>
    <s v="COUNTY"/>
    <x v="11"/>
    <s v="778971"/>
    <n v="-8.8000000000000007"/>
    <n v="8.8000000000000007"/>
    <x v="0"/>
    <d v="2016-04-07T00:00:00"/>
    <x v="0"/>
    <n v="5012302"/>
    <n v="4.4000000000000004"/>
    <n v="-2"/>
  </r>
  <r>
    <s v="COUNTY"/>
    <x v="11"/>
    <s v="778984"/>
    <n v="-8.8000000000000007"/>
    <n v="8.8000000000000007"/>
    <x v="0"/>
    <d v="2016-04-07T00:00:00"/>
    <x v="0"/>
    <n v="5774860"/>
    <n v="4.4000000000000004"/>
    <n v="-2"/>
  </r>
  <r>
    <s v="COUNTY"/>
    <x v="11"/>
    <s v="779126"/>
    <n v="-4.4000000000000004"/>
    <n v="4.4000000000000004"/>
    <x v="0"/>
    <d v="2016-04-07T00:00:00"/>
    <x v="0"/>
    <n v="5764730"/>
    <n v="4.4000000000000004"/>
    <n v="-1"/>
  </r>
  <r>
    <s v="COUNTY"/>
    <x v="11"/>
    <s v="782202"/>
    <n v="4.4000000000000004"/>
    <n v="4.4000000000000004"/>
    <x v="0"/>
    <d v="2016-04-07T00:00:00"/>
    <x v="0"/>
    <n v="5004002"/>
    <n v="4.4000000000000004"/>
    <n v="1"/>
  </r>
  <r>
    <s v="COUNTY"/>
    <x v="11"/>
    <s v="782203"/>
    <n v="8.8000000000000007"/>
    <n v="8.8000000000000007"/>
    <x v="0"/>
    <d v="2016-04-07T00:00:00"/>
    <x v="0"/>
    <n v="5004292"/>
    <n v="4.4000000000000004"/>
    <n v="2"/>
  </r>
  <r>
    <s v="COUNTY"/>
    <x v="11"/>
    <s v="782207"/>
    <n v="4.4000000000000004"/>
    <n v="4.4000000000000004"/>
    <x v="0"/>
    <d v="2016-04-07T00:00:00"/>
    <x v="0"/>
    <n v="5012521"/>
    <n v="4.4000000000000004"/>
    <n v="1"/>
  </r>
  <r>
    <s v="COUNTY"/>
    <x v="11"/>
    <s v="782208"/>
    <n v="8.8000000000000007"/>
    <n v="8.8000000000000007"/>
    <x v="0"/>
    <d v="2016-04-07T00:00:00"/>
    <x v="0"/>
    <n v="5743660"/>
    <n v="4.4000000000000004"/>
    <n v="2"/>
  </r>
  <r>
    <s v="COUNTY"/>
    <x v="11"/>
    <s v="782209"/>
    <n v="4.4000000000000004"/>
    <n v="4.4000000000000004"/>
    <x v="0"/>
    <d v="2016-04-07T00:00:00"/>
    <x v="0"/>
    <n v="5006059"/>
    <n v="4.4000000000000004"/>
    <n v="1"/>
  </r>
  <r>
    <s v="COUNTY"/>
    <x v="11"/>
    <s v="782210"/>
    <n v="13.2"/>
    <n v="13.2"/>
    <x v="0"/>
    <d v="2016-04-07T00:00:00"/>
    <x v="0"/>
    <n v="5710940"/>
    <n v="4.4000000000000004"/>
    <n v="2.9999999999999996"/>
  </r>
  <r>
    <s v="COUNTY"/>
    <x v="11"/>
    <s v="782211"/>
    <n v="8.8000000000000007"/>
    <n v="8.8000000000000007"/>
    <x v="0"/>
    <d v="2016-04-07T00:00:00"/>
    <x v="0"/>
    <n v="5747390"/>
    <n v="4.4000000000000004"/>
    <n v="2"/>
  </r>
  <r>
    <s v="COUNTY"/>
    <x v="11"/>
    <s v="782222"/>
    <n v="4.4000000000000004"/>
    <n v="4.4000000000000004"/>
    <x v="0"/>
    <d v="2016-04-08T00:00:00"/>
    <x v="0"/>
    <n v="5005761"/>
    <n v="4.4000000000000004"/>
    <n v="1"/>
  </r>
  <r>
    <s v="COUNTY"/>
    <x v="11"/>
    <s v="782293"/>
    <n v="8.8000000000000007"/>
    <n v="8.8000000000000007"/>
    <x v="0"/>
    <d v="2016-04-11T00:00:00"/>
    <x v="0"/>
    <n v="5016654"/>
    <n v="4.4000000000000004"/>
    <n v="2"/>
  </r>
  <r>
    <s v="COUNTY"/>
    <x v="11"/>
    <s v="782304"/>
    <n v="4.4000000000000004"/>
    <n v="4.4000000000000004"/>
    <x v="0"/>
    <d v="2016-04-11T00:00:00"/>
    <x v="0"/>
    <n v="5774150"/>
    <n v="4.4000000000000004"/>
    <n v="1"/>
  </r>
  <r>
    <s v="COUNTY"/>
    <x v="11"/>
    <s v="782322"/>
    <n v="4.4000000000000004"/>
    <n v="4.4000000000000004"/>
    <x v="0"/>
    <d v="2016-04-11T00:00:00"/>
    <x v="0"/>
    <n v="5735190"/>
    <n v="4.4000000000000004"/>
    <n v="1"/>
  </r>
  <r>
    <s v="COUNTY"/>
    <x v="11"/>
    <s v="782330"/>
    <n v="8.8000000000000007"/>
    <n v="8.8000000000000007"/>
    <x v="0"/>
    <d v="2016-04-11T00:00:00"/>
    <x v="0"/>
    <n v="5731090"/>
    <n v="4.4000000000000004"/>
    <n v="2"/>
  </r>
  <r>
    <s v="COUNTY"/>
    <x v="11"/>
    <s v="782337"/>
    <n v="13.2"/>
    <n v="13.2"/>
    <x v="0"/>
    <d v="2016-04-11T00:00:00"/>
    <x v="0"/>
    <n v="5756780"/>
    <n v="4.4000000000000004"/>
    <n v="2.9999999999999996"/>
  </r>
  <r>
    <s v="COUNTY"/>
    <x v="11"/>
    <s v="784007"/>
    <n v="13.2"/>
    <n v="13.2"/>
    <x v="0"/>
    <d v="2016-04-11T00:00:00"/>
    <x v="0"/>
    <n v="5780500"/>
    <n v="4.4000000000000004"/>
    <n v="2.9999999999999996"/>
  </r>
  <r>
    <s v="COUNTY"/>
    <x v="11"/>
    <s v="781061"/>
    <n v="4.4000000000000004"/>
    <n v="4.4000000000000004"/>
    <x v="0"/>
    <d v="2016-04-12T00:00:00"/>
    <x v="0"/>
    <n v="5001220"/>
    <n v="4.4000000000000004"/>
    <n v="1"/>
  </r>
  <r>
    <s v="COUNTY"/>
    <x v="11"/>
    <s v="784117"/>
    <n v="8.8000000000000007"/>
    <n v="8.8000000000000007"/>
    <x v="0"/>
    <d v="2016-04-12T00:00:00"/>
    <x v="0"/>
    <n v="5004388"/>
    <n v="4.4000000000000004"/>
    <n v="2"/>
  </r>
  <r>
    <s v="COUNTY"/>
    <x v="11"/>
    <s v="784119"/>
    <n v="13.2"/>
    <n v="13.2"/>
    <x v="0"/>
    <d v="2016-04-12T00:00:00"/>
    <x v="0"/>
    <n v="5005018"/>
    <n v="4.4000000000000004"/>
    <n v="2.9999999999999996"/>
  </r>
  <r>
    <s v="COUNTY"/>
    <x v="11"/>
    <s v="784120"/>
    <n v="4.4000000000000004"/>
    <n v="4.4000000000000004"/>
    <x v="0"/>
    <d v="2016-04-12T00:00:00"/>
    <x v="0"/>
    <n v="5006874"/>
    <n v="4.4000000000000004"/>
    <n v="1"/>
  </r>
  <r>
    <s v="COUNTY"/>
    <x v="11"/>
    <s v="784123"/>
    <n v="4.4000000000000004"/>
    <n v="4.4000000000000004"/>
    <x v="0"/>
    <d v="2016-04-12T00:00:00"/>
    <x v="0"/>
    <n v="5005096"/>
    <n v="4.4000000000000004"/>
    <n v="1"/>
  </r>
  <r>
    <s v="COUNTY"/>
    <x v="11"/>
    <s v="784124"/>
    <n v="8.8000000000000007"/>
    <n v="8.8000000000000007"/>
    <x v="0"/>
    <d v="2016-04-12T00:00:00"/>
    <x v="0"/>
    <n v="5729280"/>
    <n v="4.4000000000000004"/>
    <n v="2"/>
  </r>
  <r>
    <s v="COUNTY"/>
    <x v="11"/>
    <s v="784127"/>
    <n v="8.8000000000000007"/>
    <n v="8.8000000000000007"/>
    <x v="0"/>
    <d v="2016-04-12T00:00:00"/>
    <x v="0"/>
    <n v="5013575"/>
    <n v="4.4000000000000004"/>
    <n v="2"/>
  </r>
  <r>
    <s v="COUNTY"/>
    <x v="11"/>
    <s v="784128"/>
    <n v="4.4000000000000004"/>
    <n v="4.4000000000000004"/>
    <x v="0"/>
    <d v="2016-04-12T00:00:00"/>
    <x v="0"/>
    <n v="5005432"/>
    <n v="4.4000000000000004"/>
    <n v="1"/>
  </r>
  <r>
    <s v="COUNTY"/>
    <x v="11"/>
    <s v="784129"/>
    <n v="13.2"/>
    <n v="13.2"/>
    <x v="0"/>
    <d v="2016-04-12T00:00:00"/>
    <x v="0"/>
    <n v="5778260"/>
    <n v="4.4000000000000004"/>
    <n v="2.9999999999999996"/>
  </r>
  <r>
    <s v="COUNTY"/>
    <x v="11"/>
    <s v="784130"/>
    <n v="13.2"/>
    <n v="13.2"/>
    <x v="0"/>
    <d v="2016-04-12T00:00:00"/>
    <x v="0"/>
    <n v="5011693"/>
    <n v="4.4000000000000004"/>
    <n v="2.9999999999999996"/>
  </r>
  <r>
    <s v="COUNTY"/>
    <x v="11"/>
    <s v="784135"/>
    <n v="8.8000000000000007"/>
    <n v="8.8000000000000007"/>
    <x v="0"/>
    <d v="2016-04-12T00:00:00"/>
    <x v="0"/>
    <n v="5001276"/>
    <n v="4.4000000000000004"/>
    <n v="2"/>
  </r>
  <r>
    <s v="COUNTY"/>
    <x v="11"/>
    <s v="784141"/>
    <n v="8.8000000000000007"/>
    <n v="8.8000000000000007"/>
    <x v="0"/>
    <d v="2016-04-12T00:00:00"/>
    <x v="0"/>
    <n v="5700200"/>
    <n v="4.4000000000000004"/>
    <n v="2"/>
  </r>
  <r>
    <s v="COUNTY"/>
    <x v="11"/>
    <s v="784376"/>
    <n v="4.4000000000000004"/>
    <n v="4.4000000000000004"/>
    <x v="0"/>
    <d v="2016-04-13T00:00:00"/>
    <x v="0"/>
    <n v="5005793"/>
    <n v="4.4000000000000004"/>
    <n v="1"/>
  </r>
  <r>
    <s v="COUNTY"/>
    <x v="11"/>
    <s v="784384"/>
    <n v="8.8000000000000007"/>
    <n v="8.8000000000000007"/>
    <x v="0"/>
    <d v="2016-04-13T00:00:00"/>
    <x v="0"/>
    <n v="5005870"/>
    <n v="4.4000000000000004"/>
    <n v="2"/>
  </r>
  <r>
    <s v="COUNTY"/>
    <x v="11"/>
    <s v="784403"/>
    <n v="4.4000000000000004"/>
    <n v="4.4000000000000004"/>
    <x v="0"/>
    <d v="2016-04-14T00:00:00"/>
    <x v="0"/>
    <n v="5764150"/>
    <n v="4.4000000000000004"/>
    <n v="1"/>
  </r>
  <r>
    <s v="COUNTY"/>
    <x v="11"/>
    <s v="784404"/>
    <n v="4.4000000000000004"/>
    <n v="4.4000000000000004"/>
    <x v="0"/>
    <d v="2016-04-14T00:00:00"/>
    <x v="0"/>
    <n v="5004068"/>
    <n v="4.4000000000000004"/>
    <n v="1"/>
  </r>
  <r>
    <s v="COUNTY"/>
    <x v="11"/>
    <s v="784405"/>
    <n v="4.4000000000000004"/>
    <n v="4.4000000000000004"/>
    <x v="0"/>
    <d v="2016-04-14T00:00:00"/>
    <x v="0"/>
    <n v="5710940"/>
    <n v="4.4000000000000004"/>
    <n v="1"/>
  </r>
  <r>
    <s v="COUNTY"/>
    <x v="11"/>
    <s v="784406"/>
    <n v="4.4000000000000004"/>
    <n v="4.4000000000000004"/>
    <x v="0"/>
    <d v="2016-04-14T00:00:00"/>
    <x v="0"/>
    <n v="5765610"/>
    <n v="4.4000000000000004"/>
    <n v="1"/>
  </r>
  <r>
    <s v="COUNTY"/>
    <x v="11"/>
    <s v="784411"/>
    <n v="8.8000000000000007"/>
    <n v="8.8000000000000007"/>
    <x v="0"/>
    <d v="2016-04-14T00:00:00"/>
    <x v="0"/>
    <n v="5007536"/>
    <n v="4.4000000000000004"/>
    <n v="2"/>
  </r>
  <r>
    <s v="COUNTY"/>
    <x v="11"/>
    <s v="784418"/>
    <n v="4.4000000000000004"/>
    <n v="4.4000000000000004"/>
    <x v="0"/>
    <d v="2016-04-14T00:00:00"/>
    <x v="0"/>
    <n v="5007151"/>
    <n v="4.4000000000000004"/>
    <n v="1"/>
  </r>
  <r>
    <s v="COUNTY"/>
    <x v="11"/>
    <s v="784421"/>
    <n v="4.4000000000000004"/>
    <n v="4.4000000000000004"/>
    <x v="0"/>
    <d v="2016-04-14T00:00:00"/>
    <x v="0"/>
    <n v="5006092"/>
    <n v="4.4000000000000004"/>
    <n v="1"/>
  </r>
  <r>
    <s v="COUNTY"/>
    <x v="11"/>
    <s v="784424"/>
    <n v="4.4000000000000004"/>
    <n v="4.4000000000000004"/>
    <x v="0"/>
    <d v="2016-04-14T00:00:00"/>
    <x v="0"/>
    <n v="5004537"/>
    <n v="4.4000000000000004"/>
    <n v="1"/>
  </r>
  <r>
    <s v="COUNTY"/>
    <x v="11"/>
    <s v="785292"/>
    <n v="8.8000000000000007"/>
    <n v="8.8000000000000007"/>
    <x v="0"/>
    <d v="2016-04-14T00:00:00"/>
    <x v="0"/>
    <n v="5006274"/>
    <n v="4.4000000000000004"/>
    <n v="2"/>
  </r>
  <r>
    <s v="COUNTY"/>
    <x v="11"/>
    <s v="785305"/>
    <n v="8.8000000000000007"/>
    <n v="8.8000000000000007"/>
    <x v="0"/>
    <d v="2016-04-14T00:00:00"/>
    <x v="0"/>
    <n v="5756780"/>
    <n v="4.4000000000000004"/>
    <n v="2"/>
  </r>
  <r>
    <s v="COUNTY"/>
    <x v="11"/>
    <s v="785574"/>
    <n v="8.8000000000000007"/>
    <n v="8.8000000000000007"/>
    <x v="0"/>
    <d v="2016-04-14T00:00:00"/>
    <x v="0"/>
    <n v="5005604"/>
    <n v="4.4000000000000004"/>
    <n v="2"/>
  </r>
  <r>
    <s v="COUNTY"/>
    <x v="11"/>
    <s v="784456"/>
    <n v="8.8000000000000007"/>
    <n v="8.8000000000000007"/>
    <x v="0"/>
    <d v="2016-04-15T00:00:00"/>
    <x v="0"/>
    <n v="5013794"/>
    <n v="4.4000000000000004"/>
    <n v="2"/>
  </r>
  <r>
    <s v="COUNTY"/>
    <x v="11"/>
    <s v="784461"/>
    <n v="4.4000000000000004"/>
    <n v="4.4000000000000004"/>
    <x v="0"/>
    <d v="2016-04-15T00:00:00"/>
    <x v="0"/>
    <n v="5012725"/>
    <n v="4.4000000000000004"/>
    <n v="1"/>
  </r>
  <r>
    <s v="SpokCity"/>
    <x v="11"/>
    <s v="784473"/>
    <n v="4.4000000000000004"/>
    <n v="4.4000000000000004"/>
    <x v="0"/>
    <d v="2016-04-18T00:00:00"/>
    <x v="0"/>
    <n v="5004875"/>
    <n v="4.4000000000000004"/>
    <n v="1"/>
  </r>
  <r>
    <s v="SpokCity"/>
    <x v="11"/>
    <s v="784475"/>
    <n v="8.8000000000000007"/>
    <n v="8.8000000000000007"/>
    <x v="0"/>
    <d v="2016-04-18T00:00:00"/>
    <x v="0"/>
    <n v="5013494"/>
    <n v="4.4000000000000004"/>
    <n v="2"/>
  </r>
  <r>
    <s v="COUNTY"/>
    <x v="11"/>
    <s v="784481"/>
    <n v="4.4000000000000004"/>
    <n v="4.4000000000000004"/>
    <x v="0"/>
    <d v="2016-04-18T00:00:00"/>
    <x v="0"/>
    <n v="5735190"/>
    <n v="4.4000000000000004"/>
    <n v="1"/>
  </r>
  <r>
    <s v="COUNTY"/>
    <x v="11"/>
    <s v="784482"/>
    <n v="4.4000000000000004"/>
    <n v="4.4000000000000004"/>
    <x v="0"/>
    <d v="2016-04-18T00:00:00"/>
    <x v="0"/>
    <n v="5010823"/>
    <n v="4.4000000000000004"/>
    <n v="1"/>
  </r>
  <r>
    <s v="COUNTY"/>
    <x v="11"/>
    <s v="784489"/>
    <n v="4.4000000000000004"/>
    <n v="4.4000000000000004"/>
    <x v="0"/>
    <d v="2016-04-18T00:00:00"/>
    <x v="0"/>
    <n v="5006350"/>
    <n v="4.4000000000000004"/>
    <n v="1"/>
  </r>
  <r>
    <s v="COUNTY"/>
    <x v="11"/>
    <s v="784494"/>
    <n v="4.4000000000000004"/>
    <n v="4.4000000000000004"/>
    <x v="0"/>
    <d v="2016-04-18T00:00:00"/>
    <x v="0"/>
    <n v="5012277"/>
    <n v="4.4000000000000004"/>
    <n v="1"/>
  </r>
  <r>
    <s v="COUNTY"/>
    <x v="11"/>
    <s v="784496"/>
    <n v="17.600000000000001"/>
    <n v="17.600000000000001"/>
    <x v="0"/>
    <d v="2016-04-18T00:00:00"/>
    <x v="0"/>
    <n v="5012404"/>
    <n v="4.4000000000000004"/>
    <n v="4"/>
  </r>
  <r>
    <s v="COUNTY"/>
    <x v="11"/>
    <s v="785252"/>
    <n v="8.8000000000000007"/>
    <n v="8.8000000000000007"/>
    <x v="0"/>
    <d v="2016-04-19T00:00:00"/>
    <x v="0"/>
    <n v="5004388"/>
    <n v="4.4000000000000004"/>
    <n v="2"/>
  </r>
  <r>
    <s v="COUNTY"/>
    <x v="11"/>
    <s v="785254"/>
    <n v="4.4000000000000004"/>
    <n v="4.4000000000000004"/>
    <x v="0"/>
    <d v="2016-04-19T00:00:00"/>
    <x v="0"/>
    <n v="5004125"/>
    <n v="4.4000000000000004"/>
    <n v="1"/>
  </r>
  <r>
    <s v="COUNTY"/>
    <x v="11"/>
    <s v="785256"/>
    <n v="4.4000000000000004"/>
    <n v="4.4000000000000004"/>
    <x v="0"/>
    <d v="2016-04-19T00:00:00"/>
    <x v="0"/>
    <n v="5014037"/>
    <n v="4.4000000000000004"/>
    <n v="1"/>
  </r>
  <r>
    <s v="COUNTY"/>
    <x v="11"/>
    <s v="785258"/>
    <n v="4.4000000000000004"/>
    <n v="4.4000000000000004"/>
    <x v="0"/>
    <d v="2016-04-19T00:00:00"/>
    <x v="0"/>
    <n v="5005397"/>
    <n v="4.4000000000000004"/>
    <n v="1"/>
  </r>
  <r>
    <s v="COUNTY"/>
    <x v="11"/>
    <s v="785260"/>
    <n v="4.4000000000000004"/>
    <n v="4.4000000000000004"/>
    <x v="0"/>
    <d v="2016-04-19T00:00:00"/>
    <x v="0"/>
    <n v="5702760"/>
    <n v="4.4000000000000004"/>
    <n v="1"/>
  </r>
  <r>
    <s v="COUNTY"/>
    <x v="11"/>
    <s v="785262"/>
    <n v="4.4000000000000004"/>
    <n v="4.4000000000000004"/>
    <x v="0"/>
    <d v="2016-04-19T00:00:00"/>
    <x v="0"/>
    <n v="5004861"/>
    <n v="4.4000000000000004"/>
    <n v="1"/>
  </r>
  <r>
    <s v="COUNTY"/>
    <x v="11"/>
    <s v="785264"/>
    <n v="13.2"/>
    <n v="13.2"/>
    <x v="0"/>
    <d v="2016-04-19T00:00:00"/>
    <x v="0"/>
    <n v="5004761"/>
    <n v="4.4000000000000004"/>
    <n v="2.9999999999999996"/>
  </r>
  <r>
    <s v="COUNTY"/>
    <x v="11"/>
    <s v="785266"/>
    <n v="4.4000000000000004"/>
    <n v="4.4000000000000004"/>
    <x v="0"/>
    <d v="2016-04-19T00:00:00"/>
    <x v="0"/>
    <n v="5746890"/>
    <n v="4.4000000000000004"/>
    <n v="1"/>
  </r>
  <r>
    <s v="COUNTY"/>
    <x v="11"/>
    <s v="785956"/>
    <n v="4.4000000000000004"/>
    <n v="4.4000000000000004"/>
    <x v="0"/>
    <d v="2016-04-19T00:00:00"/>
    <x v="0"/>
    <n v="5745500"/>
    <n v="4.4000000000000004"/>
    <n v="1"/>
  </r>
  <r>
    <s v="COUNTY"/>
    <x v="11"/>
    <s v="785960"/>
    <n v="4.4000000000000004"/>
    <n v="4.4000000000000004"/>
    <x v="0"/>
    <d v="2016-04-19T00:00:00"/>
    <x v="0"/>
    <n v="5006677"/>
    <n v="4.4000000000000004"/>
    <n v="1"/>
  </r>
  <r>
    <s v="COUNTY"/>
    <x v="11"/>
    <s v="785961"/>
    <n v="4.4000000000000004"/>
    <n v="4.4000000000000004"/>
    <x v="0"/>
    <d v="2016-04-19T00:00:00"/>
    <x v="0"/>
    <n v="5743510"/>
    <n v="4.4000000000000004"/>
    <n v="1"/>
  </r>
  <r>
    <s v="COUNTY"/>
    <x v="11"/>
    <s v="785963"/>
    <n v="4.4000000000000004"/>
    <n v="4.4000000000000004"/>
    <x v="0"/>
    <d v="2016-04-19T00:00:00"/>
    <x v="0"/>
    <n v="5004626"/>
    <n v="4.4000000000000004"/>
    <n v="1"/>
  </r>
  <r>
    <s v="COUNTY"/>
    <x v="11"/>
    <s v="785964"/>
    <n v="4.4000000000000004"/>
    <n v="4.4000000000000004"/>
    <x v="0"/>
    <d v="2016-04-19T00:00:00"/>
    <x v="0"/>
    <n v="5006306"/>
    <n v="4.4000000000000004"/>
    <n v="1"/>
  </r>
  <r>
    <s v="COUNTY"/>
    <x v="11"/>
    <s v="784243"/>
    <n v="-4.4000000000000004"/>
    <n v="4.4000000000000004"/>
    <x v="0"/>
    <d v="2016-04-20T00:00:00"/>
    <x v="0"/>
    <n v="5776750"/>
    <n v="4.4000000000000004"/>
    <n v="-1"/>
  </r>
  <r>
    <s v="COUNTY"/>
    <x v="11"/>
    <s v="785971"/>
    <n v="4.4000000000000004"/>
    <n v="4.4000000000000004"/>
    <x v="0"/>
    <d v="2016-04-20T00:00:00"/>
    <x v="0"/>
    <n v="5005793"/>
    <n v="4.4000000000000004"/>
    <n v="1"/>
  </r>
  <r>
    <s v="COUNTY"/>
    <x v="11"/>
    <s v="785972"/>
    <n v="8.8000000000000007"/>
    <n v="8.8000000000000007"/>
    <x v="0"/>
    <d v="2016-04-20T00:00:00"/>
    <x v="0"/>
    <n v="5006080"/>
    <n v="4.4000000000000004"/>
    <n v="2"/>
  </r>
  <r>
    <s v="COUNTY"/>
    <x v="11"/>
    <s v="785978"/>
    <n v="8.8000000000000007"/>
    <n v="8.8000000000000007"/>
    <x v="0"/>
    <d v="2016-04-20T00:00:00"/>
    <x v="0"/>
    <n v="5016407"/>
    <n v="4.4000000000000004"/>
    <n v="2"/>
  </r>
  <r>
    <s v="COUNTY"/>
    <x v="11"/>
    <s v="785980"/>
    <n v="4.4000000000000004"/>
    <n v="4.4000000000000004"/>
    <x v="0"/>
    <d v="2016-04-20T00:00:00"/>
    <x v="0"/>
    <n v="5005814"/>
    <n v="4.4000000000000004"/>
    <n v="1"/>
  </r>
  <r>
    <s v="COUNTY"/>
    <x v="11"/>
    <s v="785981"/>
    <n v="4.4000000000000004"/>
    <n v="4.4000000000000004"/>
    <x v="0"/>
    <d v="2016-04-20T00:00:00"/>
    <x v="0"/>
    <n v="5747310"/>
    <n v="4.4000000000000004"/>
    <n v="1"/>
  </r>
  <r>
    <s v="COUNTY"/>
    <x v="11"/>
    <s v="785982"/>
    <n v="4.4000000000000004"/>
    <n v="4.4000000000000004"/>
    <x v="0"/>
    <d v="2016-04-20T00:00:00"/>
    <x v="0"/>
    <n v="5004276"/>
    <n v="4.4000000000000004"/>
    <n v="1"/>
  </r>
  <r>
    <s v="COUNTY"/>
    <x v="11"/>
    <s v="785986"/>
    <n v="4.4000000000000004"/>
    <n v="4.4000000000000004"/>
    <x v="0"/>
    <d v="2016-04-20T00:00:00"/>
    <x v="0"/>
    <n v="5765850"/>
    <n v="4.4000000000000004"/>
    <n v="1"/>
  </r>
  <r>
    <s v="COUNTY"/>
    <x v="11"/>
    <s v="785987"/>
    <n v="4.4000000000000004"/>
    <n v="4.4000000000000004"/>
    <x v="0"/>
    <d v="2016-04-20T00:00:00"/>
    <x v="0"/>
    <n v="5006026"/>
    <n v="4.4000000000000004"/>
    <n v="1"/>
  </r>
  <r>
    <s v="COUNTY"/>
    <x v="11"/>
    <s v="786000"/>
    <n v="4.4000000000000004"/>
    <n v="4.4000000000000004"/>
    <x v="0"/>
    <d v="2016-04-21T00:00:00"/>
    <x v="0"/>
    <n v="5007472"/>
    <n v="4.4000000000000004"/>
    <n v="1"/>
  </r>
  <r>
    <s v="COUNTY"/>
    <x v="11"/>
    <s v="786002"/>
    <n v="4.4000000000000004"/>
    <n v="4.4000000000000004"/>
    <x v="0"/>
    <d v="2016-04-21T00:00:00"/>
    <x v="0"/>
    <n v="5005510"/>
    <n v="4.4000000000000004"/>
    <n v="1"/>
  </r>
  <r>
    <s v="COUNTY"/>
    <x v="11"/>
    <s v="786006"/>
    <n v="4.4000000000000004"/>
    <n v="4.4000000000000004"/>
    <x v="0"/>
    <d v="2016-04-21T00:00:00"/>
    <x v="0"/>
    <n v="5726050"/>
    <n v="4.4000000000000004"/>
    <n v="1"/>
  </r>
  <r>
    <s v="COUNTY"/>
    <x v="11"/>
    <s v="786007"/>
    <n v="8.8000000000000007"/>
    <n v="8.8000000000000007"/>
    <x v="0"/>
    <d v="2016-04-21T00:00:00"/>
    <x v="0"/>
    <n v="5004716"/>
    <n v="4.4000000000000004"/>
    <n v="2"/>
  </r>
  <r>
    <s v="COUNTY"/>
    <x v="11"/>
    <s v="786008"/>
    <n v="4.4000000000000004"/>
    <n v="4.4000000000000004"/>
    <x v="0"/>
    <d v="2016-04-21T00:00:00"/>
    <x v="0"/>
    <n v="5012240"/>
    <n v="4.4000000000000004"/>
    <n v="1"/>
  </r>
  <r>
    <s v="COUNTY"/>
    <x v="11"/>
    <s v="786009"/>
    <n v="4.4000000000000004"/>
    <n v="4.4000000000000004"/>
    <x v="0"/>
    <d v="2016-04-21T00:00:00"/>
    <x v="0"/>
    <n v="5007242"/>
    <n v="4.4000000000000004"/>
    <n v="1"/>
  </r>
  <r>
    <s v="COUNTY"/>
    <x v="11"/>
    <s v="786559"/>
    <n v="4.4000000000000004"/>
    <n v="4.4000000000000004"/>
    <x v="0"/>
    <d v="2016-04-22T00:00:00"/>
    <x v="0"/>
    <n v="5706220"/>
    <n v="4.4000000000000004"/>
    <n v="1"/>
  </r>
  <r>
    <s v="COUNTY"/>
    <x v="11"/>
    <s v="786560"/>
    <n v="8.8000000000000007"/>
    <n v="8.8000000000000007"/>
    <x v="0"/>
    <d v="2016-04-22T00:00:00"/>
    <x v="0"/>
    <n v="5780290"/>
    <n v="4.4000000000000004"/>
    <n v="2"/>
  </r>
  <r>
    <s v="COUNTY"/>
    <x v="11"/>
    <s v="786561"/>
    <n v="4.4000000000000004"/>
    <n v="4.4000000000000004"/>
    <x v="0"/>
    <d v="2016-04-22T00:00:00"/>
    <x v="0"/>
    <n v="5758850"/>
    <n v="4.4000000000000004"/>
    <n v="1"/>
  </r>
  <r>
    <s v="COUNTY"/>
    <x v="11"/>
    <s v="785967"/>
    <n v="4.4000000000000004"/>
    <n v="4.4000000000000004"/>
    <x v="0"/>
    <d v="2016-04-25T00:00:00"/>
    <x v="0"/>
    <n v="5768000"/>
    <n v="4.4000000000000004"/>
    <n v="1"/>
  </r>
  <r>
    <s v="COUNTY"/>
    <x v="11"/>
    <s v="787048"/>
    <n v="4.4000000000000004"/>
    <n v="4.4000000000000004"/>
    <x v="0"/>
    <d v="2016-04-25T00:00:00"/>
    <x v="0"/>
    <n v="5714100"/>
    <n v="4.4000000000000004"/>
    <n v="1"/>
  </r>
  <r>
    <s v="COUNTY"/>
    <x v="11"/>
    <s v="787050"/>
    <n v="8.8000000000000007"/>
    <n v="8.8000000000000007"/>
    <x v="0"/>
    <d v="2016-04-25T00:00:00"/>
    <x v="0"/>
    <n v="5776700"/>
    <n v="4.4000000000000004"/>
    <n v="2"/>
  </r>
  <r>
    <s v="COUNTY"/>
    <x v="11"/>
    <s v="787051"/>
    <n v="4.4000000000000004"/>
    <n v="4.4000000000000004"/>
    <x v="0"/>
    <d v="2016-04-25T00:00:00"/>
    <x v="0"/>
    <n v="5729120"/>
    <n v="4.4000000000000004"/>
    <n v="1"/>
  </r>
  <r>
    <s v="SpokCity"/>
    <x v="11"/>
    <s v="787053"/>
    <n v="4.4000000000000004"/>
    <n v="4.4000000000000004"/>
    <x v="0"/>
    <d v="2016-04-25T00:00:00"/>
    <x v="0"/>
    <n v="5013494"/>
    <n v="4.4000000000000004"/>
    <n v="1"/>
  </r>
  <r>
    <s v="COUNTY"/>
    <x v="11"/>
    <s v="787055"/>
    <n v="4.4000000000000004"/>
    <n v="4.4000000000000004"/>
    <x v="0"/>
    <d v="2016-04-25T00:00:00"/>
    <x v="0"/>
    <n v="5735190"/>
    <n v="4.4000000000000004"/>
    <n v="1"/>
  </r>
  <r>
    <s v="COUNTY"/>
    <x v="11"/>
    <s v="787056"/>
    <n v="4.4000000000000004"/>
    <n v="4.4000000000000004"/>
    <x v="0"/>
    <d v="2016-04-25T00:00:00"/>
    <x v="0"/>
    <n v="5016654"/>
    <n v="4.4000000000000004"/>
    <n v="1"/>
  </r>
  <r>
    <s v="COUNTY"/>
    <x v="11"/>
    <s v="787059"/>
    <n v="8.8000000000000007"/>
    <n v="8.8000000000000007"/>
    <x v="0"/>
    <d v="2016-04-25T00:00:00"/>
    <x v="0"/>
    <n v="5006350"/>
    <n v="4.4000000000000004"/>
    <n v="2"/>
  </r>
  <r>
    <s v="COUNTY"/>
    <x v="11"/>
    <s v="788012"/>
    <n v="8.8000000000000007"/>
    <n v="8.8000000000000007"/>
    <x v="0"/>
    <d v="2016-04-26T00:00:00"/>
    <x v="0"/>
    <n v="5014901"/>
    <n v="4.4000000000000004"/>
    <n v="2"/>
  </r>
  <r>
    <s v="COUNTY"/>
    <x v="11"/>
    <s v="788013"/>
    <n v="8.8000000000000007"/>
    <n v="8.8000000000000007"/>
    <x v="0"/>
    <d v="2016-04-26T00:00:00"/>
    <x v="0"/>
    <n v="5011693"/>
    <n v="4.4000000000000004"/>
    <n v="2"/>
  </r>
  <r>
    <s v="COUNTY"/>
    <x v="11"/>
    <s v="788014"/>
    <n v="4.4000000000000004"/>
    <n v="4.4000000000000004"/>
    <x v="0"/>
    <d v="2016-04-26T00:00:00"/>
    <x v="0"/>
    <n v="5745500"/>
    <n v="4.4000000000000004"/>
    <n v="1"/>
  </r>
  <r>
    <s v="COUNTY"/>
    <x v="11"/>
    <s v="788015"/>
    <n v="8.8000000000000007"/>
    <n v="8.8000000000000007"/>
    <x v="0"/>
    <d v="2016-04-26T00:00:00"/>
    <x v="0"/>
    <n v="5007066"/>
    <n v="4.4000000000000004"/>
    <n v="2"/>
  </r>
  <r>
    <s v="COUNTY"/>
    <x v="11"/>
    <s v="788018"/>
    <n v="4.4000000000000004"/>
    <n v="4.4000000000000004"/>
    <x v="0"/>
    <d v="2016-04-26T00:00:00"/>
    <x v="0"/>
    <n v="5004036"/>
    <n v="4.4000000000000004"/>
    <n v="1"/>
  </r>
  <r>
    <s v="COUNTY"/>
    <x v="11"/>
    <s v="788019"/>
    <n v="4.4000000000000004"/>
    <n v="4.4000000000000004"/>
    <x v="0"/>
    <d v="2016-04-26T00:00:00"/>
    <x v="0"/>
    <n v="5004626"/>
    <n v="4.4000000000000004"/>
    <n v="1"/>
  </r>
  <r>
    <s v="COUNTY"/>
    <x v="11"/>
    <s v="788021"/>
    <n v="4.4000000000000004"/>
    <n v="4.4000000000000004"/>
    <x v="0"/>
    <d v="2016-04-26T00:00:00"/>
    <x v="0"/>
    <n v="5004471"/>
    <n v="4.4000000000000004"/>
    <n v="1"/>
  </r>
  <r>
    <s v="COUNTY"/>
    <x v="11"/>
    <s v="788022"/>
    <n v="4.4000000000000004"/>
    <n v="4.4000000000000004"/>
    <x v="0"/>
    <d v="2016-04-26T00:00:00"/>
    <x v="0"/>
    <n v="5743360"/>
    <n v="4.4000000000000004"/>
    <n v="1"/>
  </r>
  <r>
    <s v="COUNTY"/>
    <x v="11"/>
    <s v="788023"/>
    <n v="4.4000000000000004"/>
    <n v="4.4000000000000004"/>
    <x v="0"/>
    <d v="2016-04-26T00:00:00"/>
    <x v="0"/>
    <n v="5716050"/>
    <n v="4.4000000000000004"/>
    <n v="1"/>
  </r>
  <r>
    <s v="COUNTY"/>
    <x v="11"/>
    <s v="788029"/>
    <n v="4.4000000000000004"/>
    <n v="4.4000000000000004"/>
    <x v="0"/>
    <d v="2016-04-26T00:00:00"/>
    <x v="0"/>
    <n v="5005833"/>
    <n v="4.4000000000000004"/>
    <n v="1"/>
  </r>
  <r>
    <s v="COUNTY"/>
    <x v="11"/>
    <s v="788031"/>
    <n v="4.4000000000000004"/>
    <n v="4.4000000000000004"/>
    <x v="0"/>
    <d v="2016-04-26T00:00:00"/>
    <x v="0"/>
    <n v="5722230"/>
    <n v="4.4000000000000004"/>
    <n v="1"/>
  </r>
  <r>
    <s v="COUNTY"/>
    <x v="11"/>
    <s v="788032"/>
    <n v="4.4000000000000004"/>
    <n v="4.4000000000000004"/>
    <x v="0"/>
    <d v="2016-04-26T00:00:00"/>
    <x v="0"/>
    <n v="5004861"/>
    <n v="4.4000000000000004"/>
    <n v="1"/>
  </r>
  <r>
    <s v="COUNTY"/>
    <x v="11"/>
    <s v="788035"/>
    <n v="4.4000000000000004"/>
    <n v="4.4000000000000004"/>
    <x v="0"/>
    <d v="2016-04-26T00:00:00"/>
    <x v="0"/>
    <n v="5746890"/>
    <n v="4.4000000000000004"/>
    <n v="1"/>
  </r>
  <r>
    <s v="COUNTY"/>
    <x v="11"/>
    <s v="788074"/>
    <n v="4.4000000000000004"/>
    <n v="4.4000000000000004"/>
    <x v="0"/>
    <d v="2016-04-27T00:00:00"/>
    <x v="0"/>
    <n v="5006080"/>
    <n v="4.4000000000000004"/>
    <n v="1"/>
  </r>
  <r>
    <s v="COUNTY"/>
    <x v="11"/>
    <s v="788075"/>
    <n v="4.4000000000000004"/>
    <n v="4.4000000000000004"/>
    <x v="0"/>
    <d v="2016-04-27T00:00:00"/>
    <x v="0"/>
    <n v="5004194"/>
    <n v="4.4000000000000004"/>
    <n v="1"/>
  </r>
  <r>
    <s v="COUNTY"/>
    <x v="11"/>
    <s v="788080"/>
    <n v="4.4000000000000004"/>
    <n v="4.4000000000000004"/>
    <x v="0"/>
    <d v="2016-04-27T00:00:00"/>
    <x v="0"/>
    <n v="5004141"/>
    <n v="4.4000000000000004"/>
    <n v="1"/>
  </r>
  <r>
    <s v="COUNTY"/>
    <x v="11"/>
    <s v="788087"/>
    <n v="4.4000000000000004"/>
    <n v="4.4000000000000004"/>
    <x v="0"/>
    <d v="2016-04-27T00:00:00"/>
    <x v="0"/>
    <n v="5005765"/>
    <n v="4.4000000000000004"/>
    <n v="1"/>
  </r>
  <r>
    <s v="COUNTY"/>
    <x v="11"/>
    <s v="788096"/>
    <n v="8.8000000000000007"/>
    <n v="8.8000000000000007"/>
    <x v="0"/>
    <d v="2016-04-28T00:00:00"/>
    <x v="0"/>
    <n v="5710940"/>
    <n v="4.4000000000000004"/>
    <n v="2"/>
  </r>
  <r>
    <s v="COUNTY"/>
    <x v="11"/>
    <s v="788098"/>
    <n v="4.4000000000000004"/>
    <n v="4.4000000000000004"/>
    <x v="0"/>
    <d v="2016-04-28T00:00:00"/>
    <x v="0"/>
    <n v="5013628"/>
    <n v="4.4000000000000004"/>
    <n v="1"/>
  </r>
  <r>
    <s v="COUNTY"/>
    <x v="11"/>
    <s v="788100"/>
    <n v="4.4000000000000004"/>
    <n v="4.4000000000000004"/>
    <x v="0"/>
    <d v="2016-04-28T00:00:00"/>
    <x v="0"/>
    <n v="5006020"/>
    <n v="4.4000000000000004"/>
    <n v="1"/>
  </r>
  <r>
    <s v="COUNTY"/>
    <x v="11"/>
    <s v="788102"/>
    <n v="4.4000000000000004"/>
    <n v="4.4000000000000004"/>
    <x v="0"/>
    <d v="2016-04-28T00:00:00"/>
    <x v="0"/>
    <n v="5004002"/>
    <n v="4.4000000000000004"/>
    <n v="1"/>
  </r>
  <r>
    <s v="COUNTY"/>
    <x v="11"/>
    <s v="790003"/>
    <n v="8.8000000000000007"/>
    <n v="8.8000000000000007"/>
    <x v="0"/>
    <d v="2016-04-29T00:00:00"/>
    <x v="0"/>
    <n v="5780290"/>
    <n v="4.4000000000000004"/>
    <n v="2"/>
  </r>
  <r>
    <s v="COUNTY"/>
    <x v="11"/>
    <s v="794632"/>
    <n v="17.600000000000001"/>
    <n v="17.600000000000001"/>
    <x v="0"/>
    <d v="2016-05-02T00:00:00"/>
    <x v="1"/>
    <n v="5775860"/>
    <n v="4.4000000000000004"/>
    <n v="4"/>
  </r>
  <r>
    <s v="COUNTY"/>
    <x v="11"/>
    <s v="794633"/>
    <n v="4.4000000000000004"/>
    <n v="4.4000000000000004"/>
    <x v="0"/>
    <d v="2016-05-02T00:00:00"/>
    <x v="1"/>
    <n v="5007213"/>
    <n v="4.4000000000000004"/>
    <n v="1"/>
  </r>
  <r>
    <s v="COUNTY"/>
    <x v="11"/>
    <s v="794634"/>
    <n v="8.8000000000000007"/>
    <n v="8.8000000000000007"/>
    <x v="0"/>
    <d v="2016-05-02T00:00:00"/>
    <x v="1"/>
    <n v="5746230"/>
    <n v="4.4000000000000004"/>
    <n v="2"/>
  </r>
  <r>
    <s v="COUNTY"/>
    <x v="11"/>
    <s v="794639"/>
    <n v="4.4000000000000004"/>
    <n v="4.4000000000000004"/>
    <x v="0"/>
    <d v="2016-05-02T00:00:00"/>
    <x v="1"/>
    <n v="5733840"/>
    <n v="4.4000000000000004"/>
    <n v="1"/>
  </r>
  <r>
    <s v="COUNTY"/>
    <x v="11"/>
    <s v="794640"/>
    <n v="4.4000000000000004"/>
    <n v="4.4000000000000004"/>
    <x v="0"/>
    <d v="2016-05-02T00:00:00"/>
    <x v="1"/>
    <n v="5729120"/>
    <n v="4.4000000000000004"/>
    <n v="1"/>
  </r>
  <r>
    <s v="COUNTY"/>
    <x v="11"/>
    <s v="794654"/>
    <n v="4.4000000000000004"/>
    <n v="4.4000000000000004"/>
    <x v="0"/>
    <d v="2016-05-03T00:00:00"/>
    <x v="1"/>
    <n v="5006183"/>
    <n v="4.4000000000000004"/>
    <n v="1"/>
  </r>
  <r>
    <s v="COUNTY"/>
    <x v="11"/>
    <s v="794659"/>
    <n v="4.4000000000000004"/>
    <n v="4.4000000000000004"/>
    <x v="0"/>
    <d v="2016-05-03T00:00:00"/>
    <x v="1"/>
    <n v="5005589"/>
    <n v="4.4000000000000004"/>
    <n v="1"/>
  </r>
  <r>
    <s v="COUNTY"/>
    <x v="11"/>
    <s v="794660"/>
    <n v="8.8000000000000007"/>
    <n v="8.8000000000000007"/>
    <x v="0"/>
    <d v="2016-05-03T00:00:00"/>
    <x v="1"/>
    <n v="5005277"/>
    <n v="4.4000000000000004"/>
    <n v="2"/>
  </r>
  <r>
    <s v="COUNTY"/>
    <x v="11"/>
    <s v="794662"/>
    <n v="4.4000000000000004"/>
    <n v="4.4000000000000004"/>
    <x v="0"/>
    <d v="2016-05-03T00:00:00"/>
    <x v="1"/>
    <n v="5013612"/>
    <n v="4.4000000000000004"/>
    <n v="1"/>
  </r>
  <r>
    <s v="COUNTY"/>
    <x v="11"/>
    <s v="794663"/>
    <n v="4.4000000000000004"/>
    <n v="4.4000000000000004"/>
    <x v="0"/>
    <d v="2016-05-03T00:00:00"/>
    <x v="1"/>
    <n v="5746890"/>
    <n v="4.4000000000000004"/>
    <n v="1"/>
  </r>
  <r>
    <s v="COUNTY"/>
    <x v="11"/>
    <s v="794664"/>
    <n v="4.4000000000000004"/>
    <n v="4.4000000000000004"/>
    <x v="0"/>
    <d v="2016-05-03T00:00:00"/>
    <x v="1"/>
    <n v="5015113"/>
    <n v="4.4000000000000004"/>
    <n v="1"/>
  </r>
  <r>
    <s v="COUNTY"/>
    <x v="11"/>
    <s v="794665"/>
    <n v="8.8000000000000007"/>
    <n v="8.8000000000000007"/>
    <x v="0"/>
    <d v="2016-05-03T00:00:00"/>
    <x v="1"/>
    <n v="5011693"/>
    <n v="4.4000000000000004"/>
    <n v="2"/>
  </r>
  <r>
    <s v="COUNTY"/>
    <x v="11"/>
    <s v="795007"/>
    <n v="4.4000000000000004"/>
    <n v="4.4000000000000004"/>
    <x v="0"/>
    <d v="2016-05-04T00:00:00"/>
    <x v="1"/>
    <n v="5745270"/>
    <n v="4.4000000000000004"/>
    <n v="1"/>
  </r>
  <r>
    <s v="COUNTY"/>
    <x v="11"/>
    <s v="795008"/>
    <n v="4.4000000000000004"/>
    <n v="4.4000000000000004"/>
    <x v="0"/>
    <d v="2016-05-04T00:00:00"/>
    <x v="1"/>
    <n v="5762580"/>
    <n v="4.4000000000000004"/>
    <n v="1"/>
  </r>
  <r>
    <s v="COUNTY"/>
    <x v="11"/>
    <s v="795010"/>
    <n v="4.4000000000000004"/>
    <n v="4.4000000000000004"/>
    <x v="0"/>
    <d v="2016-05-04T00:00:00"/>
    <x v="1"/>
    <n v="5006119"/>
    <n v="4.4000000000000004"/>
    <n v="1"/>
  </r>
  <r>
    <s v="COUNTY"/>
    <x v="11"/>
    <s v="795012"/>
    <n v="4.4000000000000004"/>
    <n v="4.4000000000000004"/>
    <x v="0"/>
    <d v="2016-05-04T00:00:00"/>
    <x v="1"/>
    <n v="5012127"/>
    <n v="4.4000000000000004"/>
    <n v="1"/>
  </r>
  <r>
    <s v="COUNTY"/>
    <x v="11"/>
    <s v="795017"/>
    <n v="4.4000000000000004"/>
    <n v="4.4000000000000004"/>
    <x v="0"/>
    <d v="2016-05-04T00:00:00"/>
    <x v="1"/>
    <n v="5006080"/>
    <n v="4.4000000000000004"/>
    <n v="1"/>
  </r>
  <r>
    <s v="COUNTY"/>
    <x v="11"/>
    <s v="795018"/>
    <n v="4.4000000000000004"/>
    <n v="4.4000000000000004"/>
    <x v="0"/>
    <d v="2016-05-04T00:00:00"/>
    <x v="1"/>
    <n v="5004194"/>
    <n v="4.4000000000000004"/>
    <n v="1"/>
  </r>
  <r>
    <s v="COUNTY"/>
    <x v="11"/>
    <s v="793153"/>
    <n v="4.4000000000000004"/>
    <n v="4.4000000000000004"/>
    <x v="0"/>
    <d v="2016-05-05T00:00:00"/>
    <x v="1"/>
    <n v="5764150"/>
    <n v="4.4000000000000004"/>
    <n v="1"/>
  </r>
  <r>
    <s v="COUNTY"/>
    <x v="11"/>
    <s v="795028"/>
    <n v="4.4000000000000004"/>
    <n v="4.4000000000000004"/>
    <x v="0"/>
    <d v="2016-05-05T00:00:00"/>
    <x v="1"/>
    <n v="5007536"/>
    <n v="4.4000000000000004"/>
    <n v="1"/>
  </r>
  <r>
    <s v="COUNTY"/>
    <x v="11"/>
    <s v="795029"/>
    <n v="4.4000000000000004"/>
    <n v="4.4000000000000004"/>
    <x v="0"/>
    <d v="2016-05-05T00:00:00"/>
    <x v="1"/>
    <n v="5005893"/>
    <n v="4.4000000000000004"/>
    <n v="1"/>
  </r>
  <r>
    <s v="COUNTY"/>
    <x v="11"/>
    <s v="797692"/>
    <n v="22"/>
    <n v="22"/>
    <x v="0"/>
    <d v="2016-05-05T00:00:00"/>
    <x v="1"/>
    <n v="5757180"/>
    <n v="4.4000000000000004"/>
    <n v="5"/>
  </r>
  <r>
    <s v="COUNTY"/>
    <x v="11"/>
    <s v="793163"/>
    <n v="13.2"/>
    <n v="13.2"/>
    <x v="0"/>
    <d v="2016-05-06T00:00:00"/>
    <x v="1"/>
    <n v="5007086"/>
    <n v="4.4000000000000004"/>
    <n v="2.9999999999999996"/>
  </r>
  <r>
    <s v="COUNTY"/>
    <x v="11"/>
    <s v="793164"/>
    <n v="4.4000000000000004"/>
    <n v="4.4000000000000004"/>
    <x v="0"/>
    <d v="2016-05-06T00:00:00"/>
    <x v="1"/>
    <n v="5730640"/>
    <n v="4.4000000000000004"/>
    <n v="1"/>
  </r>
  <r>
    <s v="COUNTY"/>
    <x v="11"/>
    <s v="796004"/>
    <n v="4.4000000000000004"/>
    <n v="4.4000000000000004"/>
    <x v="0"/>
    <d v="2016-05-09T00:00:00"/>
    <x v="1"/>
    <n v="5006597"/>
    <n v="4.4000000000000004"/>
    <n v="1"/>
  </r>
  <r>
    <s v="COUNTY"/>
    <x v="11"/>
    <s v="796006"/>
    <n v="8.8000000000000007"/>
    <n v="8.8000000000000007"/>
    <x v="0"/>
    <d v="2016-05-09T00:00:00"/>
    <x v="1"/>
    <n v="5752870"/>
    <n v="4.4000000000000004"/>
    <n v="2"/>
  </r>
  <r>
    <s v="COUNTY"/>
    <x v="11"/>
    <s v="796010"/>
    <n v="13.2"/>
    <n v="13.2"/>
    <x v="0"/>
    <d v="2016-05-09T00:00:00"/>
    <x v="1"/>
    <n v="5016654"/>
    <n v="4.4000000000000004"/>
    <n v="2.9999999999999996"/>
  </r>
  <r>
    <s v="COUNTY"/>
    <x v="11"/>
    <s v="796013"/>
    <n v="13.2"/>
    <n v="13.2"/>
    <x v="0"/>
    <d v="2016-05-09T00:00:00"/>
    <x v="1"/>
    <n v="5012277"/>
    <n v="4.4000000000000004"/>
    <n v="2.9999999999999996"/>
  </r>
  <r>
    <s v="COUNTY"/>
    <x v="11"/>
    <s v="796022"/>
    <n v="4.4000000000000004"/>
    <n v="4.4000000000000004"/>
    <x v="0"/>
    <d v="2016-05-09T00:00:00"/>
    <x v="1"/>
    <n v="5006684"/>
    <n v="4.4000000000000004"/>
    <n v="1"/>
  </r>
  <r>
    <s v="COUNTY"/>
    <x v="11"/>
    <s v="796028"/>
    <n v="8.8000000000000007"/>
    <n v="8.8000000000000007"/>
    <x v="0"/>
    <d v="2016-05-10T00:00:00"/>
    <x v="1"/>
    <n v="5001215"/>
    <n v="4.4000000000000004"/>
    <n v="2"/>
  </r>
  <r>
    <s v="COUNTY"/>
    <x v="11"/>
    <s v="796030"/>
    <n v="8.8000000000000007"/>
    <n v="8.8000000000000007"/>
    <x v="0"/>
    <d v="2016-05-10T00:00:00"/>
    <x v="1"/>
    <n v="5011693"/>
    <n v="4.4000000000000004"/>
    <n v="2"/>
  </r>
  <r>
    <s v="COUNTY"/>
    <x v="11"/>
    <s v="796031"/>
    <n v="4.4000000000000004"/>
    <n v="4.4000000000000004"/>
    <x v="0"/>
    <d v="2016-05-10T00:00:00"/>
    <x v="1"/>
    <n v="5745500"/>
    <n v="4.4000000000000004"/>
    <n v="1"/>
  </r>
  <r>
    <s v="COUNTY"/>
    <x v="11"/>
    <s v="796045"/>
    <n v="4.4000000000000004"/>
    <n v="4.4000000000000004"/>
    <x v="0"/>
    <d v="2016-05-10T00:00:00"/>
    <x v="1"/>
    <n v="5007104"/>
    <n v="4.4000000000000004"/>
    <n v="1"/>
  </r>
  <r>
    <s v="COUNTY"/>
    <x v="11"/>
    <s v="796047"/>
    <n v="4.4000000000000004"/>
    <n v="4.4000000000000004"/>
    <x v="0"/>
    <d v="2016-05-10T00:00:00"/>
    <x v="1"/>
    <n v="5013753"/>
    <n v="4.4000000000000004"/>
    <n v="1"/>
  </r>
  <r>
    <s v="COUNTY"/>
    <x v="11"/>
    <s v="796048"/>
    <n v="4.4000000000000004"/>
    <n v="4.4000000000000004"/>
    <x v="0"/>
    <d v="2016-05-10T00:00:00"/>
    <x v="1"/>
    <n v="5722660"/>
    <n v="4.4000000000000004"/>
    <n v="1"/>
  </r>
  <r>
    <s v="COUNTY"/>
    <x v="11"/>
    <s v="796050"/>
    <n v="8.8000000000000007"/>
    <n v="8.8000000000000007"/>
    <x v="0"/>
    <d v="2016-05-10T00:00:00"/>
    <x v="1"/>
    <n v="5745420"/>
    <n v="4.4000000000000004"/>
    <n v="2"/>
  </r>
  <r>
    <s v="COUNTY"/>
    <x v="11"/>
    <s v="796052"/>
    <n v="8.8000000000000007"/>
    <n v="8.8000000000000007"/>
    <x v="0"/>
    <d v="2016-05-10T00:00:00"/>
    <x v="1"/>
    <n v="5004721"/>
    <n v="4.4000000000000004"/>
    <n v="2"/>
  </r>
  <r>
    <s v="COUNTY"/>
    <x v="11"/>
    <s v="796053"/>
    <n v="4.4000000000000004"/>
    <n v="4.4000000000000004"/>
    <x v="0"/>
    <d v="2016-05-10T00:00:00"/>
    <x v="1"/>
    <n v="5746890"/>
    <n v="4.4000000000000004"/>
    <n v="1"/>
  </r>
  <r>
    <s v="COUNTY"/>
    <x v="11"/>
    <s v="796062"/>
    <n v="4.4000000000000004"/>
    <n v="4.4000000000000004"/>
    <x v="0"/>
    <d v="2016-05-10T00:00:00"/>
    <x v="1"/>
    <n v="5713460"/>
    <n v="4.4000000000000004"/>
    <n v="1"/>
  </r>
  <r>
    <s v="COUNTY"/>
    <x v="11"/>
    <s v="796063"/>
    <n v="4.4000000000000004"/>
    <n v="4.4000000000000004"/>
    <x v="0"/>
    <d v="2016-05-10T00:00:00"/>
    <x v="1"/>
    <n v="5004626"/>
    <n v="4.4000000000000004"/>
    <n v="1"/>
  </r>
  <r>
    <s v="COUNTY"/>
    <x v="11"/>
    <s v="794979"/>
    <n v="4.4000000000000004"/>
    <n v="4.4000000000000004"/>
    <x v="0"/>
    <d v="2016-05-11T00:00:00"/>
    <x v="1"/>
    <n v="5761740"/>
    <n v="4.4000000000000004"/>
    <n v="1"/>
  </r>
  <r>
    <s v="COUNTY"/>
    <x v="11"/>
    <s v="794984"/>
    <n v="4.4000000000000004"/>
    <n v="4.4000000000000004"/>
    <x v="0"/>
    <d v="2016-05-11T00:00:00"/>
    <x v="1"/>
    <n v="5006282"/>
    <n v="4.4000000000000004"/>
    <n v="1"/>
  </r>
  <r>
    <s v="COUNTY"/>
    <x v="11"/>
    <s v="796082"/>
    <n v="4.4000000000000004"/>
    <n v="4.4000000000000004"/>
    <x v="0"/>
    <d v="2016-05-11T00:00:00"/>
    <x v="1"/>
    <n v="5006080"/>
    <n v="4.4000000000000004"/>
    <n v="1"/>
  </r>
  <r>
    <s v="COUNTY"/>
    <x v="11"/>
    <s v="796654"/>
    <n v="4.4000000000000004"/>
    <n v="4.4000000000000004"/>
    <x v="0"/>
    <d v="2016-05-13T00:00:00"/>
    <x v="1"/>
    <n v="5739540"/>
    <n v="4.4000000000000004"/>
    <n v="1"/>
  </r>
  <r>
    <s v="COUNTY"/>
    <x v="11"/>
    <s v="796656"/>
    <n v="4.4000000000000004"/>
    <n v="4.4000000000000004"/>
    <x v="0"/>
    <d v="2016-05-13T00:00:00"/>
    <x v="1"/>
    <n v="5704940"/>
    <n v="4.4000000000000004"/>
    <n v="1"/>
  </r>
  <r>
    <s v="COUNTY"/>
    <x v="11"/>
    <s v="796657"/>
    <n v="4.4000000000000004"/>
    <n v="4.4000000000000004"/>
    <x v="0"/>
    <d v="2016-05-13T00:00:00"/>
    <x v="1"/>
    <n v="5700550"/>
    <n v="4.4000000000000004"/>
    <n v="1"/>
  </r>
  <r>
    <s v="COUNTY"/>
    <x v="11"/>
    <s v="796658"/>
    <n v="4.4000000000000004"/>
    <n v="4.4000000000000004"/>
    <x v="0"/>
    <d v="2016-05-13T00:00:00"/>
    <x v="1"/>
    <n v="5007086"/>
    <n v="4.4000000000000004"/>
    <n v="1"/>
  </r>
  <r>
    <s v="COUNTY"/>
    <x v="11"/>
    <s v="796703"/>
    <n v="8.8000000000000007"/>
    <n v="8.8000000000000007"/>
    <x v="0"/>
    <d v="2016-05-17T00:00:00"/>
    <x v="1"/>
    <n v="5013468"/>
    <n v="4.4000000000000004"/>
    <n v="2"/>
  </r>
  <r>
    <s v="COUNTY"/>
    <x v="11"/>
    <s v="797116"/>
    <n v="4.4000000000000004"/>
    <n v="4.4000000000000004"/>
    <x v="0"/>
    <d v="2016-05-17T00:00:00"/>
    <x v="1"/>
    <n v="5005018"/>
    <n v="4.4000000000000004"/>
    <n v="1"/>
  </r>
  <r>
    <s v="COUNTY"/>
    <x v="11"/>
    <s v="797118"/>
    <n v="4.4000000000000004"/>
    <n v="4.4000000000000004"/>
    <x v="0"/>
    <d v="2016-05-17T00:00:00"/>
    <x v="1"/>
    <n v="5702760"/>
    <n v="4.4000000000000004"/>
    <n v="1"/>
  </r>
  <r>
    <s v="COUNTY"/>
    <x v="11"/>
    <s v="797122"/>
    <n v="8.8000000000000007"/>
    <n v="8.8000000000000007"/>
    <x v="0"/>
    <d v="2016-05-17T00:00:00"/>
    <x v="1"/>
    <n v="5746890"/>
    <n v="4.4000000000000004"/>
    <n v="2"/>
  </r>
  <r>
    <s v="COUNTY"/>
    <x v="11"/>
    <s v="797123"/>
    <n v="8.8000000000000007"/>
    <n v="8.8000000000000007"/>
    <x v="0"/>
    <d v="2016-05-17T00:00:00"/>
    <x v="1"/>
    <n v="5015113"/>
    <n v="4.4000000000000004"/>
    <n v="2"/>
  </r>
  <r>
    <s v="COUNTY"/>
    <x v="11"/>
    <s v="797124"/>
    <n v="8.8000000000000007"/>
    <n v="8.8000000000000007"/>
    <x v="0"/>
    <d v="2016-05-17T00:00:00"/>
    <x v="1"/>
    <n v="5000801"/>
    <n v="4.4000000000000004"/>
    <n v="2"/>
  </r>
  <r>
    <s v="COUNTY"/>
    <x v="11"/>
    <s v="797125"/>
    <n v="8.8000000000000007"/>
    <n v="8.8000000000000007"/>
    <x v="0"/>
    <d v="2016-05-17T00:00:00"/>
    <x v="1"/>
    <n v="5013962"/>
    <n v="4.4000000000000004"/>
    <n v="2"/>
  </r>
  <r>
    <s v="COUNTY"/>
    <x v="11"/>
    <s v="797131"/>
    <n v="4.4000000000000004"/>
    <n v="4.4000000000000004"/>
    <x v="0"/>
    <d v="2016-05-17T00:00:00"/>
    <x v="1"/>
    <n v="5004626"/>
    <n v="4.4000000000000004"/>
    <n v="1"/>
  </r>
  <r>
    <s v="COUNTY"/>
    <x v="11"/>
    <s v="797132"/>
    <n v="4.4000000000000004"/>
    <n v="4.4000000000000004"/>
    <x v="0"/>
    <d v="2016-05-17T00:00:00"/>
    <x v="1"/>
    <n v="5756600"/>
    <n v="4.4000000000000004"/>
    <n v="1"/>
  </r>
  <r>
    <s v="COUNTY"/>
    <x v="11"/>
    <s v="798041"/>
    <n v="8.8000000000000007"/>
    <n v="8.8000000000000007"/>
    <x v="0"/>
    <d v="2016-05-18T00:00:00"/>
    <x v="1"/>
    <n v="5006080"/>
    <n v="4.4000000000000004"/>
    <n v="2"/>
  </r>
  <r>
    <s v="COUNTY"/>
    <x v="11"/>
    <s v="798043"/>
    <n v="4.4000000000000004"/>
    <n v="4.4000000000000004"/>
    <x v="0"/>
    <d v="2016-05-18T00:00:00"/>
    <x v="1"/>
    <n v="5701550"/>
    <n v="4.4000000000000004"/>
    <n v="1"/>
  </r>
  <r>
    <s v="COUNTY"/>
    <x v="11"/>
    <s v="798044"/>
    <n v="4.4000000000000004"/>
    <n v="4.4000000000000004"/>
    <x v="0"/>
    <d v="2016-05-18T00:00:00"/>
    <x v="1"/>
    <n v="5004771"/>
    <n v="4.4000000000000004"/>
    <n v="1"/>
  </r>
  <r>
    <s v="COUNTY"/>
    <x v="11"/>
    <s v="798054"/>
    <n v="4.4000000000000004"/>
    <n v="4.4000000000000004"/>
    <x v="0"/>
    <d v="2016-05-18T00:00:00"/>
    <x v="1"/>
    <n v="5010431"/>
    <n v="4.4000000000000004"/>
    <n v="1"/>
  </r>
  <r>
    <s v="COUNTY"/>
    <x v="11"/>
    <s v="798087"/>
    <n v="4.4000000000000004"/>
    <n v="4.4000000000000004"/>
    <x v="0"/>
    <d v="2016-05-18T00:00:00"/>
    <x v="1"/>
    <n v="5761740"/>
    <n v="4.4000000000000004"/>
    <n v="1"/>
  </r>
  <r>
    <s v="COUNTY"/>
    <x v="11"/>
    <s v="798224"/>
    <n v="8.8000000000000007"/>
    <n v="8.8000000000000007"/>
    <x v="0"/>
    <d v="2016-05-19T00:00:00"/>
    <x v="1"/>
    <n v="5780660"/>
    <n v="4.4000000000000004"/>
    <n v="2"/>
  </r>
  <r>
    <s v="COUNTY"/>
    <x v="11"/>
    <s v="798226"/>
    <n v="8.8000000000000007"/>
    <n v="8.8000000000000007"/>
    <x v="0"/>
    <d v="2016-05-19T00:00:00"/>
    <x v="1"/>
    <n v="5726240"/>
    <n v="4.4000000000000004"/>
    <n v="2"/>
  </r>
  <r>
    <s v="COUNTY"/>
    <x v="11"/>
    <s v="798227"/>
    <n v="4.4000000000000004"/>
    <n v="4.4000000000000004"/>
    <x v="0"/>
    <d v="2016-05-19T00:00:00"/>
    <x v="1"/>
    <n v="5744210"/>
    <n v="4.4000000000000004"/>
    <n v="1"/>
  </r>
  <r>
    <s v="COUNTY"/>
    <x v="11"/>
    <s v="798233"/>
    <n v="4.4000000000000004"/>
    <n v="4.4000000000000004"/>
    <x v="0"/>
    <d v="2016-05-19T00:00:00"/>
    <x v="1"/>
    <n v="5732150"/>
    <n v="4.4000000000000004"/>
    <n v="1"/>
  </r>
  <r>
    <s v="COUNTY"/>
    <x v="11"/>
    <s v="798234"/>
    <n v="4.4000000000000004"/>
    <n v="4.4000000000000004"/>
    <x v="0"/>
    <d v="2016-05-19T00:00:00"/>
    <x v="1"/>
    <n v="5007536"/>
    <n v="4.4000000000000004"/>
    <n v="1"/>
  </r>
  <r>
    <s v="COUNTY"/>
    <x v="11"/>
    <s v="798235"/>
    <n v="4.4000000000000004"/>
    <n v="4.4000000000000004"/>
    <x v="0"/>
    <d v="2016-05-19T00:00:00"/>
    <x v="1"/>
    <n v="5012527"/>
    <n v="4.4000000000000004"/>
    <n v="1"/>
  </r>
  <r>
    <s v="COUNTY"/>
    <x v="11"/>
    <s v="798236"/>
    <n v="4.4000000000000004"/>
    <n v="4.4000000000000004"/>
    <x v="0"/>
    <d v="2016-05-19T00:00:00"/>
    <x v="1"/>
    <n v="5005893"/>
    <n v="4.4000000000000004"/>
    <n v="1"/>
  </r>
  <r>
    <s v="COUNTY"/>
    <x v="11"/>
    <s v="798239"/>
    <n v="4.4000000000000004"/>
    <n v="4.4000000000000004"/>
    <x v="0"/>
    <d v="2016-05-19T00:00:00"/>
    <x v="1"/>
    <n v="5731020"/>
    <n v="4.4000000000000004"/>
    <n v="1"/>
  </r>
  <r>
    <s v="COUNTY"/>
    <x v="11"/>
    <s v="798243"/>
    <n v="13.2"/>
    <n v="13.2"/>
    <x v="0"/>
    <d v="2016-05-19T00:00:00"/>
    <x v="1"/>
    <n v="5743660"/>
    <n v="4.4000000000000004"/>
    <n v="2.9999999999999996"/>
  </r>
  <r>
    <s v="COUNTY"/>
    <x v="11"/>
    <s v="799686"/>
    <n v="4.4000000000000004"/>
    <n v="4.4000000000000004"/>
    <x v="0"/>
    <d v="2016-05-20T00:00:00"/>
    <x v="1"/>
    <n v="5004098"/>
    <n v="4.4000000000000004"/>
    <n v="1"/>
  </r>
  <r>
    <s v="COUNTY"/>
    <x v="11"/>
    <s v="799688"/>
    <n v="4.4000000000000004"/>
    <n v="4.4000000000000004"/>
    <x v="0"/>
    <d v="2016-05-20T00:00:00"/>
    <x v="1"/>
    <n v="5700550"/>
    <n v="4.4000000000000004"/>
    <n v="1"/>
  </r>
  <r>
    <s v="COUNTY"/>
    <x v="11"/>
    <s v="799710"/>
    <n v="4.4000000000000004"/>
    <n v="4.4000000000000004"/>
    <x v="0"/>
    <d v="2016-05-20T00:00:00"/>
    <x v="1"/>
    <n v="5006915"/>
    <n v="4.4000000000000004"/>
    <n v="1"/>
  </r>
  <r>
    <s v="AWH"/>
    <x v="11"/>
    <s v="800450"/>
    <n v="8.8000000000000007"/>
    <n v="8.8000000000000007"/>
    <x v="0"/>
    <d v="2016-05-23T00:00:00"/>
    <x v="1"/>
    <n v="5007125"/>
    <n v="4.4000000000000004"/>
    <n v="2"/>
  </r>
  <r>
    <s v="COUNTY"/>
    <x v="11"/>
    <s v="800455"/>
    <n v="4.4000000000000004"/>
    <n v="4.4000000000000004"/>
    <x v="0"/>
    <d v="2016-05-23T00:00:00"/>
    <x v="1"/>
    <n v="5778190"/>
    <n v="4.4000000000000004"/>
    <n v="1"/>
  </r>
  <r>
    <s v="COUNTY"/>
    <x v="11"/>
    <s v="799590"/>
    <n v="-4.4000000000000004"/>
    <n v="4.4000000000000004"/>
    <x v="0"/>
    <d v="2016-05-24T00:00:00"/>
    <x v="1"/>
    <n v="5004977"/>
    <n v="4.4000000000000004"/>
    <n v="-1"/>
  </r>
  <r>
    <s v="COUNTY"/>
    <x v="11"/>
    <s v="800500"/>
    <n v="4.4000000000000004"/>
    <n v="4.4000000000000004"/>
    <x v="0"/>
    <d v="2016-05-24T00:00:00"/>
    <x v="1"/>
    <n v="5778160"/>
    <n v="4.4000000000000004"/>
    <n v="1"/>
  </r>
  <r>
    <s v="COUNTY"/>
    <x v="11"/>
    <s v="800501"/>
    <n v="4.4000000000000004"/>
    <n v="4.4000000000000004"/>
    <x v="0"/>
    <d v="2016-05-24T00:00:00"/>
    <x v="1"/>
    <n v="5006677"/>
    <n v="4.4000000000000004"/>
    <n v="1"/>
  </r>
  <r>
    <s v="COUNTY"/>
    <x v="11"/>
    <s v="800502"/>
    <n v="4.4000000000000004"/>
    <n v="4.4000000000000004"/>
    <x v="0"/>
    <d v="2016-05-24T00:00:00"/>
    <x v="1"/>
    <n v="5006737"/>
    <n v="4.4000000000000004"/>
    <n v="1"/>
  </r>
  <r>
    <s v="COUNTY"/>
    <x v="11"/>
    <s v="800503"/>
    <n v="4.4000000000000004"/>
    <n v="4.4000000000000004"/>
    <x v="0"/>
    <d v="2016-05-24T00:00:00"/>
    <x v="1"/>
    <n v="5006310"/>
    <n v="4.4000000000000004"/>
    <n v="1"/>
  </r>
  <r>
    <s v="COUNTY"/>
    <x v="11"/>
    <s v="800504"/>
    <n v="4.4000000000000004"/>
    <n v="4.4000000000000004"/>
    <x v="0"/>
    <d v="2016-05-24T00:00:00"/>
    <x v="1"/>
    <n v="5747120"/>
    <n v="4.4000000000000004"/>
    <n v="1"/>
  </r>
  <r>
    <s v="COUNTY"/>
    <x v="11"/>
    <s v="800505"/>
    <n v="4.4000000000000004"/>
    <n v="4.4000000000000004"/>
    <x v="0"/>
    <d v="2016-05-24T00:00:00"/>
    <x v="1"/>
    <n v="5762840"/>
    <n v="4.4000000000000004"/>
    <n v="1"/>
  </r>
  <r>
    <s v="COUNTY"/>
    <x v="11"/>
    <s v="800507"/>
    <n v="4.4000000000000004"/>
    <n v="4.4000000000000004"/>
    <x v="0"/>
    <d v="2016-05-24T00:00:00"/>
    <x v="1"/>
    <n v="5013725"/>
    <n v="4.4000000000000004"/>
    <n v="1"/>
  </r>
  <r>
    <s v="COUNTY"/>
    <x v="11"/>
    <s v="800508"/>
    <n v="4.4000000000000004"/>
    <n v="4.4000000000000004"/>
    <x v="0"/>
    <d v="2016-05-24T00:00:00"/>
    <x v="1"/>
    <n v="5005080"/>
    <n v="4.4000000000000004"/>
    <n v="1"/>
  </r>
  <r>
    <s v="COUNTY"/>
    <x v="11"/>
    <s v="800509"/>
    <n v="4.4000000000000004"/>
    <n v="4.4000000000000004"/>
    <x v="0"/>
    <d v="2016-05-24T00:00:00"/>
    <x v="1"/>
    <n v="5015113"/>
    <n v="4.4000000000000004"/>
    <n v="1"/>
  </r>
  <r>
    <s v="COUNTY"/>
    <x v="11"/>
    <s v="800510"/>
    <n v="8.8000000000000007"/>
    <n v="8.8000000000000007"/>
    <x v="0"/>
    <d v="2016-05-24T00:00:00"/>
    <x v="1"/>
    <n v="5014901"/>
    <n v="4.4000000000000004"/>
    <n v="2"/>
  </r>
  <r>
    <s v="COUNTY"/>
    <x v="11"/>
    <s v="800513"/>
    <n v="4.4000000000000004"/>
    <n v="4.4000000000000004"/>
    <x v="0"/>
    <d v="2016-05-24T00:00:00"/>
    <x v="1"/>
    <n v="5011693"/>
    <n v="4.4000000000000004"/>
    <n v="1"/>
  </r>
  <r>
    <s v="COUNTY"/>
    <x v="11"/>
    <s v="800516"/>
    <n v="8.8000000000000007"/>
    <n v="8.8000000000000007"/>
    <x v="0"/>
    <d v="2016-05-24T00:00:00"/>
    <x v="1"/>
    <n v="5005018"/>
    <n v="4.4000000000000004"/>
    <n v="2"/>
  </r>
  <r>
    <s v="COUNTY"/>
    <x v="11"/>
    <s v="800519"/>
    <n v="4.4000000000000004"/>
    <n v="4.4000000000000004"/>
    <x v="0"/>
    <d v="2016-05-24T00:00:00"/>
    <x v="1"/>
    <n v="5722660"/>
    <n v="4.4000000000000004"/>
    <n v="1"/>
  </r>
  <r>
    <s v="COUNTY"/>
    <x v="11"/>
    <s v="800821"/>
    <n v="4.4000000000000004"/>
    <n v="4.4000000000000004"/>
    <x v="0"/>
    <d v="2016-05-26T00:00:00"/>
    <x v="1"/>
    <n v="5710940"/>
    <n v="4.4000000000000004"/>
    <n v="1"/>
  </r>
  <r>
    <s v="COUNTY"/>
    <x v="11"/>
    <s v="800828"/>
    <n v="4.4000000000000004"/>
    <n v="4.4000000000000004"/>
    <x v="0"/>
    <d v="2016-05-26T00:00:00"/>
    <x v="1"/>
    <n v="5001212"/>
    <n v="4.4000000000000004"/>
    <n v="1"/>
  </r>
  <r>
    <s v="COUNTY"/>
    <x v="11"/>
    <s v="800836"/>
    <n v="4.4000000000000004"/>
    <n v="4.4000000000000004"/>
    <x v="0"/>
    <d v="2016-05-26T00:00:00"/>
    <x v="1"/>
    <n v="5001068"/>
    <n v="4.4000000000000004"/>
    <n v="1"/>
  </r>
  <r>
    <s v="COUNTY"/>
    <x v="11"/>
    <s v="800839"/>
    <n v="4.4000000000000004"/>
    <n v="4.4000000000000004"/>
    <x v="0"/>
    <d v="2016-05-26T00:00:00"/>
    <x v="1"/>
    <n v="5014349"/>
    <n v="4.4000000000000004"/>
    <n v="1"/>
  </r>
  <r>
    <s v="COUNTY"/>
    <x v="11"/>
    <s v="800840"/>
    <n v="4.4000000000000004"/>
    <n v="4.4000000000000004"/>
    <x v="0"/>
    <d v="2016-05-26T00:00:00"/>
    <x v="1"/>
    <n v="5012381"/>
    <n v="4.4000000000000004"/>
    <n v="1"/>
  </r>
  <r>
    <s v="COUNTY"/>
    <x v="11"/>
    <s v="800847"/>
    <n v="4.4000000000000004"/>
    <n v="4.4000000000000004"/>
    <x v="0"/>
    <d v="2016-05-26T00:00:00"/>
    <x v="1"/>
    <n v="5000951"/>
    <n v="4.4000000000000004"/>
    <n v="1"/>
  </r>
  <r>
    <s v="COUNTY"/>
    <x v="11"/>
    <s v="800849"/>
    <n v="8.8000000000000007"/>
    <n v="8.8000000000000007"/>
    <x v="0"/>
    <d v="2016-05-26T00:00:00"/>
    <x v="1"/>
    <n v="5011651"/>
    <n v="4.4000000000000004"/>
    <n v="2"/>
  </r>
  <r>
    <s v="COUNTY"/>
    <x v="11"/>
    <s v="800855"/>
    <n v="4.4000000000000004"/>
    <n v="4.4000000000000004"/>
    <x v="0"/>
    <d v="2016-05-26T00:00:00"/>
    <x v="1"/>
    <n v="5743660"/>
    <n v="4.4000000000000004"/>
    <n v="1"/>
  </r>
  <r>
    <s v="COUNTY"/>
    <x v="11"/>
    <s v="800857"/>
    <n v="4.4000000000000004"/>
    <n v="4.4000000000000004"/>
    <x v="0"/>
    <d v="2016-05-26T00:00:00"/>
    <x v="1"/>
    <n v="5004232"/>
    <n v="4.4000000000000004"/>
    <n v="1"/>
  </r>
  <r>
    <s v="COUNTY"/>
    <x v="11"/>
    <s v="800858"/>
    <n v="4.4000000000000004"/>
    <n v="4.4000000000000004"/>
    <x v="0"/>
    <d v="2016-05-26T00:00:00"/>
    <x v="1"/>
    <n v="5001545"/>
    <n v="4.4000000000000004"/>
    <n v="1"/>
  </r>
  <r>
    <s v="COUNTY"/>
    <x v="11"/>
    <s v="803579"/>
    <n v="4.4000000000000004"/>
    <n v="4.4000000000000004"/>
    <x v="0"/>
    <d v="2016-05-30T00:00:00"/>
    <x v="1"/>
    <n v="5763270"/>
    <n v="4.4000000000000004"/>
    <n v="1"/>
  </r>
  <r>
    <s v="COUNTY"/>
    <x v="11"/>
    <s v="803581"/>
    <n v="4.4000000000000004"/>
    <n v="4.4000000000000004"/>
    <x v="0"/>
    <d v="2016-05-30T00:00:00"/>
    <x v="1"/>
    <n v="5007213"/>
    <n v="4.4000000000000004"/>
    <n v="1"/>
  </r>
  <r>
    <s v="COUNTY"/>
    <x v="11"/>
    <s v="807262"/>
    <n v="4.4000000000000004"/>
    <n v="4.4000000000000004"/>
    <x v="0"/>
    <d v="2016-06-01T00:00:00"/>
    <x v="2"/>
    <n v="5012030"/>
    <n v="4.4000000000000004"/>
    <n v="1"/>
  </r>
  <r>
    <s v="COUNTY"/>
    <x v="11"/>
    <s v="807263"/>
    <n v="8.8000000000000007"/>
    <n v="8.8000000000000007"/>
    <x v="0"/>
    <d v="2016-06-01T00:00:00"/>
    <x v="2"/>
    <n v="5011693"/>
    <n v="4.4000000000000004"/>
    <n v="2"/>
  </r>
  <r>
    <s v="COUNTY"/>
    <x v="11"/>
    <s v="807264"/>
    <n v="8.8000000000000007"/>
    <n v="8.8000000000000007"/>
    <x v="0"/>
    <d v="2016-06-01T00:00:00"/>
    <x v="2"/>
    <n v="5000911"/>
    <n v="4.4000000000000004"/>
    <n v="2"/>
  </r>
  <r>
    <s v="COUNTY"/>
    <x v="11"/>
    <s v="807266"/>
    <n v="13.2"/>
    <n v="13.2"/>
    <x v="0"/>
    <d v="2016-06-01T00:00:00"/>
    <x v="2"/>
    <n v="5758020"/>
    <n v="4.4000000000000004"/>
    <n v="2.9999999999999996"/>
  </r>
  <r>
    <s v="COUNTY"/>
    <x v="11"/>
    <s v="807267"/>
    <n v="17.600000000000001"/>
    <n v="17.600000000000001"/>
    <x v="0"/>
    <d v="2016-06-01T00:00:00"/>
    <x v="2"/>
    <n v="5011814"/>
    <n v="4.4000000000000004"/>
    <n v="4"/>
  </r>
  <r>
    <s v="COUNTY"/>
    <x v="11"/>
    <s v="807268"/>
    <n v="8.8000000000000007"/>
    <n v="8.8000000000000007"/>
    <x v="0"/>
    <d v="2016-06-01T00:00:00"/>
    <x v="2"/>
    <n v="5780430"/>
    <n v="4.4000000000000004"/>
    <n v="2"/>
  </r>
  <r>
    <s v="COUNTY"/>
    <x v="11"/>
    <s v="807269"/>
    <n v="8.8000000000000007"/>
    <n v="8.8000000000000007"/>
    <x v="0"/>
    <d v="2016-06-01T00:00:00"/>
    <x v="2"/>
    <n v="5001552"/>
    <n v="4.4000000000000004"/>
    <n v="2"/>
  </r>
  <r>
    <s v="COUNTY"/>
    <x v="11"/>
    <s v="807270"/>
    <n v="4.4000000000000004"/>
    <n v="4.4000000000000004"/>
    <x v="0"/>
    <d v="2016-06-01T00:00:00"/>
    <x v="2"/>
    <n v="5001305"/>
    <n v="4.4000000000000004"/>
    <n v="1"/>
  </r>
  <r>
    <s v="COUNTY"/>
    <x v="11"/>
    <s v="807275"/>
    <n v="4.4000000000000004"/>
    <n v="4.4000000000000004"/>
    <x v="0"/>
    <d v="2016-06-01T00:00:00"/>
    <x v="2"/>
    <n v="5006594"/>
    <n v="4.4000000000000004"/>
    <n v="1"/>
  </r>
  <r>
    <s v="COUNTY"/>
    <x v="11"/>
    <s v="807276"/>
    <n v="4.4000000000000004"/>
    <n v="4.4000000000000004"/>
    <x v="0"/>
    <d v="2016-06-01T00:00:00"/>
    <x v="2"/>
    <n v="5007104"/>
    <n v="4.4000000000000004"/>
    <n v="1"/>
  </r>
  <r>
    <s v="COUNTY"/>
    <x v="11"/>
    <s v="807279"/>
    <n v="4.4000000000000004"/>
    <n v="4.4000000000000004"/>
    <x v="0"/>
    <d v="2016-06-01T00:00:00"/>
    <x v="2"/>
    <n v="5005589"/>
    <n v="4.4000000000000004"/>
    <n v="1"/>
  </r>
  <r>
    <s v="COUNTY"/>
    <x v="11"/>
    <s v="807281"/>
    <n v="8.8000000000000007"/>
    <n v="8.8000000000000007"/>
    <x v="0"/>
    <d v="2016-06-01T00:00:00"/>
    <x v="2"/>
    <n v="5746890"/>
    <n v="4.4000000000000004"/>
    <n v="2"/>
  </r>
  <r>
    <s v="COUNTY"/>
    <x v="11"/>
    <s v="807282"/>
    <n v="4.4000000000000004"/>
    <n v="4.4000000000000004"/>
    <x v="0"/>
    <d v="2016-06-01T00:00:00"/>
    <x v="2"/>
    <n v="5004919"/>
    <n v="4.4000000000000004"/>
    <n v="1"/>
  </r>
  <r>
    <s v="COUNTY"/>
    <x v="11"/>
    <s v="807283"/>
    <n v="8.8000000000000007"/>
    <n v="8.8000000000000007"/>
    <x v="0"/>
    <d v="2016-06-01T00:00:00"/>
    <x v="2"/>
    <n v="5006180"/>
    <n v="4.4000000000000004"/>
    <n v="2"/>
  </r>
  <r>
    <s v="COUNTY"/>
    <x v="11"/>
    <s v="807288"/>
    <n v="4.4000000000000004"/>
    <n v="4.4000000000000004"/>
    <x v="0"/>
    <d v="2016-06-01T00:00:00"/>
    <x v="2"/>
    <n v="5006677"/>
    <n v="4.4000000000000004"/>
    <n v="1"/>
  </r>
  <r>
    <s v="COUNTY"/>
    <x v="11"/>
    <s v="807289"/>
    <n v="4.4000000000000004"/>
    <n v="4.4000000000000004"/>
    <x v="0"/>
    <d v="2016-06-01T00:00:00"/>
    <x v="2"/>
    <n v="5729280"/>
    <n v="4.4000000000000004"/>
    <n v="1"/>
  </r>
  <r>
    <s v="COUNTY"/>
    <x v="11"/>
    <s v="807290"/>
    <n v="4.4000000000000004"/>
    <n v="4.4000000000000004"/>
    <x v="0"/>
    <d v="2016-06-01T00:00:00"/>
    <x v="2"/>
    <n v="5007432"/>
    <n v="4.4000000000000004"/>
    <n v="1"/>
  </r>
  <r>
    <s v="COUNTY"/>
    <x v="11"/>
    <s v="808473"/>
    <n v="8.8000000000000007"/>
    <n v="8.8000000000000007"/>
    <x v="0"/>
    <d v="2016-06-01T00:00:00"/>
    <x v="2"/>
    <n v="5006080"/>
    <n v="4.4000000000000004"/>
    <n v="2"/>
  </r>
  <r>
    <s v="COUNTY"/>
    <x v="11"/>
    <s v="808474"/>
    <n v="4.4000000000000004"/>
    <n v="4.4000000000000004"/>
    <x v="0"/>
    <d v="2016-06-01T00:00:00"/>
    <x v="2"/>
    <n v="5701550"/>
    <n v="4.4000000000000004"/>
    <n v="1"/>
  </r>
  <r>
    <s v="COUNTY"/>
    <x v="11"/>
    <s v="808477"/>
    <n v="13.2"/>
    <n v="13.2"/>
    <x v="0"/>
    <d v="2016-06-01T00:00:00"/>
    <x v="2"/>
    <n v="5758510"/>
    <n v="4.4000000000000004"/>
    <n v="2.9999999999999996"/>
  </r>
  <r>
    <s v="COUNTY"/>
    <x v="11"/>
    <s v="808478"/>
    <n v="8.8000000000000007"/>
    <n v="8.8000000000000007"/>
    <x v="0"/>
    <d v="2016-06-01T00:00:00"/>
    <x v="2"/>
    <n v="5762580"/>
    <n v="4.4000000000000004"/>
    <n v="2"/>
  </r>
  <r>
    <s v="COUNTY"/>
    <x v="11"/>
    <s v="808484"/>
    <n v="4.4000000000000004"/>
    <n v="4.4000000000000004"/>
    <x v="0"/>
    <d v="2016-06-01T00:00:00"/>
    <x v="2"/>
    <n v="5006282"/>
    <n v="4.4000000000000004"/>
    <n v="1"/>
  </r>
  <r>
    <s v="COUNTY"/>
    <x v="11"/>
    <s v="808967"/>
    <n v="4.4000000000000004"/>
    <n v="4.4000000000000004"/>
    <x v="0"/>
    <d v="2016-06-02T00:00:00"/>
    <x v="2"/>
    <n v="5007536"/>
    <n v="4.4000000000000004"/>
    <n v="1"/>
  </r>
  <r>
    <s v="COUNTY"/>
    <x v="11"/>
    <s v="808968"/>
    <n v="4.4000000000000004"/>
    <n v="4.4000000000000004"/>
    <x v="0"/>
    <d v="2016-06-02T00:00:00"/>
    <x v="2"/>
    <n v="5007389"/>
    <n v="4.4000000000000004"/>
    <n v="1"/>
  </r>
  <r>
    <s v="COUNTY"/>
    <x v="11"/>
    <s v="808969"/>
    <n v="4.4000000000000004"/>
    <n v="4.4000000000000004"/>
    <x v="0"/>
    <d v="2016-06-02T00:00:00"/>
    <x v="2"/>
    <n v="5005893"/>
    <n v="4.4000000000000004"/>
    <n v="1"/>
  </r>
  <r>
    <s v="COUNTY"/>
    <x v="11"/>
    <s v="808970"/>
    <n v="4.4000000000000004"/>
    <n v="4.4000000000000004"/>
    <x v="0"/>
    <d v="2016-06-02T00:00:00"/>
    <x v="2"/>
    <n v="5007191"/>
    <n v="4.4000000000000004"/>
    <n v="1"/>
  </r>
  <r>
    <s v="COUNTY"/>
    <x v="11"/>
    <s v="808972"/>
    <n v="4.4000000000000004"/>
    <n v="4.4000000000000004"/>
    <x v="0"/>
    <d v="2016-06-02T00:00:00"/>
    <x v="2"/>
    <n v="5005650"/>
    <n v="4.4000000000000004"/>
    <n v="1"/>
  </r>
  <r>
    <s v="COUNTY"/>
    <x v="11"/>
    <s v="808973"/>
    <n v="8.8000000000000007"/>
    <n v="8.8000000000000007"/>
    <x v="0"/>
    <d v="2016-06-02T00:00:00"/>
    <x v="2"/>
    <n v="5743660"/>
    <n v="4.4000000000000004"/>
    <n v="2"/>
  </r>
  <r>
    <s v="COUNTY"/>
    <x v="11"/>
    <s v="808974"/>
    <n v="4.4000000000000004"/>
    <n v="4.4000000000000004"/>
    <x v="0"/>
    <d v="2016-06-02T00:00:00"/>
    <x v="2"/>
    <n v="5004537"/>
    <n v="4.4000000000000004"/>
    <n v="1"/>
  </r>
  <r>
    <s v="COUNTY"/>
    <x v="11"/>
    <s v="808975"/>
    <n v="17.600000000000001"/>
    <n v="17.600000000000001"/>
    <x v="0"/>
    <d v="2016-06-02T00:00:00"/>
    <x v="2"/>
    <n v="5779110"/>
    <n v="4.4000000000000004"/>
    <n v="4"/>
  </r>
  <r>
    <s v="COUNTY"/>
    <x v="11"/>
    <s v="808976"/>
    <n v="8.8000000000000007"/>
    <n v="8.8000000000000007"/>
    <x v="0"/>
    <d v="2016-06-02T00:00:00"/>
    <x v="2"/>
    <n v="5016157"/>
    <n v="4.4000000000000004"/>
    <n v="2"/>
  </r>
  <r>
    <s v="COUNTY"/>
    <x v="11"/>
    <s v="808977"/>
    <n v="4.4000000000000004"/>
    <n v="4.4000000000000004"/>
    <x v="0"/>
    <d v="2016-06-02T00:00:00"/>
    <x v="2"/>
    <n v="5764150"/>
    <n v="4.4000000000000004"/>
    <n v="1"/>
  </r>
  <r>
    <s v="COUNTY"/>
    <x v="11"/>
    <s v="808979"/>
    <n v="4.4000000000000004"/>
    <n v="4.4000000000000004"/>
    <x v="0"/>
    <d v="2016-06-02T00:00:00"/>
    <x v="2"/>
    <n v="5710940"/>
    <n v="4.4000000000000004"/>
    <n v="1"/>
  </r>
  <r>
    <s v="COUNTY"/>
    <x v="11"/>
    <s v="808981"/>
    <n v="4.4000000000000004"/>
    <n v="4.4000000000000004"/>
    <x v="0"/>
    <d v="2016-06-02T00:00:00"/>
    <x v="2"/>
    <n v="5004294"/>
    <n v="4.4000000000000004"/>
    <n v="1"/>
  </r>
  <r>
    <s v="COUNTY"/>
    <x v="11"/>
    <s v="808983"/>
    <n v="4.4000000000000004"/>
    <n v="4.4000000000000004"/>
    <x v="0"/>
    <d v="2016-06-02T00:00:00"/>
    <x v="2"/>
    <n v="5765610"/>
    <n v="4.4000000000000004"/>
    <n v="1"/>
  </r>
  <r>
    <s v="COUNTY"/>
    <x v="11"/>
    <s v="808985"/>
    <n v="8.8000000000000007"/>
    <n v="8.8000000000000007"/>
    <x v="0"/>
    <d v="2016-06-02T00:00:00"/>
    <x v="2"/>
    <n v="5014810"/>
    <n v="4.4000000000000004"/>
    <n v="2"/>
  </r>
  <r>
    <s v="COUNTY"/>
    <x v="11"/>
    <s v="809014"/>
    <n v="4.4000000000000004"/>
    <n v="4.4000000000000004"/>
    <x v="0"/>
    <d v="2016-06-03T00:00:00"/>
    <x v="2"/>
    <n v="5780290"/>
    <n v="4.4000000000000004"/>
    <n v="1"/>
  </r>
  <r>
    <s v="COUNTY"/>
    <x v="11"/>
    <s v="809594"/>
    <n v="4.4000000000000004"/>
    <n v="4.4000000000000004"/>
    <x v="0"/>
    <d v="2016-06-06T00:00:00"/>
    <x v="2"/>
    <n v="5760120"/>
    <n v="4.4000000000000004"/>
    <n v="1"/>
  </r>
  <r>
    <s v="COUNTY"/>
    <x v="11"/>
    <s v="809598"/>
    <n v="4.4000000000000004"/>
    <n v="4.4000000000000004"/>
    <x v="0"/>
    <d v="2016-06-06T00:00:00"/>
    <x v="2"/>
    <n v="5700980"/>
    <n v="4.4000000000000004"/>
    <n v="1"/>
  </r>
  <r>
    <s v="COUNTY"/>
    <x v="11"/>
    <s v="809609"/>
    <n v="4.4000000000000004"/>
    <n v="4.4000000000000004"/>
    <x v="0"/>
    <d v="2016-06-06T00:00:00"/>
    <x v="2"/>
    <n v="5004644"/>
    <n v="4.4000000000000004"/>
    <n v="1"/>
  </r>
  <r>
    <s v="COUNTY"/>
    <x v="11"/>
    <s v="809611"/>
    <n v="8.8000000000000007"/>
    <n v="8.8000000000000007"/>
    <x v="0"/>
    <d v="2016-06-06T00:00:00"/>
    <x v="2"/>
    <n v="5005591"/>
    <n v="4.4000000000000004"/>
    <n v="2"/>
  </r>
  <r>
    <s v="COUNTY"/>
    <x v="11"/>
    <s v="806583"/>
    <n v="-8.8000000000000007"/>
    <n v="8.8000000000000007"/>
    <x v="0"/>
    <d v="2016-06-07T00:00:00"/>
    <x v="2"/>
    <n v="5004721"/>
    <n v="4.4000000000000004"/>
    <n v="-2"/>
  </r>
  <r>
    <s v="COUNTY"/>
    <x v="11"/>
    <s v="809984"/>
    <n v="4.4000000000000004"/>
    <n v="4.4000000000000004"/>
    <x v="0"/>
    <d v="2016-06-07T00:00:00"/>
    <x v="2"/>
    <n v="5014041"/>
    <n v="4.4000000000000004"/>
    <n v="1"/>
  </r>
  <r>
    <s v="COUNTY"/>
    <x v="11"/>
    <s v="809985"/>
    <n v="4.4000000000000004"/>
    <n v="4.4000000000000004"/>
    <x v="0"/>
    <d v="2016-06-07T00:00:00"/>
    <x v="2"/>
    <n v="5007104"/>
    <n v="4.4000000000000004"/>
    <n v="1"/>
  </r>
  <r>
    <s v="COUNTY"/>
    <x v="11"/>
    <s v="809988"/>
    <n v="8.8000000000000007"/>
    <n v="8.8000000000000007"/>
    <x v="0"/>
    <d v="2016-06-07T00:00:00"/>
    <x v="2"/>
    <n v="5746890"/>
    <n v="4.4000000000000004"/>
    <n v="2"/>
  </r>
  <r>
    <s v="COUNTY"/>
    <x v="11"/>
    <s v="809989"/>
    <n v="4.4000000000000004"/>
    <n v="4.4000000000000004"/>
    <x v="0"/>
    <d v="2016-06-07T00:00:00"/>
    <x v="2"/>
    <n v="5006290"/>
    <n v="4.4000000000000004"/>
    <n v="1"/>
  </r>
  <r>
    <s v="COUNTY"/>
    <x v="11"/>
    <s v="809992"/>
    <n v="4.4000000000000004"/>
    <n v="4.4000000000000004"/>
    <x v="0"/>
    <d v="2016-06-07T00:00:00"/>
    <x v="2"/>
    <n v="5704090"/>
    <n v="4.4000000000000004"/>
    <n v="1"/>
  </r>
  <r>
    <s v="COUNTY"/>
    <x v="11"/>
    <s v="809993"/>
    <n v="4.4000000000000004"/>
    <n v="4.4000000000000004"/>
    <x v="0"/>
    <d v="2016-06-07T00:00:00"/>
    <x v="2"/>
    <n v="5776320"/>
    <n v="4.4000000000000004"/>
    <n v="1"/>
  </r>
  <r>
    <s v="COUNTY"/>
    <x v="11"/>
    <s v="809994"/>
    <n v="4.4000000000000004"/>
    <n v="4.4000000000000004"/>
    <x v="0"/>
    <d v="2016-06-07T00:00:00"/>
    <x v="2"/>
    <n v="5740070"/>
    <n v="4.4000000000000004"/>
    <n v="1"/>
  </r>
  <r>
    <s v="COUNTY"/>
    <x v="11"/>
    <s v="809995"/>
    <n v="13.2"/>
    <n v="13.2"/>
    <x v="0"/>
    <d v="2016-06-07T00:00:00"/>
    <x v="2"/>
    <n v="5004036"/>
    <n v="4.4000000000000004"/>
    <n v="2.9999999999999996"/>
  </r>
  <r>
    <s v="COUNTY"/>
    <x v="11"/>
    <s v="809996"/>
    <n v="4.4000000000000004"/>
    <n v="4.4000000000000004"/>
    <x v="0"/>
    <d v="2016-06-07T00:00:00"/>
    <x v="2"/>
    <n v="5013575"/>
    <n v="4.4000000000000004"/>
    <n v="1"/>
  </r>
  <r>
    <s v="COUNTY"/>
    <x v="11"/>
    <s v="809997"/>
    <n v="4.4000000000000004"/>
    <n v="4.4000000000000004"/>
    <x v="0"/>
    <d v="2016-06-07T00:00:00"/>
    <x v="2"/>
    <n v="5004394"/>
    <n v="4.4000000000000004"/>
    <n v="1"/>
  </r>
  <r>
    <s v="COUNTY"/>
    <x v="11"/>
    <s v="809998"/>
    <n v="4.4000000000000004"/>
    <n v="4.4000000000000004"/>
    <x v="0"/>
    <d v="2016-06-07T00:00:00"/>
    <x v="2"/>
    <n v="5000801"/>
    <n v="4.4000000000000004"/>
    <n v="1"/>
  </r>
  <r>
    <s v="COUNTY"/>
    <x v="11"/>
    <s v="809999"/>
    <n v="8.8000000000000007"/>
    <n v="8.8000000000000007"/>
    <x v="0"/>
    <d v="2016-06-07T00:00:00"/>
    <x v="2"/>
    <n v="5014901"/>
    <n v="4.4000000000000004"/>
    <n v="2"/>
  </r>
  <r>
    <s v="COUNTY"/>
    <x v="11"/>
    <s v="810000"/>
    <n v="8.8000000000000007"/>
    <n v="8.8000000000000007"/>
    <x v="0"/>
    <d v="2016-06-07T00:00:00"/>
    <x v="2"/>
    <n v="5011693"/>
    <n v="4.4000000000000004"/>
    <n v="2"/>
  </r>
  <r>
    <s v="COUNTY"/>
    <x v="11"/>
    <s v="810001"/>
    <n v="4.4000000000000004"/>
    <n v="4.4000000000000004"/>
    <x v="0"/>
    <d v="2016-06-07T00:00:00"/>
    <x v="2"/>
    <n v="5000911"/>
    <n v="4.4000000000000004"/>
    <n v="1"/>
  </r>
  <r>
    <s v="COUNTY"/>
    <x v="11"/>
    <s v="810002"/>
    <n v="22"/>
    <n v="22"/>
    <x v="0"/>
    <d v="2016-06-07T00:00:00"/>
    <x v="2"/>
    <n v="5011814"/>
    <n v="4.4000000000000004"/>
    <n v="5"/>
  </r>
  <r>
    <s v="COUNTY"/>
    <x v="11"/>
    <s v="810004"/>
    <n v="4.4000000000000004"/>
    <n v="4.4000000000000004"/>
    <x v="0"/>
    <d v="2016-06-07T00:00:00"/>
    <x v="2"/>
    <n v="5714940"/>
    <n v="4.4000000000000004"/>
    <n v="1"/>
  </r>
  <r>
    <s v="COUNTY"/>
    <x v="11"/>
    <s v="810005"/>
    <n v="4.4000000000000004"/>
    <n v="4.4000000000000004"/>
    <x v="0"/>
    <d v="2016-06-07T00:00:00"/>
    <x v="2"/>
    <n v="5001305"/>
    <n v="4.4000000000000004"/>
    <n v="1"/>
  </r>
  <r>
    <s v="COUNTY"/>
    <x v="11"/>
    <s v="810047"/>
    <n v="4.4000000000000004"/>
    <n v="4.4000000000000004"/>
    <x v="0"/>
    <d v="2016-06-08T00:00:00"/>
    <x v="2"/>
    <n v="5004109"/>
    <n v="4.4000000000000004"/>
    <n v="1"/>
  </r>
  <r>
    <s v="COUNTY"/>
    <x v="11"/>
    <s v="810049"/>
    <n v="4.4000000000000004"/>
    <n v="4.4000000000000004"/>
    <x v="0"/>
    <d v="2016-06-08T00:00:00"/>
    <x v="2"/>
    <n v="5006282"/>
    <n v="4.4000000000000004"/>
    <n v="1"/>
  </r>
  <r>
    <s v="COUNTY"/>
    <x v="11"/>
    <s v="810057"/>
    <n v="4.4000000000000004"/>
    <n v="4.4000000000000004"/>
    <x v="0"/>
    <d v="2016-06-08T00:00:00"/>
    <x v="2"/>
    <n v="5005440"/>
    <n v="4.4000000000000004"/>
    <n v="1"/>
  </r>
  <r>
    <s v="COUNTY"/>
    <x v="11"/>
    <s v="810058"/>
    <n v="4.4000000000000004"/>
    <n v="4.4000000000000004"/>
    <x v="0"/>
    <d v="2016-06-08T00:00:00"/>
    <x v="2"/>
    <n v="5701550"/>
    <n v="4.4000000000000004"/>
    <n v="1"/>
  </r>
  <r>
    <s v="COUNTY"/>
    <x v="11"/>
    <s v="811045"/>
    <n v="4.4000000000000004"/>
    <n v="4.4000000000000004"/>
    <x v="0"/>
    <d v="2016-06-09T00:00:00"/>
    <x v="2"/>
    <n v="5710940"/>
    <n v="4.4000000000000004"/>
    <n v="1"/>
  </r>
  <r>
    <s v="COUNTY"/>
    <x v="11"/>
    <s v="811047"/>
    <n v="4.4000000000000004"/>
    <n v="4.4000000000000004"/>
    <x v="0"/>
    <d v="2016-06-09T00:00:00"/>
    <x v="2"/>
    <n v="5005510"/>
    <n v="4.4000000000000004"/>
    <n v="1"/>
  </r>
  <r>
    <s v="COUNTY"/>
    <x v="11"/>
    <s v="811050"/>
    <n v="4.4000000000000004"/>
    <n v="4.4000000000000004"/>
    <x v="0"/>
    <d v="2016-06-09T00:00:00"/>
    <x v="2"/>
    <n v="5778810"/>
    <n v="4.4000000000000004"/>
    <n v="1"/>
  </r>
  <r>
    <s v="COUNTY"/>
    <x v="11"/>
    <s v="811051"/>
    <n v="4.4000000000000004"/>
    <n v="4.4000000000000004"/>
    <x v="0"/>
    <d v="2016-06-09T00:00:00"/>
    <x v="2"/>
    <n v="5006223"/>
    <n v="4.4000000000000004"/>
    <n v="1"/>
  </r>
  <r>
    <s v="COUNTY"/>
    <x v="11"/>
    <s v="811058"/>
    <n v="17.600000000000001"/>
    <n v="17.600000000000001"/>
    <x v="0"/>
    <d v="2016-06-09T00:00:00"/>
    <x v="2"/>
    <n v="5743660"/>
    <n v="4.4000000000000004"/>
    <n v="4"/>
  </r>
  <r>
    <s v="COUNTY"/>
    <x v="11"/>
    <s v="811059"/>
    <n v="4.4000000000000004"/>
    <n v="4.4000000000000004"/>
    <x v="0"/>
    <d v="2016-06-09T00:00:00"/>
    <x v="2"/>
    <n v="5004537"/>
    <n v="4.4000000000000004"/>
    <n v="1"/>
  </r>
  <r>
    <s v="COUNTY"/>
    <x v="11"/>
    <s v="811061"/>
    <n v="4.4000000000000004"/>
    <n v="4.4000000000000004"/>
    <x v="0"/>
    <d v="2016-06-09T00:00:00"/>
    <x v="2"/>
    <n v="5761380"/>
    <n v="4.4000000000000004"/>
    <n v="1"/>
  </r>
  <r>
    <s v="COUNTY"/>
    <x v="11"/>
    <s v="811062"/>
    <n v="8.8000000000000007"/>
    <n v="8.8000000000000007"/>
    <x v="0"/>
    <d v="2016-06-09T00:00:00"/>
    <x v="2"/>
    <n v="5012381"/>
    <n v="4.4000000000000004"/>
    <n v="2"/>
  </r>
  <r>
    <s v="COUNTY"/>
    <x v="11"/>
    <s v="811067"/>
    <n v="4.4000000000000004"/>
    <n v="4.4000000000000004"/>
    <x v="0"/>
    <d v="2016-06-09T00:00:00"/>
    <x v="2"/>
    <n v="5001351"/>
    <n v="4.4000000000000004"/>
    <n v="1"/>
  </r>
  <r>
    <s v="COUNTY"/>
    <x v="11"/>
    <s v="811077"/>
    <n v="4.4000000000000004"/>
    <n v="4.4000000000000004"/>
    <x v="0"/>
    <d v="2016-06-09T00:00:00"/>
    <x v="2"/>
    <n v="5007259"/>
    <n v="4.4000000000000004"/>
    <n v="1"/>
  </r>
  <r>
    <s v="COUNTY"/>
    <x v="11"/>
    <s v="811079"/>
    <n v="4.4000000000000004"/>
    <n v="4.4000000000000004"/>
    <x v="0"/>
    <d v="2016-06-09T00:00:00"/>
    <x v="2"/>
    <n v="5005327"/>
    <n v="4.4000000000000004"/>
    <n v="1"/>
  </r>
  <r>
    <s v="COUNTY"/>
    <x v="11"/>
    <s v="811101"/>
    <n v="8.8000000000000007"/>
    <n v="8.8000000000000007"/>
    <x v="0"/>
    <d v="2016-06-10T00:00:00"/>
    <x v="2"/>
    <n v="5001525"/>
    <n v="4.4000000000000004"/>
    <n v="2"/>
  </r>
  <r>
    <s v="COUNTY"/>
    <x v="11"/>
    <s v="811105"/>
    <n v="4.4000000000000004"/>
    <n v="4.4000000000000004"/>
    <x v="0"/>
    <d v="2016-06-10T00:00:00"/>
    <x v="2"/>
    <n v="5780290"/>
    <n v="4.4000000000000004"/>
    <n v="1"/>
  </r>
  <r>
    <s v="COUNTY"/>
    <x v="11"/>
    <s v="811572"/>
    <n v="8.8000000000000007"/>
    <n v="8.8000000000000007"/>
    <x v="0"/>
    <d v="2016-06-13T00:00:00"/>
    <x v="2"/>
    <n v="5016654"/>
    <n v="4.4000000000000004"/>
    <n v="2"/>
  </r>
  <r>
    <s v="COUNTY"/>
    <x v="11"/>
    <s v="811576"/>
    <n v="8.8000000000000007"/>
    <n v="8.8000000000000007"/>
    <x v="0"/>
    <d v="2016-06-13T00:00:00"/>
    <x v="2"/>
    <n v="5014791"/>
    <n v="4.4000000000000004"/>
    <n v="2"/>
  </r>
  <r>
    <s v="COUNTY"/>
    <x v="11"/>
    <s v="811590"/>
    <n v="4.4000000000000004"/>
    <n v="4.4000000000000004"/>
    <x v="0"/>
    <d v="2016-06-14T00:00:00"/>
    <x v="2"/>
    <n v="5011772"/>
    <n v="4.4000000000000004"/>
    <n v="1"/>
  </r>
  <r>
    <s v="COUNTY"/>
    <x v="11"/>
    <s v="811594"/>
    <n v="4.4000000000000004"/>
    <n v="4.4000000000000004"/>
    <x v="0"/>
    <d v="2016-06-14T00:00:00"/>
    <x v="2"/>
    <n v="5007282"/>
    <n v="4.4000000000000004"/>
    <n v="1"/>
  </r>
  <r>
    <s v="COUNTY"/>
    <x v="11"/>
    <s v="811601"/>
    <n v="4.4000000000000004"/>
    <n v="4.4000000000000004"/>
    <x v="0"/>
    <d v="2016-06-14T00:00:00"/>
    <x v="2"/>
    <n v="5763290"/>
    <n v="4.4000000000000004"/>
    <n v="1"/>
  </r>
  <r>
    <s v="COUNTY"/>
    <x v="11"/>
    <s v="811603"/>
    <n v="4.4000000000000004"/>
    <n v="4.4000000000000004"/>
    <x v="0"/>
    <d v="2016-06-14T00:00:00"/>
    <x v="2"/>
    <n v="5745260"/>
    <n v="4.4000000000000004"/>
    <n v="1"/>
  </r>
  <r>
    <s v="COUNTY"/>
    <x v="11"/>
    <s v="811604"/>
    <n v="4.4000000000000004"/>
    <n v="4.4000000000000004"/>
    <x v="0"/>
    <d v="2016-06-14T00:00:00"/>
    <x v="2"/>
    <n v="5004084"/>
    <n v="4.4000000000000004"/>
    <n v="1"/>
  </r>
  <r>
    <s v="COUNTY"/>
    <x v="11"/>
    <s v="811606"/>
    <n v="4.4000000000000004"/>
    <n v="4.4000000000000004"/>
    <x v="0"/>
    <d v="2016-06-14T00:00:00"/>
    <x v="2"/>
    <n v="5004798"/>
    <n v="4.4000000000000004"/>
    <n v="1"/>
  </r>
  <r>
    <s v="COUNTY"/>
    <x v="11"/>
    <s v="811610"/>
    <n v="4.4000000000000004"/>
    <n v="4.4000000000000004"/>
    <x v="0"/>
    <d v="2016-06-14T00:00:00"/>
    <x v="2"/>
    <n v="5778260"/>
    <n v="4.4000000000000004"/>
    <n v="1"/>
  </r>
  <r>
    <s v="COUNTY"/>
    <x v="11"/>
    <s v="811779"/>
    <n v="4.4000000000000004"/>
    <n v="4.4000000000000004"/>
    <x v="0"/>
    <d v="2016-06-15T00:00:00"/>
    <x v="2"/>
    <n v="5761740"/>
    <n v="4.4000000000000004"/>
    <n v="1"/>
  </r>
  <r>
    <s v="COUNTY"/>
    <x v="11"/>
    <s v="811780"/>
    <n v="8.8000000000000007"/>
    <n v="8.8000000000000007"/>
    <x v="0"/>
    <d v="2016-06-15T00:00:00"/>
    <x v="2"/>
    <n v="5004109"/>
    <n v="4.4000000000000004"/>
    <n v="2"/>
  </r>
  <r>
    <s v="COUNTY"/>
    <x v="11"/>
    <s v="811781"/>
    <n v="4.4000000000000004"/>
    <n v="4.4000000000000004"/>
    <x v="0"/>
    <d v="2016-06-15T00:00:00"/>
    <x v="2"/>
    <n v="5006282"/>
    <n v="4.4000000000000004"/>
    <n v="1"/>
  </r>
  <r>
    <s v="COUNTY"/>
    <x v="11"/>
    <s v="811784"/>
    <n v="4.4000000000000004"/>
    <n v="4.4000000000000004"/>
    <x v="0"/>
    <d v="2016-06-15T00:00:00"/>
    <x v="2"/>
    <n v="5006561"/>
    <n v="4.4000000000000004"/>
    <n v="1"/>
  </r>
  <r>
    <s v="COUNTY"/>
    <x v="11"/>
    <s v="811788"/>
    <n v="4.4000000000000004"/>
    <n v="4.4000000000000004"/>
    <x v="0"/>
    <d v="2016-06-15T00:00:00"/>
    <x v="2"/>
    <n v="5005440"/>
    <n v="4.4000000000000004"/>
    <n v="1"/>
  </r>
  <r>
    <s v="COUNTY"/>
    <x v="11"/>
    <s v="811789"/>
    <n v="4.4000000000000004"/>
    <n v="4.4000000000000004"/>
    <x v="0"/>
    <d v="2016-06-15T00:00:00"/>
    <x v="2"/>
    <n v="5006080"/>
    <n v="4.4000000000000004"/>
    <n v="1"/>
  </r>
  <r>
    <s v="COUNTY"/>
    <x v="11"/>
    <s v="812748"/>
    <n v="4.4000000000000004"/>
    <n v="4.4000000000000004"/>
    <x v="0"/>
    <d v="2016-06-16T00:00:00"/>
    <x v="2"/>
    <n v="5007536"/>
    <n v="4.4000000000000004"/>
    <n v="1"/>
  </r>
  <r>
    <s v="COUNTY"/>
    <x v="11"/>
    <s v="812749"/>
    <n v="4.4000000000000004"/>
    <n v="4.4000000000000004"/>
    <x v="0"/>
    <d v="2016-06-16T00:00:00"/>
    <x v="2"/>
    <n v="5007389"/>
    <n v="4.4000000000000004"/>
    <n v="1"/>
  </r>
  <r>
    <s v="COUNTY"/>
    <x v="11"/>
    <s v="812750"/>
    <n v="4.4000000000000004"/>
    <n v="4.4000000000000004"/>
    <x v="0"/>
    <d v="2016-06-16T00:00:00"/>
    <x v="2"/>
    <n v="5007389"/>
    <n v="4.4000000000000004"/>
    <n v="1"/>
  </r>
  <r>
    <s v="COUNTY"/>
    <x v="11"/>
    <s v="812751"/>
    <n v="4.4000000000000004"/>
    <n v="4.4000000000000004"/>
    <x v="0"/>
    <d v="2016-06-16T00:00:00"/>
    <x v="2"/>
    <n v="5014362"/>
    <n v="4.4000000000000004"/>
    <n v="1"/>
  </r>
  <r>
    <s v="COUNTY"/>
    <x v="11"/>
    <s v="812752"/>
    <n v="4.4000000000000004"/>
    <n v="4.4000000000000004"/>
    <x v="0"/>
    <d v="2016-06-16T00:00:00"/>
    <x v="2"/>
    <n v="5004002"/>
    <n v="4.4000000000000004"/>
    <n v="1"/>
  </r>
  <r>
    <s v="COUNTY"/>
    <x v="11"/>
    <s v="812757"/>
    <n v="4.4000000000000004"/>
    <n v="4.4000000000000004"/>
    <x v="0"/>
    <d v="2016-06-16T00:00:00"/>
    <x v="2"/>
    <n v="5006020"/>
    <n v="4.4000000000000004"/>
    <n v="1"/>
  </r>
  <r>
    <s v="COUNTY"/>
    <x v="11"/>
    <s v="812758"/>
    <n v="4.4000000000000004"/>
    <n v="4.4000000000000004"/>
    <x v="0"/>
    <d v="2016-06-16T00:00:00"/>
    <x v="2"/>
    <n v="5000963"/>
    <n v="4.4000000000000004"/>
    <n v="1"/>
  </r>
  <r>
    <s v="COUNTY"/>
    <x v="11"/>
    <s v="812760"/>
    <n v="4.4000000000000004"/>
    <n v="4.4000000000000004"/>
    <x v="0"/>
    <d v="2016-06-16T00:00:00"/>
    <x v="2"/>
    <n v="5764150"/>
    <n v="4.4000000000000004"/>
    <n v="1"/>
  </r>
  <r>
    <s v="COUNTY"/>
    <x v="11"/>
    <s v="812768"/>
    <n v="4.4000000000000004"/>
    <n v="4.4000000000000004"/>
    <x v="0"/>
    <d v="2016-06-16T00:00:00"/>
    <x v="2"/>
    <n v="5767640"/>
    <n v="4.4000000000000004"/>
    <n v="1"/>
  </r>
  <r>
    <s v="COUNTY"/>
    <x v="11"/>
    <s v="812769"/>
    <n v="13.2"/>
    <n v="13.2"/>
    <x v="0"/>
    <d v="2016-06-16T00:00:00"/>
    <x v="2"/>
    <n v="5726240"/>
    <n v="4.4000000000000004"/>
    <n v="2.9999999999999996"/>
  </r>
  <r>
    <s v="COUNTY"/>
    <x v="11"/>
    <s v="812770"/>
    <n v="4.4000000000000004"/>
    <n v="4.4000000000000004"/>
    <x v="0"/>
    <d v="2016-06-16T00:00:00"/>
    <x v="2"/>
    <n v="5715120"/>
    <n v="4.4000000000000004"/>
    <n v="1"/>
  </r>
  <r>
    <s v="COUNTY"/>
    <x v="11"/>
    <s v="812771"/>
    <n v="4.4000000000000004"/>
    <n v="4.4000000000000004"/>
    <x v="0"/>
    <d v="2016-06-16T00:00:00"/>
    <x v="2"/>
    <n v="5005321"/>
    <n v="4.4000000000000004"/>
    <n v="1"/>
  </r>
  <r>
    <s v="COUNTY"/>
    <x v="11"/>
    <s v="812774"/>
    <n v="4.4000000000000004"/>
    <n v="4.4000000000000004"/>
    <x v="0"/>
    <d v="2016-06-17T00:00:00"/>
    <x v="2"/>
    <n v="5704940"/>
    <n v="4.4000000000000004"/>
    <n v="1"/>
  </r>
  <r>
    <s v="COUNTY"/>
    <x v="11"/>
    <s v="812777"/>
    <n v="8.8000000000000007"/>
    <n v="8.8000000000000007"/>
    <x v="0"/>
    <d v="2016-06-17T00:00:00"/>
    <x v="2"/>
    <n v="5741470"/>
    <n v="4.4000000000000004"/>
    <n v="2"/>
  </r>
  <r>
    <s v="COUNTY"/>
    <x v="11"/>
    <s v="812782"/>
    <n v="4.4000000000000004"/>
    <n v="4.4000000000000004"/>
    <x v="0"/>
    <d v="2016-06-20T00:00:00"/>
    <x v="2"/>
    <n v="5780210"/>
    <n v="4.4000000000000004"/>
    <n v="1"/>
  </r>
  <r>
    <s v="COUNTY"/>
    <x v="11"/>
    <s v="812794"/>
    <n v="4.4000000000000004"/>
    <n v="4.4000000000000004"/>
    <x v="0"/>
    <d v="2016-06-20T00:00:00"/>
    <x v="2"/>
    <n v="5007394"/>
    <n v="4.4000000000000004"/>
    <n v="1"/>
  </r>
  <r>
    <s v="COUNTY"/>
    <x v="11"/>
    <s v="812799"/>
    <n v="13.2"/>
    <n v="13.2"/>
    <x v="0"/>
    <d v="2016-06-20T00:00:00"/>
    <x v="2"/>
    <n v="5763690"/>
    <n v="4.4000000000000004"/>
    <n v="2.9999999999999996"/>
  </r>
  <r>
    <s v="COUNTY"/>
    <x v="11"/>
    <s v="813127"/>
    <n v="4.4000000000000004"/>
    <n v="4.4000000000000004"/>
    <x v="0"/>
    <d v="2016-06-21T00:00:00"/>
    <x v="2"/>
    <n v="5013076"/>
    <n v="4.4000000000000004"/>
    <n v="1"/>
  </r>
  <r>
    <s v="COUNTY"/>
    <x v="11"/>
    <s v="813128"/>
    <n v="4.4000000000000004"/>
    <n v="4.4000000000000004"/>
    <x v="0"/>
    <d v="2016-06-21T00:00:00"/>
    <x v="2"/>
    <n v="5704090"/>
    <n v="4.4000000000000004"/>
    <n v="1"/>
  </r>
  <r>
    <s v="COUNTY"/>
    <x v="11"/>
    <s v="813132"/>
    <n v="4.4000000000000004"/>
    <n v="4.4000000000000004"/>
    <x v="0"/>
    <d v="2016-06-21T00:00:00"/>
    <x v="2"/>
    <n v="5729280"/>
    <n v="4.4000000000000004"/>
    <n v="1"/>
  </r>
  <r>
    <s v="COUNTY"/>
    <x v="11"/>
    <s v="813133"/>
    <n v="4.4000000000000004"/>
    <n v="4.4000000000000004"/>
    <x v="0"/>
    <d v="2016-06-21T00:00:00"/>
    <x v="2"/>
    <n v="5004036"/>
    <n v="4.4000000000000004"/>
    <n v="1"/>
  </r>
  <r>
    <s v="COUNTY"/>
    <x v="11"/>
    <s v="813136"/>
    <n v="4.4000000000000004"/>
    <n v="4.4000000000000004"/>
    <x v="0"/>
    <d v="2016-06-21T00:00:00"/>
    <x v="2"/>
    <n v="5006366"/>
    <n v="4.4000000000000004"/>
    <n v="1"/>
  </r>
  <r>
    <s v="COUNTY"/>
    <x v="11"/>
    <s v="813140"/>
    <n v="4.4000000000000004"/>
    <n v="4.4000000000000004"/>
    <x v="0"/>
    <d v="2016-06-21T00:00:00"/>
    <x v="2"/>
    <n v="5001224"/>
    <n v="4.4000000000000004"/>
    <n v="1"/>
  </r>
  <r>
    <s v="COUNTY"/>
    <x v="11"/>
    <s v="813157"/>
    <n v="4.4000000000000004"/>
    <n v="4.4000000000000004"/>
    <x v="0"/>
    <d v="2016-06-21T00:00:00"/>
    <x v="2"/>
    <n v="5000980"/>
    <n v="4.4000000000000004"/>
    <n v="1"/>
  </r>
  <r>
    <s v="COUNTY"/>
    <x v="11"/>
    <s v="813162"/>
    <n v="8.8000000000000007"/>
    <n v="8.8000000000000007"/>
    <x v="0"/>
    <d v="2016-06-21T00:00:00"/>
    <x v="2"/>
    <n v="5001276"/>
    <n v="4.4000000000000004"/>
    <n v="2"/>
  </r>
  <r>
    <s v="COUNTY"/>
    <x v="11"/>
    <s v="813164"/>
    <n v="26.4"/>
    <n v="26.4"/>
    <x v="0"/>
    <d v="2016-06-21T00:00:00"/>
    <x v="2"/>
    <n v="5011814"/>
    <n v="4.4000000000000004"/>
    <n v="5.9999999999999991"/>
  </r>
  <r>
    <s v="COUNTY"/>
    <x v="11"/>
    <s v="813165"/>
    <n v="4.4000000000000004"/>
    <n v="4.4000000000000004"/>
    <x v="0"/>
    <d v="2016-06-21T00:00:00"/>
    <x v="2"/>
    <n v="5001428"/>
    <n v="4.4000000000000004"/>
    <n v="1"/>
  </r>
  <r>
    <s v="COUNTY"/>
    <x v="11"/>
    <s v="813168"/>
    <n v="4.4000000000000004"/>
    <n v="4.4000000000000004"/>
    <x v="0"/>
    <d v="2016-06-21T00:00:00"/>
    <x v="2"/>
    <n v="5014549"/>
    <n v="4.4000000000000004"/>
    <n v="1"/>
  </r>
  <r>
    <s v="COUNTY"/>
    <x v="11"/>
    <s v="813175"/>
    <n v="4.4000000000000004"/>
    <n v="4.4000000000000004"/>
    <x v="0"/>
    <d v="2016-06-21T00:00:00"/>
    <x v="2"/>
    <n v="5746890"/>
    <n v="4.4000000000000004"/>
    <n v="1"/>
  </r>
  <r>
    <s v="COUNTY"/>
    <x v="11"/>
    <s v="814665"/>
    <n v="13.2"/>
    <n v="13.2"/>
    <x v="0"/>
    <d v="2016-06-22T00:00:00"/>
    <x v="2"/>
    <n v="5004109"/>
    <n v="4.4000000000000004"/>
    <n v="2.9999999999999996"/>
  </r>
  <r>
    <s v="COUNTY"/>
    <x v="11"/>
    <s v="814668"/>
    <n v="4.4000000000000004"/>
    <n v="4.4000000000000004"/>
    <x v="0"/>
    <d v="2016-06-22T00:00:00"/>
    <x v="2"/>
    <n v="5006282"/>
    <n v="4.4000000000000004"/>
    <n v="1"/>
  </r>
  <r>
    <s v="COUNTY"/>
    <x v="11"/>
    <s v="814697"/>
    <n v="4.4000000000000004"/>
    <n v="4.4000000000000004"/>
    <x v="0"/>
    <d v="2016-06-23T00:00:00"/>
    <x v="2"/>
    <n v="5764150"/>
    <n v="4.4000000000000004"/>
    <n v="1"/>
  </r>
  <r>
    <s v="COUNTY"/>
    <x v="11"/>
    <s v="814700"/>
    <n v="4.4000000000000004"/>
    <n v="4.4000000000000004"/>
    <x v="0"/>
    <d v="2016-06-23T00:00:00"/>
    <x v="2"/>
    <n v="5765610"/>
    <n v="4.4000000000000004"/>
    <n v="1"/>
  </r>
  <r>
    <s v="COUNTY"/>
    <x v="11"/>
    <s v="814704"/>
    <n v="8.8000000000000007"/>
    <n v="8.8000000000000007"/>
    <x v="0"/>
    <d v="2016-06-23T00:00:00"/>
    <x v="2"/>
    <n v="5001473"/>
    <n v="4.4000000000000004"/>
    <n v="2"/>
  </r>
  <r>
    <s v="COUNTY"/>
    <x v="11"/>
    <s v="814705"/>
    <n v="4.4000000000000004"/>
    <n v="4.4000000000000004"/>
    <x v="0"/>
    <d v="2016-06-23T00:00:00"/>
    <x v="2"/>
    <n v="5000903"/>
    <n v="4.4000000000000004"/>
    <n v="1"/>
  </r>
  <r>
    <s v="COUNTY"/>
    <x v="11"/>
    <s v="814707"/>
    <n v="4.4000000000000004"/>
    <n v="4.4000000000000004"/>
    <x v="0"/>
    <d v="2016-06-23T00:00:00"/>
    <x v="2"/>
    <n v="5012381"/>
    <n v="4.4000000000000004"/>
    <n v="1"/>
  </r>
  <r>
    <s v="COUNTY"/>
    <x v="11"/>
    <s v="814708"/>
    <n v="4.4000000000000004"/>
    <n v="4.4000000000000004"/>
    <x v="0"/>
    <d v="2016-06-23T00:00:00"/>
    <x v="2"/>
    <n v="5000840"/>
    <n v="4.4000000000000004"/>
    <n v="1"/>
  </r>
  <r>
    <s v="COUNTY"/>
    <x v="11"/>
    <s v="814709"/>
    <n v="4.4000000000000004"/>
    <n v="4.4000000000000004"/>
    <x v="0"/>
    <d v="2016-06-23T00:00:00"/>
    <x v="2"/>
    <n v="5715120"/>
    <n v="4.4000000000000004"/>
    <n v="1"/>
  </r>
  <r>
    <s v="COUNTY"/>
    <x v="11"/>
    <s v="814710"/>
    <n v="4.4000000000000004"/>
    <n v="4.4000000000000004"/>
    <x v="0"/>
    <d v="2016-06-23T00:00:00"/>
    <x v="2"/>
    <n v="5005222"/>
    <n v="4.4000000000000004"/>
    <n v="1"/>
  </r>
  <r>
    <s v="COUNTY"/>
    <x v="11"/>
    <s v="814712"/>
    <n v="4.4000000000000004"/>
    <n v="4.4000000000000004"/>
    <x v="0"/>
    <d v="2016-06-23T00:00:00"/>
    <x v="2"/>
    <n v="5783100"/>
    <n v="4.4000000000000004"/>
    <n v="1"/>
  </r>
  <r>
    <s v="COUNTY"/>
    <x v="11"/>
    <s v="814713"/>
    <n v="4.4000000000000004"/>
    <n v="4.4000000000000004"/>
    <x v="0"/>
    <d v="2016-06-23T00:00:00"/>
    <x v="2"/>
    <n v="5007389"/>
    <n v="4.4000000000000004"/>
    <n v="1"/>
  </r>
  <r>
    <s v="COUNTY"/>
    <x v="11"/>
    <s v="814714"/>
    <n v="4.4000000000000004"/>
    <n v="4.4000000000000004"/>
    <x v="0"/>
    <d v="2016-06-23T00:00:00"/>
    <x v="2"/>
    <n v="5007191"/>
    <n v="4.4000000000000004"/>
    <n v="1"/>
  </r>
  <r>
    <s v="COUNTY"/>
    <x v="11"/>
    <s v="814715"/>
    <n v="4.4000000000000004"/>
    <n v="4.4000000000000004"/>
    <x v="0"/>
    <d v="2016-06-23T00:00:00"/>
    <x v="2"/>
    <n v="5778900"/>
    <n v="4.4000000000000004"/>
    <n v="1"/>
  </r>
  <r>
    <s v="COUNTY"/>
    <x v="11"/>
    <s v="814716"/>
    <n v="4.4000000000000004"/>
    <n v="4.4000000000000004"/>
    <x v="0"/>
    <d v="2016-06-23T00:00:00"/>
    <x v="2"/>
    <n v="5007151"/>
    <n v="4.4000000000000004"/>
    <n v="1"/>
  </r>
  <r>
    <s v="COUNTY"/>
    <x v="11"/>
    <s v="814717"/>
    <n v="8.8000000000000007"/>
    <n v="8.8000000000000007"/>
    <x v="0"/>
    <d v="2016-06-23T00:00:00"/>
    <x v="2"/>
    <n v="5004716"/>
    <n v="4.4000000000000004"/>
    <n v="2"/>
  </r>
  <r>
    <s v="COUNTY"/>
    <x v="11"/>
    <s v="814718"/>
    <n v="4.4000000000000004"/>
    <n v="4.4000000000000004"/>
    <x v="0"/>
    <d v="2016-06-23T00:00:00"/>
    <x v="2"/>
    <n v="5745290"/>
    <n v="4.4000000000000004"/>
    <n v="1"/>
  </r>
  <r>
    <s v="COUNTY"/>
    <x v="11"/>
    <s v="815570"/>
    <n v="8.8000000000000007"/>
    <n v="8.8000000000000007"/>
    <x v="0"/>
    <d v="2016-06-24T00:00:00"/>
    <x v="2"/>
    <n v="5013794"/>
    <n v="4.4000000000000004"/>
    <n v="2"/>
  </r>
  <r>
    <s v="COUNTY"/>
    <x v="11"/>
    <s v="815573"/>
    <n v="4.4000000000000004"/>
    <n v="4.4000000000000004"/>
    <x v="0"/>
    <d v="2016-06-24T00:00:00"/>
    <x v="2"/>
    <n v="5740170"/>
    <n v="4.4000000000000004"/>
    <n v="1"/>
  </r>
  <r>
    <s v="COUNTY"/>
    <x v="11"/>
    <s v="817048"/>
    <n v="4.4000000000000004"/>
    <n v="4.4000000000000004"/>
    <x v="0"/>
    <d v="2016-06-24T00:00:00"/>
    <x v="2"/>
    <n v="5779330"/>
    <n v="4.4000000000000004"/>
    <n v="1"/>
  </r>
  <r>
    <s v="COUNTY"/>
    <x v="11"/>
    <s v="815680"/>
    <n v="8.8000000000000007"/>
    <n v="8.8000000000000007"/>
    <x v="0"/>
    <d v="2016-06-27T00:00:00"/>
    <x v="2"/>
    <n v="5016654"/>
    <n v="4.4000000000000004"/>
    <n v="2"/>
  </r>
  <r>
    <s v="COUNTY"/>
    <x v="11"/>
    <s v="815685"/>
    <n v="4.4000000000000004"/>
    <n v="4.4000000000000004"/>
    <x v="0"/>
    <d v="2016-06-27T00:00:00"/>
    <x v="2"/>
    <n v="5015999"/>
    <n v="4.4000000000000004"/>
    <n v="1"/>
  </r>
  <r>
    <s v="COUNTY"/>
    <x v="11"/>
    <s v="815686"/>
    <n v="4.4000000000000004"/>
    <n v="4.4000000000000004"/>
    <x v="0"/>
    <d v="2016-06-27T00:00:00"/>
    <x v="2"/>
    <n v="5780500"/>
    <n v="4.4000000000000004"/>
    <n v="1"/>
  </r>
  <r>
    <s v="COUNTY"/>
    <x v="11"/>
    <s v="815688"/>
    <n v="4.4000000000000004"/>
    <n v="4.4000000000000004"/>
    <x v="0"/>
    <d v="2016-06-27T00:00:00"/>
    <x v="2"/>
    <n v="5767150"/>
    <n v="4.4000000000000004"/>
    <n v="1"/>
  </r>
  <r>
    <s v="COUNTY"/>
    <x v="11"/>
    <s v="815689"/>
    <n v="4.4000000000000004"/>
    <n v="4.4000000000000004"/>
    <x v="0"/>
    <d v="2016-06-27T00:00:00"/>
    <x v="2"/>
    <n v="5004448"/>
    <n v="4.4000000000000004"/>
    <n v="1"/>
  </r>
  <r>
    <s v="COUNTY"/>
    <x v="11"/>
    <s v="815694"/>
    <n v="4.4000000000000004"/>
    <n v="4.4000000000000004"/>
    <x v="0"/>
    <d v="2016-06-27T00:00:00"/>
    <x v="2"/>
    <n v="5004663"/>
    <n v="4.4000000000000004"/>
    <n v="1"/>
  </r>
  <r>
    <s v="COUNTY"/>
    <x v="11"/>
    <s v="817038"/>
    <n v="8.8000000000000007"/>
    <n v="8.8000000000000007"/>
    <x v="0"/>
    <d v="2016-06-28T00:00:00"/>
    <x v="2"/>
    <n v="5016294"/>
    <n v="4.4000000000000004"/>
    <n v="2"/>
  </r>
  <r>
    <s v="COUNTY"/>
    <x v="11"/>
    <s v="817553"/>
    <n v="4.4000000000000004"/>
    <n v="4.4000000000000004"/>
    <x v="0"/>
    <d v="2016-06-28T00:00:00"/>
    <x v="2"/>
    <n v="5006677"/>
    <n v="4.4000000000000004"/>
    <n v="1"/>
  </r>
  <r>
    <s v="COUNTY"/>
    <x v="11"/>
    <s v="817554"/>
    <n v="4.4000000000000004"/>
    <n v="4.4000000000000004"/>
    <x v="0"/>
    <d v="2016-06-28T00:00:00"/>
    <x v="2"/>
    <n v="5006293"/>
    <n v="4.4000000000000004"/>
    <n v="1"/>
  </r>
  <r>
    <s v="COUNTY"/>
    <x v="11"/>
    <s v="817556"/>
    <n v="4.4000000000000004"/>
    <n v="4.4000000000000004"/>
    <x v="0"/>
    <d v="2016-06-28T00:00:00"/>
    <x v="2"/>
    <n v="5004544"/>
    <n v="4.4000000000000004"/>
    <n v="1"/>
  </r>
  <r>
    <s v="COUNTY"/>
    <x v="11"/>
    <s v="817558"/>
    <n v="4.4000000000000004"/>
    <n v="4.4000000000000004"/>
    <x v="0"/>
    <d v="2016-06-28T00:00:00"/>
    <x v="2"/>
    <n v="5781630"/>
    <n v="4.4000000000000004"/>
    <n v="1"/>
  </r>
  <r>
    <s v="COUNTY"/>
    <x v="11"/>
    <s v="817562"/>
    <n v="4.4000000000000004"/>
    <n v="4.4000000000000004"/>
    <x v="0"/>
    <d v="2016-06-28T00:00:00"/>
    <x v="2"/>
    <n v="5746890"/>
    <n v="4.4000000000000004"/>
    <n v="1"/>
  </r>
  <r>
    <s v="COUNTY"/>
    <x v="11"/>
    <s v="817956"/>
    <n v="4.4000000000000004"/>
    <n v="4.4000000000000004"/>
    <x v="0"/>
    <d v="2016-06-29T00:00:00"/>
    <x v="2"/>
    <n v="5761740"/>
    <n v="4.4000000000000004"/>
    <n v="1"/>
  </r>
  <r>
    <s v="COUNTY"/>
    <x v="11"/>
    <s v="817958"/>
    <n v="4.4000000000000004"/>
    <n v="4.4000000000000004"/>
    <x v="0"/>
    <d v="2016-06-29T00:00:00"/>
    <x v="2"/>
    <n v="5006282"/>
    <n v="4.4000000000000004"/>
    <n v="1"/>
  </r>
  <r>
    <s v="COUNTY"/>
    <x v="11"/>
    <s v="817960"/>
    <n v="4.4000000000000004"/>
    <n v="4.4000000000000004"/>
    <x v="0"/>
    <d v="2016-06-29T00:00:00"/>
    <x v="2"/>
    <n v="5006561"/>
    <n v="4.4000000000000004"/>
    <n v="1"/>
  </r>
  <r>
    <s v="COUNTY"/>
    <x v="11"/>
    <s v="817910"/>
    <n v="4.4000000000000004"/>
    <n v="4.4000000000000004"/>
    <x v="0"/>
    <d v="2016-06-30T00:00:00"/>
    <x v="2"/>
    <n v="5000903"/>
    <n v="4.4000000000000004"/>
    <n v="1"/>
  </r>
  <r>
    <s v="COUNTY"/>
    <x v="11"/>
    <s v="817917"/>
    <n v="4.4000000000000004"/>
    <n v="4.4000000000000004"/>
    <x v="0"/>
    <d v="2016-06-30T00:00:00"/>
    <x v="2"/>
    <n v="5005393"/>
    <n v="4.4000000000000004"/>
    <n v="1"/>
  </r>
  <r>
    <s v="COUNTY"/>
    <x v="11"/>
    <s v="817918"/>
    <n v="4.4000000000000004"/>
    <n v="4.4000000000000004"/>
    <x v="0"/>
    <d v="2016-06-30T00:00:00"/>
    <x v="2"/>
    <n v="5001507"/>
    <n v="4.4000000000000004"/>
    <n v="1"/>
  </r>
  <r>
    <s v="COUNTY"/>
    <x v="11"/>
    <s v="817919"/>
    <n v="4.4000000000000004"/>
    <n v="4.4000000000000004"/>
    <x v="0"/>
    <d v="2016-06-30T00:00:00"/>
    <x v="2"/>
    <n v="5001535"/>
    <n v="4.4000000000000004"/>
    <n v="1"/>
  </r>
  <r>
    <s v="COUNTY"/>
    <x v="11"/>
    <s v="817920"/>
    <n v="4.4000000000000004"/>
    <n v="4.4000000000000004"/>
    <x v="0"/>
    <d v="2016-06-30T00:00:00"/>
    <x v="2"/>
    <n v="5000984"/>
    <n v="4.4000000000000004"/>
    <n v="1"/>
  </r>
  <r>
    <s v="SpokCity"/>
    <x v="11"/>
    <s v="817921"/>
    <n v="4.4000000000000004"/>
    <n v="4.4000000000000004"/>
    <x v="0"/>
    <d v="2016-06-30T00:00:00"/>
    <x v="2"/>
    <n v="5707640"/>
    <n v="4.4000000000000004"/>
    <n v="1"/>
  </r>
  <r>
    <s v="COUNTY"/>
    <x v="11"/>
    <s v="817923"/>
    <n v="8.8000000000000007"/>
    <n v="8.8000000000000007"/>
    <x v="0"/>
    <d v="2016-06-30T00:00:00"/>
    <x v="2"/>
    <n v="5015672"/>
    <n v="4.4000000000000004"/>
    <n v="2"/>
  </r>
  <r>
    <s v="COUNTY"/>
    <x v="11"/>
    <s v="817924"/>
    <n v="8.8000000000000007"/>
    <n v="8.8000000000000007"/>
    <x v="0"/>
    <d v="2016-06-30T00:00:00"/>
    <x v="2"/>
    <n v="5014509"/>
    <n v="4.4000000000000004"/>
    <n v="2"/>
  </r>
  <r>
    <s v="COUNTY"/>
    <x v="11"/>
    <s v="817927"/>
    <n v="4.4000000000000004"/>
    <n v="4.4000000000000004"/>
    <x v="0"/>
    <d v="2016-06-30T00:00:00"/>
    <x v="2"/>
    <n v="5765610"/>
    <n v="4.4000000000000004"/>
    <n v="1"/>
  </r>
  <r>
    <s v="COUNTY"/>
    <x v="11"/>
    <s v="820434"/>
    <n v="8.8000000000000007"/>
    <n v="8.8000000000000007"/>
    <x v="0"/>
    <d v="2016-07-01T00:00:00"/>
    <x v="3"/>
    <n v="5741470"/>
    <n v="4.4000000000000004"/>
    <n v="2"/>
  </r>
  <r>
    <s v="COUNTY"/>
    <x v="11"/>
    <s v="820436"/>
    <n v="8.8000000000000007"/>
    <n v="8.8000000000000007"/>
    <x v="0"/>
    <d v="2016-07-01T00:00:00"/>
    <x v="3"/>
    <n v="5748420"/>
    <n v="4.4000000000000004"/>
    <n v="2"/>
  </r>
  <r>
    <s v="COUNTY"/>
    <x v="11"/>
    <s v="825450"/>
    <n v="4.4000000000000004"/>
    <n v="4.4000000000000004"/>
    <x v="0"/>
    <d v="2016-07-01T00:00:00"/>
    <x v="3"/>
    <n v="5007536"/>
    <n v="4.4000000000000004"/>
    <n v="1"/>
  </r>
  <r>
    <s v="COUNTY"/>
    <x v="11"/>
    <s v="825451"/>
    <n v="8.8000000000000007"/>
    <n v="8.8000000000000007"/>
    <x v="0"/>
    <d v="2016-07-01T00:00:00"/>
    <x v="3"/>
    <n v="5005893"/>
    <n v="4.4000000000000004"/>
    <n v="2"/>
  </r>
  <r>
    <s v="COUNTY"/>
    <x v="11"/>
    <s v="825454"/>
    <n v="4.4000000000000004"/>
    <n v="4.4000000000000004"/>
    <x v="0"/>
    <d v="2016-07-01T00:00:00"/>
    <x v="3"/>
    <n v="5013029"/>
    <n v="4.4000000000000004"/>
    <n v="1"/>
  </r>
  <r>
    <s v="COUNTY"/>
    <x v="11"/>
    <s v="825456"/>
    <n v="4.4000000000000004"/>
    <n v="4.4000000000000004"/>
    <x v="0"/>
    <d v="2016-07-01T00:00:00"/>
    <x v="3"/>
    <n v="5005495"/>
    <n v="4.4000000000000004"/>
    <n v="1"/>
  </r>
  <r>
    <s v="COUNTY"/>
    <x v="11"/>
    <s v="825458"/>
    <n v="4.4000000000000004"/>
    <n v="4.4000000000000004"/>
    <x v="0"/>
    <d v="2016-07-01T00:00:00"/>
    <x v="3"/>
    <n v="5004781"/>
    <n v="4.4000000000000004"/>
    <n v="1"/>
  </r>
  <r>
    <s v="COUNTY"/>
    <x v="11"/>
    <s v="825460"/>
    <n v="4.4000000000000004"/>
    <n v="4.4000000000000004"/>
    <x v="0"/>
    <d v="2016-07-01T00:00:00"/>
    <x v="3"/>
    <n v="5001343"/>
    <n v="4.4000000000000004"/>
    <n v="1"/>
  </r>
  <r>
    <s v="COUNTY"/>
    <x v="11"/>
    <s v="825461"/>
    <n v="4.4000000000000004"/>
    <n v="4.4000000000000004"/>
    <x v="0"/>
    <d v="2016-07-01T00:00:00"/>
    <x v="3"/>
    <n v="5000894"/>
    <n v="4.4000000000000004"/>
    <n v="1"/>
  </r>
  <r>
    <s v="COUNTY"/>
    <x v="11"/>
    <s v="825462"/>
    <n v="4.4000000000000004"/>
    <n v="4.4000000000000004"/>
    <x v="0"/>
    <d v="2016-07-01T00:00:00"/>
    <x v="3"/>
    <n v="5001056"/>
    <n v="4.4000000000000004"/>
    <n v="1"/>
  </r>
  <r>
    <s v="COUNTY"/>
    <x v="11"/>
    <s v="825463"/>
    <n v="4.4000000000000004"/>
    <n v="4.4000000000000004"/>
    <x v="0"/>
    <d v="2016-07-01T00:00:00"/>
    <x v="3"/>
    <n v="5006164"/>
    <n v="4.4000000000000004"/>
    <n v="1"/>
  </r>
  <r>
    <s v="COUNTY"/>
    <x v="11"/>
    <s v="825464"/>
    <n v="8.8000000000000007"/>
    <n v="8.8000000000000007"/>
    <x v="0"/>
    <d v="2016-07-01T00:00:00"/>
    <x v="3"/>
    <n v="5005321"/>
    <n v="4.4000000000000004"/>
    <n v="2"/>
  </r>
  <r>
    <s v="COUNTY"/>
    <x v="11"/>
    <s v="825465"/>
    <n v="4.4000000000000004"/>
    <n v="4.4000000000000004"/>
    <x v="0"/>
    <d v="2016-07-01T00:00:00"/>
    <x v="3"/>
    <n v="5755520"/>
    <n v="4.4000000000000004"/>
    <n v="1"/>
  </r>
  <r>
    <s v="COUNTY"/>
    <x v="11"/>
    <s v="819933"/>
    <n v="8.8000000000000007"/>
    <n v="8.8000000000000007"/>
    <x v="0"/>
    <d v="2016-07-05T00:00:00"/>
    <x v="3"/>
    <n v="5006350"/>
    <n v="4.4000000000000004"/>
    <n v="2"/>
  </r>
  <r>
    <s v="COUNTY"/>
    <x v="11"/>
    <s v="821118"/>
    <n v="4.4000000000000004"/>
    <n v="4.4000000000000004"/>
    <x v="0"/>
    <d v="2016-07-05T00:00:00"/>
    <x v="3"/>
    <n v="5780210"/>
    <n v="4.4000000000000004"/>
    <n v="1"/>
  </r>
  <r>
    <s v="COUNTY"/>
    <x v="11"/>
    <s v="821119"/>
    <n v="4.4000000000000004"/>
    <n v="4.4000000000000004"/>
    <x v="0"/>
    <d v="2016-07-05T00:00:00"/>
    <x v="3"/>
    <n v="5776760"/>
    <n v="4.4000000000000004"/>
    <n v="1"/>
  </r>
  <r>
    <s v="COUNTY"/>
    <x v="11"/>
    <s v="821157"/>
    <n v="13.2"/>
    <n v="13.2"/>
    <x v="0"/>
    <d v="2016-07-05T00:00:00"/>
    <x v="3"/>
    <n v="5006183"/>
    <n v="4.4000000000000004"/>
    <n v="2.9999999999999996"/>
  </r>
  <r>
    <s v="COUNTY"/>
    <x v="11"/>
    <s v="821158"/>
    <n v="8.8000000000000007"/>
    <n v="8.8000000000000007"/>
    <x v="0"/>
    <d v="2016-07-05T00:00:00"/>
    <x v="3"/>
    <n v="5729720"/>
    <n v="4.4000000000000004"/>
    <n v="2"/>
  </r>
  <r>
    <s v="COUNTY"/>
    <x v="11"/>
    <s v="821160"/>
    <n v="4.4000000000000004"/>
    <n v="4.4000000000000004"/>
    <x v="0"/>
    <d v="2016-07-05T00:00:00"/>
    <x v="3"/>
    <n v="5005018"/>
    <n v="4.4000000000000004"/>
    <n v="1"/>
  </r>
  <r>
    <s v="COUNTY"/>
    <x v="11"/>
    <s v="821162"/>
    <n v="4.4000000000000004"/>
    <n v="4.4000000000000004"/>
    <x v="0"/>
    <d v="2016-07-05T00:00:00"/>
    <x v="3"/>
    <n v="5007104"/>
    <n v="4.4000000000000004"/>
    <n v="1"/>
  </r>
  <r>
    <s v="COUNTY"/>
    <x v="11"/>
    <s v="821164"/>
    <n v="4.4000000000000004"/>
    <n v="4.4000000000000004"/>
    <x v="0"/>
    <d v="2016-07-05T00:00:00"/>
    <x v="3"/>
    <n v="5007153"/>
    <n v="4.4000000000000004"/>
    <n v="1"/>
  </r>
  <r>
    <s v="COUNTY"/>
    <x v="11"/>
    <s v="821168"/>
    <n v="4.4000000000000004"/>
    <n v="4.4000000000000004"/>
    <x v="0"/>
    <d v="2016-07-05T00:00:00"/>
    <x v="3"/>
    <n v="5006153"/>
    <n v="4.4000000000000004"/>
    <n v="1"/>
  </r>
  <r>
    <s v="COUNTY"/>
    <x v="11"/>
    <s v="821171"/>
    <n v="13.2"/>
    <n v="13.2"/>
    <x v="0"/>
    <d v="2016-07-05T00:00:00"/>
    <x v="3"/>
    <n v="5001215"/>
    <n v="4.4000000000000004"/>
    <n v="2.9999999999999996"/>
  </r>
  <r>
    <s v="COUNTY"/>
    <x v="11"/>
    <s v="821173"/>
    <n v="8.8000000000000007"/>
    <n v="8.8000000000000007"/>
    <x v="0"/>
    <d v="2016-07-05T00:00:00"/>
    <x v="3"/>
    <n v="5001048"/>
    <n v="4.4000000000000004"/>
    <n v="2"/>
  </r>
  <r>
    <s v="COUNTY"/>
    <x v="11"/>
    <s v="821175"/>
    <n v="4.4000000000000004"/>
    <n v="4.4000000000000004"/>
    <x v="0"/>
    <d v="2016-07-05T00:00:00"/>
    <x v="3"/>
    <n v="5014901"/>
    <n v="4.4000000000000004"/>
    <n v="1"/>
  </r>
  <r>
    <s v="COUNTY"/>
    <x v="11"/>
    <s v="821176"/>
    <n v="4.4000000000000004"/>
    <n v="4.4000000000000004"/>
    <x v="0"/>
    <d v="2016-07-05T00:00:00"/>
    <x v="3"/>
    <n v="5001190"/>
    <n v="4.4000000000000004"/>
    <n v="1"/>
  </r>
  <r>
    <s v="COUNTY"/>
    <x v="11"/>
    <s v="821177"/>
    <n v="8.8000000000000007"/>
    <n v="8.8000000000000007"/>
    <x v="0"/>
    <d v="2016-07-05T00:00:00"/>
    <x v="3"/>
    <n v="5013962"/>
    <n v="4.4000000000000004"/>
    <n v="2"/>
  </r>
  <r>
    <s v="COUNTY"/>
    <x v="11"/>
    <s v="821178"/>
    <n v="8.8000000000000007"/>
    <n v="8.8000000000000007"/>
    <x v="0"/>
    <d v="2016-07-05T00:00:00"/>
    <x v="3"/>
    <n v="5001311"/>
    <n v="4.4000000000000004"/>
    <n v="2"/>
  </r>
  <r>
    <s v="COUNTY"/>
    <x v="11"/>
    <s v="821182"/>
    <n v="8.8000000000000007"/>
    <n v="8.8000000000000007"/>
    <x v="0"/>
    <d v="2016-07-05T00:00:00"/>
    <x v="3"/>
    <n v="5001170"/>
    <n v="4.4000000000000004"/>
    <n v="2"/>
  </r>
  <r>
    <s v="COUNTY"/>
    <x v="11"/>
    <s v="821184"/>
    <n v="17.600000000000001"/>
    <n v="17.600000000000001"/>
    <x v="0"/>
    <d v="2016-07-05T00:00:00"/>
    <x v="3"/>
    <n v="5707240"/>
    <n v="4.4000000000000004"/>
    <n v="4"/>
  </r>
  <r>
    <s v="COUNTY"/>
    <x v="11"/>
    <s v="821189"/>
    <n v="13.2"/>
    <n v="13.2"/>
    <x v="0"/>
    <d v="2016-07-05T00:00:00"/>
    <x v="3"/>
    <n v="5011814"/>
    <n v="4.4000000000000004"/>
    <n v="2.9999999999999996"/>
  </r>
  <r>
    <s v="COUNTY"/>
    <x v="11"/>
    <s v="821191"/>
    <n v="8.8000000000000007"/>
    <n v="8.8000000000000007"/>
    <x v="0"/>
    <d v="2016-07-05T00:00:00"/>
    <x v="3"/>
    <n v="5780430"/>
    <n v="4.4000000000000004"/>
    <n v="2"/>
  </r>
  <r>
    <s v="COUNTY"/>
    <x v="11"/>
    <s v="821199"/>
    <n v="4.4000000000000004"/>
    <n v="4.4000000000000004"/>
    <x v="0"/>
    <d v="2016-07-05T00:00:00"/>
    <x v="3"/>
    <n v="5759670"/>
    <n v="4.4000000000000004"/>
    <n v="1"/>
  </r>
  <r>
    <s v="COUNTY"/>
    <x v="11"/>
    <s v="821201"/>
    <n v="4.4000000000000004"/>
    <n v="4.4000000000000004"/>
    <x v="0"/>
    <d v="2016-07-05T00:00:00"/>
    <x v="3"/>
    <n v="5763550"/>
    <n v="4.4000000000000004"/>
    <n v="1"/>
  </r>
  <r>
    <s v="COUNTY"/>
    <x v="11"/>
    <s v="821202"/>
    <n v="4.4000000000000004"/>
    <n v="4.4000000000000004"/>
    <x v="0"/>
    <d v="2016-07-05T00:00:00"/>
    <x v="3"/>
    <n v="5005096"/>
    <n v="4.4000000000000004"/>
    <n v="1"/>
  </r>
  <r>
    <s v="COUNTY"/>
    <x v="11"/>
    <s v="821203"/>
    <n v="4.4000000000000004"/>
    <n v="4.4000000000000004"/>
    <x v="0"/>
    <d v="2016-07-05T00:00:00"/>
    <x v="3"/>
    <n v="5006677"/>
    <n v="4.4000000000000004"/>
    <n v="1"/>
  </r>
  <r>
    <s v="COUNTY"/>
    <x v="11"/>
    <s v="821204"/>
    <n v="8.8000000000000007"/>
    <n v="8.8000000000000007"/>
    <x v="0"/>
    <d v="2016-07-05T00:00:00"/>
    <x v="3"/>
    <n v="5729280"/>
    <n v="4.4000000000000004"/>
    <n v="2"/>
  </r>
  <r>
    <s v="COUNTY"/>
    <x v="11"/>
    <s v="821205"/>
    <n v="8.8000000000000007"/>
    <n v="8.8000000000000007"/>
    <x v="0"/>
    <d v="2016-07-05T00:00:00"/>
    <x v="3"/>
    <n v="5006712"/>
    <n v="4.4000000000000004"/>
    <n v="2"/>
  </r>
  <r>
    <s v="COUNTY"/>
    <x v="11"/>
    <s v="821207"/>
    <n v="4.4000000000000004"/>
    <n v="4.4000000000000004"/>
    <x v="0"/>
    <d v="2016-07-05T00:00:00"/>
    <x v="3"/>
    <n v="5005064"/>
    <n v="4.4000000000000004"/>
    <n v="1"/>
  </r>
  <r>
    <s v="COUNTY"/>
    <x v="11"/>
    <s v="821208"/>
    <n v="4.4000000000000004"/>
    <n v="4.4000000000000004"/>
    <x v="0"/>
    <d v="2016-07-05T00:00:00"/>
    <x v="3"/>
    <n v="5006366"/>
    <n v="4.4000000000000004"/>
    <n v="1"/>
  </r>
  <r>
    <s v="COUNTY"/>
    <x v="11"/>
    <s v="823058"/>
    <n v="4.4000000000000004"/>
    <n v="4.4000000000000004"/>
    <x v="0"/>
    <d v="2016-07-06T00:00:00"/>
    <x v="3"/>
    <n v="5761740"/>
    <n v="4.4000000000000004"/>
    <n v="1"/>
  </r>
  <r>
    <s v="COUNTY"/>
    <x v="11"/>
    <s v="823059"/>
    <n v="8.8000000000000007"/>
    <n v="8.8000000000000007"/>
    <x v="0"/>
    <d v="2016-07-06T00:00:00"/>
    <x v="3"/>
    <n v="5004109"/>
    <n v="4.4000000000000004"/>
    <n v="2"/>
  </r>
  <r>
    <s v="COUNTY"/>
    <x v="11"/>
    <s v="823062"/>
    <n v="4.4000000000000004"/>
    <n v="4.4000000000000004"/>
    <x v="0"/>
    <d v="2016-07-06T00:00:00"/>
    <x v="3"/>
    <n v="5006282"/>
    <n v="4.4000000000000004"/>
    <n v="1"/>
  </r>
  <r>
    <s v="COUNTY"/>
    <x v="11"/>
    <s v="825435"/>
    <n v="8.8000000000000007"/>
    <n v="8.8000000000000007"/>
    <x v="0"/>
    <d v="2016-07-06T00:00:00"/>
    <x v="3"/>
    <n v="5783610"/>
    <n v="4.4000000000000004"/>
    <n v="2"/>
  </r>
  <r>
    <s v="COUNTY"/>
    <x v="11"/>
    <s v="825436"/>
    <n v="4.4000000000000004"/>
    <n v="4.4000000000000004"/>
    <x v="0"/>
    <d v="2016-07-06T00:00:00"/>
    <x v="3"/>
    <n v="5006080"/>
    <n v="4.4000000000000004"/>
    <n v="1"/>
  </r>
  <r>
    <s v="COUNTY"/>
    <x v="11"/>
    <s v="825437"/>
    <n v="4.4000000000000004"/>
    <n v="4.4000000000000004"/>
    <x v="0"/>
    <d v="2016-07-06T00:00:00"/>
    <x v="3"/>
    <n v="5004194"/>
    <n v="4.4000000000000004"/>
    <n v="1"/>
  </r>
  <r>
    <s v="COUNTY"/>
    <x v="11"/>
    <s v="823561"/>
    <n v="4.4000000000000004"/>
    <n v="4.4000000000000004"/>
    <x v="0"/>
    <d v="2016-07-07T00:00:00"/>
    <x v="3"/>
    <n v="5001473"/>
    <n v="4.4000000000000004"/>
    <n v="1"/>
  </r>
  <r>
    <s v="COUNTY"/>
    <x v="11"/>
    <s v="823562"/>
    <n v="4.4000000000000004"/>
    <n v="4.4000000000000004"/>
    <x v="0"/>
    <d v="2016-07-07T00:00:00"/>
    <x v="3"/>
    <n v="5000903"/>
    <n v="4.4000000000000004"/>
    <n v="1"/>
  </r>
  <r>
    <s v="COUNTY"/>
    <x v="11"/>
    <s v="823563"/>
    <n v="4.4000000000000004"/>
    <n v="4.4000000000000004"/>
    <x v="0"/>
    <d v="2016-07-07T00:00:00"/>
    <x v="3"/>
    <n v="5001343"/>
    <n v="4.4000000000000004"/>
    <n v="1"/>
  </r>
  <r>
    <s v="COUNTY"/>
    <x v="11"/>
    <s v="823564"/>
    <n v="35.200000000000003"/>
    <n v="35.200000000000003"/>
    <x v="0"/>
    <d v="2016-07-07T00:00:00"/>
    <x v="3"/>
    <n v="5012170"/>
    <n v="4.4000000000000004"/>
    <n v="8"/>
  </r>
  <r>
    <s v="COUNTY"/>
    <x v="11"/>
    <s v="823565"/>
    <n v="4.4000000000000004"/>
    <n v="4.4000000000000004"/>
    <x v="0"/>
    <d v="2016-07-07T00:00:00"/>
    <x v="3"/>
    <n v="5767640"/>
    <n v="4.4000000000000004"/>
    <n v="1"/>
  </r>
  <r>
    <s v="COUNTY"/>
    <x v="11"/>
    <s v="823566"/>
    <n v="4.4000000000000004"/>
    <n v="4.4000000000000004"/>
    <x v="0"/>
    <d v="2016-07-07T00:00:00"/>
    <x v="3"/>
    <n v="5000968"/>
    <n v="4.4000000000000004"/>
    <n v="1"/>
  </r>
  <r>
    <s v="COUNTY"/>
    <x v="11"/>
    <s v="823567"/>
    <n v="4.4000000000000004"/>
    <n v="4.4000000000000004"/>
    <x v="0"/>
    <d v="2016-07-07T00:00:00"/>
    <x v="3"/>
    <n v="5016410"/>
    <n v="4.4000000000000004"/>
    <n v="1"/>
  </r>
  <r>
    <s v="COUNTY"/>
    <x v="11"/>
    <s v="823568"/>
    <n v="4.4000000000000004"/>
    <n v="4.4000000000000004"/>
    <x v="0"/>
    <d v="2016-07-07T00:00:00"/>
    <x v="3"/>
    <n v="5001116"/>
    <n v="4.4000000000000004"/>
    <n v="1"/>
  </r>
  <r>
    <s v="COUNTY"/>
    <x v="11"/>
    <s v="823570"/>
    <n v="4.4000000000000004"/>
    <n v="4.4000000000000004"/>
    <x v="0"/>
    <d v="2016-07-07T00:00:00"/>
    <x v="3"/>
    <n v="5001026"/>
    <n v="4.4000000000000004"/>
    <n v="1"/>
  </r>
  <r>
    <s v="COUNTY"/>
    <x v="11"/>
    <s v="823572"/>
    <n v="4.4000000000000004"/>
    <n v="4.4000000000000004"/>
    <x v="0"/>
    <d v="2016-07-07T00:00:00"/>
    <x v="3"/>
    <n v="5016792"/>
    <n v="4.4000000000000004"/>
    <n v="1"/>
  </r>
  <r>
    <s v="COUNTY"/>
    <x v="11"/>
    <s v="823573"/>
    <n v="4.4000000000000004"/>
    <n v="4.4000000000000004"/>
    <x v="0"/>
    <d v="2016-07-07T00:00:00"/>
    <x v="3"/>
    <n v="5001181"/>
    <n v="4.4000000000000004"/>
    <n v="1"/>
  </r>
  <r>
    <s v="COUNTY"/>
    <x v="11"/>
    <s v="823574"/>
    <n v="4.4000000000000004"/>
    <n v="4.4000000000000004"/>
    <x v="0"/>
    <d v="2016-07-07T00:00:00"/>
    <x v="3"/>
    <n v="5006164"/>
    <n v="4.4000000000000004"/>
    <n v="1"/>
  </r>
  <r>
    <s v="COUNTY"/>
    <x v="11"/>
    <s v="823575"/>
    <n v="8.8000000000000007"/>
    <n v="8.8000000000000007"/>
    <x v="0"/>
    <d v="2016-07-07T00:00:00"/>
    <x v="3"/>
    <n v="5005321"/>
    <n v="4.4000000000000004"/>
    <n v="2"/>
  </r>
  <r>
    <s v="COUNTY"/>
    <x v="11"/>
    <s v="823576"/>
    <n v="4.4000000000000004"/>
    <n v="4.4000000000000004"/>
    <x v="0"/>
    <d v="2016-07-07T00:00:00"/>
    <x v="3"/>
    <n v="5755520"/>
    <n v="4.4000000000000004"/>
    <n v="1"/>
  </r>
  <r>
    <s v="COUNTY"/>
    <x v="11"/>
    <s v="823577"/>
    <n v="4.4000000000000004"/>
    <n v="4.4000000000000004"/>
    <x v="0"/>
    <d v="2016-07-07T00:00:00"/>
    <x v="3"/>
    <n v="5005719"/>
    <n v="4.4000000000000004"/>
    <n v="1"/>
  </r>
  <r>
    <s v="COUNTY"/>
    <x v="11"/>
    <s v="823581"/>
    <n v="4.4000000000000004"/>
    <n v="4.4000000000000004"/>
    <x v="0"/>
    <d v="2016-07-07T00:00:00"/>
    <x v="3"/>
    <n v="5765610"/>
    <n v="4.4000000000000004"/>
    <n v="1"/>
  </r>
  <r>
    <s v="COUNTY"/>
    <x v="11"/>
    <s v="823583"/>
    <n v="17.600000000000001"/>
    <n v="17.600000000000001"/>
    <x v="0"/>
    <d v="2016-07-07T00:00:00"/>
    <x v="3"/>
    <n v="5709720"/>
    <n v="4.4000000000000004"/>
    <n v="4"/>
  </r>
  <r>
    <s v="COUNTY"/>
    <x v="11"/>
    <s v="823584"/>
    <n v="4.4000000000000004"/>
    <n v="4.4000000000000004"/>
    <x v="0"/>
    <d v="2016-07-07T00:00:00"/>
    <x v="3"/>
    <n v="5007536"/>
    <n v="4.4000000000000004"/>
    <n v="1"/>
  </r>
  <r>
    <s v="COUNTY"/>
    <x v="11"/>
    <s v="823585"/>
    <n v="4.4000000000000004"/>
    <n v="4.4000000000000004"/>
    <x v="0"/>
    <d v="2016-07-07T00:00:00"/>
    <x v="3"/>
    <n v="5005893"/>
    <n v="4.4000000000000004"/>
    <n v="1"/>
  </r>
  <r>
    <s v="COUNTY"/>
    <x v="11"/>
    <s v="823586"/>
    <n v="4.4000000000000004"/>
    <n v="4.4000000000000004"/>
    <x v="0"/>
    <d v="2016-07-07T00:00:00"/>
    <x v="3"/>
    <n v="5007191"/>
    <n v="4.4000000000000004"/>
    <n v="1"/>
  </r>
  <r>
    <s v="COUNTY"/>
    <x v="11"/>
    <s v="823587"/>
    <n v="4.4000000000000004"/>
    <n v="4.4000000000000004"/>
    <x v="0"/>
    <d v="2016-07-07T00:00:00"/>
    <x v="3"/>
    <n v="5004317"/>
    <n v="4.4000000000000004"/>
    <n v="1"/>
  </r>
  <r>
    <s v="COUNTY"/>
    <x v="11"/>
    <s v="823590"/>
    <n v="4.4000000000000004"/>
    <n v="4.4000000000000004"/>
    <x v="0"/>
    <d v="2016-07-07T00:00:00"/>
    <x v="3"/>
    <n v="5768360"/>
    <n v="4.4000000000000004"/>
    <n v="1"/>
  </r>
  <r>
    <s v="COUNTY"/>
    <x v="11"/>
    <s v="821273"/>
    <n v="-8.8000000000000007"/>
    <n v="8.8000000000000007"/>
    <x v="0"/>
    <d v="2016-07-08T00:00:00"/>
    <x v="3"/>
    <n v="5007066"/>
    <n v="4.4000000000000004"/>
    <n v="-2"/>
  </r>
  <r>
    <s v="COUNTY"/>
    <x v="11"/>
    <s v="823251"/>
    <n v="8.8000000000000007"/>
    <n v="8.8000000000000007"/>
    <x v="0"/>
    <d v="2016-07-08T00:00:00"/>
    <x v="3"/>
    <n v="5700550"/>
    <n v="4.4000000000000004"/>
    <n v="2"/>
  </r>
  <r>
    <s v="COUNTY"/>
    <x v="11"/>
    <s v="823252"/>
    <n v="8.8000000000000007"/>
    <n v="8.8000000000000007"/>
    <x v="0"/>
    <d v="2016-07-08T00:00:00"/>
    <x v="3"/>
    <n v="5731230"/>
    <n v="4.4000000000000004"/>
    <n v="2"/>
  </r>
  <r>
    <s v="COUNTY"/>
    <x v="11"/>
    <s v="823253"/>
    <n v="8.8000000000000007"/>
    <n v="8.8000000000000007"/>
    <x v="0"/>
    <d v="2016-07-08T00:00:00"/>
    <x v="3"/>
    <n v="5001460"/>
    <n v="4.4000000000000004"/>
    <n v="2"/>
  </r>
  <r>
    <s v="COUNTY"/>
    <x v="11"/>
    <s v="821303"/>
    <n v="-4.4000000000000004"/>
    <n v="4.4000000000000004"/>
    <x v="0"/>
    <d v="2016-07-11T00:00:00"/>
    <x v="3"/>
    <n v="5740170"/>
    <n v="4.4000000000000004"/>
    <n v="-1"/>
  </r>
  <r>
    <s v="COUNTY"/>
    <x v="11"/>
    <s v="825032"/>
    <n v="8.8000000000000007"/>
    <n v="8.8000000000000007"/>
    <x v="0"/>
    <d v="2016-07-11T00:00:00"/>
    <x v="3"/>
    <n v="5780500"/>
    <n v="4.4000000000000004"/>
    <n v="2"/>
  </r>
  <r>
    <s v="COUNTY"/>
    <x v="11"/>
    <s v="825033"/>
    <n v="8.8000000000000007"/>
    <n v="8.8000000000000007"/>
    <x v="0"/>
    <d v="2016-07-11T00:00:00"/>
    <x v="3"/>
    <n v="5005409"/>
    <n v="4.4000000000000004"/>
    <n v="2"/>
  </r>
  <r>
    <s v="COUNTY"/>
    <x v="11"/>
    <s v="825037"/>
    <n v="4.4000000000000004"/>
    <n v="4.4000000000000004"/>
    <x v="0"/>
    <d v="2016-07-11T00:00:00"/>
    <x v="3"/>
    <n v="5759230"/>
    <n v="4.4000000000000004"/>
    <n v="1"/>
  </r>
  <r>
    <s v="COUNTY"/>
    <x v="11"/>
    <s v="825040"/>
    <n v="13.2"/>
    <n v="13.2"/>
    <x v="0"/>
    <d v="2016-07-11T00:00:00"/>
    <x v="3"/>
    <n v="5748650"/>
    <n v="4.4000000000000004"/>
    <n v="2.9999999999999996"/>
  </r>
  <r>
    <s v="COUNTY"/>
    <x v="11"/>
    <s v="825049"/>
    <n v="30.8"/>
    <n v="30.8"/>
    <x v="0"/>
    <d v="2016-07-11T00:00:00"/>
    <x v="3"/>
    <n v="5742510"/>
    <n v="4.4000000000000004"/>
    <n v="7"/>
  </r>
  <r>
    <s v="COUNTY"/>
    <x v="11"/>
    <s v="822089"/>
    <n v="4.4000000000000004"/>
    <n v="4.4000000000000004"/>
    <x v="0"/>
    <d v="2016-07-12T00:00:00"/>
    <x v="3"/>
    <n v="5759330"/>
    <n v="4.4000000000000004"/>
    <n v="1"/>
  </r>
  <r>
    <s v="COUNTY"/>
    <x v="11"/>
    <s v="825476"/>
    <n v="4.4000000000000004"/>
    <n v="4.4000000000000004"/>
    <x v="0"/>
    <d v="2016-07-12T00:00:00"/>
    <x v="3"/>
    <n v="5013575"/>
    <n v="4.4000000000000004"/>
    <n v="1"/>
  </r>
  <r>
    <s v="COUNTY"/>
    <x v="11"/>
    <s v="825479"/>
    <n v="4.4000000000000004"/>
    <n v="4.4000000000000004"/>
    <x v="0"/>
    <d v="2016-07-12T00:00:00"/>
    <x v="3"/>
    <n v="5729720"/>
    <n v="4.4000000000000004"/>
    <n v="1"/>
  </r>
  <r>
    <s v="COUNTY"/>
    <x v="11"/>
    <s v="825483"/>
    <n v="8.8000000000000007"/>
    <n v="8.8000000000000007"/>
    <x v="0"/>
    <d v="2016-07-12T00:00:00"/>
    <x v="3"/>
    <n v="5781240"/>
    <n v="4.4000000000000004"/>
    <n v="2"/>
  </r>
  <r>
    <s v="COUNTY"/>
    <x v="11"/>
    <s v="825484"/>
    <n v="4.4000000000000004"/>
    <n v="4.4000000000000004"/>
    <x v="0"/>
    <d v="2016-07-12T00:00:00"/>
    <x v="3"/>
    <n v="5013962"/>
    <n v="4.4000000000000004"/>
    <n v="1"/>
  </r>
  <r>
    <s v="COUNTY"/>
    <x v="11"/>
    <s v="825485"/>
    <n v="4.4000000000000004"/>
    <n v="4.4000000000000004"/>
    <x v="0"/>
    <d v="2016-07-12T00:00:00"/>
    <x v="3"/>
    <n v="5745500"/>
    <n v="4.4000000000000004"/>
    <n v="1"/>
  </r>
  <r>
    <s v="COUNTY"/>
    <x v="11"/>
    <s v="825486"/>
    <n v="4.4000000000000004"/>
    <n v="4.4000000000000004"/>
    <x v="0"/>
    <d v="2016-07-12T00:00:00"/>
    <x v="3"/>
    <n v="5707240"/>
    <n v="4.4000000000000004"/>
    <n v="1"/>
  </r>
  <r>
    <s v="COUNTY"/>
    <x v="11"/>
    <s v="825490"/>
    <n v="4.4000000000000004"/>
    <n v="4.4000000000000004"/>
    <x v="0"/>
    <d v="2016-07-13T00:00:00"/>
    <x v="3"/>
    <n v="5005793"/>
    <n v="4.4000000000000004"/>
    <n v="1"/>
  </r>
  <r>
    <s v="COUNTY"/>
    <x v="11"/>
    <s v="825491"/>
    <n v="4.4000000000000004"/>
    <n v="4.4000000000000004"/>
    <x v="0"/>
    <d v="2016-07-13T00:00:00"/>
    <x v="3"/>
    <n v="5006080"/>
    <n v="4.4000000000000004"/>
    <n v="1"/>
  </r>
  <r>
    <s v="COUNTY"/>
    <x v="11"/>
    <s v="825493"/>
    <n v="4.4000000000000004"/>
    <n v="4.4000000000000004"/>
    <x v="0"/>
    <d v="2016-07-13T00:00:00"/>
    <x v="3"/>
    <n v="5762580"/>
    <n v="4.4000000000000004"/>
    <n v="1"/>
  </r>
  <r>
    <s v="COUNTY"/>
    <x v="11"/>
    <s v="825495"/>
    <n v="4.4000000000000004"/>
    <n v="4.4000000000000004"/>
    <x v="0"/>
    <d v="2016-07-13T00:00:00"/>
    <x v="3"/>
    <n v="5006282"/>
    <n v="4.4000000000000004"/>
    <n v="1"/>
  </r>
  <r>
    <s v="COUNTY"/>
    <x v="11"/>
    <s v="825521"/>
    <n v="4.4000000000000004"/>
    <n v="4.4000000000000004"/>
    <x v="0"/>
    <d v="2016-07-14T00:00:00"/>
    <x v="3"/>
    <n v="5004781"/>
    <n v="4.4000000000000004"/>
    <n v="1"/>
  </r>
  <r>
    <s v="COUNTY"/>
    <x v="11"/>
    <s v="825522"/>
    <n v="4.4000000000000004"/>
    <n v="4.4000000000000004"/>
    <x v="0"/>
    <d v="2016-07-14T00:00:00"/>
    <x v="3"/>
    <n v="5005059"/>
    <n v="4.4000000000000004"/>
    <n v="1"/>
  </r>
  <r>
    <s v="COUNTY"/>
    <x v="11"/>
    <s v="825523"/>
    <n v="4.4000000000000004"/>
    <n v="4.4000000000000004"/>
    <x v="0"/>
    <d v="2016-07-14T00:00:00"/>
    <x v="3"/>
    <n v="5000903"/>
    <n v="4.4000000000000004"/>
    <n v="1"/>
  </r>
  <r>
    <s v="COUNTY"/>
    <x v="11"/>
    <s v="825524"/>
    <n v="8.8000000000000007"/>
    <n v="8.8000000000000007"/>
    <x v="0"/>
    <d v="2016-07-14T00:00:00"/>
    <x v="3"/>
    <n v="5001343"/>
    <n v="4.4000000000000004"/>
    <n v="2"/>
  </r>
  <r>
    <s v="COUNTY"/>
    <x v="11"/>
    <s v="825525"/>
    <n v="8.8000000000000007"/>
    <n v="8.8000000000000007"/>
    <x v="0"/>
    <d v="2016-07-14T00:00:00"/>
    <x v="3"/>
    <n v="5000976"/>
    <n v="4.4000000000000004"/>
    <n v="2"/>
  </r>
  <r>
    <s v="COUNTY"/>
    <x v="11"/>
    <s v="825526"/>
    <n v="30.8"/>
    <n v="30.8"/>
    <x v="0"/>
    <d v="2016-07-14T00:00:00"/>
    <x v="3"/>
    <n v="5012170"/>
    <n v="4.4000000000000004"/>
    <n v="7"/>
  </r>
  <r>
    <s v="COUNTY"/>
    <x v="11"/>
    <s v="825527"/>
    <n v="4.4000000000000004"/>
    <n v="4.4000000000000004"/>
    <x v="0"/>
    <d v="2016-07-14T00:00:00"/>
    <x v="3"/>
    <n v="5721570"/>
    <n v="4.4000000000000004"/>
    <n v="1"/>
  </r>
  <r>
    <s v="COUNTY"/>
    <x v="11"/>
    <s v="825528"/>
    <n v="4.4000000000000004"/>
    <n v="4.4000000000000004"/>
    <x v="0"/>
    <d v="2016-07-14T00:00:00"/>
    <x v="3"/>
    <n v="5001104"/>
    <n v="4.4000000000000004"/>
    <n v="1"/>
  </r>
  <r>
    <s v="COUNTY"/>
    <x v="11"/>
    <s v="825529"/>
    <n v="4.4000000000000004"/>
    <n v="4.4000000000000004"/>
    <x v="0"/>
    <d v="2016-07-14T00:00:00"/>
    <x v="3"/>
    <n v="5001351"/>
    <n v="4.4000000000000004"/>
    <n v="1"/>
  </r>
  <r>
    <s v="COUNTY"/>
    <x v="11"/>
    <s v="825530"/>
    <n v="4.4000000000000004"/>
    <n v="4.4000000000000004"/>
    <x v="0"/>
    <d v="2016-07-14T00:00:00"/>
    <x v="3"/>
    <n v="5000968"/>
    <n v="4.4000000000000004"/>
    <n v="1"/>
  </r>
  <r>
    <s v="COUNTY"/>
    <x v="11"/>
    <s v="825531"/>
    <n v="4.4000000000000004"/>
    <n v="4.4000000000000004"/>
    <x v="0"/>
    <d v="2016-07-14T00:00:00"/>
    <x v="3"/>
    <n v="5001116"/>
    <n v="4.4000000000000004"/>
    <n v="1"/>
  </r>
  <r>
    <s v="COUNTY"/>
    <x v="11"/>
    <s v="825535"/>
    <n v="4.4000000000000004"/>
    <n v="4.4000000000000004"/>
    <x v="0"/>
    <d v="2016-07-14T00:00:00"/>
    <x v="3"/>
    <n v="5006164"/>
    <n v="4.4000000000000004"/>
    <n v="1"/>
  </r>
  <r>
    <s v="COUNTY"/>
    <x v="11"/>
    <s v="825536"/>
    <n v="4.4000000000000004"/>
    <n v="4.4000000000000004"/>
    <x v="0"/>
    <d v="2016-07-14T00:00:00"/>
    <x v="3"/>
    <n v="5014180"/>
    <n v="4.4000000000000004"/>
    <n v="1"/>
  </r>
  <r>
    <s v="COUNTY"/>
    <x v="11"/>
    <s v="825537"/>
    <n v="4.4000000000000004"/>
    <n v="4.4000000000000004"/>
    <x v="0"/>
    <d v="2016-07-14T00:00:00"/>
    <x v="3"/>
    <n v="5007536"/>
    <n v="4.4000000000000004"/>
    <n v="1"/>
  </r>
  <r>
    <s v="COUNTY"/>
    <x v="11"/>
    <s v="825539"/>
    <n v="4.4000000000000004"/>
    <n v="4.4000000000000004"/>
    <x v="0"/>
    <d v="2016-07-14T00:00:00"/>
    <x v="3"/>
    <n v="5004292"/>
    <n v="4.4000000000000004"/>
    <n v="1"/>
  </r>
  <r>
    <s v="COUNTY"/>
    <x v="11"/>
    <s v="825541"/>
    <n v="8.8000000000000007"/>
    <n v="8.8000000000000007"/>
    <x v="0"/>
    <d v="2016-07-14T00:00:00"/>
    <x v="3"/>
    <n v="5783100"/>
    <n v="4.4000000000000004"/>
    <n v="2"/>
  </r>
  <r>
    <s v="COUNTY"/>
    <x v="11"/>
    <s v="825542"/>
    <n v="4.4000000000000004"/>
    <n v="4.4000000000000004"/>
    <x v="0"/>
    <d v="2016-07-14T00:00:00"/>
    <x v="3"/>
    <n v="5005495"/>
    <n v="4.4000000000000004"/>
    <n v="1"/>
  </r>
  <r>
    <s v="COUNTY"/>
    <x v="11"/>
    <s v="825548"/>
    <n v="4.4000000000000004"/>
    <n v="4.4000000000000004"/>
    <x v="0"/>
    <d v="2016-07-14T00:00:00"/>
    <x v="3"/>
    <n v="5747390"/>
    <n v="4.4000000000000004"/>
    <n v="1"/>
  </r>
  <r>
    <s v="COUNTY"/>
    <x v="11"/>
    <s v="825549"/>
    <n v="8.8000000000000007"/>
    <n v="8.8000000000000007"/>
    <x v="0"/>
    <d v="2016-07-14T00:00:00"/>
    <x v="3"/>
    <n v="5004764"/>
    <n v="4.4000000000000004"/>
    <n v="2"/>
  </r>
  <r>
    <s v="COUNTY"/>
    <x v="11"/>
    <s v="825020"/>
    <n v="4.4000000000000004"/>
    <n v="4.4000000000000004"/>
    <x v="0"/>
    <d v="2016-07-15T00:00:00"/>
    <x v="3"/>
    <n v="5001140"/>
    <n v="4.4000000000000004"/>
    <n v="1"/>
  </r>
  <r>
    <s v="COUNTY"/>
    <x v="11"/>
    <s v="825023"/>
    <n v="8.8000000000000007"/>
    <n v="8.8000000000000007"/>
    <x v="0"/>
    <d v="2016-07-15T00:00:00"/>
    <x v="3"/>
    <n v="5013794"/>
    <n v="4.4000000000000004"/>
    <n v="2"/>
  </r>
  <r>
    <s v="COUNTY"/>
    <x v="11"/>
    <s v="827070"/>
    <n v="4.4000000000000004"/>
    <n v="4.4000000000000004"/>
    <x v="0"/>
    <d v="2016-07-18T00:00:00"/>
    <x v="3"/>
    <n v="5775860"/>
    <n v="4.4000000000000004"/>
    <n v="1"/>
  </r>
  <r>
    <s v="COUNTY"/>
    <x v="11"/>
    <s v="827078"/>
    <n v="4.4000000000000004"/>
    <n v="4.4000000000000004"/>
    <x v="0"/>
    <d v="2016-07-18T00:00:00"/>
    <x v="3"/>
    <n v="5016654"/>
    <n v="4.4000000000000004"/>
    <n v="1"/>
  </r>
  <r>
    <s v="COUNTY"/>
    <x v="11"/>
    <s v="827203"/>
    <n v="4.4000000000000004"/>
    <n v="4.4000000000000004"/>
    <x v="0"/>
    <d v="2016-07-19T00:00:00"/>
    <x v="3"/>
    <n v="5001154"/>
    <n v="4.4000000000000004"/>
    <n v="1"/>
  </r>
  <r>
    <s v="COUNTY"/>
    <x v="11"/>
    <s v="827204"/>
    <n v="4.4000000000000004"/>
    <n v="4.4000000000000004"/>
    <x v="0"/>
    <d v="2016-07-19T00:00:00"/>
    <x v="3"/>
    <n v="5013962"/>
    <n v="4.4000000000000004"/>
    <n v="1"/>
  </r>
  <r>
    <s v="COUNTY"/>
    <x v="11"/>
    <s v="827205"/>
    <n v="26.4"/>
    <n v="26.4"/>
    <x v="0"/>
    <d v="2016-07-19T00:00:00"/>
    <x v="3"/>
    <n v="5011814"/>
    <n v="4.4000000000000004"/>
    <n v="5.9999999999999991"/>
  </r>
  <r>
    <s v="COUNTY"/>
    <x v="11"/>
    <s v="827247"/>
    <n v="8.8000000000000007"/>
    <n v="8.8000000000000007"/>
    <x v="0"/>
    <d v="2016-07-19T00:00:00"/>
    <x v="3"/>
    <n v="5001428"/>
    <n v="4.4000000000000004"/>
    <n v="2"/>
  </r>
  <r>
    <s v="COUNTY"/>
    <x v="11"/>
    <s v="827258"/>
    <n v="4.4000000000000004"/>
    <n v="4.4000000000000004"/>
    <x v="0"/>
    <d v="2016-07-19T00:00:00"/>
    <x v="3"/>
    <n v="5013612"/>
    <n v="4.4000000000000004"/>
    <n v="1"/>
  </r>
  <r>
    <s v="COUNTY"/>
    <x v="11"/>
    <s v="827260"/>
    <n v="4.4000000000000004"/>
    <n v="4.4000000000000004"/>
    <x v="0"/>
    <d v="2016-07-19T00:00:00"/>
    <x v="3"/>
    <n v="5006180"/>
    <n v="4.4000000000000004"/>
    <n v="1"/>
  </r>
  <r>
    <s v="COUNTY"/>
    <x v="11"/>
    <s v="827261"/>
    <n v="4.4000000000000004"/>
    <n v="4.4000000000000004"/>
    <x v="0"/>
    <d v="2016-07-19T00:00:00"/>
    <x v="3"/>
    <n v="5004651"/>
    <n v="4.4000000000000004"/>
    <n v="1"/>
  </r>
  <r>
    <s v="COUNTY"/>
    <x v="11"/>
    <s v="827262"/>
    <n v="8.8000000000000007"/>
    <n v="8.8000000000000007"/>
    <x v="0"/>
    <d v="2016-07-19T00:00:00"/>
    <x v="3"/>
    <n v="5006677"/>
    <n v="4.4000000000000004"/>
    <n v="2"/>
  </r>
  <r>
    <s v="COUNTY"/>
    <x v="11"/>
    <s v="827263"/>
    <n v="4.4000000000000004"/>
    <n v="4.4000000000000004"/>
    <x v="0"/>
    <d v="2016-07-19T00:00:00"/>
    <x v="3"/>
    <n v="5729280"/>
    <n v="4.4000000000000004"/>
    <n v="1"/>
  </r>
  <r>
    <s v="COUNTY"/>
    <x v="11"/>
    <s v="827264"/>
    <n v="8.8000000000000007"/>
    <n v="8.8000000000000007"/>
    <x v="0"/>
    <d v="2016-07-19T00:00:00"/>
    <x v="3"/>
    <n v="5006004"/>
    <n v="4.4000000000000004"/>
    <n v="2"/>
  </r>
  <r>
    <s v="COUNTY"/>
    <x v="11"/>
    <s v="827265"/>
    <n v="8.8000000000000007"/>
    <n v="8.8000000000000007"/>
    <x v="0"/>
    <d v="2016-07-19T00:00:00"/>
    <x v="3"/>
    <n v="5007484"/>
    <n v="4.4000000000000004"/>
    <n v="2"/>
  </r>
  <r>
    <s v="COUNTY"/>
    <x v="11"/>
    <s v="827953"/>
    <n v="4.4000000000000004"/>
    <n v="4.4000000000000004"/>
    <x v="0"/>
    <d v="2016-07-20T00:00:00"/>
    <x v="3"/>
    <n v="5006080"/>
    <n v="4.4000000000000004"/>
    <n v="1"/>
  </r>
  <r>
    <s v="COUNTY"/>
    <x v="11"/>
    <s v="827956"/>
    <n v="4.4000000000000004"/>
    <n v="4.4000000000000004"/>
    <x v="0"/>
    <d v="2016-07-20T00:00:00"/>
    <x v="3"/>
    <n v="5004276"/>
    <n v="4.4000000000000004"/>
    <n v="1"/>
  </r>
  <r>
    <s v="COUNTY"/>
    <x v="11"/>
    <s v="827957"/>
    <n v="4.4000000000000004"/>
    <n v="4.4000000000000004"/>
    <x v="0"/>
    <d v="2016-07-20T00:00:00"/>
    <x v="3"/>
    <n v="5004276"/>
    <n v="4.4000000000000004"/>
    <n v="1"/>
  </r>
  <r>
    <s v="COUNTY"/>
    <x v="11"/>
    <s v="828196"/>
    <n v="4.4000000000000004"/>
    <n v="4.4000000000000004"/>
    <x v="0"/>
    <d v="2016-07-21T00:00:00"/>
    <x v="3"/>
    <n v="5001212"/>
    <n v="4.4000000000000004"/>
    <n v="1"/>
  </r>
  <r>
    <s v="COUNTY"/>
    <x v="11"/>
    <s v="828197"/>
    <n v="4.4000000000000004"/>
    <n v="4.4000000000000004"/>
    <x v="0"/>
    <d v="2016-07-21T00:00:00"/>
    <x v="3"/>
    <n v="5000903"/>
    <n v="4.4000000000000004"/>
    <n v="1"/>
  </r>
  <r>
    <s v="COUNTY"/>
    <x v="11"/>
    <s v="828198"/>
    <n v="4.4000000000000004"/>
    <n v="4.4000000000000004"/>
    <x v="0"/>
    <d v="2016-07-21T00:00:00"/>
    <x v="3"/>
    <n v="5001343"/>
    <n v="4.4000000000000004"/>
    <n v="1"/>
  </r>
  <r>
    <s v="COUNTY"/>
    <x v="11"/>
    <s v="828200"/>
    <n v="4.4000000000000004"/>
    <n v="4.4000000000000004"/>
    <x v="0"/>
    <d v="2016-07-21T00:00:00"/>
    <x v="3"/>
    <n v="5012381"/>
    <n v="4.4000000000000004"/>
    <n v="1"/>
  </r>
  <r>
    <s v="COUNTY"/>
    <x v="11"/>
    <s v="828202"/>
    <n v="4.4000000000000004"/>
    <n v="4.4000000000000004"/>
    <x v="0"/>
    <d v="2016-07-21T00:00:00"/>
    <x v="3"/>
    <n v="5767640"/>
    <n v="4.4000000000000004"/>
    <n v="1"/>
  </r>
  <r>
    <s v="COUNTY"/>
    <x v="11"/>
    <s v="828203"/>
    <n v="4.4000000000000004"/>
    <n v="4.4000000000000004"/>
    <x v="0"/>
    <d v="2016-07-21T00:00:00"/>
    <x v="3"/>
    <n v="5726240"/>
    <n v="4.4000000000000004"/>
    <n v="1"/>
  </r>
  <r>
    <s v="COUNTY"/>
    <x v="11"/>
    <s v="828204"/>
    <n v="4.4000000000000004"/>
    <n v="4.4000000000000004"/>
    <x v="0"/>
    <d v="2016-07-21T00:00:00"/>
    <x v="3"/>
    <n v="5000968"/>
    <n v="4.4000000000000004"/>
    <n v="1"/>
  </r>
  <r>
    <s v="COUNTY"/>
    <x v="11"/>
    <s v="828205"/>
    <n v="4.4000000000000004"/>
    <n v="4.4000000000000004"/>
    <x v="0"/>
    <d v="2016-07-21T00:00:00"/>
    <x v="3"/>
    <n v="5016510"/>
    <n v="4.4000000000000004"/>
    <n v="1"/>
  </r>
  <r>
    <s v="COUNTY"/>
    <x v="11"/>
    <s v="828207"/>
    <n v="4.4000000000000004"/>
    <n v="4.4000000000000004"/>
    <x v="0"/>
    <d v="2016-07-21T00:00:00"/>
    <x v="3"/>
    <n v="5744210"/>
    <n v="4.4000000000000004"/>
    <n v="1"/>
  </r>
  <r>
    <s v="COUNTY"/>
    <x v="11"/>
    <s v="828209"/>
    <n v="4.4000000000000004"/>
    <n v="4.4000000000000004"/>
    <x v="0"/>
    <d v="2016-07-21T00:00:00"/>
    <x v="3"/>
    <n v="5715120"/>
    <n v="4.4000000000000004"/>
    <n v="1"/>
  </r>
  <r>
    <s v="COUNTY"/>
    <x v="11"/>
    <s v="828213"/>
    <n v="4.4000000000000004"/>
    <n v="4.4000000000000004"/>
    <x v="0"/>
    <d v="2016-07-21T00:00:00"/>
    <x v="3"/>
    <n v="5011715"/>
    <n v="4.4000000000000004"/>
    <n v="1"/>
  </r>
  <r>
    <s v="COUNTY"/>
    <x v="11"/>
    <s v="828216"/>
    <n v="4.4000000000000004"/>
    <n v="4.4000000000000004"/>
    <x v="0"/>
    <d v="2016-07-21T00:00:00"/>
    <x v="3"/>
    <n v="5764150"/>
    <n v="4.4000000000000004"/>
    <n v="1"/>
  </r>
  <r>
    <s v="COUNTY"/>
    <x v="11"/>
    <s v="828217"/>
    <n v="4.4000000000000004"/>
    <n v="4.4000000000000004"/>
    <x v="0"/>
    <d v="2016-07-21T00:00:00"/>
    <x v="3"/>
    <n v="5765610"/>
    <n v="4.4000000000000004"/>
    <n v="1"/>
  </r>
  <r>
    <s v="COUNTY"/>
    <x v="11"/>
    <s v="828219"/>
    <n v="4.4000000000000004"/>
    <n v="4.4000000000000004"/>
    <x v="0"/>
    <d v="2016-07-21T00:00:00"/>
    <x v="3"/>
    <n v="5741840"/>
    <n v="4.4000000000000004"/>
    <n v="1"/>
  </r>
  <r>
    <s v="COUNTY"/>
    <x v="11"/>
    <s v="832201"/>
    <n v="4.4000000000000004"/>
    <n v="4.4000000000000004"/>
    <x v="0"/>
    <d v="2016-07-21T00:00:00"/>
    <x v="3"/>
    <n v="5005893"/>
    <n v="4.4000000000000004"/>
    <n v="1"/>
  </r>
  <r>
    <s v="COUNTY"/>
    <x v="11"/>
    <s v="832206"/>
    <n v="4.4000000000000004"/>
    <n v="4.4000000000000004"/>
    <x v="0"/>
    <d v="2016-07-21T00:00:00"/>
    <x v="3"/>
    <n v="5783100"/>
    <n v="4.4000000000000004"/>
    <n v="1"/>
  </r>
  <r>
    <s v="COUNTY"/>
    <x v="11"/>
    <s v="832209"/>
    <n v="4.4000000000000004"/>
    <n v="4.4000000000000004"/>
    <x v="0"/>
    <d v="2016-07-21T00:00:00"/>
    <x v="3"/>
    <n v="5005525"/>
    <n v="4.4000000000000004"/>
    <n v="1"/>
  </r>
  <r>
    <s v="COUNTY"/>
    <x v="11"/>
    <s v="828340"/>
    <n v="8.8000000000000007"/>
    <n v="8.8000000000000007"/>
    <x v="0"/>
    <d v="2016-07-22T00:00:00"/>
    <x v="3"/>
    <n v="5001183"/>
    <n v="4.4000000000000004"/>
    <n v="2"/>
  </r>
  <r>
    <s v="COUNTY"/>
    <x v="11"/>
    <s v="828967"/>
    <n v="4.4000000000000004"/>
    <n v="4.4000000000000004"/>
    <x v="0"/>
    <d v="2016-07-25T00:00:00"/>
    <x v="3"/>
    <n v="5780210"/>
    <n v="4.4000000000000004"/>
    <n v="1"/>
  </r>
  <r>
    <s v="COUNTY"/>
    <x v="11"/>
    <s v="828975"/>
    <n v="4.4000000000000004"/>
    <n v="4.4000000000000004"/>
    <x v="0"/>
    <d v="2016-07-25T00:00:00"/>
    <x v="3"/>
    <n v="5004448"/>
    <n v="4.4000000000000004"/>
    <n v="1"/>
  </r>
  <r>
    <s v="COUNTY"/>
    <x v="11"/>
    <s v="828979"/>
    <n v="4.4000000000000004"/>
    <n v="4.4000000000000004"/>
    <x v="0"/>
    <d v="2016-07-25T00:00:00"/>
    <x v="3"/>
    <n v="5748650"/>
    <n v="4.4000000000000004"/>
    <n v="1"/>
  </r>
  <r>
    <s v="COUNTY"/>
    <x v="11"/>
    <s v="829230"/>
    <n v="4.4000000000000004"/>
    <n v="4.4000000000000004"/>
    <x v="0"/>
    <d v="2016-07-26T00:00:00"/>
    <x v="3"/>
    <n v="5005833"/>
    <n v="4.4000000000000004"/>
    <n v="1"/>
  </r>
  <r>
    <s v="COUNTY"/>
    <x v="11"/>
    <s v="829233"/>
    <n v="4.4000000000000004"/>
    <n v="4.4000000000000004"/>
    <x v="0"/>
    <d v="2016-07-26T00:00:00"/>
    <x v="3"/>
    <n v="5001215"/>
    <n v="4.4000000000000004"/>
    <n v="1"/>
  </r>
  <r>
    <s v="COUNTY"/>
    <x v="11"/>
    <s v="829234"/>
    <n v="8.8000000000000007"/>
    <n v="8.8000000000000007"/>
    <x v="0"/>
    <d v="2016-07-26T00:00:00"/>
    <x v="3"/>
    <n v="5011693"/>
    <n v="4.4000000000000004"/>
    <n v="2"/>
  </r>
  <r>
    <s v="COUNTY"/>
    <x v="11"/>
    <s v="829598"/>
    <n v="4.4000000000000004"/>
    <n v="4.4000000000000004"/>
    <x v="0"/>
    <d v="2016-07-27T00:00:00"/>
    <x v="3"/>
    <n v="5762580"/>
    <n v="4.4000000000000004"/>
    <n v="1"/>
  </r>
  <r>
    <s v="COUNTY"/>
    <x v="11"/>
    <s v="829600"/>
    <n v="4.4000000000000004"/>
    <n v="4.4000000000000004"/>
    <x v="0"/>
    <d v="2016-07-27T00:00:00"/>
    <x v="3"/>
    <n v="5747310"/>
    <n v="4.4000000000000004"/>
    <n v="1"/>
  </r>
  <r>
    <s v="COUNTY"/>
    <x v="11"/>
    <s v="829602"/>
    <n v="8.8000000000000007"/>
    <n v="8.8000000000000007"/>
    <x v="0"/>
    <d v="2016-07-27T00:00:00"/>
    <x v="3"/>
    <n v="5012003"/>
    <n v="4.4000000000000004"/>
    <n v="2"/>
  </r>
  <r>
    <s v="COUNTY"/>
    <x v="11"/>
    <s v="829603"/>
    <n v="4.4000000000000004"/>
    <n v="4.4000000000000004"/>
    <x v="0"/>
    <d v="2016-07-27T00:00:00"/>
    <x v="3"/>
    <n v="5006282"/>
    <n v="4.4000000000000004"/>
    <n v="1"/>
  </r>
  <r>
    <s v="COUNTY"/>
    <x v="11"/>
    <s v="829607"/>
    <n v="4.4000000000000004"/>
    <n v="4.4000000000000004"/>
    <x v="0"/>
    <d v="2016-07-27T00:00:00"/>
    <x v="3"/>
    <n v="5005793"/>
    <n v="4.4000000000000004"/>
    <n v="1"/>
  </r>
  <r>
    <s v="COUNTY"/>
    <x v="11"/>
    <s v="829608"/>
    <n v="4.4000000000000004"/>
    <n v="4.4000000000000004"/>
    <x v="0"/>
    <d v="2016-07-27T00:00:00"/>
    <x v="3"/>
    <n v="5006080"/>
    <n v="4.4000000000000004"/>
    <n v="1"/>
  </r>
  <r>
    <s v="COUNTY"/>
    <x v="11"/>
    <s v="829823"/>
    <n v="8.8000000000000007"/>
    <n v="8.8000000000000007"/>
    <x v="0"/>
    <d v="2016-07-28T00:00:00"/>
    <x v="3"/>
    <n v="5004002"/>
    <n v="4.4000000000000004"/>
    <n v="2"/>
  </r>
  <r>
    <s v="COUNTY"/>
    <x v="11"/>
    <s v="829824"/>
    <n v="4.4000000000000004"/>
    <n v="4.4000000000000004"/>
    <x v="0"/>
    <d v="2016-07-28T00:00:00"/>
    <x v="3"/>
    <n v="5007191"/>
    <n v="4.4000000000000004"/>
    <n v="1"/>
  </r>
  <r>
    <s v="COUNTY"/>
    <x v="11"/>
    <s v="829831"/>
    <n v="4.4000000000000004"/>
    <n v="4.4000000000000004"/>
    <x v="0"/>
    <d v="2016-07-28T00:00:00"/>
    <x v="3"/>
    <n v="5764150"/>
    <n v="4.4000000000000004"/>
    <n v="1"/>
  </r>
  <r>
    <s v="COUNTY"/>
    <x v="11"/>
    <s v="829834"/>
    <n v="4.4000000000000004"/>
    <n v="4.4000000000000004"/>
    <x v="0"/>
    <d v="2016-07-28T00:00:00"/>
    <x v="3"/>
    <n v="5741840"/>
    <n v="4.4000000000000004"/>
    <n v="1"/>
  </r>
  <r>
    <s v="COUNTY"/>
    <x v="11"/>
    <s v="829837"/>
    <n v="8.8000000000000007"/>
    <n v="8.8000000000000007"/>
    <x v="0"/>
    <d v="2016-07-28T00:00:00"/>
    <x v="3"/>
    <n v="5005825"/>
    <n v="4.4000000000000004"/>
    <n v="2"/>
  </r>
  <r>
    <s v="COUNTY"/>
    <x v="11"/>
    <s v="829838"/>
    <n v="8.8000000000000007"/>
    <n v="8.8000000000000007"/>
    <x v="0"/>
    <d v="2016-07-28T00:00:00"/>
    <x v="3"/>
    <n v="5001473"/>
    <n v="4.4000000000000004"/>
    <n v="2"/>
  </r>
  <r>
    <s v="COUNTY"/>
    <x v="11"/>
    <s v="829840"/>
    <n v="4.4000000000000004"/>
    <n v="4.4000000000000004"/>
    <x v="0"/>
    <d v="2016-07-28T00:00:00"/>
    <x v="3"/>
    <n v="5000903"/>
    <n v="4.4000000000000004"/>
    <n v="1"/>
  </r>
  <r>
    <s v="COUNTY"/>
    <x v="11"/>
    <s v="829841"/>
    <n v="4.4000000000000004"/>
    <n v="4.4000000000000004"/>
    <x v="0"/>
    <d v="2016-07-28T00:00:00"/>
    <x v="3"/>
    <n v="5767640"/>
    <n v="4.4000000000000004"/>
    <n v="1"/>
  </r>
  <r>
    <s v="COUNTY"/>
    <x v="11"/>
    <s v="829842"/>
    <n v="8.8000000000000007"/>
    <n v="8.8000000000000007"/>
    <x v="0"/>
    <d v="2016-07-28T00:00:00"/>
    <x v="3"/>
    <n v="5001351"/>
    <n v="4.4000000000000004"/>
    <n v="2"/>
  </r>
  <r>
    <s v="COUNTY"/>
    <x v="11"/>
    <s v="829843"/>
    <n v="4.4000000000000004"/>
    <n v="4.4000000000000004"/>
    <x v="0"/>
    <d v="2016-07-28T00:00:00"/>
    <x v="3"/>
    <n v="5000951"/>
    <n v="4.4000000000000004"/>
    <n v="1"/>
  </r>
  <r>
    <s v="COUNTY"/>
    <x v="11"/>
    <s v="829844"/>
    <n v="4.4000000000000004"/>
    <n v="4.4000000000000004"/>
    <x v="0"/>
    <d v="2016-07-28T00:00:00"/>
    <x v="3"/>
    <n v="5005321"/>
    <n v="4.4000000000000004"/>
    <n v="1"/>
  </r>
  <r>
    <s v="COUNTY"/>
    <x v="11"/>
    <s v="829845"/>
    <n v="4.4000000000000004"/>
    <n v="4.4000000000000004"/>
    <x v="0"/>
    <d v="2016-07-28T00:00:00"/>
    <x v="3"/>
    <n v="5755520"/>
    <n v="4.4000000000000004"/>
    <n v="1"/>
  </r>
  <r>
    <s v="COUNTY"/>
    <x v="11"/>
    <s v="829846"/>
    <n v="4.4000000000000004"/>
    <n v="4.4000000000000004"/>
    <x v="0"/>
    <d v="2016-07-28T00:00:00"/>
    <x v="3"/>
    <n v="5006022"/>
    <n v="4.4000000000000004"/>
    <n v="1"/>
  </r>
  <r>
    <s v="COUNTY"/>
    <x v="11"/>
    <s v="833370"/>
    <n v="17.600000000000001"/>
    <n v="17.600000000000001"/>
    <x v="0"/>
    <d v="2016-08-01T00:00:00"/>
    <x v="4"/>
    <n v="5012277"/>
    <n v="4.4000000000000004"/>
    <n v="4"/>
  </r>
  <r>
    <s v="COUNTY"/>
    <x v="11"/>
    <s v="833374"/>
    <n v="4.4000000000000004"/>
    <n v="4.4000000000000004"/>
    <x v="0"/>
    <d v="2016-08-01T00:00:00"/>
    <x v="4"/>
    <n v="5006350"/>
    <n v="4.4000000000000004"/>
    <n v="1"/>
  </r>
  <r>
    <s v="COUNTY"/>
    <x v="11"/>
    <s v="834090"/>
    <n v="4.4000000000000004"/>
    <n v="4.4000000000000004"/>
    <x v="0"/>
    <d v="2016-08-02T00:00:00"/>
    <x v="4"/>
    <n v="5013962"/>
    <n v="4.4000000000000004"/>
    <n v="1"/>
  </r>
  <r>
    <s v="COUNTY"/>
    <x v="11"/>
    <s v="834091"/>
    <n v="4.4000000000000004"/>
    <n v="4.4000000000000004"/>
    <x v="0"/>
    <d v="2016-08-02T00:00:00"/>
    <x v="4"/>
    <n v="5001294"/>
    <n v="4.4000000000000004"/>
    <n v="1"/>
  </r>
  <r>
    <s v="COUNTY"/>
    <x v="11"/>
    <s v="834093"/>
    <n v="4.4000000000000004"/>
    <n v="4.4000000000000004"/>
    <x v="0"/>
    <d v="2016-08-02T00:00:00"/>
    <x v="4"/>
    <n v="5000939"/>
    <n v="4.4000000000000004"/>
    <n v="1"/>
  </r>
  <r>
    <s v="COUNTY"/>
    <x v="11"/>
    <s v="834094"/>
    <n v="8.8000000000000007"/>
    <n v="8.8000000000000007"/>
    <x v="0"/>
    <d v="2016-08-02T00:00:00"/>
    <x v="4"/>
    <n v="5011693"/>
    <n v="4.4000000000000004"/>
    <n v="2"/>
  </r>
  <r>
    <s v="COUNTY"/>
    <x v="11"/>
    <s v="834095"/>
    <n v="8.8000000000000007"/>
    <n v="8.8000000000000007"/>
    <x v="0"/>
    <d v="2016-08-02T00:00:00"/>
    <x v="4"/>
    <n v="5726250"/>
    <n v="4.4000000000000004"/>
    <n v="2"/>
  </r>
  <r>
    <s v="COUNTY"/>
    <x v="11"/>
    <s v="834096"/>
    <n v="4.4000000000000004"/>
    <n v="4.4000000000000004"/>
    <x v="0"/>
    <d v="2016-08-02T00:00:00"/>
    <x v="4"/>
    <n v="5728860"/>
    <n v="4.4000000000000004"/>
    <n v="1"/>
  </r>
  <r>
    <s v="COUNTY"/>
    <x v="11"/>
    <s v="834102"/>
    <n v="4.4000000000000004"/>
    <n v="4.4000000000000004"/>
    <x v="0"/>
    <d v="2016-08-02T00:00:00"/>
    <x v="4"/>
    <n v="5004337"/>
    <n v="4.4000000000000004"/>
    <n v="1"/>
  </r>
  <r>
    <s v="COUNTY"/>
    <x v="11"/>
    <s v="834108"/>
    <n v="4.4000000000000004"/>
    <n v="4.4000000000000004"/>
    <x v="0"/>
    <d v="2016-08-02T00:00:00"/>
    <x v="4"/>
    <n v="5745260"/>
    <n v="4.4000000000000004"/>
    <n v="1"/>
  </r>
  <r>
    <s v="COUNTY"/>
    <x v="11"/>
    <s v="834109"/>
    <n v="4.4000000000000004"/>
    <n v="4.4000000000000004"/>
    <x v="0"/>
    <d v="2016-08-02T00:00:00"/>
    <x v="4"/>
    <n v="5005096"/>
    <n v="4.4000000000000004"/>
    <n v="1"/>
  </r>
  <r>
    <s v="COUNTY"/>
    <x v="11"/>
    <s v="834111"/>
    <n v="4.4000000000000004"/>
    <n v="4.4000000000000004"/>
    <x v="0"/>
    <d v="2016-08-02T00:00:00"/>
    <x v="4"/>
    <n v="5006677"/>
    <n v="4.4000000000000004"/>
    <n v="1"/>
  </r>
  <r>
    <s v="COUNTY"/>
    <x v="11"/>
    <s v="834113"/>
    <n v="8.8000000000000007"/>
    <n v="8.8000000000000007"/>
    <x v="0"/>
    <d v="2016-08-02T00:00:00"/>
    <x v="4"/>
    <n v="5007174"/>
    <n v="4.4000000000000004"/>
    <n v="2"/>
  </r>
  <r>
    <s v="COUNTY"/>
    <x v="11"/>
    <s v="834114"/>
    <n v="4.4000000000000004"/>
    <n v="4.4000000000000004"/>
    <x v="0"/>
    <d v="2016-08-02T00:00:00"/>
    <x v="4"/>
    <n v="5756600"/>
    <n v="4.4000000000000004"/>
    <n v="1"/>
  </r>
  <r>
    <s v="COUNTY"/>
    <x v="11"/>
    <s v="834115"/>
    <n v="4.4000000000000004"/>
    <n v="4.4000000000000004"/>
    <x v="0"/>
    <d v="2016-08-02T00:00:00"/>
    <x v="4"/>
    <n v="5006366"/>
    <n v="4.4000000000000004"/>
    <n v="1"/>
  </r>
  <r>
    <s v="COUNTY"/>
    <x v="11"/>
    <s v="834116"/>
    <n v="8.8000000000000007"/>
    <n v="8.8000000000000007"/>
    <x v="0"/>
    <d v="2016-08-02T00:00:00"/>
    <x v="4"/>
    <n v="5762840"/>
    <n v="4.4000000000000004"/>
    <n v="2"/>
  </r>
  <r>
    <s v="COUNTY"/>
    <x v="11"/>
    <s v="834585"/>
    <n v="4.4000000000000004"/>
    <n v="4.4000000000000004"/>
    <x v="0"/>
    <d v="2016-08-03T00:00:00"/>
    <x v="4"/>
    <n v="5006282"/>
    <n v="4.4000000000000004"/>
    <n v="1"/>
  </r>
  <r>
    <s v="COUNTY"/>
    <x v="11"/>
    <s v="834586"/>
    <n v="4.4000000000000004"/>
    <n v="4.4000000000000004"/>
    <x v="0"/>
    <d v="2016-08-03T00:00:00"/>
    <x v="4"/>
    <n v="5006561"/>
    <n v="4.4000000000000004"/>
    <n v="1"/>
  </r>
  <r>
    <s v="COUNTY"/>
    <x v="11"/>
    <s v="834601"/>
    <n v="4.4000000000000004"/>
    <n v="4.4000000000000004"/>
    <x v="0"/>
    <d v="2016-08-03T00:00:00"/>
    <x v="4"/>
    <n v="5006080"/>
    <n v="4.4000000000000004"/>
    <n v="1"/>
  </r>
  <r>
    <s v="COUNTY"/>
    <x v="11"/>
    <s v="834602"/>
    <n v="4.4000000000000004"/>
    <n v="4.4000000000000004"/>
    <x v="0"/>
    <d v="2016-08-03T00:00:00"/>
    <x v="4"/>
    <n v="5004194"/>
    <n v="4.4000000000000004"/>
    <n v="1"/>
  </r>
  <r>
    <s v="COUNTY"/>
    <x v="11"/>
    <s v="834604"/>
    <n v="4.4000000000000004"/>
    <n v="4.4000000000000004"/>
    <x v="0"/>
    <d v="2016-08-03T00:00:00"/>
    <x v="4"/>
    <n v="5010431"/>
    <n v="4.4000000000000004"/>
    <n v="1"/>
  </r>
  <r>
    <s v="COUNTY"/>
    <x v="11"/>
    <s v="835365"/>
    <n v="4.4000000000000004"/>
    <n v="4.4000000000000004"/>
    <x v="0"/>
    <d v="2016-08-04T00:00:00"/>
    <x v="4"/>
    <n v="5007536"/>
    <n v="4.4000000000000004"/>
    <n v="1"/>
  </r>
  <r>
    <s v="COUNTY"/>
    <x v="11"/>
    <s v="835367"/>
    <n v="4.4000000000000004"/>
    <n v="4.4000000000000004"/>
    <x v="0"/>
    <d v="2016-08-04T00:00:00"/>
    <x v="4"/>
    <n v="5007443"/>
    <n v="4.4000000000000004"/>
    <n v="1"/>
  </r>
  <r>
    <s v="COUNTY"/>
    <x v="11"/>
    <s v="835369"/>
    <n v="4.4000000000000004"/>
    <n v="4.4000000000000004"/>
    <x v="0"/>
    <d v="2016-08-04T00:00:00"/>
    <x v="4"/>
    <n v="5783100"/>
    <n v="4.4000000000000004"/>
    <n v="1"/>
  </r>
  <r>
    <s v="COUNTY"/>
    <x v="11"/>
    <s v="835373"/>
    <n v="4.4000000000000004"/>
    <n v="4.4000000000000004"/>
    <x v="0"/>
    <d v="2016-08-04T00:00:00"/>
    <x v="4"/>
    <n v="5005615"/>
    <n v="4.4000000000000004"/>
    <n v="1"/>
  </r>
  <r>
    <s v="COUNTY"/>
    <x v="11"/>
    <s v="835384"/>
    <n v="4.4000000000000004"/>
    <n v="4.4000000000000004"/>
    <x v="0"/>
    <d v="2016-08-04T00:00:00"/>
    <x v="4"/>
    <n v="5768740"/>
    <n v="4.4000000000000004"/>
    <n v="1"/>
  </r>
  <r>
    <s v="COUNTY"/>
    <x v="11"/>
    <s v="835385"/>
    <n v="8.8000000000000007"/>
    <n v="8.8000000000000007"/>
    <x v="0"/>
    <d v="2016-08-04T00:00:00"/>
    <x v="4"/>
    <n v="5000895"/>
    <n v="4.4000000000000004"/>
    <n v="2"/>
  </r>
  <r>
    <s v="COUNTY"/>
    <x v="11"/>
    <s v="835386"/>
    <n v="4.4000000000000004"/>
    <n v="4.4000000000000004"/>
    <x v="0"/>
    <d v="2016-08-04T00:00:00"/>
    <x v="4"/>
    <n v="5000968"/>
    <n v="4.4000000000000004"/>
    <n v="1"/>
  </r>
  <r>
    <s v="COUNTY"/>
    <x v="11"/>
    <s v="835387"/>
    <n v="4.4000000000000004"/>
    <n v="4.4000000000000004"/>
    <x v="0"/>
    <d v="2016-08-04T00:00:00"/>
    <x v="4"/>
    <n v="5016410"/>
    <n v="4.4000000000000004"/>
    <n v="1"/>
  </r>
  <r>
    <s v="COUNTY"/>
    <x v="11"/>
    <s v="835388"/>
    <n v="4.4000000000000004"/>
    <n v="4.4000000000000004"/>
    <x v="0"/>
    <d v="2016-08-04T00:00:00"/>
    <x v="4"/>
    <n v="5744480"/>
    <n v="4.4000000000000004"/>
    <n v="1"/>
  </r>
  <r>
    <s v="COUNTY"/>
    <x v="11"/>
    <s v="835389"/>
    <n v="4.4000000000000004"/>
    <n v="4.4000000000000004"/>
    <x v="0"/>
    <d v="2016-08-04T00:00:00"/>
    <x v="4"/>
    <n v="5000951"/>
    <n v="4.4000000000000004"/>
    <n v="1"/>
  </r>
  <r>
    <s v="COUNTY"/>
    <x v="11"/>
    <s v="835390"/>
    <n v="4.4000000000000004"/>
    <n v="4.4000000000000004"/>
    <x v="0"/>
    <d v="2016-08-04T00:00:00"/>
    <x v="4"/>
    <n v="5016792"/>
    <n v="4.4000000000000004"/>
    <n v="1"/>
  </r>
  <r>
    <s v="COUNTY"/>
    <x v="11"/>
    <s v="835392"/>
    <n v="4.4000000000000004"/>
    <n v="4.4000000000000004"/>
    <x v="0"/>
    <d v="2016-08-04T00:00:00"/>
    <x v="4"/>
    <n v="5005321"/>
    <n v="4.4000000000000004"/>
    <n v="1"/>
  </r>
  <r>
    <s v="COUNTY"/>
    <x v="11"/>
    <s v="835918"/>
    <n v="4.4000000000000004"/>
    <n v="4.4000000000000004"/>
    <x v="0"/>
    <d v="2016-08-05T00:00:00"/>
    <x v="4"/>
    <n v="5739110"/>
    <n v="4.4000000000000004"/>
    <n v="1"/>
  </r>
  <r>
    <s v="COUNTY"/>
    <x v="11"/>
    <s v="835959"/>
    <n v="8.8000000000000007"/>
    <n v="8.8000000000000007"/>
    <x v="0"/>
    <d v="2016-08-05T00:00:00"/>
    <x v="4"/>
    <n v="5738440"/>
    <n v="4.4000000000000004"/>
    <n v="2"/>
  </r>
  <r>
    <s v="COUNTY"/>
    <x v="11"/>
    <s v="835967"/>
    <n v="8.8000000000000007"/>
    <n v="8.8000000000000007"/>
    <x v="0"/>
    <d v="2016-08-05T00:00:00"/>
    <x v="4"/>
    <n v="5760900"/>
    <n v="4.4000000000000004"/>
    <n v="2"/>
  </r>
  <r>
    <s v="COUNTY"/>
    <x v="11"/>
    <s v="835981"/>
    <n v="4.4000000000000004"/>
    <n v="4.4000000000000004"/>
    <x v="0"/>
    <d v="2016-08-05T00:00:00"/>
    <x v="4"/>
    <n v="5746040"/>
    <n v="4.4000000000000004"/>
    <n v="1"/>
  </r>
  <r>
    <s v="COUNTY"/>
    <x v="11"/>
    <s v="836058"/>
    <n v="4.4000000000000004"/>
    <n v="4.4000000000000004"/>
    <x v="0"/>
    <d v="2016-08-05T00:00:00"/>
    <x v="4"/>
    <n v="5780290"/>
    <n v="4.4000000000000004"/>
    <n v="1"/>
  </r>
  <r>
    <s v="COUNTY"/>
    <x v="11"/>
    <s v="836060"/>
    <n v="4.4000000000000004"/>
    <n v="4.4000000000000004"/>
    <x v="0"/>
    <d v="2016-08-05T00:00:00"/>
    <x v="4"/>
    <n v="5771590"/>
    <n v="4.4000000000000004"/>
    <n v="1"/>
  </r>
  <r>
    <s v="COUNTY"/>
    <x v="11"/>
    <s v="836062"/>
    <n v="8.8000000000000007"/>
    <n v="8.8000000000000007"/>
    <x v="0"/>
    <d v="2016-08-05T00:00:00"/>
    <x v="4"/>
    <n v="5013794"/>
    <n v="4.4000000000000004"/>
    <n v="2"/>
  </r>
  <r>
    <s v="COUNTY"/>
    <x v="11"/>
    <s v="836445"/>
    <n v="13.2"/>
    <n v="13.2"/>
    <x v="0"/>
    <d v="2016-08-08T00:00:00"/>
    <x v="4"/>
    <n v="5784440"/>
    <n v="4.4000000000000004"/>
    <n v="2.9999999999999996"/>
  </r>
  <r>
    <s v="COUNTY"/>
    <x v="11"/>
    <s v="836455"/>
    <n v="8.8000000000000007"/>
    <n v="8.8000000000000007"/>
    <x v="0"/>
    <d v="2016-08-08T00:00:00"/>
    <x v="4"/>
    <n v="5015999"/>
    <n v="4.4000000000000004"/>
    <n v="2"/>
  </r>
  <r>
    <s v="COUNTY"/>
    <x v="11"/>
    <s v="836463"/>
    <n v="4.4000000000000004"/>
    <n v="4.4000000000000004"/>
    <x v="0"/>
    <d v="2016-08-08T00:00:00"/>
    <x v="4"/>
    <n v="5010760"/>
    <n v="4.4000000000000004"/>
    <n v="1"/>
  </r>
  <r>
    <s v="COUNTY"/>
    <x v="11"/>
    <s v="836961"/>
    <n v="8.8000000000000007"/>
    <n v="8.8000000000000007"/>
    <x v="0"/>
    <d v="2016-08-09T00:00:00"/>
    <x v="4"/>
    <n v="5014901"/>
    <n v="4.4000000000000004"/>
    <n v="2"/>
  </r>
  <r>
    <s v="COUNTY"/>
    <x v="11"/>
    <s v="836964"/>
    <n v="4.4000000000000004"/>
    <n v="4.4000000000000004"/>
    <x v="0"/>
    <d v="2016-08-09T00:00:00"/>
    <x v="4"/>
    <n v="5013962"/>
    <n v="4.4000000000000004"/>
    <n v="1"/>
  </r>
  <r>
    <s v="COUNTY"/>
    <x v="11"/>
    <s v="836965"/>
    <n v="4.4000000000000004"/>
    <n v="4.4000000000000004"/>
    <x v="0"/>
    <d v="2016-08-09T00:00:00"/>
    <x v="4"/>
    <n v="5000911"/>
    <n v="4.4000000000000004"/>
    <n v="1"/>
  </r>
  <r>
    <s v="COUNTY"/>
    <x v="11"/>
    <s v="836968"/>
    <n v="4.4000000000000004"/>
    <n v="4.4000000000000004"/>
    <x v="0"/>
    <d v="2016-08-09T00:00:00"/>
    <x v="4"/>
    <n v="5783190"/>
    <n v="4.4000000000000004"/>
    <n v="1"/>
  </r>
  <r>
    <s v="COUNTY"/>
    <x v="11"/>
    <s v="836970"/>
    <n v="4.4000000000000004"/>
    <n v="4.4000000000000004"/>
    <x v="0"/>
    <d v="2016-08-09T00:00:00"/>
    <x v="4"/>
    <n v="5728860"/>
    <n v="4.4000000000000004"/>
    <n v="1"/>
  </r>
  <r>
    <s v="COUNTY"/>
    <x v="11"/>
    <s v="836980"/>
    <n v="4.4000000000000004"/>
    <n v="4.4000000000000004"/>
    <x v="0"/>
    <d v="2016-08-09T00:00:00"/>
    <x v="4"/>
    <n v="5006874"/>
    <n v="4.4000000000000004"/>
    <n v="1"/>
  </r>
  <r>
    <s v="COUNTY"/>
    <x v="11"/>
    <s v="836982"/>
    <n v="13.2"/>
    <n v="13.2"/>
    <x v="0"/>
    <d v="2016-08-09T00:00:00"/>
    <x v="4"/>
    <n v="5774020"/>
    <n v="4.4000000000000004"/>
    <n v="2.9999999999999996"/>
  </r>
  <r>
    <s v="COUNTY"/>
    <x v="11"/>
    <s v="836985"/>
    <n v="4.4000000000000004"/>
    <n v="4.4000000000000004"/>
    <x v="0"/>
    <d v="2016-08-09T00:00:00"/>
    <x v="4"/>
    <n v="5006677"/>
    <n v="4.4000000000000004"/>
    <n v="1"/>
  </r>
  <r>
    <s v="COUNTY"/>
    <x v="11"/>
    <s v="836986"/>
    <n v="4.4000000000000004"/>
    <n v="4.4000000000000004"/>
    <x v="0"/>
    <d v="2016-08-09T00:00:00"/>
    <x v="4"/>
    <n v="5729280"/>
    <n v="4.4000000000000004"/>
    <n v="1"/>
  </r>
  <r>
    <s v="COUNTY"/>
    <x v="11"/>
    <s v="836987"/>
    <n v="4.4000000000000004"/>
    <n v="4.4000000000000004"/>
    <x v="0"/>
    <d v="2016-08-09T00:00:00"/>
    <x v="4"/>
    <n v="5013575"/>
    <n v="4.4000000000000004"/>
    <n v="1"/>
  </r>
  <r>
    <s v="COUNTY"/>
    <x v="11"/>
    <s v="836988"/>
    <n v="8.8000000000000007"/>
    <n v="8.8000000000000007"/>
    <x v="0"/>
    <d v="2016-08-09T00:00:00"/>
    <x v="4"/>
    <n v="5756600"/>
    <n v="4.4000000000000004"/>
    <n v="2"/>
  </r>
  <r>
    <s v="COUNTY"/>
    <x v="11"/>
    <s v="836989"/>
    <n v="4.4000000000000004"/>
    <n v="4.4000000000000004"/>
    <x v="0"/>
    <d v="2016-08-09T00:00:00"/>
    <x v="4"/>
    <n v="5005064"/>
    <n v="4.4000000000000004"/>
    <n v="1"/>
  </r>
  <r>
    <s v="COUNTY"/>
    <x v="11"/>
    <s v="836990"/>
    <n v="4.4000000000000004"/>
    <n v="4.4000000000000004"/>
    <x v="0"/>
    <d v="2016-08-09T00:00:00"/>
    <x v="4"/>
    <n v="5775530"/>
    <n v="4.4000000000000004"/>
    <n v="1"/>
  </r>
  <r>
    <s v="COUNTY"/>
    <x v="11"/>
    <s v="836991"/>
    <n v="4.4000000000000004"/>
    <n v="4.4000000000000004"/>
    <x v="0"/>
    <d v="2016-08-09T00:00:00"/>
    <x v="4"/>
    <n v="5006247"/>
    <n v="4.4000000000000004"/>
    <n v="1"/>
  </r>
  <r>
    <s v="COUNTY"/>
    <x v="11"/>
    <s v="838150"/>
    <n v="4.4000000000000004"/>
    <n v="4.4000000000000004"/>
    <x v="0"/>
    <d v="2016-08-10T00:00:00"/>
    <x v="4"/>
    <n v="5006080"/>
    <n v="4.4000000000000004"/>
    <n v="1"/>
  </r>
  <r>
    <s v="COUNTY"/>
    <x v="11"/>
    <s v="838152"/>
    <n v="13.2"/>
    <n v="13.2"/>
    <x v="0"/>
    <d v="2016-08-10T00:00:00"/>
    <x v="4"/>
    <n v="5762580"/>
    <n v="4.4000000000000004"/>
    <n v="2.9999999999999996"/>
  </r>
  <r>
    <s v="COUNTY"/>
    <x v="11"/>
    <s v="838157"/>
    <n v="8.8000000000000007"/>
    <n v="8.8000000000000007"/>
    <x v="0"/>
    <d v="2016-08-10T00:00:00"/>
    <x v="4"/>
    <n v="5006282"/>
    <n v="4.4000000000000004"/>
    <n v="2"/>
  </r>
  <r>
    <s v="COUNTY"/>
    <x v="11"/>
    <s v="838103"/>
    <n v="4.4000000000000004"/>
    <n v="4.4000000000000004"/>
    <x v="0"/>
    <d v="2016-08-11T00:00:00"/>
    <x v="4"/>
    <n v="5007536"/>
    <n v="4.4000000000000004"/>
    <n v="1"/>
  </r>
  <r>
    <s v="COUNTY"/>
    <x v="11"/>
    <s v="838106"/>
    <n v="4.4000000000000004"/>
    <n v="4.4000000000000004"/>
    <x v="0"/>
    <d v="2016-08-11T00:00:00"/>
    <x v="4"/>
    <n v="5001473"/>
    <n v="4.4000000000000004"/>
    <n v="1"/>
  </r>
  <r>
    <s v="COUNTY"/>
    <x v="11"/>
    <s v="838107"/>
    <n v="4.4000000000000004"/>
    <n v="4.4000000000000004"/>
    <x v="0"/>
    <d v="2016-08-11T00:00:00"/>
    <x v="4"/>
    <n v="5000903"/>
    <n v="4.4000000000000004"/>
    <n v="1"/>
  </r>
  <r>
    <s v="COUNTY"/>
    <x v="11"/>
    <s v="838108"/>
    <n v="4.4000000000000004"/>
    <n v="4.4000000000000004"/>
    <x v="0"/>
    <d v="2016-08-11T00:00:00"/>
    <x v="4"/>
    <n v="5001023"/>
    <n v="4.4000000000000004"/>
    <n v="1"/>
  </r>
  <r>
    <s v="COUNTY"/>
    <x v="11"/>
    <s v="838109"/>
    <n v="4.4000000000000004"/>
    <n v="4.4000000000000004"/>
    <x v="0"/>
    <d v="2016-08-11T00:00:00"/>
    <x v="4"/>
    <n v="5001343"/>
    <n v="4.4000000000000004"/>
    <n v="1"/>
  </r>
  <r>
    <s v="COUNTY"/>
    <x v="11"/>
    <s v="838110"/>
    <n v="4.4000000000000004"/>
    <n v="4.4000000000000004"/>
    <x v="0"/>
    <d v="2016-08-11T00:00:00"/>
    <x v="4"/>
    <n v="5000895"/>
    <n v="4.4000000000000004"/>
    <n v="1"/>
  </r>
  <r>
    <s v="COUNTY"/>
    <x v="11"/>
    <s v="838111"/>
    <n v="8.8000000000000007"/>
    <n v="8.8000000000000007"/>
    <x v="0"/>
    <d v="2016-08-11T00:00:00"/>
    <x v="4"/>
    <n v="5000976"/>
    <n v="4.4000000000000004"/>
    <n v="2"/>
  </r>
  <r>
    <s v="COUNTY"/>
    <x v="11"/>
    <s v="838112"/>
    <n v="4.4000000000000004"/>
    <n v="4.4000000000000004"/>
    <x v="0"/>
    <d v="2016-08-11T00:00:00"/>
    <x v="4"/>
    <n v="5739270"/>
    <n v="4.4000000000000004"/>
    <n v="1"/>
  </r>
  <r>
    <s v="COUNTY"/>
    <x v="11"/>
    <s v="838113"/>
    <n v="4.4000000000000004"/>
    <n v="4.4000000000000004"/>
    <x v="0"/>
    <d v="2016-08-11T00:00:00"/>
    <x v="4"/>
    <n v="5715120"/>
    <n v="4.4000000000000004"/>
    <n v="1"/>
  </r>
  <r>
    <s v="COUNTY"/>
    <x v="11"/>
    <s v="838114"/>
    <n v="4.4000000000000004"/>
    <n v="4.4000000000000004"/>
    <x v="0"/>
    <d v="2016-08-11T00:00:00"/>
    <x v="4"/>
    <n v="5000951"/>
    <n v="4.4000000000000004"/>
    <n v="1"/>
  </r>
  <r>
    <s v="COUNTY"/>
    <x v="11"/>
    <s v="838115"/>
    <n v="4.4000000000000004"/>
    <n v="4.4000000000000004"/>
    <x v="0"/>
    <d v="2016-08-11T00:00:00"/>
    <x v="4"/>
    <n v="5014180"/>
    <n v="4.4000000000000004"/>
    <n v="1"/>
  </r>
  <r>
    <s v="COUNTY"/>
    <x v="11"/>
    <s v="838116"/>
    <n v="4.4000000000000004"/>
    <n v="4.4000000000000004"/>
    <x v="0"/>
    <d v="2016-08-11T00:00:00"/>
    <x v="4"/>
    <n v="5764150"/>
    <n v="4.4000000000000004"/>
    <n v="1"/>
  </r>
  <r>
    <s v="COUNTY"/>
    <x v="11"/>
    <s v="838118"/>
    <n v="8.8000000000000007"/>
    <n v="8.8000000000000007"/>
    <x v="0"/>
    <d v="2016-08-11T00:00:00"/>
    <x v="4"/>
    <n v="5765610"/>
    <n v="4.4000000000000004"/>
    <n v="2"/>
  </r>
  <r>
    <s v="COUNTY"/>
    <x v="11"/>
    <s v="839245"/>
    <n v="17.600000000000001"/>
    <n v="17.600000000000001"/>
    <x v="0"/>
    <d v="2016-08-15T00:00:00"/>
    <x v="4"/>
    <n v="5016654"/>
    <n v="4.4000000000000004"/>
    <n v="4"/>
  </r>
  <r>
    <s v="COUNTY"/>
    <x v="11"/>
    <s v="839374"/>
    <n v="4.4000000000000004"/>
    <n v="4.4000000000000004"/>
    <x v="0"/>
    <d v="2016-08-16T00:00:00"/>
    <x v="4"/>
    <n v="5746890"/>
    <n v="4.4000000000000004"/>
    <n v="1"/>
  </r>
  <r>
    <s v="COUNTY"/>
    <x v="11"/>
    <s v="839376"/>
    <n v="4.4000000000000004"/>
    <n v="4.4000000000000004"/>
    <x v="0"/>
    <d v="2016-08-16T00:00:00"/>
    <x v="4"/>
    <n v="5001190"/>
    <n v="4.4000000000000004"/>
    <n v="1"/>
  </r>
  <r>
    <s v="COUNTY"/>
    <x v="11"/>
    <s v="839377"/>
    <n v="4.4000000000000004"/>
    <n v="4.4000000000000004"/>
    <x v="0"/>
    <d v="2016-08-16T00:00:00"/>
    <x v="4"/>
    <n v="5000980"/>
    <n v="4.4000000000000004"/>
    <n v="1"/>
  </r>
  <r>
    <s v="COUNTY"/>
    <x v="11"/>
    <s v="839378"/>
    <n v="8.8000000000000007"/>
    <n v="8.8000000000000007"/>
    <x v="0"/>
    <d v="2016-08-16T00:00:00"/>
    <x v="4"/>
    <n v="5011693"/>
    <n v="4.4000000000000004"/>
    <n v="2"/>
  </r>
  <r>
    <s v="COUNTY"/>
    <x v="11"/>
    <s v="839380"/>
    <n v="13.2"/>
    <n v="13.2"/>
    <x v="0"/>
    <d v="2016-08-16T00:00:00"/>
    <x v="4"/>
    <n v="5011814"/>
    <n v="4.4000000000000004"/>
    <n v="2.9999999999999996"/>
  </r>
  <r>
    <s v="COUNTY"/>
    <x v="11"/>
    <s v="839382"/>
    <n v="17.600000000000001"/>
    <n v="17.600000000000001"/>
    <x v="0"/>
    <d v="2016-08-16T00:00:00"/>
    <x v="4"/>
    <n v="5780430"/>
    <n v="4.4000000000000004"/>
    <n v="4"/>
  </r>
  <r>
    <s v="COUNTY"/>
    <x v="11"/>
    <s v="839383"/>
    <n v="13.2"/>
    <n v="13.2"/>
    <x v="0"/>
    <d v="2016-08-16T00:00:00"/>
    <x v="4"/>
    <n v="5001565"/>
    <n v="4.4000000000000004"/>
    <n v="2.9999999999999996"/>
  </r>
  <r>
    <s v="COUNTY"/>
    <x v="11"/>
    <s v="839385"/>
    <n v="4.4000000000000004"/>
    <n v="4.4000000000000004"/>
    <x v="0"/>
    <d v="2016-08-16T00:00:00"/>
    <x v="4"/>
    <n v="5704090"/>
    <n v="4.4000000000000004"/>
    <n v="1"/>
  </r>
  <r>
    <s v="COUNTY"/>
    <x v="11"/>
    <s v="839387"/>
    <n v="4.4000000000000004"/>
    <n v="4.4000000000000004"/>
    <x v="0"/>
    <d v="2016-08-16T00:00:00"/>
    <x v="4"/>
    <n v="5005096"/>
    <n v="4.4000000000000004"/>
    <n v="1"/>
  </r>
  <r>
    <s v="COUNTY"/>
    <x v="11"/>
    <s v="839390"/>
    <n v="8.8000000000000007"/>
    <n v="8.8000000000000007"/>
    <x v="0"/>
    <d v="2016-08-16T00:00:00"/>
    <x v="4"/>
    <n v="5756600"/>
    <n v="4.4000000000000004"/>
    <n v="2"/>
  </r>
  <r>
    <s v="COUNTY"/>
    <x v="11"/>
    <s v="839391"/>
    <n v="4.4000000000000004"/>
    <n v="4.4000000000000004"/>
    <x v="0"/>
    <d v="2016-08-16T00:00:00"/>
    <x v="4"/>
    <n v="5005042"/>
    <n v="4.4000000000000004"/>
    <n v="1"/>
  </r>
  <r>
    <s v="COUNTY"/>
    <x v="11"/>
    <s v="839392"/>
    <n v="4.4000000000000004"/>
    <n v="4.4000000000000004"/>
    <x v="0"/>
    <d v="2016-08-16T00:00:00"/>
    <x v="4"/>
    <n v="5007484"/>
    <n v="4.4000000000000004"/>
    <n v="1"/>
  </r>
  <r>
    <s v="COUNTY"/>
    <x v="11"/>
    <s v="840011"/>
    <n v="4.4000000000000004"/>
    <n v="4.4000000000000004"/>
    <x v="0"/>
    <d v="2016-08-17T00:00:00"/>
    <x v="4"/>
    <n v="5762580"/>
    <n v="4.4000000000000004"/>
    <n v="1"/>
  </r>
  <r>
    <s v="COUNTY"/>
    <x v="11"/>
    <s v="840015"/>
    <n v="4.4000000000000004"/>
    <n v="4.4000000000000004"/>
    <x v="0"/>
    <d v="2016-08-17T00:00:00"/>
    <x v="4"/>
    <n v="5006282"/>
    <n v="4.4000000000000004"/>
    <n v="1"/>
  </r>
  <r>
    <s v="COUNTY"/>
    <x v="11"/>
    <s v="840016"/>
    <n v="4.4000000000000004"/>
    <n v="4.4000000000000004"/>
    <x v="0"/>
    <d v="2016-08-17T00:00:00"/>
    <x v="4"/>
    <n v="5012127"/>
    <n v="4.4000000000000004"/>
    <n v="1"/>
  </r>
  <r>
    <s v="COUNTY"/>
    <x v="11"/>
    <s v="840020"/>
    <n v="4.4000000000000004"/>
    <n v="4.4000000000000004"/>
    <x v="0"/>
    <d v="2016-08-17T00:00:00"/>
    <x v="4"/>
    <n v="5006080"/>
    <n v="4.4000000000000004"/>
    <n v="1"/>
  </r>
  <r>
    <s v="COUNTY"/>
    <x v="11"/>
    <s v="840538"/>
    <n v="4.4000000000000004"/>
    <n v="4.4000000000000004"/>
    <x v="0"/>
    <d v="2016-08-18T00:00:00"/>
    <x v="4"/>
    <n v="5007536"/>
    <n v="4.4000000000000004"/>
    <n v="1"/>
  </r>
  <r>
    <s v="COUNTY"/>
    <x v="11"/>
    <s v="840539"/>
    <n v="8.8000000000000007"/>
    <n v="8.8000000000000007"/>
    <x v="0"/>
    <d v="2016-08-18T00:00:00"/>
    <x v="4"/>
    <n v="5005893"/>
    <n v="4.4000000000000004"/>
    <n v="2"/>
  </r>
  <r>
    <s v="COUNTY"/>
    <x v="11"/>
    <s v="840540"/>
    <n v="8.8000000000000007"/>
    <n v="8.8000000000000007"/>
    <x v="0"/>
    <d v="2016-08-18T00:00:00"/>
    <x v="4"/>
    <n v="5004002"/>
    <n v="4.4000000000000004"/>
    <n v="2"/>
  </r>
  <r>
    <s v="COUNTY"/>
    <x v="11"/>
    <s v="840541"/>
    <n v="13.2"/>
    <n v="13.2"/>
    <x v="0"/>
    <d v="2016-08-18T00:00:00"/>
    <x v="4"/>
    <n v="5783100"/>
    <n v="4.4000000000000004"/>
    <n v="2.9999999999999996"/>
  </r>
  <r>
    <s v="COUNTY"/>
    <x v="11"/>
    <s v="840547"/>
    <n v="4.4000000000000004"/>
    <n v="4.4000000000000004"/>
    <x v="0"/>
    <d v="2016-08-18T00:00:00"/>
    <x v="4"/>
    <n v="5000903"/>
    <n v="4.4000000000000004"/>
    <n v="1"/>
  </r>
  <r>
    <s v="COUNTY"/>
    <x v="11"/>
    <s v="840548"/>
    <n v="4.4000000000000004"/>
    <n v="4.4000000000000004"/>
    <x v="0"/>
    <d v="2016-08-18T00:00:00"/>
    <x v="4"/>
    <n v="5001330"/>
    <n v="4.4000000000000004"/>
    <n v="1"/>
  </r>
  <r>
    <s v="COUNTY"/>
    <x v="11"/>
    <s v="840549"/>
    <n v="4.4000000000000004"/>
    <n v="4.4000000000000004"/>
    <x v="0"/>
    <d v="2016-08-18T00:00:00"/>
    <x v="4"/>
    <n v="5001343"/>
    <n v="4.4000000000000004"/>
    <n v="1"/>
  </r>
  <r>
    <s v="COUNTY"/>
    <x v="11"/>
    <s v="840550"/>
    <n v="4.4000000000000004"/>
    <n v="4.4000000000000004"/>
    <x v="0"/>
    <d v="2016-08-18T00:00:00"/>
    <x v="4"/>
    <n v="5000976"/>
    <n v="4.4000000000000004"/>
    <n v="1"/>
  </r>
  <r>
    <s v="COUNTY"/>
    <x v="11"/>
    <s v="840551"/>
    <n v="8.8000000000000007"/>
    <n v="8.8000000000000007"/>
    <x v="0"/>
    <d v="2016-08-18T00:00:00"/>
    <x v="4"/>
    <n v="5012381"/>
    <n v="4.4000000000000004"/>
    <n v="2"/>
  </r>
  <r>
    <s v="COUNTY"/>
    <x v="11"/>
    <s v="840553"/>
    <n v="8.8000000000000007"/>
    <n v="8.8000000000000007"/>
    <x v="0"/>
    <d v="2016-08-18T00:00:00"/>
    <x v="4"/>
    <n v="5000974"/>
    <n v="4.4000000000000004"/>
    <n v="2"/>
  </r>
  <r>
    <s v="COUNTY"/>
    <x v="11"/>
    <s v="840554"/>
    <n v="4.4000000000000004"/>
    <n v="4.4000000000000004"/>
    <x v="0"/>
    <d v="2016-08-18T00:00:00"/>
    <x v="4"/>
    <n v="5000968"/>
    <n v="4.4000000000000004"/>
    <n v="1"/>
  </r>
  <r>
    <s v="COUNTY"/>
    <x v="11"/>
    <s v="840555"/>
    <n v="4.4000000000000004"/>
    <n v="4.4000000000000004"/>
    <x v="0"/>
    <d v="2016-08-18T00:00:00"/>
    <x v="4"/>
    <n v="5001351"/>
    <n v="4.4000000000000004"/>
    <n v="1"/>
  </r>
  <r>
    <s v="COUNTY"/>
    <x v="11"/>
    <s v="840556"/>
    <n v="4.4000000000000004"/>
    <n v="4.4000000000000004"/>
    <x v="0"/>
    <d v="2016-08-18T00:00:00"/>
    <x v="4"/>
    <n v="5000951"/>
    <n v="4.4000000000000004"/>
    <n v="1"/>
  </r>
  <r>
    <s v="COUNTY"/>
    <x v="11"/>
    <s v="840558"/>
    <n v="4.4000000000000004"/>
    <n v="4.4000000000000004"/>
    <x v="0"/>
    <d v="2016-08-18T00:00:00"/>
    <x v="4"/>
    <n v="5755520"/>
    <n v="4.4000000000000004"/>
    <n v="1"/>
  </r>
  <r>
    <s v="COUNTY"/>
    <x v="11"/>
    <s v="840975"/>
    <n v="4.4000000000000004"/>
    <n v="4.4000000000000004"/>
    <x v="0"/>
    <d v="2016-08-19T00:00:00"/>
    <x v="4"/>
    <n v="5732900"/>
    <n v="4.4000000000000004"/>
    <n v="1"/>
  </r>
  <r>
    <s v="COUNTY"/>
    <x v="11"/>
    <s v="840977"/>
    <n v="13.2"/>
    <n v="13.2"/>
    <x v="0"/>
    <d v="2016-08-19T00:00:00"/>
    <x v="4"/>
    <n v="5012179"/>
    <n v="4.4000000000000004"/>
    <n v="2.9999999999999996"/>
  </r>
  <r>
    <s v="COUNTY"/>
    <x v="11"/>
    <s v="841689"/>
    <n v="8.8000000000000007"/>
    <n v="8.8000000000000007"/>
    <x v="0"/>
    <d v="2016-08-22T00:00:00"/>
    <x v="4"/>
    <n v="5783430"/>
    <n v="4.4000000000000004"/>
    <n v="2"/>
  </r>
  <r>
    <s v="COUNTY"/>
    <x v="11"/>
    <s v="841690"/>
    <n v="4.4000000000000004"/>
    <n v="4.4000000000000004"/>
    <x v="0"/>
    <d v="2016-08-22T00:00:00"/>
    <x v="4"/>
    <n v="5005685"/>
    <n v="4.4000000000000004"/>
    <n v="1"/>
  </r>
  <r>
    <s v="COUNTY"/>
    <x v="11"/>
    <s v="841695"/>
    <n v="4.4000000000000004"/>
    <n v="4.4000000000000004"/>
    <x v="0"/>
    <d v="2016-08-22T00:00:00"/>
    <x v="4"/>
    <n v="5765760"/>
    <n v="4.4000000000000004"/>
    <n v="1"/>
  </r>
  <r>
    <s v="COUNTY"/>
    <x v="11"/>
    <s v="841701"/>
    <n v="4.4000000000000004"/>
    <n v="4.4000000000000004"/>
    <x v="0"/>
    <d v="2016-08-22T00:00:00"/>
    <x v="4"/>
    <n v="5766620"/>
    <n v="4.4000000000000004"/>
    <n v="1"/>
  </r>
  <r>
    <s v="COUNTY"/>
    <x v="11"/>
    <s v="841704"/>
    <n v="17.600000000000001"/>
    <n v="17.600000000000001"/>
    <x v="0"/>
    <d v="2016-08-22T00:00:00"/>
    <x v="4"/>
    <n v="5780500"/>
    <n v="4.4000000000000004"/>
    <n v="4"/>
  </r>
  <r>
    <s v="COUNTY"/>
    <x v="11"/>
    <s v="843200"/>
    <n v="4.4000000000000004"/>
    <n v="4.4000000000000004"/>
    <x v="0"/>
    <d v="2016-08-23T00:00:00"/>
    <x v="4"/>
    <n v="5781630"/>
    <n v="4.4000000000000004"/>
    <n v="1"/>
  </r>
  <r>
    <s v="COUNTY"/>
    <x v="11"/>
    <s v="843206"/>
    <n v="4.4000000000000004"/>
    <n v="4.4000000000000004"/>
    <x v="0"/>
    <d v="2016-08-23T00:00:00"/>
    <x v="4"/>
    <n v="5013962"/>
    <n v="4.4000000000000004"/>
    <n v="1"/>
  </r>
  <r>
    <s v="COUNTY"/>
    <x v="11"/>
    <s v="843207"/>
    <n v="4.4000000000000004"/>
    <n v="4.4000000000000004"/>
    <x v="0"/>
    <d v="2016-08-23T00:00:00"/>
    <x v="4"/>
    <n v="5000980"/>
    <n v="4.4000000000000004"/>
    <n v="1"/>
  </r>
  <r>
    <s v="COUNTY"/>
    <x v="11"/>
    <s v="843208"/>
    <n v="8.8000000000000007"/>
    <n v="8.8000000000000007"/>
    <x v="0"/>
    <d v="2016-08-23T00:00:00"/>
    <x v="4"/>
    <n v="5011693"/>
    <n v="4.4000000000000004"/>
    <n v="2"/>
  </r>
  <r>
    <s v="COUNTY"/>
    <x v="11"/>
    <s v="843210"/>
    <n v="4.4000000000000004"/>
    <n v="4.4000000000000004"/>
    <x v="0"/>
    <d v="2016-08-23T00:00:00"/>
    <x v="4"/>
    <n v="5763920"/>
    <n v="4.4000000000000004"/>
    <n v="1"/>
  </r>
  <r>
    <s v="COUNTY"/>
    <x v="11"/>
    <s v="843211"/>
    <n v="17.600000000000001"/>
    <n v="17.600000000000001"/>
    <x v="0"/>
    <d v="2016-08-23T00:00:00"/>
    <x v="4"/>
    <n v="5011814"/>
    <n v="4.4000000000000004"/>
    <n v="4"/>
  </r>
  <r>
    <s v="COUNTY"/>
    <x v="11"/>
    <s v="843212"/>
    <n v="13.2"/>
    <n v="13.2"/>
    <x v="0"/>
    <d v="2016-08-23T00:00:00"/>
    <x v="4"/>
    <n v="5001565"/>
    <n v="4.4000000000000004"/>
    <n v="2.9999999999999996"/>
  </r>
  <r>
    <s v="COUNTY"/>
    <x v="11"/>
    <s v="843216"/>
    <n v="8.8000000000000007"/>
    <n v="8.8000000000000007"/>
    <x v="0"/>
    <d v="2016-08-23T00:00:00"/>
    <x v="4"/>
    <n v="5005096"/>
    <n v="4.4000000000000004"/>
    <n v="2"/>
  </r>
  <r>
    <s v="COUNTY"/>
    <x v="11"/>
    <s v="843217"/>
    <n v="4.4000000000000004"/>
    <n v="4.4000000000000004"/>
    <x v="0"/>
    <d v="2016-08-23T00:00:00"/>
    <x v="4"/>
    <n v="5006677"/>
    <n v="4.4000000000000004"/>
    <n v="1"/>
  </r>
  <r>
    <s v="COUNTY"/>
    <x v="11"/>
    <s v="843219"/>
    <n v="4.4000000000000004"/>
    <n v="4.4000000000000004"/>
    <x v="0"/>
    <d v="2016-08-23T00:00:00"/>
    <x v="4"/>
    <n v="5729280"/>
    <n v="4.4000000000000004"/>
    <n v="1"/>
  </r>
  <r>
    <s v="COUNTY"/>
    <x v="11"/>
    <s v="843221"/>
    <n v="4.4000000000000004"/>
    <n v="4.4000000000000004"/>
    <x v="0"/>
    <d v="2016-08-23T00:00:00"/>
    <x v="4"/>
    <n v="5005042"/>
    <n v="4.4000000000000004"/>
    <n v="1"/>
  </r>
  <r>
    <s v="COUNTY"/>
    <x v="11"/>
    <s v="843224"/>
    <n v="4.4000000000000004"/>
    <n v="4.4000000000000004"/>
    <x v="0"/>
    <d v="2016-08-23T00:00:00"/>
    <x v="4"/>
    <n v="5775530"/>
    <n v="4.4000000000000004"/>
    <n v="1"/>
  </r>
  <r>
    <s v="COUNTY"/>
    <x v="11"/>
    <s v="843227"/>
    <n v="8.8000000000000007"/>
    <n v="8.8000000000000007"/>
    <x v="0"/>
    <d v="2016-08-23T00:00:00"/>
    <x v="4"/>
    <n v="5779260"/>
    <n v="4.4000000000000004"/>
    <n v="2"/>
  </r>
  <r>
    <s v="COUNTY"/>
    <x v="11"/>
    <s v="843248"/>
    <n v="4.4000000000000004"/>
    <n v="4.4000000000000004"/>
    <x v="0"/>
    <d v="2016-08-24T00:00:00"/>
    <x v="4"/>
    <n v="5006080"/>
    <n v="4.4000000000000004"/>
    <n v="1"/>
  </r>
  <r>
    <s v="COUNTY"/>
    <x v="11"/>
    <s v="843249"/>
    <n v="4.4000000000000004"/>
    <n v="4.4000000000000004"/>
    <x v="0"/>
    <d v="2016-08-24T00:00:00"/>
    <x v="4"/>
    <n v="5005912"/>
    <n v="4.4000000000000004"/>
    <n v="1"/>
  </r>
  <r>
    <s v="COUNTY"/>
    <x v="11"/>
    <s v="843252"/>
    <n v="4.4000000000000004"/>
    <n v="4.4000000000000004"/>
    <x v="0"/>
    <d v="2016-08-24T00:00:00"/>
    <x v="4"/>
    <n v="5704800"/>
    <n v="4.4000000000000004"/>
    <n v="1"/>
  </r>
  <r>
    <s v="COUNTY"/>
    <x v="11"/>
    <s v="843257"/>
    <n v="4.4000000000000004"/>
    <n v="4.4000000000000004"/>
    <x v="0"/>
    <d v="2016-08-24T00:00:00"/>
    <x v="4"/>
    <n v="5006282"/>
    <n v="4.4000000000000004"/>
    <n v="1"/>
  </r>
  <r>
    <s v="COUNTY"/>
    <x v="11"/>
    <s v="843258"/>
    <n v="4.4000000000000004"/>
    <n v="4.4000000000000004"/>
    <x v="0"/>
    <d v="2016-08-24T00:00:00"/>
    <x v="4"/>
    <n v="5006561"/>
    <n v="4.4000000000000004"/>
    <n v="1"/>
  </r>
  <r>
    <s v="COUNTY"/>
    <x v="11"/>
    <s v="845281"/>
    <n v="4.4000000000000004"/>
    <n v="4.4000000000000004"/>
    <x v="0"/>
    <d v="2016-08-25T00:00:00"/>
    <x v="4"/>
    <n v="5005668"/>
    <n v="4.4000000000000004"/>
    <n v="1"/>
  </r>
  <r>
    <s v="COUNTY"/>
    <x v="11"/>
    <s v="845283"/>
    <n v="13.2"/>
    <n v="13.2"/>
    <x v="0"/>
    <d v="2016-08-25T00:00:00"/>
    <x v="4"/>
    <n v="5756820"/>
    <n v="4.4000000000000004"/>
    <n v="2.9999999999999996"/>
  </r>
  <r>
    <s v="COUNTY"/>
    <x v="11"/>
    <s v="845284"/>
    <n v="4.4000000000000004"/>
    <n v="4.4000000000000004"/>
    <x v="0"/>
    <d v="2016-08-25T00:00:00"/>
    <x v="4"/>
    <n v="5001473"/>
    <n v="4.4000000000000004"/>
    <n v="1"/>
  </r>
  <r>
    <s v="COUNTY"/>
    <x v="11"/>
    <s v="845285"/>
    <n v="4.4000000000000004"/>
    <n v="4.4000000000000004"/>
    <x v="0"/>
    <d v="2016-08-25T00:00:00"/>
    <x v="4"/>
    <n v="5000903"/>
    <n v="4.4000000000000004"/>
    <n v="1"/>
  </r>
  <r>
    <s v="COUNTY"/>
    <x v="11"/>
    <s v="845286"/>
    <n v="8.8000000000000007"/>
    <n v="8.8000000000000007"/>
    <x v="0"/>
    <d v="2016-08-25T00:00:00"/>
    <x v="4"/>
    <n v="5001023"/>
    <n v="4.4000000000000004"/>
    <n v="2"/>
  </r>
  <r>
    <s v="COUNTY"/>
    <x v="11"/>
    <s v="845287"/>
    <n v="8.8000000000000007"/>
    <n v="8.8000000000000007"/>
    <x v="0"/>
    <d v="2016-08-25T00:00:00"/>
    <x v="4"/>
    <n v="5000974"/>
    <n v="4.4000000000000004"/>
    <n v="2"/>
  </r>
  <r>
    <s v="COUNTY"/>
    <x v="11"/>
    <s v="845288"/>
    <n v="4.4000000000000004"/>
    <n v="4.4000000000000004"/>
    <x v="0"/>
    <d v="2016-08-25T00:00:00"/>
    <x v="4"/>
    <n v="5016410"/>
    <n v="4.4000000000000004"/>
    <n v="1"/>
  </r>
  <r>
    <s v="COUNTY"/>
    <x v="11"/>
    <s v="845289"/>
    <n v="4.4000000000000004"/>
    <n v="4.4000000000000004"/>
    <x v="0"/>
    <d v="2016-08-25T00:00:00"/>
    <x v="4"/>
    <n v="5001351"/>
    <n v="4.4000000000000004"/>
    <n v="1"/>
  </r>
  <r>
    <s v="COUNTY"/>
    <x v="11"/>
    <s v="845290"/>
    <n v="4.4000000000000004"/>
    <n v="4.4000000000000004"/>
    <x v="0"/>
    <d v="2016-08-25T00:00:00"/>
    <x v="4"/>
    <n v="5001485"/>
    <n v="4.4000000000000004"/>
    <n v="1"/>
  </r>
  <r>
    <s v="COUNTY"/>
    <x v="11"/>
    <s v="845291"/>
    <n v="8.8000000000000007"/>
    <n v="8.8000000000000007"/>
    <x v="0"/>
    <d v="2016-08-25T00:00:00"/>
    <x v="4"/>
    <n v="5001501"/>
    <n v="4.4000000000000004"/>
    <n v="2"/>
  </r>
  <r>
    <s v="COUNTY"/>
    <x v="11"/>
    <s v="845292"/>
    <n v="8.8000000000000007"/>
    <n v="8.8000000000000007"/>
    <x v="0"/>
    <d v="2016-08-25T00:00:00"/>
    <x v="4"/>
    <n v="5012054"/>
    <n v="4.4000000000000004"/>
    <n v="2"/>
  </r>
  <r>
    <s v="COUNTY"/>
    <x v="11"/>
    <s v="845293"/>
    <n v="13.2"/>
    <n v="13.2"/>
    <x v="0"/>
    <d v="2016-08-25T00:00:00"/>
    <x v="4"/>
    <n v="5755520"/>
    <n v="4.4000000000000004"/>
    <n v="2.9999999999999996"/>
  </r>
  <r>
    <s v="COUNTY"/>
    <x v="11"/>
    <s v="845300"/>
    <n v="4.4000000000000004"/>
    <n v="4.4000000000000004"/>
    <x v="0"/>
    <d v="2016-08-25T00:00:00"/>
    <x v="4"/>
    <n v="5006020"/>
    <n v="4.4000000000000004"/>
    <n v="1"/>
  </r>
  <r>
    <s v="COUNTY"/>
    <x v="11"/>
    <s v="845302"/>
    <n v="4.4000000000000004"/>
    <n v="4.4000000000000004"/>
    <x v="0"/>
    <d v="2016-08-25T00:00:00"/>
    <x v="4"/>
    <n v="5766900"/>
    <n v="4.4000000000000004"/>
    <n v="1"/>
  </r>
  <r>
    <s v="COUNTY"/>
    <x v="11"/>
    <s v="845303"/>
    <n v="4.4000000000000004"/>
    <n v="4.4000000000000004"/>
    <x v="0"/>
    <d v="2016-08-25T00:00:00"/>
    <x v="4"/>
    <n v="5743180"/>
    <n v="4.4000000000000004"/>
    <n v="1"/>
  </r>
  <r>
    <s v="COUNTY"/>
    <x v="11"/>
    <s v="845334"/>
    <n v="4.4000000000000004"/>
    <n v="4.4000000000000004"/>
    <x v="0"/>
    <d v="2016-08-26T00:00:00"/>
    <x v="4"/>
    <n v="5733000"/>
    <n v="4.4000000000000004"/>
    <n v="1"/>
  </r>
  <r>
    <s v="COUNTY"/>
    <x v="11"/>
    <s v="845468"/>
    <n v="4.4000000000000004"/>
    <n v="4.4000000000000004"/>
    <x v="0"/>
    <d v="2016-08-29T00:00:00"/>
    <x v="4"/>
    <n v="5774100"/>
    <n v="4.4000000000000004"/>
    <n v="1"/>
  </r>
  <r>
    <s v="COUNTY"/>
    <x v="11"/>
    <s v="845470"/>
    <n v="8.8000000000000007"/>
    <n v="8.8000000000000007"/>
    <x v="0"/>
    <d v="2016-08-29T00:00:00"/>
    <x v="4"/>
    <n v="5005685"/>
    <n v="4.4000000000000004"/>
    <n v="2"/>
  </r>
  <r>
    <s v="COUNTY"/>
    <x v="11"/>
    <s v="845480"/>
    <n v="4.4000000000000004"/>
    <n v="4.4000000000000004"/>
    <x v="0"/>
    <d v="2016-08-29T00:00:00"/>
    <x v="4"/>
    <n v="5780210"/>
    <n v="4.4000000000000004"/>
    <n v="1"/>
  </r>
  <r>
    <s v="COUNTY"/>
    <x v="11"/>
    <s v="845483"/>
    <n v="8.8000000000000007"/>
    <n v="8.8000000000000007"/>
    <x v="0"/>
    <d v="2016-08-29T00:00:00"/>
    <x v="4"/>
    <n v="5778920"/>
    <n v="4.4000000000000004"/>
    <n v="2"/>
  </r>
  <r>
    <s v="COUNTY"/>
    <x v="11"/>
    <s v="845996"/>
    <n v="4.4000000000000004"/>
    <n v="4.4000000000000004"/>
    <x v="0"/>
    <d v="2016-08-30T00:00:00"/>
    <x v="4"/>
    <n v="5006290"/>
    <n v="4.4000000000000004"/>
    <n v="1"/>
  </r>
  <r>
    <s v="COUNTY"/>
    <x v="11"/>
    <s v="846059"/>
    <n v="4.4000000000000004"/>
    <n v="4.4000000000000004"/>
    <x v="0"/>
    <d v="2016-08-30T00:00:00"/>
    <x v="4"/>
    <n v="5006874"/>
    <n v="4.4000000000000004"/>
    <n v="1"/>
  </r>
  <r>
    <s v="COUNTY"/>
    <x v="11"/>
    <s v="846063"/>
    <n v="4.4000000000000004"/>
    <n v="4.4000000000000004"/>
    <x v="0"/>
    <d v="2016-08-30T00:00:00"/>
    <x v="4"/>
    <n v="5001215"/>
    <n v="4.4000000000000004"/>
    <n v="1"/>
  </r>
  <r>
    <s v="COUNTY"/>
    <x v="11"/>
    <s v="846064"/>
    <n v="8.8000000000000007"/>
    <n v="8.8000000000000007"/>
    <x v="0"/>
    <d v="2016-08-30T00:00:00"/>
    <x v="4"/>
    <n v="5011693"/>
    <n v="4.4000000000000004"/>
    <n v="2"/>
  </r>
  <r>
    <s v="COUNTY"/>
    <x v="11"/>
    <s v="846066"/>
    <n v="4.4000000000000004"/>
    <n v="4.4000000000000004"/>
    <x v="0"/>
    <d v="2016-08-30T00:00:00"/>
    <x v="4"/>
    <n v="5001063"/>
    <n v="4.4000000000000004"/>
    <n v="1"/>
  </r>
  <r>
    <s v="COUNTY"/>
    <x v="11"/>
    <s v="846067"/>
    <n v="8.8000000000000007"/>
    <n v="8.8000000000000007"/>
    <x v="0"/>
    <d v="2016-08-30T00:00:00"/>
    <x v="4"/>
    <n v="5708090"/>
    <n v="4.4000000000000004"/>
    <n v="2"/>
  </r>
  <r>
    <s v="COUNTY"/>
    <x v="11"/>
    <s v="846068"/>
    <n v="13.2"/>
    <n v="13.2"/>
    <x v="0"/>
    <d v="2016-08-30T00:00:00"/>
    <x v="4"/>
    <n v="5001565"/>
    <n v="4.4000000000000004"/>
    <n v="2.9999999999999996"/>
  </r>
  <r>
    <s v="COUNTY"/>
    <x v="11"/>
    <s v="846072"/>
    <n v="4.4000000000000004"/>
    <n v="4.4000000000000004"/>
    <x v="0"/>
    <d v="2016-08-30T00:00:00"/>
    <x v="4"/>
    <n v="5775740"/>
    <n v="4.4000000000000004"/>
    <n v="1"/>
  </r>
  <r>
    <s v="COUNTY"/>
    <x v="11"/>
    <s v="846114"/>
    <n v="4.4000000000000004"/>
    <n v="4.4000000000000004"/>
    <x v="0"/>
    <d v="2016-08-30T00:00:00"/>
    <x v="4"/>
    <n v="5756600"/>
    <n v="4.4000000000000004"/>
    <n v="1"/>
  </r>
  <r>
    <s v="COUNTY"/>
    <x v="11"/>
    <s v="846363"/>
    <n v="4.4000000000000004"/>
    <n v="4.4000000000000004"/>
    <x v="0"/>
    <d v="2016-08-31T00:00:00"/>
    <x v="4"/>
    <n v="5006080"/>
    <n v="4.4000000000000004"/>
    <n v="1"/>
  </r>
  <r>
    <s v="COUNTY"/>
    <x v="11"/>
    <s v="846372"/>
    <n v="4.4000000000000004"/>
    <n v="4.4000000000000004"/>
    <x v="0"/>
    <d v="2016-08-31T00:00:00"/>
    <x v="4"/>
    <n v="5004194"/>
    <n v="4.4000000000000004"/>
    <n v="1"/>
  </r>
  <r>
    <s v="COUNTY"/>
    <x v="11"/>
    <s v="846378"/>
    <n v="4.4000000000000004"/>
    <n v="4.4000000000000004"/>
    <x v="0"/>
    <d v="2016-08-31T00:00:00"/>
    <x v="4"/>
    <n v="5006282"/>
    <n v="4.4000000000000004"/>
    <n v="1"/>
  </r>
  <r>
    <s v="COUNTY"/>
    <x v="11"/>
    <s v="847940"/>
    <n v="4.4000000000000004"/>
    <n v="4.4000000000000004"/>
    <x v="0"/>
    <d v="2016-09-01T00:00:00"/>
    <x v="5"/>
    <n v="5768920"/>
    <n v="4.4000000000000004"/>
    <n v="1"/>
  </r>
  <r>
    <s v="COUNTY"/>
    <x v="11"/>
    <s v="848385"/>
    <n v="-8.8000000000000007"/>
    <n v="8.8000000000000007"/>
    <x v="0"/>
    <d v="2016-09-01T00:00:00"/>
    <x v="5"/>
    <n v="5001116"/>
    <n v="4.4000000000000004"/>
    <n v="-2"/>
  </r>
  <r>
    <s v="COUNTY"/>
    <x v="11"/>
    <s v="850256"/>
    <n v="4.4000000000000004"/>
    <n v="4.4000000000000004"/>
    <x v="0"/>
    <d v="2016-09-01T00:00:00"/>
    <x v="5"/>
    <n v="5747390"/>
    <n v="4.4000000000000004"/>
    <n v="1"/>
  </r>
  <r>
    <s v="COUNTY"/>
    <x v="11"/>
    <s v="850257"/>
    <n v="8.8000000000000007"/>
    <n v="8.8000000000000007"/>
    <x v="0"/>
    <d v="2016-09-01T00:00:00"/>
    <x v="5"/>
    <n v="5006391"/>
    <n v="4.4000000000000004"/>
    <n v="2"/>
  </r>
  <r>
    <s v="COUNTY"/>
    <x v="11"/>
    <s v="850258"/>
    <n v="4.4000000000000004"/>
    <n v="4.4000000000000004"/>
    <x v="0"/>
    <d v="2016-09-01T00:00:00"/>
    <x v="5"/>
    <n v="5779590"/>
    <n v="4.4000000000000004"/>
    <n v="1"/>
  </r>
  <r>
    <s v="COUNTY"/>
    <x v="11"/>
    <s v="850259"/>
    <n v="4.4000000000000004"/>
    <n v="4.4000000000000004"/>
    <x v="0"/>
    <d v="2016-09-01T00:00:00"/>
    <x v="5"/>
    <n v="5007443"/>
    <n v="4.4000000000000004"/>
    <n v="1"/>
  </r>
  <r>
    <s v="COUNTY"/>
    <x v="11"/>
    <s v="850260"/>
    <n v="4.4000000000000004"/>
    <n v="4.4000000000000004"/>
    <x v="0"/>
    <d v="2016-09-01T00:00:00"/>
    <x v="5"/>
    <n v="5771700"/>
    <n v="4.4000000000000004"/>
    <n v="1"/>
  </r>
  <r>
    <s v="COUNTY"/>
    <x v="11"/>
    <s v="850262"/>
    <n v="8.8000000000000007"/>
    <n v="8.8000000000000007"/>
    <x v="0"/>
    <d v="2016-09-01T00:00:00"/>
    <x v="5"/>
    <n v="5000903"/>
    <n v="4.4000000000000004"/>
    <n v="2"/>
  </r>
  <r>
    <s v="COUNTY"/>
    <x v="11"/>
    <s v="850264"/>
    <n v="4.4000000000000004"/>
    <n v="4.4000000000000004"/>
    <x v="0"/>
    <d v="2016-09-01T00:00:00"/>
    <x v="5"/>
    <n v="5014180"/>
    <n v="4.4000000000000004"/>
    <n v="1"/>
  </r>
  <r>
    <s v="COUNTY"/>
    <x v="11"/>
    <s v="850265"/>
    <n v="8.8000000000000007"/>
    <n v="8.8000000000000007"/>
    <x v="0"/>
    <d v="2016-09-01T00:00:00"/>
    <x v="5"/>
    <n v="5005321"/>
    <n v="4.4000000000000004"/>
    <n v="2"/>
  </r>
  <r>
    <s v="COUNTY"/>
    <x v="11"/>
    <s v="850272"/>
    <n v="8.8000000000000007"/>
    <n v="8.8000000000000007"/>
    <x v="0"/>
    <d v="2016-09-02T00:00:00"/>
    <x v="5"/>
    <n v="5700550"/>
    <n v="4.4000000000000004"/>
    <n v="2"/>
  </r>
  <r>
    <s v="COUNTY"/>
    <x v="11"/>
    <s v="850276"/>
    <n v="4.4000000000000004"/>
    <n v="4.4000000000000004"/>
    <x v="0"/>
    <d v="2016-09-02T00:00:00"/>
    <x v="5"/>
    <n v="5768970"/>
    <n v="4.4000000000000004"/>
    <n v="1"/>
  </r>
  <r>
    <s v="COUNTY"/>
    <x v="11"/>
    <s v="850277"/>
    <n v="8.8000000000000007"/>
    <n v="8.8000000000000007"/>
    <x v="0"/>
    <d v="2016-09-02T00:00:00"/>
    <x v="5"/>
    <n v="5013794"/>
    <n v="4.4000000000000004"/>
    <n v="2"/>
  </r>
  <r>
    <s v="COUNTY"/>
    <x v="11"/>
    <s v="850279"/>
    <n v="4.4000000000000004"/>
    <n v="4.4000000000000004"/>
    <x v="0"/>
    <d v="2016-09-02T00:00:00"/>
    <x v="5"/>
    <n v="5734690"/>
    <n v="4.4000000000000004"/>
    <n v="1"/>
  </r>
  <r>
    <s v="COUNTY"/>
    <x v="11"/>
    <s v="850289"/>
    <n v="4.4000000000000004"/>
    <n v="4.4000000000000004"/>
    <x v="0"/>
    <d v="2016-09-05T00:00:00"/>
    <x v="5"/>
    <n v="5781740"/>
    <n v="4.4000000000000004"/>
    <n v="1"/>
  </r>
  <r>
    <s v="COUNTY"/>
    <x v="11"/>
    <s v="850295"/>
    <n v="4.4000000000000004"/>
    <n v="4.4000000000000004"/>
    <x v="0"/>
    <d v="2016-09-05T00:00:00"/>
    <x v="5"/>
    <n v="5765180"/>
    <n v="4.4000000000000004"/>
    <n v="1"/>
  </r>
  <r>
    <s v="COUNTY"/>
    <x v="11"/>
    <s v="850303"/>
    <n v="4.4000000000000004"/>
    <n v="4.4000000000000004"/>
    <x v="0"/>
    <d v="2016-09-05T00:00:00"/>
    <x v="5"/>
    <n v="5780500"/>
    <n v="4.4000000000000004"/>
    <n v="1"/>
  </r>
  <r>
    <s v="COUNTY"/>
    <x v="11"/>
    <s v="850311"/>
    <n v="4.4000000000000004"/>
    <n v="4.4000000000000004"/>
    <x v="0"/>
    <d v="2016-09-05T00:00:00"/>
    <x v="5"/>
    <n v="5780210"/>
    <n v="4.4000000000000004"/>
    <n v="1"/>
  </r>
  <r>
    <s v="COUNTY"/>
    <x v="11"/>
    <s v="850314"/>
    <n v="17.600000000000001"/>
    <n v="17.600000000000001"/>
    <x v="0"/>
    <d v="2016-09-05T00:00:00"/>
    <x v="5"/>
    <n v="5016654"/>
    <n v="4.4000000000000004"/>
    <n v="4"/>
  </r>
  <r>
    <s v="COUNTY"/>
    <x v="11"/>
    <s v="848014"/>
    <n v="-8.8000000000000007"/>
    <n v="8.8000000000000007"/>
    <x v="0"/>
    <d v="2016-09-06T00:00:00"/>
    <x v="5"/>
    <n v="5001501"/>
    <n v="4.4000000000000004"/>
    <n v="-2"/>
  </r>
  <r>
    <s v="COUNTY"/>
    <x v="11"/>
    <s v="848572"/>
    <n v="8.8000000000000007"/>
    <n v="8.8000000000000007"/>
    <x v="0"/>
    <d v="2016-09-06T00:00:00"/>
    <x v="5"/>
    <n v="5775850"/>
    <n v="4.4000000000000004"/>
    <n v="2"/>
  </r>
  <r>
    <s v="COUNTY"/>
    <x v="11"/>
    <s v="850318"/>
    <n v="4.4000000000000004"/>
    <n v="4.4000000000000004"/>
    <x v="0"/>
    <d v="2016-09-06T00:00:00"/>
    <x v="5"/>
    <n v="5729720"/>
    <n v="4.4000000000000004"/>
    <n v="1"/>
  </r>
  <r>
    <s v="COUNTY"/>
    <x v="11"/>
    <s v="850326"/>
    <n v="4.4000000000000004"/>
    <n v="4.4000000000000004"/>
    <x v="0"/>
    <d v="2016-09-06T00:00:00"/>
    <x v="5"/>
    <n v="5015113"/>
    <n v="4.4000000000000004"/>
    <n v="1"/>
  </r>
  <r>
    <s v="COUNTY"/>
    <x v="11"/>
    <s v="850327"/>
    <n v="4.4000000000000004"/>
    <n v="4.4000000000000004"/>
    <x v="0"/>
    <d v="2016-09-06T00:00:00"/>
    <x v="5"/>
    <n v="5013962"/>
    <n v="4.4000000000000004"/>
    <n v="1"/>
  </r>
  <r>
    <s v="COUNTY"/>
    <x v="11"/>
    <s v="850328"/>
    <n v="8.8000000000000007"/>
    <n v="8.8000000000000007"/>
    <x v="0"/>
    <d v="2016-09-06T00:00:00"/>
    <x v="5"/>
    <n v="5000980"/>
    <n v="4.4000000000000004"/>
    <n v="2"/>
  </r>
  <r>
    <s v="COUNTY"/>
    <x v="11"/>
    <s v="850332"/>
    <n v="4.4000000000000004"/>
    <n v="4.4000000000000004"/>
    <x v="0"/>
    <d v="2016-09-06T00:00:00"/>
    <x v="5"/>
    <n v="5001428"/>
    <n v="4.4000000000000004"/>
    <n v="1"/>
  </r>
  <r>
    <s v="COUNTY"/>
    <x v="11"/>
    <s v="850334"/>
    <n v="8.8000000000000007"/>
    <n v="8.8000000000000007"/>
    <x v="0"/>
    <d v="2016-09-06T00:00:00"/>
    <x v="5"/>
    <n v="5767190"/>
    <n v="4.4000000000000004"/>
    <n v="2"/>
  </r>
  <r>
    <s v="COUNTY"/>
    <x v="11"/>
    <s v="850335"/>
    <n v="8.8000000000000007"/>
    <n v="8.8000000000000007"/>
    <x v="0"/>
    <d v="2016-09-06T00:00:00"/>
    <x v="5"/>
    <n v="5001565"/>
    <n v="4.4000000000000004"/>
    <n v="2"/>
  </r>
  <r>
    <s v="COUNTY"/>
    <x v="11"/>
    <s v="850336"/>
    <n v="4.4000000000000004"/>
    <n v="4.4000000000000004"/>
    <x v="0"/>
    <d v="2016-09-06T00:00:00"/>
    <x v="5"/>
    <n v="5006290"/>
    <n v="4.4000000000000004"/>
    <n v="1"/>
  </r>
  <r>
    <s v="COUNTY"/>
    <x v="11"/>
    <s v="850340"/>
    <n v="4.4000000000000004"/>
    <n v="4.4000000000000004"/>
    <x v="0"/>
    <d v="2016-09-06T00:00:00"/>
    <x v="5"/>
    <n v="5006366"/>
    <n v="4.4000000000000004"/>
    <n v="1"/>
  </r>
  <r>
    <s v="COUNTY"/>
    <x v="11"/>
    <s v="850839"/>
    <n v="8.8000000000000007"/>
    <n v="8.8000000000000007"/>
    <x v="0"/>
    <d v="2016-09-07T00:00:00"/>
    <x v="5"/>
    <n v="5004109"/>
    <n v="4.4000000000000004"/>
    <n v="2"/>
  </r>
  <r>
    <s v="COUNTY"/>
    <x v="11"/>
    <s v="850843"/>
    <n v="4.4000000000000004"/>
    <n v="4.4000000000000004"/>
    <x v="0"/>
    <d v="2016-09-07T00:00:00"/>
    <x v="5"/>
    <n v="5012003"/>
    <n v="4.4000000000000004"/>
    <n v="1"/>
  </r>
  <r>
    <s v="COUNTY"/>
    <x v="11"/>
    <s v="850844"/>
    <n v="8.8000000000000007"/>
    <n v="8.8000000000000007"/>
    <x v="0"/>
    <d v="2016-09-07T00:00:00"/>
    <x v="5"/>
    <n v="5006282"/>
    <n v="4.4000000000000004"/>
    <n v="2"/>
  </r>
  <r>
    <s v="COUNTY"/>
    <x v="11"/>
    <s v="850847"/>
    <n v="4.4000000000000004"/>
    <n v="4.4000000000000004"/>
    <x v="0"/>
    <d v="2016-09-07T00:00:00"/>
    <x v="5"/>
    <n v="5005793"/>
    <n v="4.4000000000000004"/>
    <n v="1"/>
  </r>
  <r>
    <s v="COUNTY"/>
    <x v="11"/>
    <s v="850848"/>
    <n v="4.4000000000000004"/>
    <n v="4.4000000000000004"/>
    <x v="0"/>
    <d v="2016-09-07T00:00:00"/>
    <x v="5"/>
    <n v="5006080"/>
    <n v="4.4000000000000004"/>
    <n v="1"/>
  </r>
  <r>
    <s v="COUNTY"/>
    <x v="11"/>
    <s v="849352"/>
    <n v="-4.4000000000000004"/>
    <n v="4.4000000000000004"/>
    <x v="0"/>
    <d v="2016-09-08T00:00:00"/>
    <x v="5"/>
    <n v="5743180"/>
    <n v="4.4000000000000004"/>
    <n v="-1"/>
  </r>
  <r>
    <s v="COUNTY"/>
    <x v="11"/>
    <s v="849389"/>
    <n v="8.8000000000000007"/>
    <n v="8.8000000000000007"/>
    <x v="0"/>
    <d v="2016-09-08T00:00:00"/>
    <x v="5"/>
    <n v="5786180"/>
    <n v="4.4000000000000004"/>
    <n v="2"/>
  </r>
  <r>
    <s v="COUNTY"/>
    <x v="11"/>
    <s v="849950"/>
    <n v="8.8000000000000007"/>
    <n v="8.8000000000000007"/>
    <x v="0"/>
    <d v="2016-09-08T00:00:00"/>
    <x v="5"/>
    <n v="5005591"/>
    <n v="4.4000000000000004"/>
    <n v="2"/>
  </r>
  <r>
    <s v="COUNTY"/>
    <x v="11"/>
    <s v="849958"/>
    <n v="13.2"/>
    <n v="13.2"/>
    <x v="0"/>
    <d v="2016-09-08T00:00:00"/>
    <x v="5"/>
    <n v="5749480"/>
    <n v="4.4000000000000004"/>
    <n v="2.9999999999999996"/>
  </r>
  <r>
    <s v="COUNTY"/>
    <x v="11"/>
    <s v="853969"/>
    <n v="4.4000000000000004"/>
    <n v="4.4000000000000004"/>
    <x v="0"/>
    <d v="2016-09-08T00:00:00"/>
    <x v="5"/>
    <n v="5010568"/>
    <n v="4.4000000000000004"/>
    <n v="1"/>
  </r>
  <r>
    <s v="COUNTY"/>
    <x v="11"/>
    <s v="853975"/>
    <n v="8.8000000000000007"/>
    <n v="8.8000000000000007"/>
    <x v="0"/>
    <d v="2016-09-08T00:00:00"/>
    <x v="5"/>
    <n v="5001473"/>
    <n v="4.4000000000000004"/>
    <n v="2"/>
  </r>
  <r>
    <s v="COUNTY"/>
    <x v="11"/>
    <s v="853976"/>
    <n v="4.4000000000000004"/>
    <n v="4.4000000000000004"/>
    <x v="0"/>
    <d v="2016-09-08T00:00:00"/>
    <x v="5"/>
    <n v="5000903"/>
    <n v="4.4000000000000004"/>
    <n v="1"/>
  </r>
  <r>
    <s v="COUNTY"/>
    <x v="11"/>
    <s v="853978"/>
    <n v="4.4000000000000004"/>
    <n v="4.4000000000000004"/>
    <x v="0"/>
    <d v="2016-09-08T00:00:00"/>
    <x v="5"/>
    <n v="5755520"/>
    <n v="4.4000000000000004"/>
    <n v="1"/>
  </r>
  <r>
    <s v="COUNTY"/>
    <x v="11"/>
    <s v="853979"/>
    <n v="4.4000000000000004"/>
    <n v="4.4000000000000004"/>
    <x v="0"/>
    <d v="2016-09-08T00:00:00"/>
    <x v="5"/>
    <n v="5007536"/>
    <n v="4.4000000000000004"/>
    <n v="1"/>
  </r>
  <r>
    <s v="COUNTY"/>
    <x v="11"/>
    <s v="853980"/>
    <n v="4.4000000000000004"/>
    <n v="4.4000000000000004"/>
    <x v="0"/>
    <d v="2016-09-08T00:00:00"/>
    <x v="5"/>
    <n v="5005668"/>
    <n v="4.4000000000000004"/>
    <n v="1"/>
  </r>
  <r>
    <s v="COUNTY"/>
    <x v="11"/>
    <s v="853981"/>
    <n v="4.4000000000000004"/>
    <n v="4.4000000000000004"/>
    <x v="0"/>
    <d v="2016-09-08T00:00:00"/>
    <x v="5"/>
    <n v="5005893"/>
    <n v="4.4000000000000004"/>
    <n v="1"/>
  </r>
  <r>
    <s v="COUNTY"/>
    <x v="11"/>
    <s v="853982"/>
    <n v="13.2"/>
    <n v="13.2"/>
    <x v="0"/>
    <d v="2016-09-08T00:00:00"/>
    <x v="5"/>
    <n v="5783100"/>
    <n v="4.4000000000000004"/>
    <n v="2.9999999999999996"/>
  </r>
  <r>
    <s v="COUNTY"/>
    <x v="11"/>
    <s v="853983"/>
    <n v="4.4000000000000004"/>
    <n v="4.4000000000000004"/>
    <x v="0"/>
    <d v="2016-09-08T00:00:00"/>
    <x v="5"/>
    <n v="5745290"/>
    <n v="4.4000000000000004"/>
    <n v="1"/>
  </r>
  <r>
    <s v="COUNTY"/>
    <x v="11"/>
    <s v="853990"/>
    <n v="4.4000000000000004"/>
    <n v="4.4000000000000004"/>
    <x v="0"/>
    <d v="2016-09-08T00:00:00"/>
    <x v="5"/>
    <n v="5004464"/>
    <n v="4.4000000000000004"/>
    <n v="1"/>
  </r>
  <r>
    <s v="COUNTY"/>
    <x v="11"/>
    <s v="853991"/>
    <n v="4.4000000000000004"/>
    <n v="4.4000000000000004"/>
    <x v="0"/>
    <d v="2016-09-08T00:00:00"/>
    <x v="5"/>
    <n v="5764150"/>
    <n v="4.4000000000000004"/>
    <n v="1"/>
  </r>
  <r>
    <s v="COUNTY"/>
    <x v="11"/>
    <s v="853993"/>
    <n v="4.4000000000000004"/>
    <n v="4.4000000000000004"/>
    <x v="0"/>
    <d v="2016-09-08T00:00:00"/>
    <x v="5"/>
    <n v="5743450"/>
    <n v="4.4000000000000004"/>
    <n v="1"/>
  </r>
  <r>
    <s v="COUNTY"/>
    <x v="11"/>
    <s v="853996"/>
    <n v="4.4000000000000004"/>
    <n v="4.4000000000000004"/>
    <x v="0"/>
    <d v="2016-09-08T00:00:00"/>
    <x v="5"/>
    <n v="5765610"/>
    <n v="4.4000000000000004"/>
    <n v="1"/>
  </r>
  <r>
    <s v="SpokCity"/>
    <x v="11"/>
    <s v="854031"/>
    <n v="4.4000000000000004"/>
    <n v="4.4000000000000004"/>
    <x v="0"/>
    <d v="2016-09-12T00:00:00"/>
    <x v="5"/>
    <n v="5013494"/>
    <n v="4.4000000000000004"/>
    <n v="1"/>
  </r>
  <r>
    <s v="COUNTY"/>
    <x v="11"/>
    <s v="854077"/>
    <n v="4.4000000000000004"/>
    <n v="4.4000000000000004"/>
    <x v="0"/>
    <d v="2016-09-13T00:00:00"/>
    <x v="5"/>
    <n v="5003990"/>
    <n v="4.4000000000000004"/>
    <n v="1"/>
  </r>
  <r>
    <s v="COUNTY"/>
    <x v="11"/>
    <s v="854078"/>
    <n v="8.8000000000000007"/>
    <n v="8.8000000000000007"/>
    <x v="0"/>
    <d v="2016-09-13T00:00:00"/>
    <x v="5"/>
    <n v="5011693"/>
    <n v="4.4000000000000004"/>
    <n v="2"/>
  </r>
  <r>
    <s v="COUNTY"/>
    <x v="11"/>
    <s v="854080"/>
    <n v="4.4000000000000004"/>
    <n v="4.4000000000000004"/>
    <x v="0"/>
    <d v="2016-09-13T00:00:00"/>
    <x v="5"/>
    <n v="5001063"/>
    <n v="4.4000000000000004"/>
    <n v="1"/>
  </r>
  <r>
    <s v="COUNTY"/>
    <x v="11"/>
    <s v="854085"/>
    <n v="4.4000000000000004"/>
    <n v="4.4000000000000004"/>
    <x v="0"/>
    <d v="2016-09-13T00:00:00"/>
    <x v="5"/>
    <n v="5007559"/>
    <n v="4.4000000000000004"/>
    <n v="1"/>
  </r>
  <r>
    <s v="COUNTY"/>
    <x v="11"/>
    <s v="854151"/>
    <n v="4.4000000000000004"/>
    <n v="4.4000000000000004"/>
    <x v="0"/>
    <d v="2016-09-13T00:00:00"/>
    <x v="5"/>
    <n v="5713460"/>
    <n v="4.4000000000000004"/>
    <n v="1"/>
  </r>
  <r>
    <s v="COUNTY"/>
    <x v="11"/>
    <s v="854153"/>
    <n v="4.4000000000000004"/>
    <n v="4.4000000000000004"/>
    <x v="0"/>
    <d v="2016-09-13T00:00:00"/>
    <x v="5"/>
    <n v="5011691"/>
    <n v="4.4000000000000004"/>
    <n v="1"/>
  </r>
  <r>
    <s v="COUNTY"/>
    <x v="11"/>
    <s v="854160"/>
    <n v="4.4000000000000004"/>
    <n v="4.4000000000000004"/>
    <x v="0"/>
    <d v="2016-09-14T00:00:00"/>
    <x v="5"/>
    <n v="5006080"/>
    <n v="4.4000000000000004"/>
    <n v="1"/>
  </r>
  <r>
    <s v="COUNTY"/>
    <x v="11"/>
    <s v="854163"/>
    <n v="4.4000000000000004"/>
    <n v="4.4000000000000004"/>
    <x v="0"/>
    <d v="2016-09-14T00:00:00"/>
    <x v="5"/>
    <n v="5004109"/>
    <n v="4.4000000000000004"/>
    <n v="1"/>
  </r>
  <r>
    <s v="COUNTY"/>
    <x v="11"/>
    <s v="854530"/>
    <n v="4.4000000000000004"/>
    <n v="4.4000000000000004"/>
    <x v="0"/>
    <d v="2016-09-15T00:00:00"/>
    <x v="5"/>
    <n v="5005668"/>
    <n v="4.4000000000000004"/>
    <n v="1"/>
  </r>
  <r>
    <s v="COUNTY"/>
    <x v="11"/>
    <s v="854535"/>
    <n v="4.4000000000000004"/>
    <n v="4.4000000000000004"/>
    <x v="0"/>
    <d v="2016-09-15T00:00:00"/>
    <x v="5"/>
    <n v="5785640"/>
    <n v="4.4000000000000004"/>
    <n v="1"/>
  </r>
  <r>
    <s v="COUNTY"/>
    <x v="11"/>
    <s v="854536"/>
    <n v="4.4000000000000004"/>
    <n v="4.4000000000000004"/>
    <x v="0"/>
    <d v="2016-09-15T00:00:00"/>
    <x v="5"/>
    <n v="5000903"/>
    <n v="4.4000000000000004"/>
    <n v="1"/>
  </r>
  <r>
    <s v="COUNTY"/>
    <x v="11"/>
    <s v="854537"/>
    <n v="4.4000000000000004"/>
    <n v="4.4000000000000004"/>
    <x v="0"/>
    <d v="2016-09-15T00:00:00"/>
    <x v="5"/>
    <n v="5744210"/>
    <n v="4.4000000000000004"/>
    <n v="1"/>
  </r>
  <r>
    <s v="COUNTY"/>
    <x v="11"/>
    <s v="854538"/>
    <n v="8.8000000000000007"/>
    <n v="8.8000000000000007"/>
    <x v="0"/>
    <d v="2016-09-15T00:00:00"/>
    <x v="5"/>
    <n v="5005321"/>
    <n v="4.4000000000000004"/>
    <n v="2"/>
  </r>
  <r>
    <s v="COUNTY"/>
    <x v="11"/>
    <s v="856141"/>
    <n v="4.4000000000000004"/>
    <n v="4.4000000000000004"/>
    <x v="0"/>
    <d v="2016-09-20T00:00:00"/>
    <x v="5"/>
    <n v="5005096"/>
    <n v="4.4000000000000004"/>
    <n v="1"/>
  </r>
  <r>
    <s v="COUNTY"/>
    <x v="11"/>
    <s v="856143"/>
    <n v="13.2"/>
    <n v="13.2"/>
    <x v="0"/>
    <d v="2016-09-20T00:00:00"/>
    <x v="5"/>
    <n v="5782980"/>
    <n v="4.4000000000000004"/>
    <n v="2.9999999999999996"/>
  </r>
  <r>
    <s v="COUNTY"/>
    <x v="11"/>
    <s v="856151"/>
    <n v="4.4000000000000004"/>
    <n v="4.4000000000000004"/>
    <x v="0"/>
    <d v="2016-09-20T00:00:00"/>
    <x v="5"/>
    <n v="5011691"/>
    <n v="4.4000000000000004"/>
    <n v="1"/>
  </r>
  <r>
    <s v="COUNTY"/>
    <x v="11"/>
    <s v="856152"/>
    <n v="4.4000000000000004"/>
    <n v="4.4000000000000004"/>
    <x v="0"/>
    <d v="2016-09-20T00:00:00"/>
    <x v="5"/>
    <n v="5014041"/>
    <n v="4.4000000000000004"/>
    <n v="1"/>
  </r>
  <r>
    <s v="COUNTY"/>
    <x v="11"/>
    <s v="856154"/>
    <n v="4.4000000000000004"/>
    <n v="4.4000000000000004"/>
    <x v="0"/>
    <d v="2016-09-20T00:00:00"/>
    <x v="5"/>
    <n v="5005018"/>
    <n v="4.4000000000000004"/>
    <n v="1"/>
  </r>
  <r>
    <s v="COUNTY"/>
    <x v="11"/>
    <s v="856161"/>
    <n v="4.4000000000000004"/>
    <n v="4.4000000000000004"/>
    <x v="0"/>
    <d v="2016-09-20T00:00:00"/>
    <x v="5"/>
    <n v="5012554"/>
    <n v="4.4000000000000004"/>
    <n v="1"/>
  </r>
  <r>
    <s v="COUNTY"/>
    <x v="11"/>
    <s v="856162"/>
    <n v="4.4000000000000004"/>
    <n v="4.4000000000000004"/>
    <x v="0"/>
    <d v="2016-09-20T00:00:00"/>
    <x v="5"/>
    <n v="5013962"/>
    <n v="4.4000000000000004"/>
    <n v="1"/>
  </r>
  <r>
    <s v="COUNTY"/>
    <x v="11"/>
    <s v="856163"/>
    <n v="4.4000000000000004"/>
    <n v="4.4000000000000004"/>
    <x v="0"/>
    <d v="2016-09-20T00:00:00"/>
    <x v="5"/>
    <n v="5000879"/>
    <n v="4.4000000000000004"/>
    <n v="1"/>
  </r>
  <r>
    <s v="COUNTY"/>
    <x v="11"/>
    <s v="856165"/>
    <n v="4.4000000000000004"/>
    <n v="4.4000000000000004"/>
    <x v="0"/>
    <d v="2016-09-20T00:00:00"/>
    <x v="5"/>
    <n v="5771660"/>
    <n v="4.4000000000000004"/>
    <n v="1"/>
  </r>
  <r>
    <s v="COUNTY"/>
    <x v="11"/>
    <s v="856166"/>
    <n v="8.8000000000000007"/>
    <n v="8.8000000000000007"/>
    <x v="0"/>
    <d v="2016-09-20T00:00:00"/>
    <x v="5"/>
    <n v="5763920"/>
    <n v="4.4000000000000004"/>
    <n v="2"/>
  </r>
  <r>
    <s v="COUNTY"/>
    <x v="11"/>
    <s v="856330"/>
    <n v="4.4000000000000004"/>
    <n v="4.4000000000000004"/>
    <x v="0"/>
    <d v="2016-09-21T00:00:00"/>
    <x v="5"/>
    <n v="5012003"/>
    <n v="4.4000000000000004"/>
    <n v="1"/>
  </r>
  <r>
    <s v="COUNTY"/>
    <x v="11"/>
    <s v="856686"/>
    <n v="8.8000000000000007"/>
    <n v="8.8000000000000007"/>
    <x v="0"/>
    <d v="2016-09-22T00:00:00"/>
    <x v="5"/>
    <n v="5764150"/>
    <n v="4.4000000000000004"/>
    <n v="2"/>
  </r>
  <r>
    <s v="COUNTY"/>
    <x v="11"/>
    <s v="856689"/>
    <n v="4.4000000000000004"/>
    <n v="4.4000000000000004"/>
    <x v="0"/>
    <d v="2016-09-22T00:00:00"/>
    <x v="5"/>
    <n v="5765610"/>
    <n v="4.4000000000000004"/>
    <n v="1"/>
  </r>
  <r>
    <s v="COUNTY"/>
    <x v="11"/>
    <s v="856690"/>
    <n v="4.4000000000000004"/>
    <n v="4.4000000000000004"/>
    <x v="0"/>
    <d v="2016-09-22T00:00:00"/>
    <x v="5"/>
    <n v="5767660"/>
    <n v="4.4000000000000004"/>
    <n v="1"/>
  </r>
  <r>
    <s v="COUNTY"/>
    <x v="11"/>
    <s v="856693"/>
    <n v="4.4000000000000004"/>
    <n v="4.4000000000000004"/>
    <x v="0"/>
    <d v="2016-09-22T00:00:00"/>
    <x v="5"/>
    <n v="5747390"/>
    <n v="4.4000000000000004"/>
    <n v="1"/>
  </r>
  <r>
    <s v="COUNTY"/>
    <x v="11"/>
    <s v="856695"/>
    <n v="4.4000000000000004"/>
    <n v="4.4000000000000004"/>
    <x v="0"/>
    <d v="2016-09-22T00:00:00"/>
    <x v="5"/>
    <n v="5006020"/>
    <n v="4.4000000000000004"/>
    <n v="1"/>
  </r>
  <r>
    <s v="COUNTY"/>
    <x v="11"/>
    <s v="856697"/>
    <n v="4.4000000000000004"/>
    <n v="4.4000000000000004"/>
    <x v="0"/>
    <d v="2016-09-22T00:00:00"/>
    <x v="5"/>
    <n v="5007536"/>
    <n v="4.4000000000000004"/>
    <n v="1"/>
  </r>
  <r>
    <s v="COUNTY"/>
    <x v="11"/>
    <s v="856699"/>
    <n v="4.4000000000000004"/>
    <n v="4.4000000000000004"/>
    <x v="0"/>
    <d v="2016-09-22T00:00:00"/>
    <x v="5"/>
    <n v="5007151"/>
    <n v="4.4000000000000004"/>
    <n v="1"/>
  </r>
  <r>
    <s v="COUNTY"/>
    <x v="11"/>
    <s v="856700"/>
    <n v="4.4000000000000004"/>
    <n v="4.4000000000000004"/>
    <x v="0"/>
    <d v="2016-09-22T00:00:00"/>
    <x v="5"/>
    <n v="5783100"/>
    <n v="4.4000000000000004"/>
    <n v="1"/>
  </r>
  <r>
    <s v="COUNTY"/>
    <x v="11"/>
    <s v="856702"/>
    <n v="4.4000000000000004"/>
    <n v="4.4000000000000004"/>
    <x v="0"/>
    <d v="2016-09-22T00:00:00"/>
    <x v="5"/>
    <n v="5005059"/>
    <n v="4.4000000000000004"/>
    <n v="1"/>
  </r>
  <r>
    <s v="COUNTY"/>
    <x v="11"/>
    <s v="856704"/>
    <n v="4.4000000000000004"/>
    <n v="4.4000000000000004"/>
    <x v="0"/>
    <d v="2016-09-22T00:00:00"/>
    <x v="5"/>
    <n v="5000903"/>
    <n v="4.4000000000000004"/>
    <n v="1"/>
  </r>
  <r>
    <s v="COUNTY"/>
    <x v="11"/>
    <s v="856705"/>
    <n v="8.8000000000000007"/>
    <n v="8.8000000000000007"/>
    <x v="0"/>
    <d v="2016-09-22T00:00:00"/>
    <x v="5"/>
    <n v="5000976"/>
    <n v="4.4000000000000004"/>
    <n v="2"/>
  </r>
  <r>
    <s v="COUNTY"/>
    <x v="11"/>
    <s v="856706"/>
    <n v="8.8000000000000007"/>
    <n v="8.8000000000000007"/>
    <x v="0"/>
    <d v="2016-09-22T00:00:00"/>
    <x v="5"/>
    <n v="5726240"/>
    <n v="4.4000000000000004"/>
    <n v="2"/>
  </r>
  <r>
    <s v="COUNTY"/>
    <x v="11"/>
    <s v="856707"/>
    <n v="4.4000000000000004"/>
    <n v="4.4000000000000004"/>
    <x v="0"/>
    <d v="2016-09-22T00:00:00"/>
    <x v="5"/>
    <n v="5001351"/>
    <n v="4.4000000000000004"/>
    <n v="1"/>
  </r>
  <r>
    <s v="COUNTY"/>
    <x v="11"/>
    <s v="856708"/>
    <n v="4.4000000000000004"/>
    <n v="4.4000000000000004"/>
    <x v="0"/>
    <d v="2016-09-22T00:00:00"/>
    <x v="5"/>
    <n v="5001386"/>
    <n v="4.4000000000000004"/>
    <n v="1"/>
  </r>
  <r>
    <s v="COUNTY"/>
    <x v="11"/>
    <s v="856709"/>
    <n v="17.600000000000001"/>
    <n v="17.600000000000001"/>
    <x v="0"/>
    <d v="2016-09-22T00:00:00"/>
    <x v="5"/>
    <n v="5781340"/>
    <n v="4.4000000000000004"/>
    <n v="4"/>
  </r>
  <r>
    <s v="COUNTY"/>
    <x v="11"/>
    <s v="856710"/>
    <n v="8.8000000000000007"/>
    <n v="8.8000000000000007"/>
    <x v="0"/>
    <d v="2016-09-22T00:00:00"/>
    <x v="5"/>
    <n v="5005321"/>
    <n v="4.4000000000000004"/>
    <n v="2"/>
  </r>
  <r>
    <s v="COUNTY"/>
    <x v="11"/>
    <s v="856782"/>
    <n v="13.2"/>
    <n v="13.2"/>
    <x v="0"/>
    <d v="2016-09-22T00:00:00"/>
    <x v="5"/>
    <n v="5722210"/>
    <n v="4.4000000000000004"/>
    <n v="2.9999999999999996"/>
  </r>
  <r>
    <s v="COUNTY"/>
    <x v="11"/>
    <s v="857977"/>
    <n v="4.4000000000000004"/>
    <n v="4.4000000000000004"/>
    <x v="0"/>
    <d v="2016-09-23T00:00:00"/>
    <x v="5"/>
    <n v="5761890"/>
    <n v="4.4000000000000004"/>
    <n v="1"/>
  </r>
  <r>
    <s v="COUNTY"/>
    <x v="11"/>
    <s v="857978"/>
    <n v="4.4000000000000004"/>
    <n v="4.4000000000000004"/>
    <x v="0"/>
    <d v="2016-09-23T00:00:00"/>
    <x v="5"/>
    <n v="5773660"/>
    <n v="4.4000000000000004"/>
    <n v="1"/>
  </r>
  <r>
    <s v="COUNTY"/>
    <x v="11"/>
    <s v="857989"/>
    <n v="17.600000000000001"/>
    <n v="17.600000000000001"/>
    <x v="0"/>
    <d v="2016-09-26T00:00:00"/>
    <x v="5"/>
    <n v="5016654"/>
    <n v="4.4000000000000004"/>
    <n v="4"/>
  </r>
  <r>
    <s v="COUNTY"/>
    <x v="11"/>
    <s v="858885"/>
    <n v="4.4000000000000004"/>
    <n v="4.4000000000000004"/>
    <x v="0"/>
    <d v="2016-09-27T00:00:00"/>
    <x v="5"/>
    <n v="5001498"/>
    <n v="4.4000000000000004"/>
    <n v="1"/>
  </r>
  <r>
    <s v="COUNTY"/>
    <x v="11"/>
    <s v="858886"/>
    <n v="8.8000000000000007"/>
    <n v="8.8000000000000007"/>
    <x v="0"/>
    <d v="2016-09-27T00:00:00"/>
    <x v="5"/>
    <n v="5011693"/>
    <n v="4.4000000000000004"/>
    <n v="2"/>
  </r>
  <r>
    <s v="COUNTY"/>
    <x v="11"/>
    <s v="858887"/>
    <n v="4.4000000000000004"/>
    <n v="4.4000000000000004"/>
    <x v="0"/>
    <d v="2016-09-27T00:00:00"/>
    <x v="5"/>
    <n v="5013360"/>
    <n v="4.4000000000000004"/>
    <n v="1"/>
  </r>
  <r>
    <s v="COUNTY"/>
    <x v="11"/>
    <s v="858888"/>
    <n v="4.4000000000000004"/>
    <n v="4.4000000000000004"/>
    <x v="0"/>
    <d v="2016-09-27T00:00:00"/>
    <x v="5"/>
    <n v="5001552"/>
    <n v="4.4000000000000004"/>
    <n v="1"/>
  </r>
  <r>
    <s v="COUNTY"/>
    <x v="11"/>
    <s v="859397"/>
    <n v="4.4000000000000004"/>
    <n v="4.4000000000000004"/>
    <x v="0"/>
    <d v="2016-09-27T00:00:00"/>
    <x v="5"/>
    <n v="5006677"/>
    <n v="4.4000000000000004"/>
    <n v="1"/>
  </r>
  <r>
    <s v="COUNTY"/>
    <x v="11"/>
    <s v="859402"/>
    <n v="4.4000000000000004"/>
    <n v="4.4000000000000004"/>
    <x v="0"/>
    <d v="2016-09-27T00:00:00"/>
    <x v="5"/>
    <n v="5006249"/>
    <n v="4.4000000000000004"/>
    <n v="1"/>
  </r>
  <r>
    <s v="COUNTY"/>
    <x v="11"/>
    <s v="859406"/>
    <n v="4.4000000000000004"/>
    <n v="4.4000000000000004"/>
    <x v="0"/>
    <d v="2016-09-27T00:00:00"/>
    <x v="5"/>
    <n v="5006594"/>
    <n v="4.4000000000000004"/>
    <n v="1"/>
  </r>
  <r>
    <s v="COUNTY"/>
    <x v="11"/>
    <s v="859407"/>
    <n v="4.4000000000000004"/>
    <n v="4.4000000000000004"/>
    <x v="0"/>
    <d v="2016-09-27T00:00:00"/>
    <x v="5"/>
    <n v="5729720"/>
    <n v="4.4000000000000004"/>
    <n v="1"/>
  </r>
  <r>
    <s v="COUNTY"/>
    <x v="11"/>
    <s v="860252"/>
    <n v="4.4000000000000004"/>
    <n v="4.4000000000000004"/>
    <x v="0"/>
    <d v="2016-09-28T00:00:00"/>
    <x v="5"/>
    <n v="5012003"/>
    <n v="4.4000000000000004"/>
    <n v="1"/>
  </r>
  <r>
    <s v="COUNTY"/>
    <x v="11"/>
    <s v="860254"/>
    <n v="4.4000000000000004"/>
    <n v="4.4000000000000004"/>
    <x v="0"/>
    <d v="2016-09-28T00:00:00"/>
    <x v="5"/>
    <n v="5006282"/>
    <n v="4.4000000000000004"/>
    <n v="1"/>
  </r>
  <r>
    <s v="COUNTY"/>
    <x v="11"/>
    <s v="860336"/>
    <n v="4.4000000000000004"/>
    <n v="4.4000000000000004"/>
    <x v="0"/>
    <d v="2016-09-29T00:00:00"/>
    <x v="5"/>
    <n v="5779370"/>
    <n v="4.4000000000000004"/>
    <n v="1"/>
  </r>
  <r>
    <s v="COUNTY"/>
    <x v="11"/>
    <s v="860337"/>
    <n v="4.4000000000000004"/>
    <n v="4.4000000000000004"/>
    <x v="0"/>
    <d v="2016-09-29T00:00:00"/>
    <x v="5"/>
    <n v="5013667"/>
    <n v="4.4000000000000004"/>
    <n v="1"/>
  </r>
  <r>
    <s v="COUNTY"/>
    <x v="11"/>
    <s v="860340"/>
    <n v="13.2"/>
    <n v="13.2"/>
    <x v="0"/>
    <d v="2016-09-29T00:00:00"/>
    <x v="5"/>
    <n v="5776720"/>
    <n v="4.4000000000000004"/>
    <n v="2.9999999999999996"/>
  </r>
  <r>
    <s v="COUNTY"/>
    <x v="11"/>
    <s v="860341"/>
    <n v="4.4000000000000004"/>
    <n v="4.4000000000000004"/>
    <x v="0"/>
    <d v="2016-09-29T00:00:00"/>
    <x v="5"/>
    <n v="5000903"/>
    <n v="4.4000000000000004"/>
    <n v="1"/>
  </r>
  <r>
    <s v="COUNTY"/>
    <x v="11"/>
    <s v="860342"/>
    <n v="4.4000000000000004"/>
    <n v="4.4000000000000004"/>
    <x v="0"/>
    <d v="2016-09-29T00:00:00"/>
    <x v="5"/>
    <n v="5001330"/>
    <n v="4.4000000000000004"/>
    <n v="1"/>
  </r>
  <r>
    <s v="COUNTY"/>
    <x v="11"/>
    <s v="860343"/>
    <n v="8.8000000000000007"/>
    <n v="8.8000000000000007"/>
    <x v="0"/>
    <d v="2016-09-29T00:00:00"/>
    <x v="5"/>
    <n v="5000895"/>
    <n v="4.4000000000000004"/>
    <n v="2"/>
  </r>
  <r>
    <s v="COUNTY"/>
    <x v="11"/>
    <s v="860344"/>
    <n v="8.8000000000000007"/>
    <n v="8.8000000000000007"/>
    <x v="0"/>
    <d v="2016-09-29T00:00:00"/>
    <x v="5"/>
    <n v="5767640"/>
    <n v="4.4000000000000004"/>
    <n v="2"/>
  </r>
  <r>
    <s v="COUNTY"/>
    <x v="11"/>
    <s v="860346"/>
    <n v="4.4000000000000004"/>
    <n v="4.4000000000000004"/>
    <x v="0"/>
    <d v="2016-09-29T00:00:00"/>
    <x v="5"/>
    <n v="5001485"/>
    <n v="4.4000000000000004"/>
    <n v="1"/>
  </r>
  <r>
    <s v="COUNTY"/>
    <x v="11"/>
    <s v="860347"/>
    <n v="4.4000000000000004"/>
    <n v="4.4000000000000004"/>
    <x v="0"/>
    <d v="2016-09-29T00:00:00"/>
    <x v="5"/>
    <n v="5006164"/>
    <n v="4.4000000000000004"/>
    <n v="1"/>
  </r>
  <r>
    <s v="COUNTY"/>
    <x v="11"/>
    <s v="860578"/>
    <n v="4.4000000000000004"/>
    <n v="4.4000000000000004"/>
    <x v="0"/>
    <d v="2016-09-30T00:00:00"/>
    <x v="5"/>
    <n v="5010728"/>
    <n v="4.4000000000000004"/>
    <n v="1"/>
  </r>
  <r>
    <s v="COUNTY"/>
    <x v="11"/>
    <s v="860579"/>
    <n v="4.4000000000000004"/>
    <n v="4.4000000000000004"/>
    <x v="0"/>
    <d v="2016-09-30T00:00:00"/>
    <x v="5"/>
    <n v="5010629"/>
    <n v="4.4000000000000004"/>
    <n v="1"/>
  </r>
  <r>
    <s v="SpokCity"/>
    <x v="11"/>
    <s v="864235"/>
    <n v="13.2"/>
    <n v="13.2"/>
    <x v="0"/>
    <d v="2016-10-03T00:00:00"/>
    <x v="6"/>
    <n v="5013494"/>
    <n v="4.4000000000000004"/>
    <n v="2.9999999999999996"/>
  </r>
  <r>
    <s v="COUNTY"/>
    <x v="11"/>
    <s v="865110"/>
    <n v="17.600000000000001"/>
    <n v="17.600000000000001"/>
    <x v="0"/>
    <d v="2016-10-04T00:00:00"/>
    <x v="6"/>
    <n v="5767190"/>
    <n v="4.4000000000000004"/>
    <n v="4"/>
  </r>
  <r>
    <s v="COUNTY"/>
    <x v="11"/>
    <s v="865112"/>
    <n v="8.8000000000000007"/>
    <n v="8.8000000000000007"/>
    <x v="0"/>
    <d v="2016-10-04T00:00:00"/>
    <x v="6"/>
    <n v="5729720"/>
    <n v="4.4000000000000004"/>
    <n v="2"/>
  </r>
  <r>
    <s v="COUNTY"/>
    <x v="11"/>
    <s v="865117"/>
    <n v="4.4000000000000004"/>
    <n v="4.4000000000000004"/>
    <x v="0"/>
    <d v="2016-10-04T00:00:00"/>
    <x v="6"/>
    <n v="5006677"/>
    <n v="4.4000000000000004"/>
    <n v="1"/>
  </r>
  <r>
    <s v="COUNTY"/>
    <x v="11"/>
    <s v="865121"/>
    <n v="4.4000000000000004"/>
    <n v="4.4000000000000004"/>
    <x v="0"/>
    <d v="2016-10-04T00:00:00"/>
    <x v="6"/>
    <n v="5007484"/>
    <n v="4.4000000000000004"/>
    <n v="1"/>
  </r>
  <r>
    <s v="COUNTY"/>
    <x v="11"/>
    <s v="865122"/>
    <n v="4.4000000000000004"/>
    <n v="4.4000000000000004"/>
    <x v="0"/>
    <d v="2016-10-04T00:00:00"/>
    <x v="6"/>
    <n v="5004538"/>
    <n v="4.4000000000000004"/>
    <n v="1"/>
  </r>
  <r>
    <s v="COUNTY"/>
    <x v="11"/>
    <s v="864777"/>
    <n v="4.4000000000000004"/>
    <n v="4.4000000000000004"/>
    <x v="0"/>
    <d v="2016-10-05T00:00:00"/>
    <x v="6"/>
    <n v="5012003"/>
    <n v="4.4000000000000004"/>
    <n v="1"/>
  </r>
  <r>
    <s v="COUNTY"/>
    <x v="11"/>
    <s v="864779"/>
    <n v="4.4000000000000004"/>
    <n v="4.4000000000000004"/>
    <x v="0"/>
    <d v="2016-10-05T00:00:00"/>
    <x v="6"/>
    <n v="5006282"/>
    <n v="4.4000000000000004"/>
    <n v="1"/>
  </r>
  <r>
    <s v="COUNTY"/>
    <x v="11"/>
    <s v="867542"/>
    <n v="4.4000000000000004"/>
    <n v="4.4000000000000004"/>
    <x v="0"/>
    <d v="2016-10-07T00:00:00"/>
    <x v="6"/>
    <n v="5744560"/>
    <n v="4.4000000000000004"/>
    <n v="1"/>
  </r>
  <r>
    <s v="COUNTY"/>
    <x v="11"/>
    <s v="865429"/>
    <n v="4.4000000000000004"/>
    <n v="4.4000000000000004"/>
    <x v="0"/>
    <d v="2016-10-10T00:00:00"/>
    <x v="6"/>
    <n v="5004421"/>
    <n v="4.4000000000000004"/>
    <n v="1"/>
  </r>
  <r>
    <s v="COUNTY"/>
    <x v="11"/>
    <s v="865430"/>
    <n v="4.4000000000000004"/>
    <n v="4.4000000000000004"/>
    <x v="0"/>
    <d v="2016-10-10T00:00:00"/>
    <x v="6"/>
    <n v="5780210"/>
    <n v="4.4000000000000004"/>
    <n v="1"/>
  </r>
  <r>
    <s v="COUNTY"/>
    <x v="11"/>
    <s v="865308"/>
    <n v="8.8000000000000007"/>
    <n v="8.8000000000000007"/>
    <x v="0"/>
    <d v="2016-10-11T00:00:00"/>
    <x v="6"/>
    <n v="5765610"/>
    <n v="4.4000000000000004"/>
    <n v="2"/>
  </r>
  <r>
    <s v="COUNTY"/>
    <x v="11"/>
    <s v="868020"/>
    <n v="4.4000000000000004"/>
    <n v="4.4000000000000004"/>
    <x v="0"/>
    <d v="2016-10-11T00:00:00"/>
    <x v="6"/>
    <n v="5006290"/>
    <n v="4.4000000000000004"/>
    <n v="1"/>
  </r>
  <r>
    <s v="COUNTY"/>
    <x v="11"/>
    <s v="868028"/>
    <n v="4.4000000000000004"/>
    <n v="4.4000000000000004"/>
    <x v="0"/>
    <d v="2016-10-11T00:00:00"/>
    <x v="6"/>
    <n v="5006677"/>
    <n v="4.4000000000000004"/>
    <n v="1"/>
  </r>
  <r>
    <s v="COUNTY"/>
    <x v="11"/>
    <s v="868030"/>
    <n v="4.4000000000000004"/>
    <n v="4.4000000000000004"/>
    <x v="0"/>
    <d v="2016-10-11T00:00:00"/>
    <x v="6"/>
    <n v="5006366"/>
    <n v="4.4000000000000004"/>
    <n v="1"/>
  </r>
  <r>
    <s v="COUNTY"/>
    <x v="11"/>
    <s v="868031"/>
    <n v="4.4000000000000004"/>
    <n v="4.4000000000000004"/>
    <x v="0"/>
    <d v="2016-10-11T00:00:00"/>
    <x v="6"/>
    <n v="5006293"/>
    <n v="4.4000000000000004"/>
    <n v="1"/>
  </r>
  <r>
    <s v="COUNTY"/>
    <x v="11"/>
    <s v="868032"/>
    <n v="4.4000000000000004"/>
    <n v="4.4000000000000004"/>
    <x v="0"/>
    <d v="2016-10-11T00:00:00"/>
    <x v="6"/>
    <n v="5007484"/>
    <n v="4.4000000000000004"/>
    <n v="1"/>
  </r>
  <r>
    <s v="COUNTY"/>
    <x v="11"/>
    <s v="868033"/>
    <n v="4.4000000000000004"/>
    <n v="4.4000000000000004"/>
    <x v="0"/>
    <d v="2016-10-11T00:00:00"/>
    <x v="6"/>
    <n v="5005482"/>
    <n v="4.4000000000000004"/>
    <n v="1"/>
  </r>
  <r>
    <s v="COUNTY"/>
    <x v="11"/>
    <s v="868035"/>
    <n v="4.4000000000000004"/>
    <n v="4.4000000000000004"/>
    <x v="0"/>
    <d v="2016-10-11T00:00:00"/>
    <x v="6"/>
    <n v="5001190"/>
    <n v="4.4000000000000004"/>
    <n v="1"/>
  </r>
  <r>
    <s v="COUNTY"/>
    <x v="11"/>
    <s v="868039"/>
    <n v="8.8000000000000007"/>
    <n v="8.8000000000000007"/>
    <x v="0"/>
    <d v="2016-10-11T00:00:00"/>
    <x v="6"/>
    <n v="5780400"/>
    <n v="4.4000000000000004"/>
    <n v="2"/>
  </r>
  <r>
    <s v="COUNTY"/>
    <x v="11"/>
    <s v="868041"/>
    <n v="4.4000000000000004"/>
    <n v="4.4000000000000004"/>
    <x v="0"/>
    <d v="2016-10-11T00:00:00"/>
    <x v="6"/>
    <n v="5005018"/>
    <n v="4.4000000000000004"/>
    <n v="1"/>
  </r>
  <r>
    <s v="COUNTY"/>
    <x v="11"/>
    <s v="868048"/>
    <n v="4.4000000000000004"/>
    <n v="4.4000000000000004"/>
    <x v="0"/>
    <d v="2016-10-11T00:00:00"/>
    <x v="6"/>
    <n v="5746890"/>
    <n v="4.4000000000000004"/>
    <n v="1"/>
  </r>
  <r>
    <s v="COUNTY"/>
    <x v="11"/>
    <s v="868055"/>
    <n v="8.8000000000000007"/>
    <n v="8.8000000000000007"/>
    <x v="0"/>
    <d v="2016-10-12T00:00:00"/>
    <x v="6"/>
    <n v="5006080"/>
    <n v="4.4000000000000004"/>
    <n v="2"/>
  </r>
  <r>
    <s v="COUNTY"/>
    <x v="11"/>
    <s v="868056"/>
    <n v="4.4000000000000004"/>
    <n v="4.4000000000000004"/>
    <x v="0"/>
    <d v="2016-10-12T00:00:00"/>
    <x v="6"/>
    <n v="5006304"/>
    <n v="4.4000000000000004"/>
    <n v="1"/>
  </r>
  <r>
    <s v="COUNTY"/>
    <x v="11"/>
    <s v="868059"/>
    <n v="4.4000000000000004"/>
    <n v="4.4000000000000004"/>
    <x v="0"/>
    <d v="2016-10-12T00:00:00"/>
    <x v="6"/>
    <n v="5005161"/>
    <n v="4.4000000000000004"/>
    <n v="1"/>
  </r>
  <r>
    <s v="COUNTY"/>
    <x v="11"/>
    <s v="869205"/>
    <n v="4.4000000000000004"/>
    <n v="4.4000000000000004"/>
    <x v="0"/>
    <d v="2016-10-13T00:00:00"/>
    <x v="6"/>
    <n v="5004002"/>
    <n v="4.4000000000000004"/>
    <n v="1"/>
  </r>
  <r>
    <s v="COUNTY"/>
    <x v="11"/>
    <s v="869206"/>
    <n v="4.4000000000000004"/>
    <n v="4.4000000000000004"/>
    <x v="0"/>
    <d v="2016-10-13T00:00:00"/>
    <x v="6"/>
    <n v="5001473"/>
    <n v="4.4000000000000004"/>
    <n v="1"/>
  </r>
  <r>
    <s v="COUNTY"/>
    <x v="11"/>
    <s v="869207"/>
    <n v="4.4000000000000004"/>
    <n v="4.4000000000000004"/>
    <x v="0"/>
    <d v="2016-10-13T00:00:00"/>
    <x v="6"/>
    <n v="5001364"/>
    <n v="4.4000000000000004"/>
    <n v="1"/>
  </r>
  <r>
    <s v="COUNTY"/>
    <x v="11"/>
    <s v="869208"/>
    <n v="4.4000000000000004"/>
    <n v="4.4000000000000004"/>
    <x v="0"/>
    <d v="2016-10-13T00:00:00"/>
    <x v="6"/>
    <n v="5000903"/>
    <n v="4.4000000000000004"/>
    <n v="1"/>
  </r>
  <r>
    <s v="COUNTY"/>
    <x v="11"/>
    <s v="869209"/>
    <n v="4.4000000000000004"/>
    <n v="4.4000000000000004"/>
    <x v="0"/>
    <d v="2016-10-13T00:00:00"/>
    <x v="6"/>
    <n v="5769140"/>
    <n v="4.4000000000000004"/>
    <n v="1"/>
  </r>
  <r>
    <s v="COUNTY"/>
    <x v="11"/>
    <s v="869210"/>
    <n v="4.4000000000000004"/>
    <n v="4.4000000000000004"/>
    <x v="0"/>
    <d v="2016-10-13T00:00:00"/>
    <x v="6"/>
    <n v="5000951"/>
    <n v="4.4000000000000004"/>
    <n v="1"/>
  </r>
  <r>
    <s v="COUNTY"/>
    <x v="11"/>
    <s v="869211"/>
    <n v="4.4000000000000004"/>
    <n v="4.4000000000000004"/>
    <x v="0"/>
    <d v="2016-10-13T00:00:00"/>
    <x v="6"/>
    <n v="5011651"/>
    <n v="4.4000000000000004"/>
    <n v="1"/>
  </r>
  <r>
    <s v="COUNTY"/>
    <x v="11"/>
    <s v="869213"/>
    <n v="8.8000000000000007"/>
    <n v="8.8000000000000007"/>
    <x v="0"/>
    <d v="2016-10-13T00:00:00"/>
    <x v="6"/>
    <n v="5765610"/>
    <n v="4.4000000000000004"/>
    <n v="2"/>
  </r>
  <r>
    <s v="COUNTY"/>
    <x v="11"/>
    <s v="869309"/>
    <n v="4.4000000000000004"/>
    <n v="4.4000000000000004"/>
    <x v="0"/>
    <d v="2016-10-14T00:00:00"/>
    <x v="6"/>
    <n v="5700550"/>
    <n v="4.4000000000000004"/>
    <n v="1"/>
  </r>
  <r>
    <s v="COUNTY"/>
    <x v="11"/>
    <s v="869391"/>
    <n v="4.4000000000000004"/>
    <n v="4.4000000000000004"/>
    <x v="0"/>
    <d v="2016-10-17T00:00:00"/>
    <x v="6"/>
    <n v="5006350"/>
    <n v="4.4000000000000004"/>
    <n v="1"/>
  </r>
  <r>
    <s v="COUNTY"/>
    <x v="11"/>
    <s v="869398"/>
    <n v="4.4000000000000004"/>
    <n v="4.4000000000000004"/>
    <x v="0"/>
    <d v="2016-10-17T00:00:00"/>
    <x v="6"/>
    <n v="5014791"/>
    <n v="4.4000000000000004"/>
    <n v="1"/>
  </r>
  <r>
    <s v="COUNTY"/>
    <x v="11"/>
    <s v="869469"/>
    <n v="4.4000000000000004"/>
    <n v="4.4000000000000004"/>
    <x v="0"/>
    <d v="2016-10-18T00:00:00"/>
    <x v="6"/>
    <n v="5005018"/>
    <n v="4.4000000000000004"/>
    <n v="1"/>
  </r>
  <r>
    <s v="COUNTY"/>
    <x v="11"/>
    <s v="869476"/>
    <n v="4.4000000000000004"/>
    <n v="4.4000000000000004"/>
    <x v="0"/>
    <d v="2016-10-18T00:00:00"/>
    <x v="6"/>
    <n v="5767190"/>
    <n v="4.4000000000000004"/>
    <n v="1"/>
  </r>
  <r>
    <s v="COUNTY"/>
    <x v="11"/>
    <s v="869478"/>
    <n v="4.4000000000000004"/>
    <n v="4.4000000000000004"/>
    <x v="0"/>
    <d v="2016-10-18T00:00:00"/>
    <x v="6"/>
    <n v="5006677"/>
    <n v="4.4000000000000004"/>
    <n v="1"/>
  </r>
  <r>
    <s v="COUNTY"/>
    <x v="11"/>
    <s v="869479"/>
    <n v="8.8000000000000007"/>
    <n v="8.8000000000000007"/>
    <x v="0"/>
    <d v="2016-10-18T00:00:00"/>
    <x v="6"/>
    <n v="5729280"/>
    <n v="4.4000000000000004"/>
    <n v="2"/>
  </r>
  <r>
    <s v="COUNTY"/>
    <x v="11"/>
    <s v="869866"/>
    <n v="4.4000000000000004"/>
    <n v="4.4000000000000004"/>
    <x v="0"/>
    <d v="2016-10-19T00:00:00"/>
    <x v="6"/>
    <n v="5006080"/>
    <n v="4.4000000000000004"/>
    <n v="1"/>
  </r>
  <r>
    <s v="COUNTY"/>
    <x v="11"/>
    <s v="869871"/>
    <n v="4.4000000000000004"/>
    <n v="4.4000000000000004"/>
    <x v="0"/>
    <d v="2016-10-19T00:00:00"/>
    <x v="6"/>
    <n v="5006282"/>
    <n v="4.4000000000000004"/>
    <n v="1"/>
  </r>
  <r>
    <s v="COUNTY"/>
    <x v="11"/>
    <s v="869873"/>
    <n v="4.4000000000000004"/>
    <n v="4.4000000000000004"/>
    <x v="0"/>
    <d v="2016-10-19T00:00:00"/>
    <x v="6"/>
    <n v="5016407"/>
    <n v="4.4000000000000004"/>
    <n v="1"/>
  </r>
  <r>
    <s v="COUNTY"/>
    <x v="11"/>
    <s v="869874"/>
    <n v="4.4000000000000004"/>
    <n v="4.4000000000000004"/>
    <x v="0"/>
    <d v="2016-10-19T00:00:00"/>
    <x v="6"/>
    <n v="5010582"/>
    <n v="4.4000000000000004"/>
    <n v="1"/>
  </r>
  <r>
    <s v="COUNTY"/>
    <x v="11"/>
    <s v="869950"/>
    <n v="4.4000000000000004"/>
    <n v="4.4000000000000004"/>
    <x v="0"/>
    <d v="2016-10-20T00:00:00"/>
    <x v="6"/>
    <n v="5005825"/>
    <n v="4.4000000000000004"/>
    <n v="1"/>
  </r>
  <r>
    <s v="COUNTY"/>
    <x v="11"/>
    <s v="869952"/>
    <n v="4.4000000000000004"/>
    <n v="4.4000000000000004"/>
    <x v="0"/>
    <d v="2016-10-20T00:00:00"/>
    <x v="6"/>
    <n v="5001473"/>
    <n v="4.4000000000000004"/>
    <n v="1"/>
  </r>
  <r>
    <s v="COUNTY"/>
    <x v="11"/>
    <s v="869953"/>
    <n v="4.4000000000000004"/>
    <n v="4.4000000000000004"/>
    <x v="0"/>
    <d v="2016-10-20T00:00:00"/>
    <x v="6"/>
    <n v="5001364"/>
    <n v="4.4000000000000004"/>
    <n v="1"/>
  </r>
  <r>
    <s v="COUNTY"/>
    <x v="11"/>
    <s v="869954"/>
    <n v="4.4000000000000004"/>
    <n v="4.4000000000000004"/>
    <x v="0"/>
    <d v="2016-10-20T00:00:00"/>
    <x v="6"/>
    <n v="5000903"/>
    <n v="4.4000000000000004"/>
    <n v="1"/>
  </r>
  <r>
    <s v="COUNTY"/>
    <x v="11"/>
    <s v="869956"/>
    <n v="4.4000000000000004"/>
    <n v="4.4000000000000004"/>
    <x v="0"/>
    <d v="2016-10-20T00:00:00"/>
    <x v="6"/>
    <n v="5001351"/>
    <n v="4.4000000000000004"/>
    <n v="1"/>
  </r>
  <r>
    <s v="COUNTY"/>
    <x v="11"/>
    <s v="869957"/>
    <n v="4.4000000000000004"/>
    <n v="4.4000000000000004"/>
    <x v="0"/>
    <d v="2016-10-20T00:00:00"/>
    <x v="6"/>
    <n v="5780010"/>
    <n v="4.4000000000000004"/>
    <n v="1"/>
  </r>
  <r>
    <s v="COUNTY"/>
    <x v="11"/>
    <s v="869960"/>
    <n v="4.4000000000000004"/>
    <n v="4.4000000000000004"/>
    <x v="0"/>
    <d v="2016-10-20T00:00:00"/>
    <x v="6"/>
    <n v="5778810"/>
    <n v="4.4000000000000004"/>
    <n v="1"/>
  </r>
  <r>
    <s v="COUNTY"/>
    <x v="11"/>
    <s v="869961"/>
    <n v="8.8000000000000007"/>
    <n v="8.8000000000000007"/>
    <x v="0"/>
    <d v="2016-10-20T00:00:00"/>
    <x v="6"/>
    <n v="5004317"/>
    <n v="4.4000000000000004"/>
    <n v="2"/>
  </r>
  <r>
    <s v="COUNTY"/>
    <x v="11"/>
    <s v="869962"/>
    <n v="4.4000000000000004"/>
    <n v="4.4000000000000004"/>
    <x v="0"/>
    <d v="2016-10-20T00:00:00"/>
    <x v="6"/>
    <n v="5783100"/>
    <n v="4.4000000000000004"/>
    <n v="1"/>
  </r>
  <r>
    <s v="COUNTY"/>
    <x v="11"/>
    <s v="872423"/>
    <n v="26.4"/>
    <n v="26.4"/>
    <x v="0"/>
    <d v="2016-10-20T00:00:00"/>
    <x v="6"/>
    <n v="5740590"/>
    <n v="4.4000000000000004"/>
    <n v="5.9999999999999991"/>
  </r>
  <r>
    <s v="COUNTY"/>
    <x v="11"/>
    <s v="872659"/>
    <n v="17.600000000000001"/>
    <n v="17.600000000000001"/>
    <x v="0"/>
    <d v="2016-10-26T00:00:00"/>
    <x v="6"/>
    <n v="5762580"/>
    <n v="4.4000000000000004"/>
    <n v="4"/>
  </r>
  <r>
    <s v="COUNTY"/>
    <x v="11"/>
    <s v="872660"/>
    <n v="4.4000000000000004"/>
    <n v="4.4000000000000004"/>
    <x v="0"/>
    <d v="2016-10-26T00:00:00"/>
    <x v="6"/>
    <n v="5005814"/>
    <n v="4.4000000000000004"/>
    <n v="1"/>
  </r>
  <r>
    <s v="COUNTY"/>
    <x v="11"/>
    <s v="872661"/>
    <n v="4.4000000000000004"/>
    <n v="4.4000000000000004"/>
    <x v="0"/>
    <d v="2016-10-26T00:00:00"/>
    <x v="6"/>
    <n v="5004638"/>
    <n v="4.4000000000000004"/>
    <n v="1"/>
  </r>
  <r>
    <s v="COUNTY"/>
    <x v="11"/>
    <s v="872670"/>
    <n v="4.4000000000000004"/>
    <n v="4.4000000000000004"/>
    <x v="0"/>
    <d v="2016-10-27T00:00:00"/>
    <x v="6"/>
    <n v="5005059"/>
    <n v="4.4000000000000004"/>
    <n v="1"/>
  </r>
  <r>
    <s v="COUNTY"/>
    <x v="11"/>
    <s v="872671"/>
    <n v="8.8000000000000007"/>
    <n v="8.8000000000000007"/>
    <x v="0"/>
    <d v="2016-10-27T00:00:00"/>
    <x v="6"/>
    <n v="5001473"/>
    <n v="4.4000000000000004"/>
    <n v="2"/>
  </r>
  <r>
    <s v="COUNTY"/>
    <x v="11"/>
    <s v="872672"/>
    <n v="13.2"/>
    <n v="13.2"/>
    <x v="0"/>
    <d v="2016-10-27T00:00:00"/>
    <x v="6"/>
    <n v="5000903"/>
    <n v="4.4000000000000004"/>
    <n v="2.9999999999999996"/>
  </r>
  <r>
    <s v="COUNTY"/>
    <x v="11"/>
    <s v="872673"/>
    <n v="13.2"/>
    <n v="13.2"/>
    <x v="0"/>
    <d v="2016-10-27T00:00:00"/>
    <x v="6"/>
    <n v="5001351"/>
    <n v="4.4000000000000004"/>
    <n v="2.9999999999999996"/>
  </r>
  <r>
    <s v="COUNTY"/>
    <x v="11"/>
    <s v="872679"/>
    <n v="4.4000000000000004"/>
    <n v="4.4000000000000004"/>
    <x v="0"/>
    <d v="2016-10-27T00:00:00"/>
    <x v="6"/>
    <n v="5014509"/>
    <n v="4.4000000000000004"/>
    <n v="1"/>
  </r>
  <r>
    <s v="COUNTY"/>
    <x v="11"/>
    <s v="872680"/>
    <n v="8.8000000000000007"/>
    <n v="8.8000000000000007"/>
    <x v="0"/>
    <d v="2016-10-27T00:00:00"/>
    <x v="6"/>
    <n v="5765610"/>
    <n v="4.4000000000000004"/>
    <n v="2"/>
  </r>
  <r>
    <s v="COUNTY"/>
    <x v="11"/>
    <s v="872684"/>
    <n v="4.4000000000000004"/>
    <n v="4.4000000000000004"/>
    <x v="0"/>
    <d v="2016-10-27T00:00:00"/>
    <x v="6"/>
    <n v="5006059"/>
    <n v="4.4000000000000004"/>
    <n v="1"/>
  </r>
  <r>
    <s v="COUNTY"/>
    <x v="11"/>
    <s v="872686"/>
    <n v="4.4000000000000004"/>
    <n v="4.4000000000000004"/>
    <x v="0"/>
    <d v="2016-10-27T00:00:00"/>
    <x v="6"/>
    <n v="5005649"/>
    <n v="4.4000000000000004"/>
    <n v="1"/>
  </r>
  <r>
    <s v="COUNTY"/>
    <x v="11"/>
    <s v="873996"/>
    <n v="4.4000000000000004"/>
    <n v="4.4000000000000004"/>
    <x v="0"/>
    <d v="2016-10-27T00:00:00"/>
    <x v="6"/>
    <n v="5010568"/>
    <n v="4.4000000000000004"/>
    <n v="1"/>
  </r>
  <r>
    <s v="COUNTY"/>
    <x v="11"/>
    <s v="872632"/>
    <n v="8.8000000000000007"/>
    <n v="8.8000000000000007"/>
    <x v="0"/>
    <d v="2016-10-28T00:00:00"/>
    <x v="6"/>
    <n v="5000980"/>
    <n v="4.4000000000000004"/>
    <n v="2"/>
  </r>
  <r>
    <s v="COUNTY"/>
    <x v="11"/>
    <s v="872638"/>
    <n v="4.4000000000000004"/>
    <n v="4.4000000000000004"/>
    <x v="0"/>
    <d v="2016-10-28T00:00:00"/>
    <x v="6"/>
    <n v="5005833"/>
    <n v="4.4000000000000004"/>
    <n v="1"/>
  </r>
  <r>
    <s v="COUNTY"/>
    <x v="11"/>
    <s v="872643"/>
    <n v="4.4000000000000004"/>
    <n v="4.4000000000000004"/>
    <x v="0"/>
    <d v="2016-10-28T00:00:00"/>
    <x v="6"/>
    <n v="5006677"/>
    <n v="4.4000000000000004"/>
    <n v="1"/>
  </r>
  <r>
    <s v="COUNTY"/>
    <x v="11"/>
    <s v="872644"/>
    <n v="4.4000000000000004"/>
    <n v="4.4000000000000004"/>
    <x v="0"/>
    <d v="2016-10-28T00:00:00"/>
    <x v="6"/>
    <n v="5004036"/>
    <n v="4.4000000000000004"/>
    <n v="1"/>
  </r>
  <r>
    <s v="COUNTY"/>
    <x v="11"/>
    <s v="872646"/>
    <n v="4.4000000000000004"/>
    <n v="4.4000000000000004"/>
    <x v="0"/>
    <d v="2016-10-28T00:00:00"/>
    <x v="6"/>
    <n v="5775530"/>
    <n v="4.4000000000000004"/>
    <n v="1"/>
  </r>
  <r>
    <s v="COUNTY"/>
    <x v="11"/>
    <s v="874806"/>
    <n v="4.4000000000000004"/>
    <n v="4.4000000000000004"/>
    <x v="0"/>
    <d v="2016-10-31T00:00:00"/>
    <x v="6"/>
    <n v="5015630"/>
    <n v="4.4000000000000004"/>
    <n v="1"/>
  </r>
  <r>
    <s v="COUNTY"/>
    <x v="11"/>
    <s v="875941"/>
    <n v="13.2"/>
    <n v="13.2"/>
    <x v="0"/>
    <d v="2016-11-01T00:00:00"/>
    <x v="7"/>
    <n v="5784270"/>
    <n v="4.4000000000000004"/>
    <n v="2.9999999999999996"/>
  </r>
  <r>
    <s v="COUNTY"/>
    <x v="11"/>
    <s v="876686"/>
    <n v="4.4000000000000004"/>
    <n v="4.4000000000000004"/>
    <x v="0"/>
    <d v="2016-11-01T00:00:00"/>
    <x v="7"/>
    <n v="5004337"/>
    <n v="4.4000000000000004"/>
    <n v="1"/>
  </r>
  <r>
    <s v="COUNTY"/>
    <x v="11"/>
    <s v="876690"/>
    <n v="4.4000000000000004"/>
    <n v="4.4000000000000004"/>
    <x v="0"/>
    <d v="2016-11-01T00:00:00"/>
    <x v="7"/>
    <n v="5763290"/>
    <n v="4.4000000000000004"/>
    <n v="1"/>
  </r>
  <r>
    <s v="COUNTY"/>
    <x v="11"/>
    <s v="876708"/>
    <n v="8.8000000000000007"/>
    <n v="8.8000000000000007"/>
    <x v="0"/>
    <d v="2016-11-01T00:00:00"/>
    <x v="7"/>
    <n v="5011693"/>
    <n v="4.4000000000000004"/>
    <n v="2"/>
  </r>
  <r>
    <s v="COUNTY"/>
    <x v="11"/>
    <s v="876709"/>
    <n v="4.4000000000000004"/>
    <n v="4.4000000000000004"/>
    <x v="0"/>
    <d v="2016-11-01T00:00:00"/>
    <x v="7"/>
    <n v="5767190"/>
    <n v="4.4000000000000004"/>
    <n v="1"/>
  </r>
  <r>
    <s v="COUNTY"/>
    <x v="11"/>
    <s v="876713"/>
    <n v="4.4000000000000004"/>
    <n v="4.4000000000000004"/>
    <x v="0"/>
    <d v="2016-11-01T00:00:00"/>
    <x v="7"/>
    <n v="5729280"/>
    <n v="4.4000000000000004"/>
    <n v="1"/>
  </r>
  <r>
    <s v="COUNTY"/>
    <x v="11"/>
    <s v="876715"/>
    <n v="8.8000000000000007"/>
    <n v="8.8000000000000007"/>
    <x v="0"/>
    <d v="2016-11-01T00:00:00"/>
    <x v="7"/>
    <n v="5756600"/>
    <n v="4.4000000000000004"/>
    <n v="2"/>
  </r>
  <r>
    <s v="COUNTY"/>
    <x v="11"/>
    <s v="876716"/>
    <n v="4.4000000000000004"/>
    <n v="4.4000000000000004"/>
    <x v="0"/>
    <d v="2016-11-01T00:00:00"/>
    <x v="7"/>
    <n v="5775530"/>
    <n v="4.4000000000000004"/>
    <n v="1"/>
  </r>
  <r>
    <s v="COUNTY"/>
    <x v="11"/>
    <s v="876717"/>
    <n v="4.4000000000000004"/>
    <n v="4.4000000000000004"/>
    <x v="0"/>
    <d v="2016-11-01T00:00:00"/>
    <x v="7"/>
    <n v="5773050"/>
    <n v="4.4000000000000004"/>
    <n v="1"/>
  </r>
  <r>
    <s v="COUNTY"/>
    <x v="11"/>
    <s v="879570"/>
    <n v="8.8000000000000007"/>
    <n v="8.8000000000000007"/>
    <x v="0"/>
    <d v="2016-11-01T00:00:00"/>
    <x v="7"/>
    <n v="5754470"/>
    <n v="4.4000000000000004"/>
    <n v="2"/>
  </r>
  <r>
    <s v="COUNTY"/>
    <x v="11"/>
    <s v="877643"/>
    <n v="8.8000000000000007"/>
    <n v="8.8000000000000007"/>
    <x v="0"/>
    <d v="2016-11-02T00:00:00"/>
    <x v="7"/>
    <n v="5762580"/>
    <n v="4.4000000000000004"/>
    <n v="2"/>
  </r>
  <r>
    <s v="COUNTY"/>
    <x v="11"/>
    <s v="877646"/>
    <n v="4.4000000000000004"/>
    <n v="4.4000000000000004"/>
    <x v="0"/>
    <d v="2016-11-02T00:00:00"/>
    <x v="7"/>
    <n v="5012003"/>
    <n v="4.4000000000000004"/>
    <n v="1"/>
  </r>
  <r>
    <s v="COUNTY"/>
    <x v="11"/>
    <s v="877649"/>
    <n v="4.4000000000000004"/>
    <n v="4.4000000000000004"/>
    <x v="0"/>
    <d v="2016-11-02T00:00:00"/>
    <x v="7"/>
    <n v="5006282"/>
    <n v="4.4000000000000004"/>
    <n v="1"/>
  </r>
  <r>
    <s v="COUNTY"/>
    <x v="11"/>
    <s v="878429"/>
    <n v="8.8000000000000007"/>
    <n v="8.8000000000000007"/>
    <x v="0"/>
    <d v="2016-11-03T00:00:00"/>
    <x v="7"/>
    <n v="5765610"/>
    <n v="4.4000000000000004"/>
    <n v="2"/>
  </r>
  <r>
    <s v="COUNTY"/>
    <x v="11"/>
    <s v="878756"/>
    <n v="4.4000000000000004"/>
    <n v="4.4000000000000004"/>
    <x v="0"/>
    <d v="2016-11-03T00:00:00"/>
    <x v="7"/>
    <n v="5004325"/>
    <n v="4.4000000000000004"/>
    <n v="1"/>
  </r>
  <r>
    <s v="COUNTY"/>
    <x v="11"/>
    <s v="878757"/>
    <n v="4.4000000000000004"/>
    <n v="4.4000000000000004"/>
    <x v="0"/>
    <d v="2016-11-03T00:00:00"/>
    <x v="7"/>
    <n v="5006020"/>
    <n v="4.4000000000000004"/>
    <n v="1"/>
  </r>
  <r>
    <s v="COUNTY"/>
    <x v="11"/>
    <s v="878758"/>
    <n v="4.4000000000000004"/>
    <n v="4.4000000000000004"/>
    <x v="0"/>
    <d v="2016-11-03T00:00:00"/>
    <x v="7"/>
    <n v="5004232"/>
    <n v="4.4000000000000004"/>
    <n v="1"/>
  </r>
  <r>
    <s v="COUNTY"/>
    <x v="11"/>
    <s v="878760"/>
    <n v="4.4000000000000004"/>
    <n v="4.4000000000000004"/>
    <x v="0"/>
    <d v="2016-11-03T00:00:00"/>
    <x v="7"/>
    <n v="5005059"/>
    <n v="4.4000000000000004"/>
    <n v="1"/>
  </r>
  <r>
    <s v="COUNTY"/>
    <x v="11"/>
    <s v="878761"/>
    <n v="8.8000000000000007"/>
    <n v="8.8000000000000007"/>
    <x v="0"/>
    <d v="2016-11-03T00:00:00"/>
    <x v="7"/>
    <n v="5000903"/>
    <n v="4.4000000000000004"/>
    <n v="2"/>
  </r>
  <r>
    <s v="COUNTY"/>
    <x v="11"/>
    <s v="878762"/>
    <n v="4.4000000000000004"/>
    <n v="4.4000000000000004"/>
    <x v="0"/>
    <d v="2016-11-03T00:00:00"/>
    <x v="7"/>
    <n v="5000976"/>
    <n v="4.4000000000000004"/>
    <n v="1"/>
  </r>
  <r>
    <s v="COUNTY"/>
    <x v="11"/>
    <s v="878763"/>
    <n v="4.4000000000000004"/>
    <n v="4.4000000000000004"/>
    <x v="0"/>
    <d v="2016-11-03T00:00:00"/>
    <x v="7"/>
    <n v="5005893"/>
    <n v="4.4000000000000004"/>
    <n v="1"/>
  </r>
  <r>
    <s v="COUNTY"/>
    <x v="11"/>
    <s v="878764"/>
    <n v="8.8000000000000007"/>
    <n v="8.8000000000000007"/>
    <x v="0"/>
    <d v="2016-11-03T00:00:00"/>
    <x v="7"/>
    <n v="5004292"/>
    <n v="4.4000000000000004"/>
    <n v="2"/>
  </r>
  <r>
    <s v="COUNTY"/>
    <x v="11"/>
    <s v="878765"/>
    <n v="4.4000000000000004"/>
    <n v="4.4000000000000004"/>
    <x v="0"/>
    <d v="2016-11-03T00:00:00"/>
    <x v="7"/>
    <n v="5719700"/>
    <n v="4.4000000000000004"/>
    <n v="1"/>
  </r>
  <r>
    <s v="COUNTY"/>
    <x v="11"/>
    <s v="878766"/>
    <n v="4.4000000000000004"/>
    <n v="4.4000000000000004"/>
    <x v="0"/>
    <d v="2016-11-03T00:00:00"/>
    <x v="7"/>
    <n v="5783100"/>
    <n v="4.4000000000000004"/>
    <n v="1"/>
  </r>
  <r>
    <s v="COUNTY"/>
    <x v="11"/>
    <s v="879510"/>
    <n v="13.2"/>
    <n v="13.2"/>
    <x v="0"/>
    <d v="2016-11-07T00:00:00"/>
    <x v="7"/>
    <n v="5016654"/>
    <n v="4.4000000000000004"/>
    <n v="2.9999999999999996"/>
  </r>
  <r>
    <s v="COUNTY"/>
    <x v="11"/>
    <s v="879515"/>
    <n v="4.4000000000000004"/>
    <n v="4.4000000000000004"/>
    <x v="0"/>
    <d v="2016-11-07T00:00:00"/>
    <x v="7"/>
    <n v="5006350"/>
    <n v="4.4000000000000004"/>
    <n v="1"/>
  </r>
  <r>
    <s v="COUNTY"/>
    <x v="11"/>
    <s v="879517"/>
    <n v="4.4000000000000004"/>
    <n v="4.4000000000000004"/>
    <x v="0"/>
    <d v="2016-11-07T00:00:00"/>
    <x v="7"/>
    <n v="5772810"/>
    <n v="4.4000000000000004"/>
    <n v="1"/>
  </r>
  <r>
    <s v="COUNTY"/>
    <x v="11"/>
    <s v="879519"/>
    <n v="4.4000000000000004"/>
    <n v="4.4000000000000004"/>
    <x v="0"/>
    <d v="2016-11-07T00:00:00"/>
    <x v="7"/>
    <n v="5006623"/>
    <n v="4.4000000000000004"/>
    <n v="1"/>
  </r>
  <r>
    <s v="COUNTY"/>
    <x v="11"/>
    <s v="879521"/>
    <n v="4.4000000000000004"/>
    <n v="4.4000000000000004"/>
    <x v="0"/>
    <d v="2016-11-07T00:00:00"/>
    <x v="7"/>
    <n v="5005492"/>
    <n v="4.4000000000000004"/>
    <n v="1"/>
  </r>
  <r>
    <s v="COUNTY"/>
    <x v="11"/>
    <s v="879527"/>
    <n v="4.4000000000000004"/>
    <n v="4.4000000000000004"/>
    <x v="0"/>
    <d v="2016-11-07T00:00:00"/>
    <x v="7"/>
    <n v="5004644"/>
    <n v="4.4000000000000004"/>
    <n v="1"/>
  </r>
  <r>
    <s v="COUNTY"/>
    <x v="11"/>
    <s v="879530"/>
    <n v="4.4000000000000004"/>
    <n v="4.4000000000000004"/>
    <x v="0"/>
    <d v="2016-11-07T00:00:00"/>
    <x v="7"/>
    <n v="5014791"/>
    <n v="4.4000000000000004"/>
    <n v="1"/>
  </r>
  <r>
    <s v="COUNTY"/>
    <x v="11"/>
    <s v="879593"/>
    <n v="4.4000000000000004"/>
    <n v="4.4000000000000004"/>
    <x v="0"/>
    <d v="2016-11-08T00:00:00"/>
    <x v="7"/>
    <n v="5004651"/>
    <n v="4.4000000000000004"/>
    <n v="1"/>
  </r>
  <r>
    <s v="COUNTY"/>
    <x v="11"/>
    <s v="879595"/>
    <n v="13.2"/>
    <n v="13.2"/>
    <x v="0"/>
    <d v="2016-11-08T00:00:00"/>
    <x v="7"/>
    <n v="5006366"/>
    <n v="4.4000000000000004"/>
    <n v="2.9999999999999996"/>
  </r>
  <r>
    <s v="COUNTY"/>
    <x v="11"/>
    <s v="879596"/>
    <n v="4.4000000000000004"/>
    <n v="4.4000000000000004"/>
    <x v="0"/>
    <d v="2016-11-08T00:00:00"/>
    <x v="7"/>
    <n v="5004538"/>
    <n v="4.4000000000000004"/>
    <n v="1"/>
  </r>
  <r>
    <s v="COUNTY"/>
    <x v="11"/>
    <s v="879606"/>
    <n v="13.2"/>
    <n v="13.2"/>
    <x v="0"/>
    <d v="2016-11-09T00:00:00"/>
    <x v="7"/>
    <n v="5762580"/>
    <n v="4.4000000000000004"/>
    <n v="2.9999999999999996"/>
  </r>
  <r>
    <s v="COUNTY"/>
    <x v="11"/>
    <s v="879611"/>
    <n v="4.4000000000000004"/>
    <n v="4.4000000000000004"/>
    <x v="0"/>
    <d v="2016-11-09T00:00:00"/>
    <x v="7"/>
    <n v="5006561"/>
    <n v="4.4000000000000004"/>
    <n v="1"/>
  </r>
  <r>
    <s v="COUNTY"/>
    <x v="11"/>
    <s v="879613"/>
    <n v="4.4000000000000004"/>
    <n v="4.4000000000000004"/>
    <x v="0"/>
    <d v="2016-11-09T00:00:00"/>
    <x v="7"/>
    <n v="5006080"/>
    <n v="4.4000000000000004"/>
    <n v="1"/>
  </r>
  <r>
    <s v="COUNTY"/>
    <x v="11"/>
    <s v="880346"/>
    <n v="4.4000000000000004"/>
    <n v="4.4000000000000004"/>
    <x v="0"/>
    <d v="2016-11-10T00:00:00"/>
    <x v="7"/>
    <n v="5000903"/>
    <n v="4.4000000000000004"/>
    <n v="1"/>
  </r>
  <r>
    <s v="COUNTY"/>
    <x v="11"/>
    <s v="880347"/>
    <n v="4.4000000000000004"/>
    <n v="4.4000000000000004"/>
    <x v="0"/>
    <d v="2016-11-10T00:00:00"/>
    <x v="7"/>
    <n v="5744210"/>
    <n v="4.4000000000000004"/>
    <n v="1"/>
  </r>
  <r>
    <s v="COUNTY"/>
    <x v="11"/>
    <s v="880348"/>
    <n v="8.8000000000000007"/>
    <n v="8.8000000000000007"/>
    <x v="0"/>
    <d v="2016-11-10T00:00:00"/>
    <x v="7"/>
    <n v="5006164"/>
    <n v="4.4000000000000004"/>
    <n v="2"/>
  </r>
  <r>
    <s v="COUNTY"/>
    <x v="11"/>
    <s v="880350"/>
    <n v="4.4000000000000004"/>
    <n v="4.4000000000000004"/>
    <x v="0"/>
    <d v="2016-11-10T00:00:00"/>
    <x v="7"/>
    <n v="5005649"/>
    <n v="4.4000000000000004"/>
    <n v="1"/>
  </r>
  <r>
    <s v="COUNTY"/>
    <x v="11"/>
    <s v="880351"/>
    <n v="4.4000000000000004"/>
    <n v="4.4000000000000004"/>
    <x v="0"/>
    <d v="2016-11-10T00:00:00"/>
    <x v="7"/>
    <n v="5007536"/>
    <n v="4.4000000000000004"/>
    <n v="1"/>
  </r>
  <r>
    <s v="COUNTY"/>
    <x v="11"/>
    <s v="880352"/>
    <n v="4.4000000000000004"/>
    <n v="4.4000000000000004"/>
    <x v="0"/>
    <d v="2016-11-10T00:00:00"/>
    <x v="7"/>
    <n v="5004317"/>
    <n v="4.4000000000000004"/>
    <n v="1"/>
  </r>
  <r>
    <s v="COUNTY"/>
    <x v="11"/>
    <s v="880353"/>
    <n v="8.8000000000000007"/>
    <n v="8.8000000000000007"/>
    <x v="0"/>
    <d v="2016-11-10T00:00:00"/>
    <x v="7"/>
    <n v="5778410"/>
    <n v="4.4000000000000004"/>
    <n v="2"/>
  </r>
  <r>
    <s v="COUNTY"/>
    <x v="11"/>
    <s v="880355"/>
    <n v="4.4000000000000004"/>
    <n v="4.4000000000000004"/>
    <x v="0"/>
    <d v="2016-11-10T00:00:00"/>
    <x v="7"/>
    <n v="5015988"/>
    <n v="4.4000000000000004"/>
    <n v="1"/>
  </r>
  <r>
    <s v="COUNTY"/>
    <x v="11"/>
    <s v="880357"/>
    <n v="4.4000000000000004"/>
    <n v="4.4000000000000004"/>
    <x v="0"/>
    <d v="2016-11-10T00:00:00"/>
    <x v="7"/>
    <n v="5013029"/>
    <n v="4.4000000000000004"/>
    <n v="1"/>
  </r>
  <r>
    <s v="COUNTY"/>
    <x v="11"/>
    <s v="880491"/>
    <n v="4.4000000000000004"/>
    <n v="4.4000000000000004"/>
    <x v="0"/>
    <d v="2016-11-11T00:00:00"/>
    <x v="7"/>
    <n v="5785330"/>
    <n v="4.4000000000000004"/>
    <n v="1"/>
  </r>
  <r>
    <s v="COUNTY"/>
    <x v="11"/>
    <s v="880492"/>
    <n v="4.4000000000000004"/>
    <n v="4.4000000000000004"/>
    <x v="0"/>
    <d v="2016-11-11T00:00:00"/>
    <x v="7"/>
    <n v="5778720"/>
    <n v="4.4000000000000004"/>
    <n v="1"/>
  </r>
  <r>
    <s v="COUNTY"/>
    <x v="11"/>
    <s v="880552"/>
    <n v="4.4000000000000004"/>
    <n v="4.4000000000000004"/>
    <x v="0"/>
    <d v="2016-11-14T00:00:00"/>
    <x v="7"/>
    <n v="5004644"/>
    <n v="4.4000000000000004"/>
    <n v="1"/>
  </r>
  <r>
    <s v="COUNTY"/>
    <x v="11"/>
    <s v="880557"/>
    <n v="4.4000000000000004"/>
    <n v="4.4000000000000004"/>
    <x v="0"/>
    <d v="2016-11-14T00:00:00"/>
    <x v="7"/>
    <n v="5770190"/>
    <n v="4.4000000000000004"/>
    <n v="1"/>
  </r>
  <r>
    <s v="COUNTY"/>
    <x v="11"/>
    <s v="880558"/>
    <n v="8.8000000000000007"/>
    <n v="8.8000000000000007"/>
    <x v="0"/>
    <d v="2016-11-14T00:00:00"/>
    <x v="7"/>
    <n v="5006350"/>
    <n v="4.4000000000000004"/>
    <n v="2"/>
  </r>
  <r>
    <s v="COUNTY"/>
    <x v="11"/>
    <s v="883218"/>
    <n v="4.4000000000000004"/>
    <n v="4.4000000000000004"/>
    <x v="0"/>
    <d v="2016-11-16T00:00:00"/>
    <x v="7"/>
    <n v="5764560"/>
    <n v="4.4000000000000004"/>
    <n v="1"/>
  </r>
  <r>
    <s v="COUNTY"/>
    <x v="11"/>
    <s v="883220"/>
    <n v="8.8000000000000007"/>
    <n v="8.8000000000000007"/>
    <x v="0"/>
    <d v="2016-11-16T00:00:00"/>
    <x v="7"/>
    <n v="5004109"/>
    <n v="4.4000000000000004"/>
    <n v="2"/>
  </r>
  <r>
    <s v="COUNTY"/>
    <x v="11"/>
    <s v="883223"/>
    <n v="4.4000000000000004"/>
    <n v="4.4000000000000004"/>
    <x v="0"/>
    <d v="2016-11-16T00:00:00"/>
    <x v="7"/>
    <n v="5012003"/>
    <n v="4.4000000000000004"/>
    <n v="1"/>
  </r>
  <r>
    <s v="COUNTY"/>
    <x v="11"/>
    <s v="883224"/>
    <n v="4.4000000000000004"/>
    <n v="4.4000000000000004"/>
    <x v="0"/>
    <d v="2016-11-16T00:00:00"/>
    <x v="7"/>
    <n v="5006282"/>
    <n v="4.4000000000000004"/>
    <n v="1"/>
  </r>
  <r>
    <s v="COUNTY"/>
    <x v="11"/>
    <s v="883228"/>
    <n v="4.4000000000000004"/>
    <n v="4.4000000000000004"/>
    <x v="0"/>
    <d v="2016-11-16T00:00:00"/>
    <x v="7"/>
    <n v="5006080"/>
    <n v="4.4000000000000004"/>
    <n v="1"/>
  </r>
  <r>
    <s v="COUNTY"/>
    <x v="11"/>
    <s v="0"/>
    <n v="-4.2"/>
    <n v="4.2"/>
    <x v="0"/>
    <d v="2016-11-17T00:00:00"/>
    <x v="7"/>
    <n v="5770470"/>
    <n v="4.4000000000000004"/>
    <n v="-0.95454545454545447"/>
  </r>
  <r>
    <s v="COUNTY"/>
    <x v="11"/>
    <s v="881119"/>
    <n v="4.4000000000000004"/>
    <n v="4.4000000000000004"/>
    <x v="0"/>
    <d v="2016-11-17T00:00:00"/>
    <x v="7"/>
    <n v="5004462"/>
    <n v="4.4000000000000004"/>
    <n v="1"/>
  </r>
  <r>
    <s v="COUNTY"/>
    <x v="11"/>
    <s v="881120"/>
    <n v="4.4000000000000004"/>
    <n v="4.4000000000000004"/>
    <x v="0"/>
    <d v="2016-11-17T00:00:00"/>
    <x v="7"/>
    <n v="5010457"/>
    <n v="4.4000000000000004"/>
    <n v="1"/>
  </r>
  <r>
    <s v="COUNTY"/>
    <x v="11"/>
    <s v="881121"/>
    <n v="8.8000000000000007"/>
    <n v="8.8000000000000007"/>
    <x v="0"/>
    <d v="2016-11-17T00:00:00"/>
    <x v="7"/>
    <n v="5740070"/>
    <n v="4.4000000000000004"/>
    <n v="2"/>
  </r>
  <r>
    <s v="COUNTY"/>
    <x v="11"/>
    <s v="881122"/>
    <n v="4.4000000000000004"/>
    <n v="4.4000000000000004"/>
    <x v="0"/>
    <d v="2016-11-17T00:00:00"/>
    <x v="7"/>
    <n v="5004036"/>
    <n v="4.4000000000000004"/>
    <n v="1"/>
  </r>
  <r>
    <s v="COUNTY"/>
    <x v="11"/>
    <s v="881123"/>
    <n v="4.4000000000000004"/>
    <n v="4.4000000000000004"/>
    <x v="0"/>
    <d v="2016-11-17T00:00:00"/>
    <x v="7"/>
    <n v="5005064"/>
    <n v="4.4000000000000004"/>
    <n v="1"/>
  </r>
  <r>
    <s v="COUNTY"/>
    <x v="11"/>
    <s v="881125"/>
    <n v="13.2"/>
    <n v="13.2"/>
    <x v="0"/>
    <d v="2016-11-17T00:00:00"/>
    <x v="7"/>
    <n v="5015741"/>
    <n v="4.4000000000000004"/>
    <n v="2.9999999999999996"/>
  </r>
  <r>
    <s v="COUNTY"/>
    <x v="11"/>
    <s v="881129"/>
    <n v="4.4000000000000004"/>
    <n v="4.4000000000000004"/>
    <x v="0"/>
    <d v="2016-11-17T00:00:00"/>
    <x v="7"/>
    <n v="5014549"/>
    <n v="4.4000000000000004"/>
    <n v="1"/>
  </r>
  <r>
    <s v="COUNTY"/>
    <x v="11"/>
    <s v="883413"/>
    <n v="8.8000000000000007"/>
    <n v="8.8000000000000007"/>
    <x v="0"/>
    <d v="2016-11-17T00:00:00"/>
    <x v="7"/>
    <n v="5765610"/>
    <n v="4.4000000000000004"/>
    <n v="2"/>
  </r>
  <r>
    <s v="COUNTY"/>
    <x v="11"/>
    <s v="883415"/>
    <n v="8.8000000000000007"/>
    <n v="8.8000000000000007"/>
    <x v="0"/>
    <d v="2016-11-17T00:00:00"/>
    <x v="7"/>
    <n v="5743660"/>
    <n v="4.4000000000000004"/>
    <n v="2"/>
  </r>
  <r>
    <s v="COUNTY"/>
    <x v="11"/>
    <s v="883416"/>
    <n v="13.2"/>
    <n v="13.2"/>
    <x v="0"/>
    <d v="2016-11-17T00:00:00"/>
    <x v="7"/>
    <n v="5005893"/>
    <n v="4.4000000000000004"/>
    <n v="2.9999999999999996"/>
  </r>
  <r>
    <s v="COUNTY"/>
    <x v="11"/>
    <s v="883417"/>
    <n v="8.8000000000000007"/>
    <n v="8.8000000000000007"/>
    <x v="0"/>
    <d v="2016-11-17T00:00:00"/>
    <x v="7"/>
    <n v="5719700"/>
    <n v="4.4000000000000004"/>
    <n v="2"/>
  </r>
  <r>
    <s v="COUNTY"/>
    <x v="11"/>
    <s v="883418"/>
    <n v="22"/>
    <n v="22"/>
    <x v="0"/>
    <d v="2016-11-17T00:00:00"/>
    <x v="7"/>
    <n v="5783100"/>
    <n v="4.4000000000000004"/>
    <n v="5"/>
  </r>
  <r>
    <s v="COUNTY"/>
    <x v="11"/>
    <s v="888684"/>
    <n v="13.2"/>
    <n v="13.2"/>
    <x v="0"/>
    <d v="2016-11-17T00:00:00"/>
    <x v="7"/>
    <n v="5007475"/>
    <n v="4.4000000000000004"/>
    <n v="2.9999999999999996"/>
  </r>
  <r>
    <s v="COUNTY"/>
    <x v="11"/>
    <s v="888689"/>
    <n v="13.2"/>
    <n v="13.2"/>
    <x v="0"/>
    <d v="2016-11-17T00:00:00"/>
    <x v="7"/>
    <n v="5779680"/>
    <n v="4.4000000000000004"/>
    <n v="2.9999999999999996"/>
  </r>
  <r>
    <s v="COUNTY"/>
    <x v="11"/>
    <s v="885676"/>
    <n v="4.4000000000000004"/>
    <n v="4.4000000000000004"/>
    <x v="0"/>
    <d v="2016-11-18T00:00:00"/>
    <x v="7"/>
    <n v="5788310"/>
    <n v="4.4000000000000004"/>
    <n v="1"/>
  </r>
  <r>
    <s v="COUNTY"/>
    <x v="11"/>
    <s v="885678"/>
    <n v="4.4000000000000004"/>
    <n v="4.4000000000000004"/>
    <x v="0"/>
    <d v="2016-11-18T00:00:00"/>
    <x v="7"/>
    <n v="5734690"/>
    <n v="4.4000000000000004"/>
    <n v="1"/>
  </r>
  <r>
    <s v="COUNTY"/>
    <x v="11"/>
    <s v="885683"/>
    <n v="8.8000000000000007"/>
    <n v="8.8000000000000007"/>
    <x v="0"/>
    <d v="2016-11-18T00:00:00"/>
    <x v="7"/>
    <n v="5700550"/>
    <n v="4.4000000000000004"/>
    <n v="2"/>
  </r>
  <r>
    <s v="COUNTY"/>
    <x v="11"/>
    <s v="884613"/>
    <n v="8.8000000000000007"/>
    <n v="8.8000000000000007"/>
    <x v="0"/>
    <d v="2016-11-21T00:00:00"/>
    <x v="7"/>
    <n v="5778190"/>
    <n v="4.4000000000000004"/>
    <n v="2"/>
  </r>
  <r>
    <s v="COUNTY"/>
    <x v="11"/>
    <s v="884615"/>
    <n v="17.600000000000001"/>
    <n v="17.600000000000001"/>
    <x v="0"/>
    <d v="2016-11-21T00:00:00"/>
    <x v="7"/>
    <n v="5016654"/>
    <n v="4.4000000000000004"/>
    <n v="4"/>
  </r>
  <r>
    <s v="COUNTY"/>
    <x v="11"/>
    <s v="884616"/>
    <n v="4.4000000000000004"/>
    <n v="4.4000000000000004"/>
    <x v="0"/>
    <d v="2016-11-21T00:00:00"/>
    <x v="7"/>
    <n v="5006350"/>
    <n v="4.4000000000000004"/>
    <n v="1"/>
  </r>
  <r>
    <s v="COUNTY"/>
    <x v="11"/>
    <s v="887103"/>
    <n v="4.4000000000000004"/>
    <n v="4.4000000000000004"/>
    <x v="0"/>
    <d v="2016-11-22T00:00:00"/>
    <x v="7"/>
    <n v="5004964"/>
    <n v="4.4000000000000004"/>
    <n v="1"/>
  </r>
  <r>
    <s v="COUNTY"/>
    <x v="11"/>
    <s v="887105"/>
    <n v="4.4000000000000004"/>
    <n v="4.4000000000000004"/>
    <x v="0"/>
    <d v="2016-11-22T00:00:00"/>
    <x v="7"/>
    <n v="5006677"/>
    <n v="4.4000000000000004"/>
    <n v="1"/>
  </r>
  <r>
    <s v="COUNTY"/>
    <x v="11"/>
    <s v="887108"/>
    <n v="4.4000000000000004"/>
    <n v="4.4000000000000004"/>
    <x v="0"/>
    <d v="2016-11-22T00:00:00"/>
    <x v="7"/>
    <n v="5005064"/>
    <n v="4.4000000000000004"/>
    <n v="1"/>
  </r>
  <r>
    <s v="COUNTY"/>
    <x v="11"/>
    <s v="887109"/>
    <n v="4.4000000000000004"/>
    <n v="4.4000000000000004"/>
    <x v="0"/>
    <d v="2016-11-22T00:00:00"/>
    <x v="7"/>
    <n v="5775530"/>
    <n v="4.4000000000000004"/>
    <n v="1"/>
  </r>
  <r>
    <s v="COUNTY"/>
    <x v="11"/>
    <s v="887110"/>
    <n v="4.4000000000000004"/>
    <n v="4.4000000000000004"/>
    <x v="0"/>
    <d v="2016-11-22T00:00:00"/>
    <x v="7"/>
    <n v="5014508"/>
    <n v="4.4000000000000004"/>
    <n v="1"/>
  </r>
  <r>
    <s v="COUNTY"/>
    <x v="11"/>
    <s v="887112"/>
    <n v="4.4000000000000004"/>
    <n v="4.4000000000000004"/>
    <x v="0"/>
    <d v="2016-11-22T00:00:00"/>
    <x v="7"/>
    <n v="5006247"/>
    <n v="4.4000000000000004"/>
    <n v="1"/>
  </r>
  <r>
    <s v="COUNTY"/>
    <x v="11"/>
    <s v="887123"/>
    <n v="4.4000000000000004"/>
    <n v="4.4000000000000004"/>
    <x v="0"/>
    <d v="2016-11-22T00:00:00"/>
    <x v="7"/>
    <n v="5746890"/>
    <n v="4.4000000000000004"/>
    <n v="1"/>
  </r>
  <r>
    <s v="COUNTY"/>
    <x v="11"/>
    <s v="887125"/>
    <n v="8.8000000000000007"/>
    <n v="8.8000000000000007"/>
    <x v="0"/>
    <d v="2016-11-22T00:00:00"/>
    <x v="7"/>
    <n v="5000939"/>
    <n v="4.4000000000000004"/>
    <n v="2"/>
  </r>
  <r>
    <s v="COUNTY"/>
    <x v="11"/>
    <s v="887142"/>
    <n v="4.4000000000000004"/>
    <n v="4.4000000000000004"/>
    <x v="0"/>
    <d v="2016-11-23T00:00:00"/>
    <x v="7"/>
    <n v="5006122"/>
    <n v="4.4000000000000004"/>
    <n v="1"/>
  </r>
  <r>
    <s v="COUNTY"/>
    <x v="11"/>
    <s v="887158"/>
    <n v="4.4000000000000004"/>
    <n v="4.4000000000000004"/>
    <x v="0"/>
    <d v="2016-11-24T00:00:00"/>
    <x v="7"/>
    <n v="5007389"/>
    <n v="4.4000000000000004"/>
    <n v="1"/>
  </r>
  <r>
    <s v="COUNTY"/>
    <x v="11"/>
    <s v="887159"/>
    <n v="8.8000000000000007"/>
    <n v="8.8000000000000007"/>
    <x v="0"/>
    <d v="2016-11-24T00:00:00"/>
    <x v="7"/>
    <n v="5004002"/>
    <n v="4.4000000000000004"/>
    <n v="2"/>
  </r>
  <r>
    <s v="COUNTY"/>
    <x v="11"/>
    <s v="887160"/>
    <n v="4.4000000000000004"/>
    <n v="4.4000000000000004"/>
    <x v="0"/>
    <d v="2016-11-24T00:00:00"/>
    <x v="7"/>
    <n v="5004292"/>
    <n v="4.4000000000000004"/>
    <n v="1"/>
  </r>
  <r>
    <s v="COUNTY"/>
    <x v="11"/>
    <s v="887166"/>
    <n v="4.4000000000000004"/>
    <n v="4.4000000000000004"/>
    <x v="0"/>
    <d v="2016-11-24T00:00:00"/>
    <x v="7"/>
    <n v="5006286"/>
    <n v="4.4000000000000004"/>
    <n v="1"/>
  </r>
  <r>
    <s v="COUNTY"/>
    <x v="11"/>
    <s v="887178"/>
    <n v="8.8000000000000007"/>
    <n v="8.8000000000000007"/>
    <x v="0"/>
    <d v="2016-11-24T00:00:00"/>
    <x v="7"/>
    <n v="5765610"/>
    <n v="4.4000000000000004"/>
    <n v="2"/>
  </r>
  <r>
    <s v="COUNTY"/>
    <x v="11"/>
    <s v="887855"/>
    <n v="8.8000000000000007"/>
    <n v="8.8000000000000007"/>
    <x v="0"/>
    <d v="2016-11-25T00:00:00"/>
    <x v="7"/>
    <n v="5788310"/>
    <n v="4.4000000000000004"/>
    <n v="2"/>
  </r>
  <r>
    <s v="COUNTY"/>
    <x v="11"/>
    <s v="887871"/>
    <n v="8.8000000000000007"/>
    <n v="8.8000000000000007"/>
    <x v="0"/>
    <d v="2016-11-28T00:00:00"/>
    <x v="7"/>
    <n v="5006350"/>
    <n v="4.4000000000000004"/>
    <n v="2"/>
  </r>
  <r>
    <s v="COUNTY"/>
    <x v="11"/>
    <s v="887915"/>
    <n v="8.8000000000000007"/>
    <n v="8.8000000000000007"/>
    <x v="0"/>
    <d v="2016-11-29T00:00:00"/>
    <x v="7"/>
    <n v="5774020"/>
    <n v="4.4000000000000004"/>
    <n v="2"/>
  </r>
  <r>
    <s v="COUNTY"/>
    <x v="11"/>
    <s v="888638"/>
    <n v="13.2"/>
    <n v="13.2"/>
    <x v="0"/>
    <d v="2016-11-30T00:00:00"/>
    <x v="7"/>
    <n v="5006080"/>
    <n v="4.4000000000000004"/>
    <n v="2.9999999999999996"/>
  </r>
  <r>
    <s v="COUNTY"/>
    <x v="11"/>
    <s v="888640"/>
    <n v="4.4000000000000004"/>
    <n v="4.4000000000000004"/>
    <x v="0"/>
    <d v="2016-11-30T00:00:00"/>
    <x v="7"/>
    <n v="5004702"/>
    <n v="4.4000000000000004"/>
    <n v="1"/>
  </r>
  <r>
    <s v="COUNTY"/>
    <x v="11"/>
    <s v="888642"/>
    <n v="4.4000000000000004"/>
    <n v="4.4000000000000004"/>
    <x v="0"/>
    <d v="2016-11-30T00:00:00"/>
    <x v="7"/>
    <n v="5741400"/>
    <n v="4.4000000000000004"/>
    <n v="1"/>
  </r>
  <r>
    <s v="COUNTY"/>
    <x v="11"/>
    <s v="888644"/>
    <n v="8.8000000000000007"/>
    <n v="8.8000000000000007"/>
    <x v="0"/>
    <d v="2016-11-30T00:00:00"/>
    <x v="7"/>
    <n v="5004109"/>
    <n v="4.4000000000000004"/>
    <n v="2"/>
  </r>
  <r>
    <s v="COUNTY"/>
    <x v="11"/>
    <s v="888651"/>
    <n v="4.4000000000000004"/>
    <n v="4.4000000000000004"/>
    <x v="0"/>
    <d v="2016-11-30T00:00:00"/>
    <x v="7"/>
    <n v="5006282"/>
    <n v="4.4000000000000004"/>
    <n v="1"/>
  </r>
  <r>
    <s v="COUNTY"/>
    <x v="11"/>
    <s v="889706"/>
    <n v="13.2"/>
    <n v="13.2"/>
    <x v="0"/>
    <d v="2016-12-01T00:00:00"/>
    <x v="8"/>
    <n v="5708380"/>
    <n v="4.4000000000000004"/>
    <n v="2.9999999999999996"/>
  </r>
  <r>
    <s v="COUNTY"/>
    <x v="11"/>
    <s v="891652"/>
    <n v="8.8000000000000007"/>
    <n v="8.8000000000000007"/>
    <x v="0"/>
    <d v="2016-12-01T00:00:00"/>
    <x v="8"/>
    <n v="5015038"/>
    <n v="4.4000000000000004"/>
    <n v="2"/>
  </r>
  <r>
    <s v="COUNTY"/>
    <x v="11"/>
    <s v="891653"/>
    <n v="13.2"/>
    <n v="13.2"/>
    <x v="0"/>
    <d v="2016-12-01T00:00:00"/>
    <x v="8"/>
    <n v="5000903"/>
    <n v="4.4000000000000004"/>
    <n v="2.9999999999999996"/>
  </r>
  <r>
    <s v="COUNTY"/>
    <x v="11"/>
    <s v="891654"/>
    <n v="17.600000000000001"/>
    <n v="17.600000000000001"/>
    <x v="0"/>
    <d v="2016-12-01T00:00:00"/>
    <x v="8"/>
    <n v="5006164"/>
    <n v="4.4000000000000004"/>
    <n v="4"/>
  </r>
  <r>
    <s v="COUNTY"/>
    <x v="11"/>
    <s v="891656"/>
    <n v="4.4000000000000004"/>
    <n v="4.4000000000000004"/>
    <x v="0"/>
    <d v="2016-12-01T00:00:00"/>
    <x v="8"/>
    <n v="5723510"/>
    <n v="4.4000000000000004"/>
    <n v="1"/>
  </r>
  <r>
    <s v="COUNTY"/>
    <x v="11"/>
    <s v="891657"/>
    <n v="4.4000000000000004"/>
    <n v="4.4000000000000004"/>
    <x v="0"/>
    <d v="2016-12-01T00:00:00"/>
    <x v="8"/>
    <n v="5004409"/>
    <n v="4.4000000000000004"/>
    <n v="1"/>
  </r>
  <r>
    <s v="COUNTY"/>
    <x v="11"/>
    <s v="891659"/>
    <n v="4.4000000000000004"/>
    <n v="4.4000000000000004"/>
    <x v="0"/>
    <d v="2016-12-01T00:00:00"/>
    <x v="8"/>
    <n v="5720230"/>
    <n v="4.4000000000000004"/>
    <n v="1"/>
  </r>
  <r>
    <s v="COUNTY"/>
    <x v="11"/>
    <s v="891661"/>
    <n v="4.4000000000000004"/>
    <n v="4.4000000000000004"/>
    <x v="0"/>
    <d v="2016-12-01T00:00:00"/>
    <x v="8"/>
    <n v="5742660"/>
    <n v="4.4000000000000004"/>
    <n v="1"/>
  </r>
  <r>
    <s v="COUNTY"/>
    <x v="11"/>
    <s v="891663"/>
    <n v="13.2"/>
    <n v="13.2"/>
    <x v="0"/>
    <d v="2016-12-01T00:00:00"/>
    <x v="8"/>
    <n v="5783100"/>
    <n v="4.4000000000000004"/>
    <n v="2.9999999999999996"/>
  </r>
  <r>
    <s v="COUNTY"/>
    <x v="11"/>
    <s v="891664"/>
    <n v="8.8000000000000007"/>
    <n v="8.8000000000000007"/>
    <x v="0"/>
    <d v="2016-12-01T00:00:00"/>
    <x v="8"/>
    <n v="5771480"/>
    <n v="4.4000000000000004"/>
    <n v="2"/>
  </r>
  <r>
    <s v="COUNTY"/>
    <x v="11"/>
    <s v="891674"/>
    <n v="8.8000000000000007"/>
    <n v="8.8000000000000007"/>
    <x v="0"/>
    <d v="2016-12-02T00:00:00"/>
    <x v="8"/>
    <n v="5734690"/>
    <n v="4.4000000000000004"/>
    <n v="2"/>
  </r>
  <r>
    <s v="COUNTY"/>
    <x v="11"/>
    <s v="891675"/>
    <n v="4.4000000000000004"/>
    <n v="4.4000000000000004"/>
    <x v="0"/>
    <d v="2016-12-02T00:00:00"/>
    <x v="8"/>
    <n v="5700550"/>
    <n v="4.4000000000000004"/>
    <n v="1"/>
  </r>
  <r>
    <s v="COUNTY"/>
    <x v="11"/>
    <s v="892089"/>
    <n v="8.8000000000000007"/>
    <n v="8.8000000000000007"/>
    <x v="0"/>
    <d v="2016-12-05T00:00:00"/>
    <x v="8"/>
    <n v="5016654"/>
    <n v="4.4000000000000004"/>
    <n v="2"/>
  </r>
  <r>
    <s v="COUNTY"/>
    <x v="11"/>
    <s v="892123"/>
    <n v="4.4000000000000004"/>
    <n v="4.4000000000000004"/>
    <x v="0"/>
    <d v="2016-12-06T00:00:00"/>
    <x v="8"/>
    <n v="5006594"/>
    <n v="4.4000000000000004"/>
    <n v="1"/>
  </r>
  <r>
    <s v="COUNTY"/>
    <x v="11"/>
    <s v="892135"/>
    <n v="4.4000000000000004"/>
    <n v="4.4000000000000004"/>
    <x v="0"/>
    <d v="2016-12-06T00:00:00"/>
    <x v="8"/>
    <n v="5745260"/>
    <n v="4.4000000000000004"/>
    <n v="1"/>
  </r>
  <r>
    <s v="COUNTY"/>
    <x v="11"/>
    <s v="892136"/>
    <n v="4.4000000000000004"/>
    <n v="4.4000000000000004"/>
    <x v="0"/>
    <d v="2016-12-06T00:00:00"/>
    <x v="8"/>
    <n v="5004964"/>
    <n v="4.4000000000000004"/>
    <n v="1"/>
  </r>
  <r>
    <s v="COUNTY"/>
    <x v="11"/>
    <s v="892141"/>
    <n v="4.4000000000000004"/>
    <n v="4.4000000000000004"/>
    <x v="0"/>
    <d v="2016-12-06T00:00:00"/>
    <x v="8"/>
    <n v="5005064"/>
    <n v="4.4000000000000004"/>
    <n v="1"/>
  </r>
  <r>
    <s v="COUNTY"/>
    <x v="11"/>
    <s v="892143"/>
    <n v="4.4000000000000004"/>
    <n v="4.4000000000000004"/>
    <x v="0"/>
    <d v="2016-12-06T00:00:00"/>
    <x v="8"/>
    <n v="5773060"/>
    <n v="4.4000000000000004"/>
    <n v="1"/>
  </r>
  <r>
    <s v="COUNTY"/>
    <x v="11"/>
    <s v="892156"/>
    <n v="4.4000000000000004"/>
    <n v="4.4000000000000004"/>
    <x v="0"/>
    <d v="2016-12-07T00:00:00"/>
    <x v="8"/>
    <n v="5004194"/>
    <n v="4.4000000000000004"/>
    <n v="1"/>
  </r>
  <r>
    <s v="COUNTY"/>
    <x v="11"/>
    <s v="892160"/>
    <n v="4.4000000000000004"/>
    <n v="4.4000000000000004"/>
    <x v="0"/>
    <d v="2016-12-07T00:00:00"/>
    <x v="8"/>
    <n v="5004109"/>
    <n v="4.4000000000000004"/>
    <n v="1"/>
  </r>
  <r>
    <s v="COUNTY"/>
    <x v="11"/>
    <s v="892161"/>
    <n v="8.8000000000000007"/>
    <n v="8.8000000000000007"/>
    <x v="0"/>
    <d v="2016-12-07T00:00:00"/>
    <x v="8"/>
    <n v="5012003"/>
    <n v="4.4000000000000004"/>
    <n v="2"/>
  </r>
  <r>
    <s v="COUNTY"/>
    <x v="11"/>
    <s v="892163"/>
    <n v="4.4000000000000004"/>
    <n v="4.4000000000000004"/>
    <x v="0"/>
    <d v="2016-12-07T00:00:00"/>
    <x v="8"/>
    <n v="5006282"/>
    <n v="4.4000000000000004"/>
    <n v="1"/>
  </r>
  <r>
    <s v="COUNTY"/>
    <x v="11"/>
    <s v="894750"/>
    <n v="4.4000000000000004"/>
    <n v="4.4000000000000004"/>
    <x v="0"/>
    <d v="2016-12-08T00:00:00"/>
    <x v="8"/>
    <n v="5743660"/>
    <n v="4.4000000000000004"/>
    <n v="1"/>
  </r>
  <r>
    <s v="COUNTY"/>
    <x v="11"/>
    <s v="894751"/>
    <n v="4.4000000000000004"/>
    <n v="4.4000000000000004"/>
    <x v="0"/>
    <d v="2016-12-08T00:00:00"/>
    <x v="8"/>
    <n v="5779370"/>
    <n v="4.4000000000000004"/>
    <n v="1"/>
  </r>
  <r>
    <s v="COUNTY"/>
    <x v="11"/>
    <s v="894752"/>
    <n v="4.4000000000000004"/>
    <n v="4.4000000000000004"/>
    <x v="0"/>
    <d v="2016-12-08T00:00:00"/>
    <x v="8"/>
    <n v="5005649"/>
    <n v="4.4000000000000004"/>
    <n v="1"/>
  </r>
  <r>
    <s v="COUNTY"/>
    <x v="11"/>
    <s v="894753"/>
    <n v="4.4000000000000004"/>
    <n v="4.4000000000000004"/>
    <x v="0"/>
    <d v="2016-12-08T00:00:00"/>
    <x v="8"/>
    <n v="5004232"/>
    <n v="4.4000000000000004"/>
    <n v="1"/>
  </r>
  <r>
    <s v="COUNTY"/>
    <x v="11"/>
    <s v="894754"/>
    <n v="8.8000000000000007"/>
    <n v="8.8000000000000007"/>
    <x v="0"/>
    <d v="2016-12-08T00:00:00"/>
    <x v="8"/>
    <n v="5012054"/>
    <n v="4.4000000000000004"/>
    <n v="2"/>
  </r>
  <r>
    <s v="COUNTY"/>
    <x v="11"/>
    <s v="894755"/>
    <n v="8.8000000000000007"/>
    <n v="8.8000000000000007"/>
    <x v="0"/>
    <d v="2016-12-08T00:00:00"/>
    <x v="8"/>
    <n v="5715120"/>
    <n v="4.4000000000000004"/>
    <n v="2"/>
  </r>
  <r>
    <s v="COUNTY"/>
    <x v="11"/>
    <s v="894760"/>
    <n v="4.4000000000000004"/>
    <n v="4.4000000000000004"/>
    <x v="0"/>
    <d v="2016-12-08T00:00:00"/>
    <x v="8"/>
    <n v="5007536"/>
    <n v="4.4000000000000004"/>
    <n v="1"/>
  </r>
  <r>
    <s v="COUNTY"/>
    <x v="11"/>
    <s v="894762"/>
    <n v="4.4000000000000004"/>
    <n v="4.4000000000000004"/>
    <x v="0"/>
    <d v="2016-12-08T00:00:00"/>
    <x v="8"/>
    <n v="5742660"/>
    <n v="4.4000000000000004"/>
    <n v="1"/>
  </r>
  <r>
    <s v="COUNTY"/>
    <x v="11"/>
    <s v="894764"/>
    <n v="13.2"/>
    <n v="13.2"/>
    <x v="0"/>
    <d v="2016-12-08T00:00:00"/>
    <x v="8"/>
    <n v="5731020"/>
    <n v="4.4000000000000004"/>
    <n v="2.9999999999999996"/>
  </r>
  <r>
    <s v="COUNTY"/>
    <x v="11"/>
    <s v="894779"/>
    <n v="8.8000000000000007"/>
    <n v="8.8000000000000007"/>
    <x v="0"/>
    <d v="2016-12-09T00:00:00"/>
    <x v="8"/>
    <n v="5788310"/>
    <n v="4.4000000000000004"/>
    <n v="2"/>
  </r>
  <r>
    <s v="COUNTY"/>
    <x v="11"/>
    <s v="896313"/>
    <n v="8.8000000000000007"/>
    <n v="8.8000000000000007"/>
    <x v="0"/>
    <d v="2016-12-12T00:00:00"/>
    <x v="8"/>
    <n v="5016654"/>
    <n v="4.4000000000000004"/>
    <n v="2"/>
  </r>
  <r>
    <s v="COUNTY"/>
    <x v="11"/>
    <s v="894805"/>
    <n v="4.4000000000000004"/>
    <n v="4.4000000000000004"/>
    <x v="0"/>
    <d v="2016-12-13T00:00:00"/>
    <x v="8"/>
    <n v="5005820"/>
    <n v="4.4000000000000004"/>
    <n v="1"/>
  </r>
  <r>
    <s v="COUNTY"/>
    <x v="11"/>
    <s v="894809"/>
    <n v="8.8000000000000007"/>
    <n v="8.8000000000000007"/>
    <x v="0"/>
    <d v="2016-12-13T00:00:00"/>
    <x v="8"/>
    <n v="5729280"/>
    <n v="4.4000000000000004"/>
    <n v="2"/>
  </r>
  <r>
    <s v="COUNTY"/>
    <x v="11"/>
    <s v="894811"/>
    <n v="4.4000000000000004"/>
    <n v="4.4000000000000004"/>
    <x v="0"/>
    <d v="2016-12-13T00:00:00"/>
    <x v="8"/>
    <n v="5005172"/>
    <n v="4.4000000000000004"/>
    <n v="1"/>
  </r>
  <r>
    <s v="COUNTY"/>
    <x v="11"/>
    <s v="895033"/>
    <n v="8.8000000000000007"/>
    <n v="8.8000000000000007"/>
    <x v="0"/>
    <d v="2016-12-14T00:00:00"/>
    <x v="8"/>
    <n v="5012003"/>
    <n v="4.4000000000000004"/>
    <n v="2"/>
  </r>
  <r>
    <s v="COUNTY"/>
    <x v="11"/>
    <s v="895038"/>
    <n v="4.4000000000000004"/>
    <n v="4.4000000000000004"/>
    <x v="0"/>
    <d v="2016-12-14T00:00:00"/>
    <x v="8"/>
    <n v="5776990"/>
    <n v="4.4000000000000004"/>
    <n v="1"/>
  </r>
  <r>
    <s v="COUNTY"/>
    <x v="11"/>
    <s v="895040"/>
    <n v="4.4000000000000004"/>
    <n v="4.4000000000000004"/>
    <x v="0"/>
    <d v="2016-12-14T00:00:00"/>
    <x v="8"/>
    <n v="5006080"/>
    <n v="4.4000000000000004"/>
    <n v="1"/>
  </r>
  <r>
    <s v="COUNTY"/>
    <x v="11"/>
    <s v="895046"/>
    <n v="4.4000000000000004"/>
    <n v="4.4000000000000004"/>
    <x v="0"/>
    <d v="2016-12-14T00:00:00"/>
    <x v="8"/>
    <n v="5016407"/>
    <n v="4.4000000000000004"/>
    <n v="1"/>
  </r>
  <r>
    <s v="COUNTY"/>
    <x v="11"/>
    <s v="895048"/>
    <n v="4.4000000000000004"/>
    <n v="4.4000000000000004"/>
    <x v="0"/>
    <d v="2016-12-15T00:00:00"/>
    <x v="8"/>
    <n v="5767640"/>
    <n v="4.4000000000000004"/>
    <n v="1"/>
  </r>
  <r>
    <s v="COUNTY"/>
    <x v="11"/>
    <s v="895061"/>
    <n v="8.8000000000000007"/>
    <n v="8.8000000000000007"/>
    <x v="0"/>
    <d v="2016-12-15T00:00:00"/>
    <x v="8"/>
    <n v="5004292"/>
    <n v="4.4000000000000004"/>
    <n v="2"/>
  </r>
  <r>
    <s v="COUNTY"/>
    <x v="11"/>
    <s v="895062"/>
    <n v="4.4000000000000004"/>
    <n v="4.4000000000000004"/>
    <x v="0"/>
    <d v="2016-12-15T00:00:00"/>
    <x v="8"/>
    <n v="5007443"/>
    <n v="4.4000000000000004"/>
    <n v="1"/>
  </r>
  <r>
    <s v="COUNTY"/>
    <x v="11"/>
    <s v="855363"/>
    <n v="4.4000000000000004"/>
    <n v="4.4000000000000004"/>
    <x v="0"/>
    <d v="2016-12-19T00:00:00"/>
    <x v="8"/>
    <n v="5727820"/>
    <n v="4.4000000000000004"/>
    <n v="1"/>
  </r>
  <r>
    <s v="SpokCity"/>
    <x v="11"/>
    <s v="855365"/>
    <n v="8.8000000000000007"/>
    <n v="8.8000000000000007"/>
    <x v="0"/>
    <d v="2016-12-19T00:00:00"/>
    <x v="8"/>
    <n v="5013494"/>
    <n v="4.4000000000000004"/>
    <n v="2"/>
  </r>
  <r>
    <s v="COUNTY"/>
    <x v="11"/>
    <s v="895489"/>
    <n v="13.2"/>
    <n v="13.2"/>
    <x v="0"/>
    <d v="2016-12-20T00:00:00"/>
    <x v="8"/>
    <n v="5742680"/>
    <n v="4.4000000000000004"/>
    <n v="2.9999999999999996"/>
  </r>
  <r>
    <s v="COUNTY"/>
    <x v="11"/>
    <s v="895993"/>
    <n v="4.4000000000000004"/>
    <n v="4.4000000000000004"/>
    <x v="0"/>
    <d v="2016-12-20T00:00:00"/>
    <x v="8"/>
    <n v="5729280"/>
    <n v="4.4000000000000004"/>
    <n v="1"/>
  </r>
  <r>
    <s v="COUNTY"/>
    <x v="11"/>
    <s v="895994"/>
    <n v="4.4000000000000004"/>
    <n v="4.4000000000000004"/>
    <x v="0"/>
    <d v="2016-12-20T00:00:00"/>
    <x v="8"/>
    <n v="5733850"/>
    <n v="4.4000000000000004"/>
    <n v="1"/>
  </r>
  <r>
    <s v="COUNTY"/>
    <x v="11"/>
    <s v="895995"/>
    <n v="4.4000000000000004"/>
    <n v="4.4000000000000004"/>
    <x v="0"/>
    <d v="2016-12-20T00:00:00"/>
    <x v="8"/>
    <n v="5004036"/>
    <n v="4.4000000000000004"/>
    <n v="1"/>
  </r>
  <r>
    <s v="COUNTY"/>
    <x v="11"/>
    <s v="895996"/>
    <n v="4.4000000000000004"/>
    <n v="4.4000000000000004"/>
    <x v="0"/>
    <d v="2016-12-20T00:00:00"/>
    <x v="8"/>
    <n v="5775530"/>
    <n v="4.4000000000000004"/>
    <n v="1"/>
  </r>
  <r>
    <s v="COUNTY"/>
    <x v="11"/>
    <s v="896016"/>
    <n v="8.8000000000000007"/>
    <n v="8.8000000000000007"/>
    <x v="0"/>
    <d v="2016-12-20T00:00:00"/>
    <x v="8"/>
    <n v="5014901"/>
    <n v="4.4000000000000004"/>
    <n v="2"/>
  </r>
  <r>
    <s v="COUNTY"/>
    <x v="11"/>
    <s v="896020"/>
    <n v="8.8000000000000007"/>
    <n v="8.8000000000000007"/>
    <x v="0"/>
    <d v="2016-12-20T00:00:00"/>
    <x v="8"/>
    <n v="5700200"/>
    <n v="4.4000000000000004"/>
    <n v="2"/>
  </r>
  <r>
    <s v="COUNTY"/>
    <x v="11"/>
    <s v="896030"/>
    <n v="4.4000000000000004"/>
    <n v="4.4000000000000004"/>
    <x v="0"/>
    <d v="2016-12-20T00:00:00"/>
    <x v="8"/>
    <n v="5004279"/>
    <n v="4.4000000000000004"/>
    <n v="1"/>
  </r>
  <r>
    <s v="COUNTY"/>
    <x v="11"/>
    <s v="896032"/>
    <n v="4.4000000000000004"/>
    <n v="4.4000000000000004"/>
    <x v="0"/>
    <d v="2016-12-20T00:00:00"/>
    <x v="8"/>
    <n v="5004337"/>
    <n v="4.4000000000000004"/>
    <n v="1"/>
  </r>
  <r>
    <s v="COUNTY"/>
    <x v="11"/>
    <s v="896034"/>
    <n v="4.4000000000000004"/>
    <n v="4.4000000000000004"/>
    <x v="0"/>
    <d v="2016-12-20T00:00:00"/>
    <x v="8"/>
    <n v="5746890"/>
    <n v="4.4000000000000004"/>
    <n v="1"/>
  </r>
  <r>
    <s v="COUNTY"/>
    <x v="11"/>
    <s v="896252"/>
    <n v="13.2"/>
    <n v="13.2"/>
    <x v="0"/>
    <d v="2016-12-21T00:00:00"/>
    <x v="8"/>
    <n v="5004109"/>
    <n v="4.4000000000000004"/>
    <n v="2.9999999999999996"/>
  </r>
  <r>
    <s v="COUNTY"/>
    <x v="11"/>
    <s v="896254"/>
    <n v="4.4000000000000004"/>
    <n v="4.4000000000000004"/>
    <x v="0"/>
    <d v="2016-12-21T00:00:00"/>
    <x v="8"/>
    <n v="5006282"/>
    <n v="4.4000000000000004"/>
    <n v="1"/>
  </r>
  <r>
    <s v="COUNTY"/>
    <x v="11"/>
    <s v="896284"/>
    <n v="8.8000000000000007"/>
    <n v="8.8000000000000007"/>
    <x v="0"/>
    <d v="2016-12-21T00:00:00"/>
    <x v="8"/>
    <n v="5006080"/>
    <n v="4.4000000000000004"/>
    <n v="2"/>
  </r>
  <r>
    <s v="COUNTY"/>
    <x v="11"/>
    <s v="896466"/>
    <n v="8.8000000000000007"/>
    <n v="8.8000000000000007"/>
    <x v="0"/>
    <d v="2016-12-22T00:00:00"/>
    <x v="8"/>
    <n v="5715120"/>
    <n v="4.4000000000000004"/>
    <n v="2"/>
  </r>
  <r>
    <s v="COUNTY"/>
    <x v="11"/>
    <s v="896467"/>
    <n v="8.8000000000000007"/>
    <n v="8.8000000000000007"/>
    <x v="0"/>
    <d v="2016-12-22T00:00:00"/>
    <x v="8"/>
    <n v="5005321"/>
    <n v="4.4000000000000004"/>
    <n v="2"/>
  </r>
  <r>
    <s v="COUNTY"/>
    <x v="11"/>
    <s v="896468"/>
    <n v="4.4000000000000004"/>
    <n v="4.4000000000000004"/>
    <x v="0"/>
    <d v="2016-12-22T00:00:00"/>
    <x v="8"/>
    <n v="5710940"/>
    <n v="4.4000000000000004"/>
    <n v="1"/>
  </r>
  <r>
    <s v="COUNTY"/>
    <x v="11"/>
    <s v="896471"/>
    <n v="4.4000000000000004"/>
    <n v="4.4000000000000004"/>
    <x v="0"/>
    <d v="2016-12-22T00:00:00"/>
    <x v="8"/>
    <n v="5765610"/>
    <n v="4.4000000000000004"/>
    <n v="1"/>
  </r>
  <r>
    <s v="COUNTY"/>
    <x v="11"/>
    <s v="896472"/>
    <n v="4.4000000000000004"/>
    <n v="4.4000000000000004"/>
    <x v="0"/>
    <d v="2016-12-22T00:00:00"/>
    <x v="8"/>
    <n v="5007536"/>
    <n v="4.4000000000000004"/>
    <n v="1"/>
  </r>
  <r>
    <s v="COUNTY"/>
    <x v="11"/>
    <s v="896473"/>
    <n v="4.4000000000000004"/>
    <n v="4.4000000000000004"/>
    <x v="0"/>
    <d v="2016-12-22T00:00:00"/>
    <x v="8"/>
    <n v="5005893"/>
    <n v="4.4000000000000004"/>
    <n v="1"/>
  </r>
  <r>
    <s v="COUNTY"/>
    <x v="11"/>
    <s v="896474"/>
    <n v="4.4000000000000004"/>
    <n v="4.4000000000000004"/>
    <x v="0"/>
    <d v="2016-12-22T00:00:00"/>
    <x v="8"/>
    <n v="5007443"/>
    <n v="4.4000000000000004"/>
    <n v="1"/>
  </r>
  <r>
    <s v="COUNTY"/>
    <x v="11"/>
    <s v="896475"/>
    <n v="4.4000000000000004"/>
    <n v="4.4000000000000004"/>
    <x v="0"/>
    <d v="2016-12-22T00:00:00"/>
    <x v="8"/>
    <n v="5004002"/>
    <n v="4.4000000000000004"/>
    <n v="1"/>
  </r>
  <r>
    <s v="COUNTY"/>
    <x v="11"/>
    <s v="896476"/>
    <n v="4.4000000000000004"/>
    <n v="4.4000000000000004"/>
    <x v="0"/>
    <d v="2016-12-22T00:00:00"/>
    <x v="8"/>
    <n v="5004292"/>
    <n v="4.4000000000000004"/>
    <n v="1"/>
  </r>
  <r>
    <s v="COUNTY"/>
    <x v="11"/>
    <s v="896477"/>
    <n v="13.2"/>
    <n v="13.2"/>
    <x v="0"/>
    <d v="2016-12-22T00:00:00"/>
    <x v="8"/>
    <n v="5783100"/>
    <n v="4.4000000000000004"/>
    <n v="2.9999999999999996"/>
  </r>
  <r>
    <s v="COUNTY"/>
    <x v="11"/>
    <s v="896480"/>
    <n v="8.8000000000000007"/>
    <n v="8.8000000000000007"/>
    <x v="0"/>
    <d v="2016-12-22T00:00:00"/>
    <x v="8"/>
    <n v="5780800"/>
    <n v="4.4000000000000004"/>
    <n v="2"/>
  </r>
  <r>
    <s v="COUNTY"/>
    <x v="11"/>
    <s v="896485"/>
    <n v="26.4"/>
    <n v="26.4"/>
    <x v="0"/>
    <d v="2016-12-22T00:00:00"/>
    <x v="8"/>
    <n v="5743660"/>
    <n v="4.4000000000000004"/>
    <n v="5.9999999999999991"/>
  </r>
  <r>
    <s v="COUNTY"/>
    <x v="11"/>
    <s v="896488"/>
    <n v="4.4000000000000004"/>
    <n v="4.4000000000000004"/>
    <x v="0"/>
    <d v="2016-12-22T00:00:00"/>
    <x v="8"/>
    <n v="5005229"/>
    <n v="4.4000000000000004"/>
    <n v="1"/>
  </r>
  <r>
    <s v="COUNTY"/>
    <x v="11"/>
    <s v="897037"/>
    <n v="4.4000000000000004"/>
    <n v="4.4000000000000004"/>
    <x v="0"/>
    <d v="2016-12-26T00:00:00"/>
    <x v="8"/>
    <n v="5016654"/>
    <n v="4.4000000000000004"/>
    <n v="1"/>
  </r>
  <r>
    <s v="COUNTY"/>
    <x v="11"/>
    <s v="897041"/>
    <n v="4.4000000000000004"/>
    <n v="4.4000000000000004"/>
    <x v="0"/>
    <d v="2016-12-26T00:00:00"/>
    <x v="8"/>
    <n v="5007059"/>
    <n v="4.4000000000000004"/>
    <n v="1"/>
  </r>
  <r>
    <s v="COUNTY"/>
    <x v="11"/>
    <s v="897044"/>
    <n v="4.4000000000000004"/>
    <n v="4.4000000000000004"/>
    <x v="0"/>
    <d v="2016-12-26T00:00:00"/>
    <x v="8"/>
    <n v="5701050"/>
    <n v="4.4000000000000004"/>
    <n v="1"/>
  </r>
  <r>
    <s v="COUNTY"/>
    <x v="11"/>
    <s v="897048"/>
    <n v="4.4000000000000004"/>
    <n v="4.4000000000000004"/>
    <x v="0"/>
    <d v="2016-12-26T00:00:00"/>
    <x v="8"/>
    <n v="5013089"/>
    <n v="4.4000000000000004"/>
    <n v="1"/>
  </r>
  <r>
    <s v="COUNTY"/>
    <x v="11"/>
    <s v="897080"/>
    <n v="4.4000000000000004"/>
    <n v="4.4000000000000004"/>
    <x v="0"/>
    <d v="2016-12-26T00:00:00"/>
    <x v="8"/>
    <n v="5006939"/>
    <n v="4.4000000000000004"/>
    <n v="1"/>
  </r>
  <r>
    <s v="COUNTY"/>
    <x v="11"/>
    <s v="897081"/>
    <n v="4.4000000000000004"/>
    <n v="4.4000000000000004"/>
    <x v="0"/>
    <d v="2016-12-26T00:00:00"/>
    <x v="8"/>
    <n v="5733950"/>
    <n v="4.4000000000000004"/>
    <n v="1"/>
  </r>
  <r>
    <s v="COUNTY"/>
    <x v="11"/>
    <s v="897093"/>
    <n v="4.4000000000000004"/>
    <n v="4.4000000000000004"/>
    <x v="0"/>
    <d v="2016-12-26T00:00:00"/>
    <x v="8"/>
    <n v="5014791"/>
    <n v="4.4000000000000004"/>
    <n v="1"/>
  </r>
  <r>
    <s v="COUNTY"/>
    <x v="11"/>
    <s v="897095"/>
    <n v="4.4000000000000004"/>
    <n v="4.4000000000000004"/>
    <x v="0"/>
    <d v="2016-12-26T00:00:00"/>
    <x v="8"/>
    <n v="5006577"/>
    <n v="4.4000000000000004"/>
    <n v="1"/>
  </r>
  <r>
    <s v="COUNTY"/>
    <x v="11"/>
    <s v="897099"/>
    <n v="4.4000000000000004"/>
    <n v="4.4000000000000004"/>
    <x v="0"/>
    <d v="2016-12-26T00:00:00"/>
    <x v="8"/>
    <n v="5728580"/>
    <n v="4.4000000000000004"/>
    <n v="1"/>
  </r>
  <r>
    <s v="COUNTY"/>
    <x v="11"/>
    <s v="898295"/>
    <n v="8.8000000000000007"/>
    <n v="8.8000000000000007"/>
    <x v="0"/>
    <d v="2016-12-27T00:00:00"/>
    <x v="8"/>
    <n v="5014901"/>
    <n v="4.4000000000000004"/>
    <n v="2"/>
  </r>
  <r>
    <s v="COUNTY"/>
    <x v="11"/>
    <s v="898296"/>
    <n v="8.8000000000000007"/>
    <n v="8.8000000000000007"/>
    <x v="0"/>
    <d v="2016-12-27T00:00:00"/>
    <x v="8"/>
    <n v="5000859"/>
    <n v="4.4000000000000004"/>
    <n v="2"/>
  </r>
  <r>
    <s v="COUNTY"/>
    <x v="11"/>
    <s v="898306"/>
    <n v="8.8000000000000007"/>
    <n v="8.8000000000000007"/>
    <x v="0"/>
    <d v="2016-12-27T00:00:00"/>
    <x v="8"/>
    <n v="5745670"/>
    <n v="4.4000000000000004"/>
    <n v="2"/>
  </r>
  <r>
    <s v="COUNTY"/>
    <x v="11"/>
    <s v="898324"/>
    <n v="4.4000000000000004"/>
    <n v="4.4000000000000004"/>
    <x v="0"/>
    <d v="2016-12-27T00:00:00"/>
    <x v="8"/>
    <n v="5788820"/>
    <n v="4.4000000000000004"/>
    <n v="1"/>
  </r>
  <r>
    <s v="COUNTY"/>
    <x v="11"/>
    <s v="898325"/>
    <n v="4.4000000000000004"/>
    <n v="4.4000000000000004"/>
    <x v="0"/>
    <d v="2016-12-27T00:00:00"/>
    <x v="8"/>
    <n v="5701010"/>
    <n v="4.4000000000000004"/>
    <n v="1"/>
  </r>
  <r>
    <s v="COUNTY"/>
    <x v="11"/>
    <s v="898327"/>
    <n v="8.8000000000000007"/>
    <n v="8.8000000000000007"/>
    <x v="0"/>
    <d v="2016-12-27T00:00:00"/>
    <x v="8"/>
    <n v="5758380"/>
    <n v="4.4000000000000004"/>
    <n v="2"/>
  </r>
  <r>
    <s v="COUNTY"/>
    <x v="11"/>
    <s v="898329"/>
    <n v="4.4000000000000004"/>
    <n v="4.4000000000000004"/>
    <x v="0"/>
    <d v="2016-12-27T00:00:00"/>
    <x v="8"/>
    <n v="5000946"/>
    <n v="4.4000000000000004"/>
    <n v="1"/>
  </r>
  <r>
    <s v="COUNTY"/>
    <x v="11"/>
    <s v="898331"/>
    <n v="4.4000000000000004"/>
    <n v="4.4000000000000004"/>
    <x v="0"/>
    <d v="2016-12-27T00:00:00"/>
    <x v="8"/>
    <n v="5722280"/>
    <n v="4.4000000000000004"/>
    <n v="1"/>
  </r>
  <r>
    <s v="COUNTY"/>
    <x v="11"/>
    <s v="898333"/>
    <n v="4.4000000000000004"/>
    <n v="4.4000000000000004"/>
    <x v="0"/>
    <d v="2016-12-27T00:00:00"/>
    <x v="8"/>
    <n v="5741150"/>
    <n v="4.4000000000000004"/>
    <n v="1"/>
  </r>
  <r>
    <s v="COUNTY"/>
    <x v="11"/>
    <s v="898335"/>
    <n v="8.8000000000000007"/>
    <n v="8.8000000000000007"/>
    <x v="0"/>
    <d v="2016-12-27T00:00:00"/>
    <x v="8"/>
    <n v="5004279"/>
    <n v="4.4000000000000004"/>
    <n v="2"/>
  </r>
  <r>
    <s v="COUNTY"/>
    <x v="11"/>
    <s v="898338"/>
    <n v="4.4000000000000004"/>
    <n v="4.4000000000000004"/>
    <x v="0"/>
    <d v="2016-12-27T00:00:00"/>
    <x v="8"/>
    <n v="5004337"/>
    <n v="4.4000000000000004"/>
    <n v="1"/>
  </r>
  <r>
    <s v="COUNTY"/>
    <x v="11"/>
    <s v="898345"/>
    <n v="4.4000000000000004"/>
    <n v="4.4000000000000004"/>
    <x v="0"/>
    <d v="2016-12-27T00:00:00"/>
    <x v="8"/>
    <n v="5015848"/>
    <n v="4.4000000000000004"/>
    <n v="1"/>
  </r>
  <r>
    <s v="COUNTY"/>
    <x v="11"/>
    <s v="898347"/>
    <n v="4.4000000000000004"/>
    <n v="4.4000000000000004"/>
    <x v="0"/>
    <d v="2016-12-27T00:00:00"/>
    <x v="8"/>
    <n v="5747610"/>
    <n v="4.4000000000000004"/>
    <n v="1"/>
  </r>
  <r>
    <s v="COUNTY"/>
    <x v="11"/>
    <s v="898348"/>
    <n v="4.4000000000000004"/>
    <n v="4.4000000000000004"/>
    <x v="0"/>
    <d v="2016-12-27T00:00:00"/>
    <x v="8"/>
    <n v="5004651"/>
    <n v="4.4000000000000004"/>
    <n v="1"/>
  </r>
  <r>
    <s v="COUNTY"/>
    <x v="11"/>
    <s v="898350"/>
    <n v="8.8000000000000007"/>
    <n v="8.8000000000000007"/>
    <x v="0"/>
    <d v="2016-12-27T00:00:00"/>
    <x v="8"/>
    <n v="5004036"/>
    <n v="4.4000000000000004"/>
    <n v="2"/>
  </r>
  <r>
    <s v="COUNTY"/>
    <x v="11"/>
    <s v="898351"/>
    <n v="4.4000000000000004"/>
    <n v="4.4000000000000004"/>
    <x v="0"/>
    <d v="2016-12-27T00:00:00"/>
    <x v="8"/>
    <n v="5007039"/>
    <n v="4.4000000000000004"/>
    <n v="1"/>
  </r>
  <r>
    <s v="COUNTY"/>
    <x v="11"/>
    <s v="898352"/>
    <n v="4.4000000000000004"/>
    <n v="4.4000000000000004"/>
    <x v="0"/>
    <d v="2016-12-27T00:00:00"/>
    <x v="8"/>
    <n v="5013575"/>
    <n v="4.4000000000000004"/>
    <n v="1"/>
  </r>
  <r>
    <s v="COUNTY"/>
    <x v="11"/>
    <s v="898353"/>
    <n v="4.4000000000000004"/>
    <n v="4.4000000000000004"/>
    <x v="0"/>
    <d v="2016-12-27T00:00:00"/>
    <x v="8"/>
    <n v="5718060"/>
    <n v="4.4000000000000004"/>
    <n v="1"/>
  </r>
  <r>
    <s v="COUNTY"/>
    <x v="11"/>
    <s v="898354"/>
    <n v="4.4000000000000004"/>
    <n v="4.4000000000000004"/>
    <x v="0"/>
    <d v="2016-12-27T00:00:00"/>
    <x v="8"/>
    <n v="5005432"/>
    <n v="4.4000000000000004"/>
    <n v="1"/>
  </r>
  <r>
    <s v="COUNTY"/>
    <x v="11"/>
    <s v="898355"/>
    <n v="4.4000000000000004"/>
    <n v="4.4000000000000004"/>
    <x v="0"/>
    <d v="2016-12-27T00:00:00"/>
    <x v="8"/>
    <n v="5004538"/>
    <n v="4.4000000000000004"/>
    <n v="1"/>
  </r>
  <r>
    <s v="COUNTY"/>
    <x v="11"/>
    <s v="898956"/>
    <n v="4.4000000000000004"/>
    <n v="4.4000000000000004"/>
    <x v="0"/>
    <d v="2016-12-28T00:00:00"/>
    <x v="8"/>
    <n v="5006282"/>
    <n v="4.4000000000000004"/>
    <n v="1"/>
  </r>
  <r>
    <s v="COUNTY"/>
    <x v="11"/>
    <s v="899193"/>
    <n v="8.8000000000000007"/>
    <n v="8.8000000000000007"/>
    <x v="0"/>
    <d v="2016-12-30T00:00:00"/>
    <x v="8"/>
    <n v="5788310"/>
    <n v="4.4000000000000004"/>
    <n v="2"/>
  </r>
  <r>
    <s v="COUNTY"/>
    <x v="11"/>
    <s v="899204"/>
    <n v="4.4000000000000004"/>
    <n v="4.4000000000000004"/>
    <x v="0"/>
    <d v="2016-12-30T00:00:00"/>
    <x v="8"/>
    <n v="5001284"/>
    <n v="4.4000000000000004"/>
    <n v="1"/>
  </r>
  <r>
    <s v="COUNTY"/>
    <x v="11"/>
    <s v="899209"/>
    <n v="4.4000000000000004"/>
    <n v="4.4000000000000004"/>
    <x v="0"/>
    <d v="2016-12-30T00:00:00"/>
    <x v="8"/>
    <n v="5727500"/>
    <n v="4.4000000000000004"/>
    <n v="1"/>
  </r>
  <r>
    <s v="COUNTY"/>
    <x v="11"/>
    <s v="907447"/>
    <n v="4.4400000000000004"/>
    <n v="4.4400000000000004"/>
    <x v="0"/>
    <d v="2017-01-02T00:00:00"/>
    <x v="9"/>
    <n v="5759690"/>
    <n v="4.4400000000000004"/>
    <n v="1"/>
  </r>
  <r>
    <s v="COUNTY"/>
    <x v="11"/>
    <s v="907448"/>
    <n v="13.32"/>
    <n v="13.32"/>
    <x v="0"/>
    <d v="2017-01-02T00:00:00"/>
    <x v="9"/>
    <n v="5722900"/>
    <n v="4.4400000000000004"/>
    <n v="3"/>
  </r>
  <r>
    <s v="COUNTY"/>
    <x v="11"/>
    <s v="907490"/>
    <n v="8.8800000000000008"/>
    <n v="8.8800000000000008"/>
    <x v="0"/>
    <d v="2017-01-02T00:00:00"/>
    <x v="9"/>
    <n v="5006939"/>
    <n v="4.4400000000000004"/>
    <n v="2"/>
  </r>
  <r>
    <s v="COUNTY"/>
    <x v="11"/>
    <s v="907491"/>
    <n v="22.2"/>
    <n v="22.2"/>
    <x v="0"/>
    <d v="2017-01-02T00:00:00"/>
    <x v="9"/>
    <n v="5770190"/>
    <n v="4.4400000000000004"/>
    <n v="4.9999999999999991"/>
  </r>
  <r>
    <s v="COUNTY"/>
    <x v="11"/>
    <s v="907501"/>
    <n v="8.8800000000000008"/>
    <n v="8.8800000000000008"/>
    <x v="0"/>
    <d v="2017-01-02T00:00:00"/>
    <x v="9"/>
    <n v="5015603"/>
    <n v="4.4400000000000004"/>
    <n v="2"/>
  </r>
  <r>
    <s v="COUNTY"/>
    <x v="11"/>
    <s v="907503"/>
    <n v="8.8800000000000008"/>
    <n v="8.8800000000000008"/>
    <x v="0"/>
    <d v="2017-01-02T00:00:00"/>
    <x v="9"/>
    <n v="5787240"/>
    <n v="4.4400000000000004"/>
    <n v="2"/>
  </r>
  <r>
    <s v="COUNTY"/>
    <x v="11"/>
    <s v="907505"/>
    <n v="4.4400000000000004"/>
    <n v="4.4400000000000004"/>
    <x v="0"/>
    <d v="2017-01-02T00:00:00"/>
    <x v="9"/>
    <n v="5787130"/>
    <n v="4.4400000000000004"/>
    <n v="1"/>
  </r>
  <r>
    <s v="COUNTY"/>
    <x v="11"/>
    <s v="907513"/>
    <n v="8.8800000000000008"/>
    <n v="8.8800000000000008"/>
    <x v="0"/>
    <d v="2017-01-02T00:00:00"/>
    <x v="9"/>
    <n v="5778920"/>
    <n v="4.4400000000000004"/>
    <n v="2"/>
  </r>
  <r>
    <s v="COUNTY"/>
    <x v="11"/>
    <s v="907515"/>
    <n v="13.32"/>
    <n v="13.32"/>
    <x v="0"/>
    <d v="2017-01-02T00:00:00"/>
    <x v="9"/>
    <n v="5013389"/>
    <n v="4.4400000000000004"/>
    <n v="3"/>
  </r>
  <r>
    <s v="COUNTY"/>
    <x v="11"/>
    <s v="907516"/>
    <n v="8.8800000000000008"/>
    <n v="8.8800000000000008"/>
    <x v="0"/>
    <d v="2017-01-02T00:00:00"/>
    <x v="9"/>
    <n v="5713610"/>
    <n v="4.4400000000000004"/>
    <n v="2"/>
  </r>
  <r>
    <s v="COUNTY"/>
    <x v="11"/>
    <s v="907517"/>
    <n v="8.8800000000000008"/>
    <n v="8.8800000000000008"/>
    <x v="0"/>
    <d v="2017-01-02T00:00:00"/>
    <x v="9"/>
    <n v="5781170"/>
    <n v="4.4400000000000004"/>
    <n v="2"/>
  </r>
  <r>
    <s v="COUNTY"/>
    <x v="11"/>
    <s v="907518"/>
    <n v="8.8800000000000008"/>
    <n v="8.8800000000000008"/>
    <x v="0"/>
    <d v="2017-01-02T00:00:00"/>
    <x v="9"/>
    <n v="5012038"/>
    <n v="4.4400000000000004"/>
    <n v="2"/>
  </r>
  <r>
    <s v="COUNTY"/>
    <x v="11"/>
    <s v="907520"/>
    <n v="8.8800000000000008"/>
    <n v="8.8800000000000008"/>
    <x v="0"/>
    <d v="2017-01-02T00:00:00"/>
    <x v="9"/>
    <n v="5758790"/>
    <n v="4.4400000000000004"/>
    <n v="2"/>
  </r>
  <r>
    <s v="COUNTY"/>
    <x v="11"/>
    <s v="907521"/>
    <n v="8.8800000000000008"/>
    <n v="8.8800000000000008"/>
    <x v="0"/>
    <d v="2017-01-02T00:00:00"/>
    <x v="9"/>
    <n v="5755720"/>
    <n v="4.4400000000000004"/>
    <n v="2"/>
  </r>
  <r>
    <s v="COUNTY"/>
    <x v="11"/>
    <s v="907565"/>
    <n v="8.8800000000000008"/>
    <n v="8.8800000000000008"/>
    <x v="0"/>
    <d v="2017-01-02T00:00:00"/>
    <x v="9"/>
    <n v="5761400"/>
    <n v="4.4400000000000004"/>
    <n v="2"/>
  </r>
  <r>
    <s v="COUNTY"/>
    <x v="11"/>
    <s v="905686"/>
    <n v="13.32"/>
    <n v="13.32"/>
    <x v="0"/>
    <d v="2017-01-03T00:00:00"/>
    <x v="9"/>
    <n v="5007104"/>
    <n v="4.4400000000000004"/>
    <n v="3"/>
  </r>
  <r>
    <s v="COUNTY"/>
    <x v="11"/>
    <s v="908126"/>
    <n v="13.32"/>
    <n v="13.32"/>
    <x v="0"/>
    <d v="2017-01-03T00:00:00"/>
    <x v="9"/>
    <n v="5007104"/>
    <n v="4.4400000000000004"/>
    <n v="3"/>
  </r>
  <r>
    <s v="COUNTY"/>
    <x v="11"/>
    <s v="908335"/>
    <n v="4.4400000000000004"/>
    <n v="4.4400000000000004"/>
    <x v="0"/>
    <d v="2017-01-03T00:00:00"/>
    <x v="9"/>
    <n v="5006290"/>
    <n v="4.4400000000000004"/>
    <n v="1"/>
  </r>
  <r>
    <s v="COUNTY"/>
    <x v="11"/>
    <s v="908336"/>
    <n v="8.8800000000000008"/>
    <n v="8.8800000000000008"/>
    <x v="0"/>
    <d v="2017-01-03T00:00:00"/>
    <x v="9"/>
    <n v="5747610"/>
    <n v="4.4400000000000004"/>
    <n v="2"/>
  </r>
  <r>
    <s v="COUNTY"/>
    <x v="11"/>
    <s v="908338"/>
    <n v="8.8800000000000008"/>
    <n v="8.8800000000000008"/>
    <x v="0"/>
    <d v="2017-01-03T00:00:00"/>
    <x v="9"/>
    <n v="5765700"/>
    <n v="4.4400000000000004"/>
    <n v="2"/>
  </r>
  <r>
    <s v="COUNTY"/>
    <x v="11"/>
    <s v="908341"/>
    <n v="4.4400000000000004"/>
    <n v="4.4400000000000004"/>
    <x v="0"/>
    <d v="2017-01-03T00:00:00"/>
    <x v="9"/>
    <n v="5734710"/>
    <n v="4.4400000000000004"/>
    <n v="1"/>
  </r>
  <r>
    <s v="COUNTY"/>
    <x v="11"/>
    <s v="908342"/>
    <n v="8.8800000000000008"/>
    <n v="8.8800000000000008"/>
    <x v="0"/>
    <d v="2017-01-03T00:00:00"/>
    <x v="9"/>
    <n v="5006677"/>
    <n v="4.4400000000000004"/>
    <n v="2"/>
  </r>
  <r>
    <s v="COUNTY"/>
    <x v="11"/>
    <s v="908343"/>
    <n v="4.4400000000000004"/>
    <n v="4.4400000000000004"/>
    <x v="0"/>
    <d v="2017-01-03T00:00:00"/>
    <x v="9"/>
    <n v="5014156"/>
    <n v="4.4400000000000004"/>
    <n v="1"/>
  </r>
  <r>
    <s v="COUNTY"/>
    <x v="11"/>
    <s v="908345"/>
    <n v="4.4400000000000004"/>
    <n v="4.4400000000000004"/>
    <x v="0"/>
    <d v="2017-01-03T00:00:00"/>
    <x v="9"/>
    <n v="5006552"/>
    <n v="4.4400000000000004"/>
    <n v="1"/>
  </r>
  <r>
    <s v="COUNTY"/>
    <x v="11"/>
    <s v="908346"/>
    <n v="4.4400000000000004"/>
    <n v="4.4400000000000004"/>
    <x v="0"/>
    <d v="2017-01-03T00:00:00"/>
    <x v="9"/>
    <n v="5013575"/>
    <n v="4.4400000000000004"/>
    <n v="1"/>
  </r>
  <r>
    <s v="COUNTY"/>
    <x v="11"/>
    <s v="908348"/>
    <n v="4.4400000000000004"/>
    <n v="4.4400000000000004"/>
    <x v="0"/>
    <d v="2017-01-03T00:00:00"/>
    <x v="9"/>
    <n v="5005064"/>
    <n v="4.4400000000000004"/>
    <n v="1"/>
  </r>
  <r>
    <s v="COUNTY"/>
    <x v="11"/>
    <s v="908349"/>
    <n v="17.760000000000002"/>
    <n v="17.760000000000002"/>
    <x v="0"/>
    <d v="2017-01-03T00:00:00"/>
    <x v="9"/>
    <n v="5006366"/>
    <n v="4.4400000000000004"/>
    <n v="4"/>
  </r>
  <r>
    <s v="COUNTY"/>
    <x v="11"/>
    <s v="908351"/>
    <n v="4.4400000000000004"/>
    <n v="4.4400000000000004"/>
    <x v="0"/>
    <d v="2017-01-03T00:00:00"/>
    <x v="9"/>
    <n v="5775530"/>
    <n v="4.4400000000000004"/>
    <n v="1"/>
  </r>
  <r>
    <s v="COUNTY"/>
    <x v="11"/>
    <s v="908357"/>
    <n v="8.8800000000000008"/>
    <n v="8.8800000000000008"/>
    <x v="0"/>
    <d v="2017-01-03T00:00:00"/>
    <x v="9"/>
    <n v="5001190"/>
    <n v="4.4400000000000004"/>
    <n v="2"/>
  </r>
  <r>
    <s v="COUNTY"/>
    <x v="11"/>
    <s v="908371"/>
    <n v="8.8800000000000008"/>
    <n v="8.8800000000000008"/>
    <x v="0"/>
    <d v="2017-01-03T00:00:00"/>
    <x v="9"/>
    <n v="5717310"/>
    <n v="4.4400000000000004"/>
    <n v="2"/>
  </r>
  <r>
    <s v="COUNTY"/>
    <x v="11"/>
    <s v="908373"/>
    <n v="8.8800000000000008"/>
    <n v="8.8800000000000008"/>
    <x v="0"/>
    <d v="2017-01-03T00:00:00"/>
    <x v="9"/>
    <n v="5001534"/>
    <n v="4.4400000000000004"/>
    <n v="2"/>
  </r>
  <r>
    <s v="COUNTY"/>
    <x v="11"/>
    <s v="909744"/>
    <n v="13.32"/>
    <n v="13.32"/>
    <x v="0"/>
    <d v="2017-01-03T00:00:00"/>
    <x v="9"/>
    <n v="5783090"/>
    <n v="4.4400000000000004"/>
    <n v="3"/>
  </r>
  <r>
    <s v="COUNTY"/>
    <x v="11"/>
    <s v="909748"/>
    <n v="13.32"/>
    <n v="13.32"/>
    <x v="0"/>
    <d v="2017-01-03T00:00:00"/>
    <x v="9"/>
    <n v="5786660"/>
    <n v="4.4400000000000004"/>
    <n v="3"/>
  </r>
  <r>
    <s v="COUNTY"/>
    <x v="11"/>
    <s v="909947"/>
    <n v="8.8800000000000008"/>
    <n v="8.8800000000000008"/>
    <x v="0"/>
    <d v="2017-01-03T00:00:00"/>
    <x v="9"/>
    <n v="5004279"/>
    <n v="4.4400000000000004"/>
    <n v="2"/>
  </r>
  <r>
    <s v="COUNTY"/>
    <x v="11"/>
    <s v="909956"/>
    <n v="4.4400000000000004"/>
    <n v="4.4400000000000004"/>
    <x v="0"/>
    <d v="2017-01-03T00:00:00"/>
    <x v="9"/>
    <n v="5717420"/>
    <n v="4.4400000000000004"/>
    <n v="1"/>
  </r>
  <r>
    <s v="COUNTY"/>
    <x v="11"/>
    <s v="909963"/>
    <n v="4.4400000000000004"/>
    <n v="4.4400000000000004"/>
    <x v="0"/>
    <d v="2017-01-03T00:00:00"/>
    <x v="9"/>
    <n v="5746890"/>
    <n v="4.4400000000000004"/>
    <n v="1"/>
  </r>
  <r>
    <s v="COUNTY"/>
    <x v="11"/>
    <s v="909964"/>
    <n v="4.4400000000000004"/>
    <n v="4.4400000000000004"/>
    <x v="0"/>
    <d v="2017-01-03T00:00:00"/>
    <x v="9"/>
    <n v="5013612"/>
    <n v="4.4400000000000004"/>
    <n v="1"/>
  </r>
  <r>
    <s v="COUNTY"/>
    <x v="11"/>
    <s v="908773"/>
    <n v="4.4400000000000004"/>
    <n v="4.4400000000000004"/>
    <x v="0"/>
    <d v="2017-01-04T00:00:00"/>
    <x v="9"/>
    <n v="5006122"/>
    <n v="4.4400000000000004"/>
    <n v="1"/>
  </r>
  <r>
    <s v="COUNTY"/>
    <x v="11"/>
    <s v="908775"/>
    <n v="4.4400000000000004"/>
    <n v="4.4400000000000004"/>
    <x v="0"/>
    <d v="2017-01-04T00:00:00"/>
    <x v="9"/>
    <n v="5006282"/>
    <n v="4.4400000000000004"/>
    <n v="1"/>
  </r>
  <r>
    <s v="COUNTY"/>
    <x v="11"/>
    <s v="909037"/>
    <n v="8.8800000000000008"/>
    <n v="8.8800000000000008"/>
    <x v="0"/>
    <d v="2017-01-05T00:00:00"/>
    <x v="9"/>
    <n v="5739940"/>
    <n v="4.4400000000000004"/>
    <n v="2"/>
  </r>
  <r>
    <s v="COUNTY"/>
    <x v="11"/>
    <s v="909038"/>
    <n v="8.8800000000000008"/>
    <n v="8.8800000000000008"/>
    <x v="0"/>
    <d v="2017-01-05T00:00:00"/>
    <x v="9"/>
    <n v="5006020"/>
    <n v="4.4400000000000004"/>
    <n v="2"/>
  </r>
  <r>
    <s v="COUNTY"/>
    <x v="11"/>
    <s v="909039"/>
    <n v="8.8800000000000008"/>
    <n v="8.8800000000000008"/>
    <x v="0"/>
    <d v="2017-01-05T00:00:00"/>
    <x v="9"/>
    <n v="5785150"/>
    <n v="4.4400000000000004"/>
    <n v="2"/>
  </r>
  <r>
    <s v="COUNTY"/>
    <x v="11"/>
    <s v="909040"/>
    <n v="4.4400000000000004"/>
    <n v="4.4400000000000004"/>
    <x v="0"/>
    <d v="2017-01-05T00:00:00"/>
    <x v="9"/>
    <n v="5000958"/>
    <n v="4.4400000000000004"/>
    <n v="1"/>
  </r>
  <r>
    <s v="COUNTY"/>
    <x v="11"/>
    <s v="909041"/>
    <n v="8.8800000000000008"/>
    <n v="8.8800000000000008"/>
    <x v="0"/>
    <d v="2017-01-05T00:00:00"/>
    <x v="9"/>
    <n v="5714480"/>
    <n v="4.4400000000000004"/>
    <n v="2"/>
  </r>
  <r>
    <s v="COUNTY"/>
    <x v="11"/>
    <s v="909042"/>
    <n v="8.8800000000000008"/>
    <n v="8.8800000000000008"/>
    <x v="0"/>
    <d v="2017-01-05T00:00:00"/>
    <x v="9"/>
    <n v="5001212"/>
    <n v="4.4400000000000004"/>
    <n v="2"/>
  </r>
  <r>
    <s v="COUNTY"/>
    <x v="11"/>
    <s v="909043"/>
    <n v="4.4400000000000004"/>
    <n v="4.4400000000000004"/>
    <x v="0"/>
    <d v="2017-01-05T00:00:00"/>
    <x v="9"/>
    <n v="5715120"/>
    <n v="4.4400000000000004"/>
    <n v="1"/>
  </r>
  <r>
    <s v="COUNTY"/>
    <x v="11"/>
    <s v="909045"/>
    <n v="4.4400000000000004"/>
    <n v="4.4400000000000004"/>
    <x v="0"/>
    <d v="2017-01-05T00:00:00"/>
    <x v="9"/>
    <n v="5007536"/>
    <n v="4.4400000000000004"/>
    <n v="1"/>
  </r>
  <r>
    <s v="COUNTY"/>
    <x v="11"/>
    <s v="909046"/>
    <n v="4.4400000000000004"/>
    <n v="4.4400000000000004"/>
    <x v="0"/>
    <d v="2017-01-05T00:00:00"/>
    <x v="9"/>
    <n v="5005893"/>
    <n v="4.4400000000000004"/>
    <n v="1"/>
  </r>
  <r>
    <s v="COUNTY"/>
    <x v="11"/>
    <s v="909047"/>
    <n v="8.8800000000000008"/>
    <n v="8.8800000000000008"/>
    <x v="0"/>
    <d v="2017-01-05T00:00:00"/>
    <x v="9"/>
    <n v="5007191"/>
    <n v="4.4400000000000004"/>
    <n v="2"/>
  </r>
  <r>
    <s v="COUNTY"/>
    <x v="11"/>
    <s v="909048"/>
    <n v="4.4400000000000004"/>
    <n v="4.4400000000000004"/>
    <x v="0"/>
    <d v="2017-01-05T00:00:00"/>
    <x v="9"/>
    <n v="5004292"/>
    <n v="4.4400000000000004"/>
    <n v="1"/>
  </r>
  <r>
    <s v="COUNTY"/>
    <x v="11"/>
    <s v="909050"/>
    <n v="8.8800000000000008"/>
    <n v="8.8800000000000008"/>
    <x v="0"/>
    <d v="2017-01-05T00:00:00"/>
    <x v="9"/>
    <n v="5783100"/>
    <n v="4.4400000000000004"/>
    <n v="2"/>
  </r>
  <r>
    <s v="COUNTY"/>
    <x v="11"/>
    <s v="909056"/>
    <n v="4.4400000000000004"/>
    <n v="4.4400000000000004"/>
    <x v="0"/>
    <d v="2017-01-05T00:00:00"/>
    <x v="9"/>
    <n v="5710940"/>
    <n v="4.4400000000000004"/>
    <n v="1"/>
  </r>
  <r>
    <s v="COUNTY"/>
    <x v="11"/>
    <s v="909323"/>
    <n v="8.8800000000000008"/>
    <n v="8.8800000000000008"/>
    <x v="0"/>
    <d v="2017-01-06T00:00:00"/>
    <x v="9"/>
    <n v="5700550"/>
    <n v="4.4400000000000004"/>
    <n v="2"/>
  </r>
  <r>
    <s v="COUNTY"/>
    <x v="11"/>
    <s v="909326"/>
    <n v="4.4400000000000004"/>
    <n v="4.4400000000000004"/>
    <x v="0"/>
    <d v="2017-01-06T00:00:00"/>
    <x v="9"/>
    <n v="5784560"/>
    <n v="4.4400000000000004"/>
    <n v="1"/>
  </r>
  <r>
    <s v="COUNTY"/>
    <x v="11"/>
    <s v="909327"/>
    <n v="8.8800000000000008"/>
    <n v="8.8800000000000008"/>
    <x v="0"/>
    <d v="2017-01-06T00:00:00"/>
    <x v="9"/>
    <n v="5731230"/>
    <n v="4.4400000000000004"/>
    <n v="2"/>
  </r>
  <r>
    <s v="COUNTY"/>
    <x v="11"/>
    <s v="909330"/>
    <n v="8.8800000000000008"/>
    <n v="8.8800000000000008"/>
    <x v="0"/>
    <d v="2017-01-06T00:00:00"/>
    <x v="9"/>
    <n v="5785330"/>
    <n v="4.4400000000000004"/>
    <n v="2"/>
  </r>
  <r>
    <s v="COUNTY"/>
    <x v="11"/>
    <s v="909335"/>
    <n v="4.4400000000000004"/>
    <n v="4.4400000000000004"/>
    <x v="0"/>
    <d v="2017-01-06T00:00:00"/>
    <x v="9"/>
    <n v="5786600"/>
    <n v="4.4400000000000004"/>
    <n v="1"/>
  </r>
  <r>
    <s v="COUNTY"/>
    <x v="11"/>
    <s v="909500"/>
    <n v="8.8800000000000008"/>
    <n v="8.8800000000000008"/>
    <x v="0"/>
    <d v="2017-01-09T00:00:00"/>
    <x v="9"/>
    <n v="5703530"/>
    <n v="4.4400000000000004"/>
    <n v="2"/>
  </r>
  <r>
    <s v="COUNTY"/>
    <x v="11"/>
    <s v="910770"/>
    <n v="13.32"/>
    <n v="13.32"/>
    <x v="0"/>
    <d v="2017-01-10T00:00:00"/>
    <x v="9"/>
    <n v="5013962"/>
    <n v="4.4400000000000004"/>
    <n v="3"/>
  </r>
  <r>
    <s v="COUNTY"/>
    <x v="11"/>
    <s v="910773"/>
    <n v="17.760000000000002"/>
    <n v="17.760000000000002"/>
    <x v="0"/>
    <d v="2017-01-10T00:00:00"/>
    <x v="9"/>
    <n v="5011693"/>
    <n v="4.4400000000000004"/>
    <n v="4"/>
  </r>
  <r>
    <s v="COUNTY"/>
    <x v="11"/>
    <s v="910776"/>
    <n v="4.4400000000000004"/>
    <n v="4.4400000000000004"/>
    <x v="0"/>
    <d v="2017-01-10T00:00:00"/>
    <x v="9"/>
    <n v="5006594"/>
    <n v="4.4400000000000004"/>
    <n v="1"/>
  </r>
  <r>
    <s v="COUNTY"/>
    <x v="11"/>
    <s v="910782"/>
    <n v="8.8800000000000008"/>
    <n v="8.8800000000000008"/>
    <x v="0"/>
    <d v="2017-01-10T00:00:00"/>
    <x v="9"/>
    <n v="5774020"/>
    <n v="4.4400000000000004"/>
    <n v="2"/>
  </r>
  <r>
    <s v="COUNTY"/>
    <x v="11"/>
    <s v="910784"/>
    <n v="4.4400000000000004"/>
    <n v="4.4400000000000004"/>
    <x v="0"/>
    <d v="2017-01-10T00:00:00"/>
    <x v="9"/>
    <n v="5006290"/>
    <n v="4.4400000000000004"/>
    <n v="1"/>
  </r>
  <r>
    <s v="COUNTY"/>
    <x v="11"/>
    <s v="910785"/>
    <n v="8.8800000000000008"/>
    <n v="8.8800000000000008"/>
    <x v="0"/>
    <d v="2017-01-10T00:00:00"/>
    <x v="9"/>
    <n v="5005096"/>
    <n v="4.4400000000000004"/>
    <n v="2"/>
  </r>
  <r>
    <s v="COUNTY"/>
    <x v="11"/>
    <s v="910786"/>
    <n v="4.4400000000000004"/>
    <n v="4.4400000000000004"/>
    <x v="0"/>
    <d v="2017-01-10T00:00:00"/>
    <x v="9"/>
    <n v="5006677"/>
    <n v="4.4400000000000004"/>
    <n v="1"/>
  </r>
  <r>
    <s v="COUNTY"/>
    <x v="11"/>
    <s v="910788"/>
    <n v="4.4400000000000004"/>
    <n v="4.4400000000000004"/>
    <x v="0"/>
    <d v="2017-01-10T00:00:00"/>
    <x v="9"/>
    <n v="5006737"/>
    <n v="4.4400000000000004"/>
    <n v="1"/>
  </r>
  <r>
    <s v="COUNTY"/>
    <x v="11"/>
    <s v="910790"/>
    <n v="13.32"/>
    <n v="13.32"/>
    <x v="0"/>
    <d v="2017-01-10T00:00:00"/>
    <x v="9"/>
    <n v="5729280"/>
    <n v="4.4400000000000004"/>
    <n v="3"/>
  </r>
  <r>
    <s v="COUNTY"/>
    <x v="11"/>
    <s v="910791"/>
    <n v="4.4400000000000004"/>
    <n v="4.4400000000000004"/>
    <x v="0"/>
    <d v="2017-01-10T00:00:00"/>
    <x v="9"/>
    <n v="5013575"/>
    <n v="4.4400000000000004"/>
    <n v="1"/>
  </r>
  <r>
    <s v="COUNTY"/>
    <x v="11"/>
    <s v="910792"/>
    <n v="8.8800000000000008"/>
    <n v="8.8800000000000008"/>
    <x v="0"/>
    <d v="2017-01-10T00:00:00"/>
    <x v="9"/>
    <n v="5784990"/>
    <n v="4.4400000000000004"/>
    <n v="2"/>
  </r>
  <r>
    <s v="COUNTY"/>
    <x v="11"/>
    <s v="910794"/>
    <n v="8.8800000000000008"/>
    <n v="8.8800000000000008"/>
    <x v="0"/>
    <d v="2017-01-10T00:00:00"/>
    <x v="9"/>
    <n v="5756600"/>
    <n v="4.4400000000000004"/>
    <n v="2"/>
  </r>
  <r>
    <s v="COUNTY"/>
    <x v="11"/>
    <s v="910795"/>
    <n v="4.4400000000000004"/>
    <n v="4.4400000000000004"/>
    <x v="0"/>
    <d v="2017-01-10T00:00:00"/>
    <x v="9"/>
    <n v="5006366"/>
    <n v="4.4400000000000004"/>
    <n v="1"/>
  </r>
  <r>
    <s v="COUNTY"/>
    <x v="11"/>
    <s v="910796"/>
    <n v="8.8800000000000008"/>
    <n v="8.8800000000000008"/>
    <x v="0"/>
    <d v="2017-01-10T00:00:00"/>
    <x v="9"/>
    <n v="5007484"/>
    <n v="4.4400000000000004"/>
    <n v="2"/>
  </r>
  <r>
    <s v="COUNTY"/>
    <x v="11"/>
    <s v="910797"/>
    <n v="4.4400000000000004"/>
    <n v="4.4400000000000004"/>
    <x v="0"/>
    <d v="2017-01-10T00:00:00"/>
    <x v="9"/>
    <n v="5007546"/>
    <n v="4.4400000000000004"/>
    <n v="1"/>
  </r>
  <r>
    <s v="COUNTY"/>
    <x v="11"/>
    <s v="910798"/>
    <n v="4.4400000000000004"/>
    <n v="4.4400000000000004"/>
    <x v="0"/>
    <d v="2017-01-10T00:00:00"/>
    <x v="9"/>
    <n v="5775530"/>
    <n v="4.4400000000000004"/>
    <n v="1"/>
  </r>
  <r>
    <s v="COUNTY"/>
    <x v="11"/>
    <s v="912127"/>
    <n v="4.4400000000000004"/>
    <n v="4.4400000000000004"/>
    <x v="0"/>
    <d v="2017-01-11T00:00:00"/>
    <x v="9"/>
    <n v="5006080"/>
    <n v="4.4400000000000004"/>
    <n v="1"/>
  </r>
  <r>
    <s v="COUNTY"/>
    <x v="11"/>
    <s v="912133"/>
    <n v="4.4400000000000004"/>
    <n v="4.4400000000000004"/>
    <x v="0"/>
    <d v="2017-01-11T00:00:00"/>
    <x v="9"/>
    <n v="5006282"/>
    <n v="4.4400000000000004"/>
    <n v="1"/>
  </r>
  <r>
    <s v="COUNTY"/>
    <x v="11"/>
    <s v="912230"/>
    <n v="8.8800000000000008"/>
    <n v="8.8800000000000008"/>
    <x v="0"/>
    <d v="2017-01-12T00:00:00"/>
    <x v="9"/>
    <n v="5007536"/>
    <n v="4.4400000000000004"/>
    <n v="2"/>
  </r>
  <r>
    <s v="COUNTY"/>
    <x v="11"/>
    <s v="912231"/>
    <n v="8.8800000000000008"/>
    <n v="8.8800000000000008"/>
    <x v="0"/>
    <d v="2017-01-12T00:00:00"/>
    <x v="9"/>
    <n v="5007389"/>
    <n v="4.4400000000000004"/>
    <n v="2"/>
  </r>
  <r>
    <s v="COUNTY"/>
    <x v="11"/>
    <s v="912232"/>
    <n v="4.4400000000000004"/>
    <n v="4.4400000000000004"/>
    <x v="0"/>
    <d v="2017-01-12T00:00:00"/>
    <x v="9"/>
    <n v="5007443"/>
    <n v="4.4400000000000004"/>
    <n v="1"/>
  </r>
  <r>
    <s v="COUNTY"/>
    <x v="11"/>
    <s v="912234"/>
    <n v="4.4400000000000004"/>
    <n v="4.4400000000000004"/>
    <x v="0"/>
    <d v="2017-01-12T00:00:00"/>
    <x v="9"/>
    <n v="5755790"/>
    <n v="4.4400000000000004"/>
    <n v="1"/>
  </r>
  <r>
    <s v="COUNTY"/>
    <x v="11"/>
    <s v="912235"/>
    <n v="4.4400000000000004"/>
    <n v="4.4400000000000004"/>
    <x v="0"/>
    <d v="2017-01-12T00:00:00"/>
    <x v="9"/>
    <n v="5707540"/>
    <n v="4.4400000000000004"/>
    <n v="1"/>
  </r>
  <r>
    <s v="COUNTY"/>
    <x v="11"/>
    <s v="912239"/>
    <n v="4.4400000000000004"/>
    <n v="4.4400000000000004"/>
    <x v="0"/>
    <d v="2017-01-12T00:00:00"/>
    <x v="9"/>
    <n v="5743660"/>
    <n v="4.4400000000000004"/>
    <n v="1"/>
  </r>
  <r>
    <s v="COUNTY"/>
    <x v="11"/>
    <s v="912240"/>
    <n v="13.32"/>
    <n v="13.32"/>
    <x v="0"/>
    <d v="2017-01-12T00:00:00"/>
    <x v="9"/>
    <n v="5005587"/>
    <n v="4.4400000000000004"/>
    <n v="3"/>
  </r>
  <r>
    <s v="COUNTY"/>
    <x v="11"/>
    <s v="912241"/>
    <n v="4.4400000000000004"/>
    <n v="4.4400000000000004"/>
    <x v="0"/>
    <d v="2017-01-12T00:00:00"/>
    <x v="9"/>
    <n v="5006020"/>
    <n v="4.4400000000000004"/>
    <n v="1"/>
  </r>
  <r>
    <s v="COUNTY"/>
    <x v="11"/>
    <s v="912328"/>
    <n v="13.32"/>
    <n v="13.32"/>
    <x v="0"/>
    <d v="2017-01-13T00:00:00"/>
    <x v="9"/>
    <n v="5784560"/>
    <n v="4.4400000000000004"/>
    <n v="3"/>
  </r>
  <r>
    <s v="COUNTY"/>
    <x v="11"/>
    <s v="912329"/>
    <n v="8.8800000000000008"/>
    <n v="8.8800000000000008"/>
    <x v="0"/>
    <d v="2017-01-13T00:00:00"/>
    <x v="9"/>
    <n v="5723060"/>
    <n v="4.4400000000000004"/>
    <n v="2"/>
  </r>
  <r>
    <s v="COUNTY"/>
    <x v="11"/>
    <s v="912331"/>
    <n v="8.8800000000000008"/>
    <n v="8.8800000000000008"/>
    <x v="0"/>
    <d v="2017-01-13T00:00:00"/>
    <x v="9"/>
    <n v="5782680"/>
    <n v="4.4400000000000004"/>
    <n v="2"/>
  </r>
  <r>
    <s v="COUNTY"/>
    <x v="11"/>
    <s v="912332"/>
    <n v="8.8800000000000008"/>
    <n v="8.8800000000000008"/>
    <x v="0"/>
    <d v="2017-01-13T00:00:00"/>
    <x v="9"/>
    <n v="5012725"/>
    <n v="4.4400000000000004"/>
    <n v="2"/>
  </r>
  <r>
    <s v="COUNTY"/>
    <x v="11"/>
    <s v="912269"/>
    <n v="13.32"/>
    <n v="13.32"/>
    <x v="0"/>
    <d v="2017-01-16T00:00:00"/>
    <x v="9"/>
    <n v="5778170"/>
    <n v="4.4400000000000004"/>
    <n v="3"/>
  </r>
  <r>
    <s v="COUNTY"/>
    <x v="11"/>
    <s v="912308"/>
    <n v="8.8800000000000008"/>
    <n v="8.8800000000000008"/>
    <x v="0"/>
    <d v="2017-01-16T00:00:00"/>
    <x v="9"/>
    <n v="5765340"/>
    <n v="4.4400000000000004"/>
    <n v="2"/>
  </r>
  <r>
    <s v="COUNTY"/>
    <x v="11"/>
    <s v="912314"/>
    <n v="8.8800000000000008"/>
    <n v="8.8800000000000008"/>
    <x v="0"/>
    <d v="2017-01-16T00:00:00"/>
    <x v="9"/>
    <n v="5775250"/>
    <n v="4.4400000000000004"/>
    <n v="2"/>
  </r>
  <r>
    <s v="COUNTY"/>
    <x v="11"/>
    <s v="914022"/>
    <n v="4.4400000000000004"/>
    <n v="4.4400000000000004"/>
    <x v="0"/>
    <d v="2017-01-16T00:00:00"/>
    <x v="9"/>
    <n v="5787880"/>
    <n v="4.4400000000000004"/>
    <n v="1"/>
  </r>
  <r>
    <s v="COUNTY"/>
    <x v="11"/>
    <s v="914023"/>
    <n v="4.4400000000000004"/>
    <n v="4.4400000000000004"/>
    <x v="0"/>
    <d v="2017-01-16T00:00:00"/>
    <x v="9"/>
    <n v="5005183"/>
    <n v="4.4400000000000004"/>
    <n v="1"/>
  </r>
  <r>
    <s v="COUNTY"/>
    <x v="11"/>
    <s v="914032"/>
    <n v="4.4400000000000004"/>
    <n v="4.4400000000000004"/>
    <x v="0"/>
    <d v="2017-01-17T00:00:00"/>
    <x v="9"/>
    <n v="5774020"/>
    <n v="4.4400000000000004"/>
    <n v="1"/>
  </r>
  <r>
    <s v="COUNTY"/>
    <x v="11"/>
    <s v="914033"/>
    <n v="4.4400000000000004"/>
    <n v="4.4400000000000004"/>
    <x v="0"/>
    <d v="2017-01-17T00:00:00"/>
    <x v="9"/>
    <n v="5746890"/>
    <n v="4.4400000000000004"/>
    <n v="1"/>
  </r>
  <r>
    <s v="COUNTY"/>
    <x v="11"/>
    <s v="914043"/>
    <n v="4.4400000000000004"/>
    <n v="4.4400000000000004"/>
    <x v="0"/>
    <d v="2017-01-17T00:00:00"/>
    <x v="9"/>
    <n v="5004028"/>
    <n v="4.4400000000000004"/>
    <n v="1"/>
  </r>
  <r>
    <s v="COUNTY"/>
    <x v="11"/>
    <s v="914045"/>
    <n v="4.4400000000000004"/>
    <n v="4.4400000000000004"/>
    <x v="0"/>
    <d v="2017-01-17T00:00:00"/>
    <x v="9"/>
    <n v="5006366"/>
    <n v="4.4400000000000004"/>
    <n v="1"/>
  </r>
  <r>
    <s v="COUNTY"/>
    <x v="11"/>
    <s v="914056"/>
    <n v="4.4400000000000004"/>
    <n v="4.4400000000000004"/>
    <x v="0"/>
    <d v="2017-01-18T00:00:00"/>
    <x v="9"/>
    <n v="5004109"/>
    <n v="4.4400000000000004"/>
    <n v="1"/>
  </r>
  <r>
    <s v="COUNTY"/>
    <x v="11"/>
    <s v="914058"/>
    <n v="4.4400000000000004"/>
    <n v="4.4400000000000004"/>
    <x v="0"/>
    <d v="2017-01-18T00:00:00"/>
    <x v="9"/>
    <n v="5012003"/>
    <n v="4.4400000000000004"/>
    <n v="1"/>
  </r>
  <r>
    <s v="COUNTY"/>
    <x v="11"/>
    <s v="913804"/>
    <n v="13.32"/>
    <n v="13.32"/>
    <x v="0"/>
    <d v="2017-01-19T00:00:00"/>
    <x v="9"/>
    <n v="5755940"/>
    <n v="4.4400000000000004"/>
    <n v="3"/>
  </r>
  <r>
    <s v="COUNTY"/>
    <x v="11"/>
    <s v="914069"/>
    <n v="8.8800000000000008"/>
    <n v="8.8800000000000008"/>
    <x v="0"/>
    <d v="2017-01-19T00:00:00"/>
    <x v="9"/>
    <n v="5764150"/>
    <n v="4.4400000000000004"/>
    <n v="2"/>
  </r>
  <r>
    <s v="COUNTY"/>
    <x v="11"/>
    <s v="914071"/>
    <n v="8.8800000000000008"/>
    <n v="8.8800000000000008"/>
    <x v="0"/>
    <d v="2017-01-19T00:00:00"/>
    <x v="9"/>
    <n v="5007536"/>
    <n v="4.4400000000000004"/>
    <n v="2"/>
  </r>
  <r>
    <s v="COUNTY"/>
    <x v="11"/>
    <s v="914073"/>
    <n v="4.4400000000000004"/>
    <n v="4.4400000000000004"/>
    <x v="0"/>
    <d v="2017-01-19T00:00:00"/>
    <x v="9"/>
    <n v="5004292"/>
    <n v="4.4400000000000004"/>
    <n v="1"/>
  </r>
  <r>
    <s v="COUNTY"/>
    <x v="11"/>
    <s v="914084"/>
    <n v="8.8800000000000008"/>
    <n v="8.8800000000000008"/>
    <x v="0"/>
    <d v="2017-01-20T00:00:00"/>
    <x v="9"/>
    <n v="5013794"/>
    <n v="4.4400000000000004"/>
    <n v="2"/>
  </r>
  <r>
    <s v="COUNTY"/>
    <x v="11"/>
    <s v="914085"/>
    <n v="4.4400000000000004"/>
    <n v="4.4400000000000004"/>
    <x v="0"/>
    <d v="2017-01-20T00:00:00"/>
    <x v="9"/>
    <n v="5013971"/>
    <n v="4.4400000000000004"/>
    <n v="1"/>
  </r>
  <r>
    <s v="COUNTY"/>
    <x v="11"/>
    <s v="914088"/>
    <n v="13.32"/>
    <n v="13.32"/>
    <x v="0"/>
    <d v="2017-01-23T00:00:00"/>
    <x v="9"/>
    <n v="5015543"/>
    <n v="4.4400000000000004"/>
    <n v="3"/>
  </r>
  <r>
    <s v="COUNTY"/>
    <x v="11"/>
    <s v="914093"/>
    <n v="4.4400000000000004"/>
    <n v="4.4400000000000004"/>
    <x v="0"/>
    <d v="2017-01-23T00:00:00"/>
    <x v="9"/>
    <n v="5004644"/>
    <n v="4.4400000000000004"/>
    <n v="1"/>
  </r>
  <r>
    <s v="COUNTY"/>
    <x v="11"/>
    <s v="914099"/>
    <n v="4.4400000000000004"/>
    <n v="4.4400000000000004"/>
    <x v="0"/>
    <d v="2017-01-23T00:00:00"/>
    <x v="9"/>
    <n v="5722900"/>
    <n v="4.4400000000000004"/>
    <n v="1"/>
  </r>
  <r>
    <s v="COUNTY"/>
    <x v="11"/>
    <s v="914114"/>
    <n v="4.4400000000000004"/>
    <n v="4.4400000000000004"/>
    <x v="0"/>
    <d v="2017-01-24T00:00:00"/>
    <x v="9"/>
    <n v="5013612"/>
    <n v="4.4400000000000004"/>
    <n v="1"/>
  </r>
  <r>
    <s v="COUNTY"/>
    <x v="11"/>
    <s v="914117"/>
    <n v="13.32"/>
    <n v="13.32"/>
    <x v="0"/>
    <d v="2017-01-24T00:00:00"/>
    <x v="9"/>
    <n v="5012703"/>
    <n v="4.4400000000000004"/>
    <n v="3"/>
  </r>
  <r>
    <s v="COUNTY"/>
    <x v="11"/>
    <s v="914119"/>
    <n v="8.8800000000000008"/>
    <n v="8.8800000000000008"/>
    <x v="0"/>
    <d v="2017-01-24T00:00:00"/>
    <x v="9"/>
    <n v="5729280"/>
    <n v="4.4400000000000004"/>
    <n v="2"/>
  </r>
  <r>
    <s v="COUNTY"/>
    <x v="11"/>
    <s v="914134"/>
    <n v="4.4400000000000004"/>
    <n v="4.4400000000000004"/>
    <x v="0"/>
    <d v="2017-01-25T00:00:00"/>
    <x v="9"/>
    <n v="5004109"/>
    <n v="4.4400000000000004"/>
    <n v="1"/>
  </r>
  <r>
    <s v="COUNTY"/>
    <x v="11"/>
    <s v="914135"/>
    <n v="4.4400000000000004"/>
    <n v="4.4400000000000004"/>
    <x v="0"/>
    <d v="2017-01-25T00:00:00"/>
    <x v="9"/>
    <n v="5012003"/>
    <n v="4.4400000000000004"/>
    <n v="1"/>
  </r>
  <r>
    <s v="COUNTY"/>
    <x v="11"/>
    <s v="914136"/>
    <n v="8.8800000000000008"/>
    <n v="8.8800000000000008"/>
    <x v="0"/>
    <d v="2017-01-25T00:00:00"/>
    <x v="9"/>
    <n v="5006080"/>
    <n v="4.4400000000000004"/>
    <n v="2"/>
  </r>
  <r>
    <s v="COUNTY"/>
    <x v="11"/>
    <s v="913846"/>
    <n v="8.8800000000000008"/>
    <n v="8.8800000000000008"/>
    <x v="0"/>
    <d v="2017-01-26T00:00:00"/>
    <x v="9"/>
    <n v="5779580"/>
    <n v="4.4400000000000004"/>
    <n v="2"/>
  </r>
  <r>
    <s v="COUNTY"/>
    <x v="11"/>
    <s v="914169"/>
    <n v="4.4400000000000004"/>
    <n v="4.4400000000000004"/>
    <x v="0"/>
    <d v="2017-01-26T00:00:00"/>
    <x v="9"/>
    <n v="5710940"/>
    <n v="4.4400000000000004"/>
    <n v="1"/>
  </r>
  <r>
    <s v="COUNTY"/>
    <x v="11"/>
    <s v="914175"/>
    <n v="4.4400000000000004"/>
    <n v="4.4400000000000004"/>
    <x v="0"/>
    <d v="2017-01-26T00:00:00"/>
    <x v="9"/>
    <n v="5005893"/>
    <n v="4.4400000000000004"/>
    <n v="1"/>
  </r>
  <r>
    <s v="COUNTY"/>
    <x v="11"/>
    <s v="914176"/>
    <n v="4.4400000000000004"/>
    <n v="4.4400000000000004"/>
    <x v="0"/>
    <d v="2017-01-26T00:00:00"/>
    <x v="9"/>
    <n v="5007191"/>
    <n v="4.4400000000000004"/>
    <n v="1"/>
  </r>
  <r>
    <s v="COUNTY"/>
    <x v="11"/>
    <s v="914178"/>
    <n v="4.4400000000000004"/>
    <n v="4.4400000000000004"/>
    <x v="0"/>
    <d v="2017-01-26T00:00:00"/>
    <x v="9"/>
    <n v="5778900"/>
    <n v="4.4400000000000004"/>
    <n v="1"/>
  </r>
  <r>
    <s v="COUNTY"/>
    <x v="11"/>
    <s v="914179"/>
    <n v="4.4400000000000004"/>
    <n v="4.4400000000000004"/>
    <x v="0"/>
    <d v="2017-01-26T00:00:00"/>
    <x v="9"/>
    <n v="5013029"/>
    <n v="4.4400000000000004"/>
    <n v="1"/>
  </r>
  <r>
    <s v="COUNTY"/>
    <x v="11"/>
    <s v="914180"/>
    <n v="4.4400000000000004"/>
    <n v="4.4400000000000004"/>
    <x v="0"/>
    <d v="2017-01-26T00:00:00"/>
    <x v="9"/>
    <n v="5707540"/>
    <n v="4.4400000000000004"/>
    <n v="1"/>
  </r>
  <r>
    <s v="COUNTY"/>
    <x v="11"/>
    <s v="914183"/>
    <n v="13.32"/>
    <n v="13.32"/>
    <x v="0"/>
    <d v="2017-01-26T00:00:00"/>
    <x v="9"/>
    <n v="5743660"/>
    <n v="4.4400000000000004"/>
    <n v="3"/>
  </r>
  <r>
    <s v="COUNTY"/>
    <x v="11"/>
    <s v="914223"/>
    <n v="8.8800000000000008"/>
    <n v="8.8800000000000008"/>
    <x v="0"/>
    <d v="2017-01-27T00:00:00"/>
    <x v="9"/>
    <n v="5788310"/>
    <n v="4.4400000000000004"/>
    <n v="2"/>
  </r>
  <r>
    <s v="COUNTY"/>
    <x v="11"/>
    <s v="915927"/>
    <n v="4.4400000000000004"/>
    <n v="4.4400000000000004"/>
    <x v="0"/>
    <d v="2017-01-30T00:00:00"/>
    <x v="9"/>
    <n v="5722900"/>
    <n v="4.4400000000000004"/>
    <n v="1"/>
  </r>
  <r>
    <s v="COUNTY"/>
    <x v="11"/>
    <s v="915931"/>
    <n v="17.760000000000002"/>
    <n v="17.760000000000002"/>
    <x v="0"/>
    <d v="2017-01-30T00:00:00"/>
    <x v="9"/>
    <n v="5771970"/>
    <n v="4.4400000000000004"/>
    <n v="4"/>
  </r>
  <r>
    <s v="COUNTY"/>
    <x v="11"/>
    <s v="916405"/>
    <n v="8.8800000000000008"/>
    <n v="8.8800000000000008"/>
    <x v="0"/>
    <d v="2017-01-31T00:00:00"/>
    <x v="9"/>
    <n v="5011693"/>
    <n v="4.4400000000000004"/>
    <n v="2"/>
  </r>
  <r>
    <s v="COUNTY"/>
    <x v="11"/>
    <s v="916408"/>
    <n v="4.4400000000000004"/>
    <n v="4.4400000000000004"/>
    <x v="0"/>
    <d v="2017-01-31T00:00:00"/>
    <x v="9"/>
    <n v="5004337"/>
    <n v="4.4400000000000004"/>
    <n v="1"/>
  </r>
  <r>
    <s v="COUNTY"/>
    <x v="11"/>
    <s v="916410"/>
    <n v="4.4400000000000004"/>
    <n v="4.4400000000000004"/>
    <x v="0"/>
    <d v="2017-01-31T00:00:00"/>
    <x v="9"/>
    <n v="5763290"/>
    <n v="4.4400000000000004"/>
    <n v="1"/>
  </r>
  <r>
    <s v="COUNTY"/>
    <x v="11"/>
    <s v="916463"/>
    <n v="4.4400000000000004"/>
    <n v="4.4400000000000004"/>
    <x v="0"/>
    <d v="2017-01-31T00:00:00"/>
    <x v="9"/>
    <n v="5006290"/>
    <n v="4.4400000000000004"/>
    <n v="1"/>
  </r>
  <r>
    <s v="COUNTY"/>
    <x v="11"/>
    <s v="916464"/>
    <n v="4.4400000000000004"/>
    <n v="4.4400000000000004"/>
    <x v="0"/>
    <d v="2017-01-31T00:00:00"/>
    <x v="9"/>
    <n v="5745260"/>
    <n v="4.4400000000000004"/>
    <n v="1"/>
  </r>
  <r>
    <s v="COUNTY"/>
    <x v="11"/>
    <s v="916465"/>
    <n v="4.4400000000000004"/>
    <n v="4.4400000000000004"/>
    <x v="0"/>
    <d v="2017-01-31T00:00:00"/>
    <x v="9"/>
    <n v="5005319"/>
    <n v="4.4400000000000004"/>
    <n v="1"/>
  </r>
  <r>
    <s v="COUNTY"/>
    <x v="11"/>
    <s v="916467"/>
    <n v="8.8800000000000008"/>
    <n v="8.8800000000000008"/>
    <x v="0"/>
    <d v="2017-01-31T00:00:00"/>
    <x v="9"/>
    <n v="5729280"/>
    <n v="4.4400000000000004"/>
    <n v="2"/>
  </r>
  <r>
    <s v="COUNTY"/>
    <x v="11"/>
    <s v="916468"/>
    <n v="4.4400000000000004"/>
    <n v="4.4400000000000004"/>
    <x v="0"/>
    <d v="2017-01-31T00:00:00"/>
    <x v="9"/>
    <n v="5013575"/>
    <n v="4.4400000000000004"/>
    <n v="1"/>
  </r>
  <r>
    <s v="COUNTY"/>
    <x v="11"/>
    <s v="916469"/>
    <n v="4.4400000000000004"/>
    <n v="4.4400000000000004"/>
    <x v="0"/>
    <d v="2017-01-31T00:00:00"/>
    <x v="9"/>
    <n v="5004544"/>
    <n v="4.4400000000000004"/>
    <n v="1"/>
  </r>
  <r>
    <s v="COUNTY"/>
    <x v="11"/>
    <s v="917600"/>
    <n v="4.4400000000000004"/>
    <n v="4.4400000000000004"/>
    <x v="0"/>
    <d v="2017-02-01T00:00:00"/>
    <x v="10"/>
    <n v="5006282"/>
    <n v="4.4400000000000004"/>
    <n v="1"/>
  </r>
  <r>
    <s v="COUNTY"/>
    <x v="11"/>
    <s v="917975"/>
    <n v="4.4400000000000004"/>
    <n v="4.4400000000000004"/>
    <x v="0"/>
    <d v="2017-02-02T00:00:00"/>
    <x v="10"/>
    <n v="5007191"/>
    <n v="4.4400000000000004"/>
    <n v="1"/>
  </r>
  <r>
    <s v="COUNTY"/>
    <x v="11"/>
    <s v="917976"/>
    <n v="4.4400000000000004"/>
    <n v="4.4400000000000004"/>
    <x v="0"/>
    <d v="2017-02-02T00:00:00"/>
    <x v="10"/>
    <n v="5004317"/>
    <n v="4.4400000000000004"/>
    <n v="1"/>
  </r>
  <r>
    <s v="COUNTY"/>
    <x v="11"/>
    <s v="917977"/>
    <n v="4.4400000000000004"/>
    <n v="4.4400000000000004"/>
    <x v="0"/>
    <d v="2017-02-02T00:00:00"/>
    <x v="10"/>
    <n v="5762360"/>
    <n v="4.4400000000000004"/>
    <n v="1"/>
  </r>
  <r>
    <s v="COUNTY"/>
    <x v="11"/>
    <s v="917978"/>
    <n v="4.4400000000000004"/>
    <n v="4.4400000000000004"/>
    <x v="0"/>
    <d v="2017-02-02T00:00:00"/>
    <x v="10"/>
    <n v="5013029"/>
    <n v="4.4400000000000004"/>
    <n v="1"/>
  </r>
  <r>
    <s v="COUNTY"/>
    <x v="11"/>
    <s v="918210"/>
    <n v="4.4400000000000004"/>
    <n v="4.4400000000000004"/>
    <x v="0"/>
    <d v="2017-02-02T00:00:00"/>
    <x v="10"/>
    <n v="5000903"/>
    <n v="4.4400000000000004"/>
    <n v="1"/>
  </r>
  <r>
    <s v="COUNTY"/>
    <x v="11"/>
    <s v="918279"/>
    <n v="4.4400000000000004"/>
    <n v="4.4400000000000004"/>
    <x v="0"/>
    <d v="2017-02-02T00:00:00"/>
    <x v="10"/>
    <n v="5764150"/>
    <n v="4.4400000000000004"/>
    <n v="1"/>
  </r>
  <r>
    <s v="COUNTY"/>
    <x v="11"/>
    <s v="918280"/>
    <n v="4.4400000000000004"/>
    <n v="4.4400000000000004"/>
    <x v="0"/>
    <d v="2017-02-02T00:00:00"/>
    <x v="10"/>
    <n v="5710940"/>
    <n v="4.4400000000000004"/>
    <n v="1"/>
  </r>
  <r>
    <s v="COUNTY"/>
    <x v="11"/>
    <s v="921160"/>
    <n v="26.64"/>
    <n v="26.64"/>
    <x v="0"/>
    <d v="2017-02-02T00:00:00"/>
    <x v="10"/>
    <n v="5771970"/>
    <n v="4.4400000000000004"/>
    <n v="6"/>
  </r>
  <r>
    <s v="COUNTY"/>
    <x v="11"/>
    <s v="917929"/>
    <n v="8.8800000000000008"/>
    <n v="8.8800000000000008"/>
    <x v="0"/>
    <d v="2017-02-03T00:00:00"/>
    <x v="10"/>
    <n v="5013794"/>
    <n v="4.4400000000000004"/>
    <n v="2"/>
  </r>
  <r>
    <s v="COUNTY"/>
    <x v="11"/>
    <s v="921145"/>
    <n v="4.4400000000000004"/>
    <n v="4.4400000000000004"/>
    <x v="0"/>
    <d v="2017-02-06T00:00:00"/>
    <x v="10"/>
    <n v="5016654"/>
    <n v="4.4400000000000004"/>
    <n v="1"/>
  </r>
  <r>
    <s v="COUNTY"/>
    <x v="11"/>
    <s v="921147"/>
    <n v="8.8800000000000008"/>
    <n v="8.8800000000000008"/>
    <x v="0"/>
    <d v="2017-02-06T00:00:00"/>
    <x v="10"/>
    <n v="5700980"/>
    <n v="4.4400000000000004"/>
    <n v="2"/>
  </r>
  <r>
    <s v="COUNTY"/>
    <x v="11"/>
    <s v="918942"/>
    <n v="4.4400000000000004"/>
    <n v="4.4400000000000004"/>
    <x v="0"/>
    <d v="2017-02-07T00:00:00"/>
    <x v="10"/>
    <n v="5006290"/>
    <n v="4.4400000000000004"/>
    <n v="1"/>
  </r>
  <r>
    <s v="COUNTY"/>
    <x v="11"/>
    <s v="918943"/>
    <n v="4.4400000000000004"/>
    <n v="4.4400000000000004"/>
    <x v="0"/>
    <d v="2017-02-07T00:00:00"/>
    <x v="10"/>
    <n v="5745260"/>
    <n v="4.4400000000000004"/>
    <n v="1"/>
  </r>
  <r>
    <s v="COUNTY"/>
    <x v="11"/>
    <s v="918944"/>
    <n v="4.4400000000000004"/>
    <n v="4.4400000000000004"/>
    <x v="0"/>
    <d v="2017-02-07T00:00:00"/>
    <x v="10"/>
    <n v="5776320"/>
    <n v="4.4400000000000004"/>
    <n v="1"/>
  </r>
  <r>
    <s v="COUNTY"/>
    <x v="11"/>
    <s v="918945"/>
    <n v="8.8800000000000008"/>
    <n v="8.8800000000000008"/>
    <x v="0"/>
    <d v="2017-02-07T00:00:00"/>
    <x v="10"/>
    <n v="5729280"/>
    <n v="4.4400000000000004"/>
    <n v="2"/>
  </r>
  <r>
    <s v="COUNTY"/>
    <x v="11"/>
    <s v="918946"/>
    <n v="4.4400000000000004"/>
    <n v="4.4400000000000004"/>
    <x v="0"/>
    <d v="2017-02-07T00:00:00"/>
    <x v="10"/>
    <n v="5746890"/>
    <n v="4.4400000000000004"/>
    <n v="1"/>
  </r>
  <r>
    <s v="COUNTY"/>
    <x v="11"/>
    <s v="918956"/>
    <n v="4.4400000000000004"/>
    <n v="4.4400000000000004"/>
    <x v="0"/>
    <d v="2017-02-07T00:00:00"/>
    <x v="10"/>
    <n v="5014901"/>
    <n v="4.4400000000000004"/>
    <n v="1"/>
  </r>
  <r>
    <s v="COUNTY"/>
    <x v="11"/>
    <s v="918957"/>
    <n v="13.32"/>
    <n v="13.32"/>
    <x v="0"/>
    <d v="2017-02-07T00:00:00"/>
    <x v="10"/>
    <n v="5011693"/>
    <n v="4.4400000000000004"/>
    <n v="3"/>
  </r>
  <r>
    <s v="COUNTY"/>
    <x v="11"/>
    <s v="919051"/>
    <n v="4.4400000000000004"/>
    <n v="4.4400000000000004"/>
    <x v="0"/>
    <d v="2017-02-08T00:00:00"/>
    <x v="10"/>
    <n v="5012003"/>
    <n v="4.4400000000000004"/>
    <n v="1"/>
  </r>
  <r>
    <s v="COUNTY"/>
    <x v="11"/>
    <s v="919052"/>
    <n v="4.4400000000000004"/>
    <n v="4.4400000000000004"/>
    <x v="0"/>
    <d v="2017-02-08T00:00:00"/>
    <x v="10"/>
    <n v="5006282"/>
    <n v="4.4400000000000004"/>
    <n v="1"/>
  </r>
  <r>
    <s v="COUNTY"/>
    <x v="11"/>
    <s v="920139"/>
    <n v="4.4400000000000004"/>
    <n v="4.4400000000000004"/>
    <x v="0"/>
    <d v="2017-02-09T00:00:00"/>
    <x v="10"/>
    <n v="5005893"/>
    <n v="4.4400000000000004"/>
    <n v="1"/>
  </r>
  <r>
    <s v="COUNTY"/>
    <x v="11"/>
    <s v="920125"/>
    <n v="4.4400000000000004"/>
    <n v="4.4400000000000004"/>
    <x v="0"/>
    <d v="2017-02-10T00:00:00"/>
    <x v="10"/>
    <n v="5788310"/>
    <n v="4.4400000000000004"/>
    <n v="1"/>
  </r>
  <r>
    <s v="COUNTY"/>
    <x v="11"/>
    <s v="920126"/>
    <n v="4.4400000000000004"/>
    <n v="4.4400000000000004"/>
    <x v="0"/>
    <d v="2017-02-10T00:00:00"/>
    <x v="10"/>
    <n v="5768970"/>
    <n v="4.4400000000000004"/>
    <n v="1"/>
  </r>
  <r>
    <s v="COUNTY"/>
    <x v="11"/>
    <s v="920130"/>
    <n v="4.4400000000000004"/>
    <n v="4.4400000000000004"/>
    <x v="0"/>
    <d v="2017-02-10T00:00:00"/>
    <x v="10"/>
    <n v="5782680"/>
    <n v="4.4400000000000004"/>
    <n v="1"/>
  </r>
  <r>
    <s v="COUNTY"/>
    <x v="11"/>
    <s v="920734"/>
    <n v="35.520000000000003"/>
    <n v="35.520000000000003"/>
    <x v="0"/>
    <d v="2017-02-14T00:00:00"/>
    <x v="10"/>
    <n v="5780400"/>
    <n v="4.4400000000000004"/>
    <n v="8"/>
  </r>
  <r>
    <s v="COUNTY"/>
    <x v="11"/>
    <s v="920735"/>
    <n v="8.8800000000000008"/>
    <n v="8.8800000000000008"/>
    <x v="0"/>
    <d v="2017-02-14T00:00:00"/>
    <x v="10"/>
    <n v="5729720"/>
    <n v="4.4400000000000004"/>
    <n v="2"/>
  </r>
  <r>
    <s v="COUNTY"/>
    <x v="11"/>
    <s v="921179"/>
    <n v="8.8800000000000008"/>
    <n v="8.8800000000000008"/>
    <x v="0"/>
    <d v="2017-02-14T00:00:00"/>
    <x v="10"/>
    <n v="5746890"/>
    <n v="4.4400000000000004"/>
    <n v="2"/>
  </r>
  <r>
    <s v="COUNTY"/>
    <x v="11"/>
    <s v="921188"/>
    <n v="4.4400000000000004"/>
    <n v="4.4400000000000004"/>
    <x v="0"/>
    <d v="2017-02-14T00:00:00"/>
    <x v="10"/>
    <n v="5788820"/>
    <n v="4.4400000000000004"/>
    <n v="1"/>
  </r>
  <r>
    <s v="COUNTY"/>
    <x v="11"/>
    <s v="921191"/>
    <n v="4.4400000000000004"/>
    <n v="4.4400000000000004"/>
    <x v="0"/>
    <d v="2017-02-14T00:00:00"/>
    <x v="10"/>
    <n v="5747610"/>
    <n v="4.4400000000000004"/>
    <n v="1"/>
  </r>
  <r>
    <s v="COUNTY"/>
    <x v="11"/>
    <s v="921192"/>
    <n v="4.4400000000000004"/>
    <n v="4.4400000000000004"/>
    <x v="0"/>
    <d v="2017-02-14T00:00:00"/>
    <x v="10"/>
    <n v="5748170"/>
    <n v="4.4400000000000004"/>
    <n v="1"/>
  </r>
  <r>
    <s v="COUNTY"/>
    <x v="11"/>
    <s v="921200"/>
    <n v="8.8800000000000008"/>
    <n v="8.8800000000000008"/>
    <x v="0"/>
    <d v="2017-02-15T00:00:00"/>
    <x v="10"/>
    <n v="5006080"/>
    <n v="4.4400000000000004"/>
    <n v="2"/>
  </r>
  <r>
    <s v="COUNTY"/>
    <x v="11"/>
    <s v="922023"/>
    <n v="4.4400000000000004"/>
    <n v="4.4400000000000004"/>
    <x v="0"/>
    <d v="2017-02-15T00:00:00"/>
    <x v="10"/>
    <n v="5012003"/>
    <n v="4.4400000000000004"/>
    <n v="1"/>
  </r>
  <r>
    <s v="COUNTY"/>
    <x v="11"/>
    <s v="921141"/>
    <n v="22.2"/>
    <n v="22.2"/>
    <x v="0"/>
    <d v="2017-02-16T00:00:00"/>
    <x v="10"/>
    <n v="5710940"/>
    <n v="4.4400000000000004"/>
    <n v="4.9999999999999991"/>
  </r>
  <r>
    <s v="COUNTY"/>
    <x v="11"/>
    <s v="921274"/>
    <n v="8.8800000000000008"/>
    <n v="8.8800000000000008"/>
    <x v="0"/>
    <d v="2017-02-16T00:00:00"/>
    <x v="10"/>
    <n v="5743660"/>
    <n v="4.4400000000000004"/>
    <n v="2"/>
  </r>
  <r>
    <s v="COUNTY"/>
    <x v="11"/>
    <s v="921275"/>
    <n v="4.4400000000000004"/>
    <n v="4.4400000000000004"/>
    <x v="0"/>
    <d v="2017-02-16T00:00:00"/>
    <x v="10"/>
    <n v="5005649"/>
    <n v="4.4400000000000004"/>
    <n v="1"/>
  </r>
  <r>
    <s v="COUNTY"/>
    <x v="11"/>
    <s v="921283"/>
    <n v="4.4400000000000004"/>
    <n v="4.4400000000000004"/>
    <x v="0"/>
    <d v="2017-02-16T00:00:00"/>
    <x v="10"/>
    <n v="5004654"/>
    <n v="4.4400000000000004"/>
    <n v="1"/>
  </r>
  <r>
    <s v="COUNTY"/>
    <x v="11"/>
    <s v="921285"/>
    <n v="4.4400000000000004"/>
    <n v="4.4400000000000004"/>
    <x v="0"/>
    <d v="2017-02-16T00:00:00"/>
    <x v="10"/>
    <n v="5744210"/>
    <n v="4.4400000000000004"/>
    <n v="1"/>
  </r>
  <r>
    <s v="COUNTY"/>
    <x v="11"/>
    <s v="921286"/>
    <n v="4.4400000000000004"/>
    <n v="4.4400000000000004"/>
    <x v="0"/>
    <d v="2017-02-16T00:00:00"/>
    <x v="10"/>
    <n v="5714250"/>
    <n v="4.4400000000000004"/>
    <n v="1"/>
  </r>
  <r>
    <s v="COUNTY"/>
    <x v="11"/>
    <s v="921311"/>
    <n v="8.8800000000000008"/>
    <n v="8.8800000000000008"/>
    <x v="0"/>
    <d v="2017-02-17T00:00:00"/>
    <x v="10"/>
    <n v="5788310"/>
    <n v="4.4400000000000004"/>
    <n v="2"/>
  </r>
  <r>
    <s v="COUNTY"/>
    <x v="11"/>
    <s v="923044"/>
    <n v="4.4400000000000004"/>
    <n v="4.4400000000000004"/>
    <x v="0"/>
    <d v="2017-02-21T00:00:00"/>
    <x v="10"/>
    <n v="5748170"/>
    <n v="4.4400000000000004"/>
    <n v="1"/>
  </r>
  <r>
    <s v="COUNTY"/>
    <x v="11"/>
    <s v="923045"/>
    <n v="4.4400000000000004"/>
    <n v="4.4400000000000004"/>
    <x v="0"/>
    <d v="2017-02-21T00:00:00"/>
    <x v="10"/>
    <n v="5729280"/>
    <n v="4.4400000000000004"/>
    <n v="1"/>
  </r>
  <r>
    <s v="COUNTY"/>
    <x v="11"/>
    <s v="923047"/>
    <n v="4.4400000000000004"/>
    <n v="4.4400000000000004"/>
    <x v="0"/>
    <d v="2017-02-21T00:00:00"/>
    <x v="10"/>
    <n v="5005432"/>
    <n v="4.4400000000000004"/>
    <n v="1"/>
  </r>
  <r>
    <s v="COUNTY"/>
    <x v="11"/>
    <s v="923048"/>
    <n v="8.8800000000000008"/>
    <n v="8.8800000000000008"/>
    <x v="0"/>
    <d v="2017-02-21T00:00:00"/>
    <x v="10"/>
    <n v="5007484"/>
    <n v="4.4400000000000004"/>
    <n v="2"/>
  </r>
  <r>
    <s v="COUNTY"/>
    <x v="11"/>
    <s v="923052"/>
    <n v="4.4400000000000004"/>
    <n v="4.4400000000000004"/>
    <x v="0"/>
    <d v="2017-02-21T00:00:00"/>
    <x v="10"/>
    <n v="5774020"/>
    <n v="4.4400000000000004"/>
    <n v="1"/>
  </r>
  <r>
    <s v="COUNTY"/>
    <x v="11"/>
    <s v="923053"/>
    <n v="8.8800000000000008"/>
    <n v="8.8800000000000008"/>
    <x v="0"/>
    <d v="2017-02-21T00:00:00"/>
    <x v="10"/>
    <n v="5746890"/>
    <n v="4.4400000000000004"/>
    <n v="2"/>
  </r>
  <r>
    <s v="COUNTY"/>
    <x v="11"/>
    <s v="923054"/>
    <n v="4.4400000000000004"/>
    <n v="4.4400000000000004"/>
    <x v="0"/>
    <d v="2017-02-21T00:00:00"/>
    <x v="10"/>
    <n v="5759960"/>
    <n v="4.4400000000000004"/>
    <n v="1"/>
  </r>
  <r>
    <s v="COUNTY"/>
    <x v="11"/>
    <s v="923717"/>
    <n v="13.32"/>
    <n v="13.32"/>
    <x v="0"/>
    <d v="2017-02-23T00:00:00"/>
    <x v="10"/>
    <n v="5005893"/>
    <n v="4.4400000000000004"/>
    <n v="3"/>
  </r>
  <r>
    <s v="COUNTY"/>
    <x v="11"/>
    <s v="923719"/>
    <n v="8.8800000000000008"/>
    <n v="8.8800000000000008"/>
    <x v="0"/>
    <d v="2017-02-23T00:00:00"/>
    <x v="10"/>
    <n v="5004654"/>
    <n v="4.4400000000000004"/>
    <n v="2"/>
  </r>
  <r>
    <s v="COUNTY"/>
    <x v="11"/>
    <s v="923730"/>
    <n v="4.4400000000000004"/>
    <n v="4.4400000000000004"/>
    <x v="0"/>
    <d v="2017-02-23T00:00:00"/>
    <x v="10"/>
    <n v="5014509"/>
    <n v="4.4400000000000004"/>
    <n v="1"/>
  </r>
  <r>
    <s v="COUNTY"/>
    <x v="11"/>
    <s v="923731"/>
    <n v="4.4400000000000004"/>
    <n v="4.4400000000000004"/>
    <x v="0"/>
    <d v="2017-02-23T00:00:00"/>
    <x v="10"/>
    <n v="5710940"/>
    <n v="4.4400000000000004"/>
    <n v="1"/>
  </r>
  <r>
    <s v="COUNTY"/>
    <x v="11"/>
    <s v="923733"/>
    <n v="13.32"/>
    <n v="13.32"/>
    <x v="0"/>
    <d v="2017-02-23T00:00:00"/>
    <x v="10"/>
    <n v="5765610"/>
    <n v="4.4400000000000004"/>
    <n v="3"/>
  </r>
  <r>
    <s v="COUNTY"/>
    <x v="11"/>
    <s v="923924"/>
    <n v="4.4400000000000004"/>
    <n v="4.4400000000000004"/>
    <x v="0"/>
    <d v="2017-02-24T00:00:00"/>
    <x v="10"/>
    <n v="5700550"/>
    <n v="4.4400000000000004"/>
    <n v="1"/>
  </r>
  <r>
    <s v="COUNTY"/>
    <x v="11"/>
    <s v="923925"/>
    <n v="4.4400000000000004"/>
    <n v="4.4400000000000004"/>
    <x v="0"/>
    <d v="2017-02-24T00:00:00"/>
    <x v="10"/>
    <n v="5779210"/>
    <n v="4.4400000000000004"/>
    <n v="1"/>
  </r>
  <r>
    <s v="COUNTY"/>
    <x v="11"/>
    <s v="923926"/>
    <n v="8.8800000000000008"/>
    <n v="8.8800000000000008"/>
    <x v="0"/>
    <d v="2017-02-24T00:00:00"/>
    <x v="10"/>
    <n v="5788310"/>
    <n v="4.4400000000000004"/>
    <n v="2"/>
  </r>
  <r>
    <s v="COUNTY"/>
    <x v="11"/>
    <s v="925114"/>
    <n v="4.4400000000000004"/>
    <n v="4.4400000000000004"/>
    <x v="0"/>
    <d v="2017-02-27T00:00:00"/>
    <x v="10"/>
    <n v="5016654"/>
    <n v="4.4400000000000004"/>
    <n v="1"/>
  </r>
  <r>
    <s v="COUNTY"/>
    <x v="11"/>
    <s v="924685"/>
    <n v="-4.4400000000000004"/>
    <n v="4.4400000000000004"/>
    <x v="0"/>
    <d v="2017-02-28T00:00:00"/>
    <x v="10"/>
    <n v="5007546"/>
    <n v="4.4400000000000004"/>
    <n v="-1"/>
  </r>
  <r>
    <s v="COUNTY"/>
    <x v="11"/>
    <s v="926415"/>
    <n v="8.8800000000000008"/>
    <n v="8.8800000000000008"/>
    <x v="0"/>
    <d v="2017-02-28T00:00:00"/>
    <x v="10"/>
    <n v="5746890"/>
    <n v="4.4400000000000004"/>
    <n v="2"/>
  </r>
  <r>
    <s v="COUNTY"/>
    <x v="11"/>
    <s v="926425"/>
    <n v="4.4400000000000004"/>
    <n v="4.4400000000000004"/>
    <x v="0"/>
    <d v="2017-02-28T00:00:00"/>
    <x v="10"/>
    <n v="5015113"/>
    <n v="4.4400000000000004"/>
    <n v="1"/>
  </r>
  <r>
    <s v="COUNTY"/>
    <x v="11"/>
    <s v="926427"/>
    <n v="4.4400000000000004"/>
    <n v="4.4400000000000004"/>
    <x v="0"/>
    <d v="2017-02-28T00:00:00"/>
    <x v="10"/>
    <n v="5748170"/>
    <n v="4.4400000000000004"/>
    <n v="1"/>
  </r>
  <r>
    <s v="COUNTY"/>
    <x v="11"/>
    <s v="926428"/>
    <n v="4.4400000000000004"/>
    <n v="4.4400000000000004"/>
    <x v="0"/>
    <d v="2017-02-28T00:00:00"/>
    <x v="10"/>
    <n v="5729280"/>
    <n v="4.4400000000000004"/>
    <n v="1"/>
  </r>
  <r>
    <s v="COUNTY"/>
    <x v="11"/>
    <s v="926429"/>
    <n v="8.8800000000000008"/>
    <n v="8.8800000000000008"/>
    <x v="0"/>
    <d v="2017-02-28T00:00:00"/>
    <x v="10"/>
    <n v="5006366"/>
    <n v="4.4400000000000004"/>
    <n v="2"/>
  </r>
  <r>
    <s v="COUNTY"/>
    <x v="11"/>
    <s v="927347"/>
    <n v="4.4400000000000004"/>
    <n v="4.4400000000000004"/>
    <x v="0"/>
    <d v="2017-03-01T00:00:00"/>
    <x v="11"/>
    <n v="5004109"/>
    <n v="4.4400000000000004"/>
    <n v="1"/>
  </r>
  <r>
    <s v="COUNTY"/>
    <x v="11"/>
    <s v="927348"/>
    <n v="4.4400000000000004"/>
    <n v="4.4400000000000004"/>
    <x v="0"/>
    <d v="2017-03-01T00:00:00"/>
    <x v="11"/>
    <n v="5012003"/>
    <n v="4.4400000000000004"/>
    <n v="1"/>
  </r>
  <r>
    <s v="COUNTY"/>
    <x v="11"/>
    <s v="927616"/>
    <n v="-8.8800000000000008"/>
    <n v="8.8800000000000008"/>
    <x v="0"/>
    <d v="2017-03-01T00:00:00"/>
    <x v="11"/>
    <n v="5001173"/>
    <n v="4.4400000000000004"/>
    <n v="-2"/>
  </r>
  <r>
    <s v="COUNTY"/>
    <x v="11"/>
    <s v="927626"/>
    <n v="-8.8000000000000007"/>
    <n v="8.8000000000000007"/>
    <x v="0"/>
    <d v="2017-03-01T00:00:00"/>
    <x v="11"/>
    <n v="5785150"/>
    <n v="4.4000000000000004"/>
    <n v="-2"/>
  </r>
  <r>
    <s v="COUNTY"/>
    <x v="11"/>
    <s v="927466"/>
    <n v="17.760000000000002"/>
    <n v="17.760000000000002"/>
    <x v="0"/>
    <d v="2017-03-02T00:00:00"/>
    <x v="11"/>
    <n v="5710940"/>
    <n v="4.4400000000000004"/>
    <n v="4"/>
  </r>
  <r>
    <s v="COUNTY"/>
    <x v="11"/>
    <s v="927471"/>
    <n v="4.4400000000000004"/>
    <n v="4.4400000000000004"/>
    <x v="0"/>
    <d v="2017-03-02T00:00:00"/>
    <x v="11"/>
    <n v="5767640"/>
    <n v="4.4400000000000004"/>
    <n v="1"/>
  </r>
  <r>
    <s v="COUNTY"/>
    <x v="11"/>
    <s v="927473"/>
    <n v="4.4400000000000004"/>
    <n v="4.4400000000000004"/>
    <x v="0"/>
    <d v="2017-03-02T00:00:00"/>
    <x v="11"/>
    <n v="5743660"/>
    <n v="4.4400000000000004"/>
    <n v="1"/>
  </r>
  <r>
    <s v="COUNTY"/>
    <x v="11"/>
    <s v="927474"/>
    <n v="8.8800000000000008"/>
    <n v="8.8800000000000008"/>
    <x v="0"/>
    <d v="2017-03-02T00:00:00"/>
    <x v="11"/>
    <n v="5001545"/>
    <n v="4.4400000000000004"/>
    <n v="2"/>
  </r>
  <r>
    <s v="COUNTY"/>
    <x v="11"/>
    <s v="927556"/>
    <n v="4.4400000000000004"/>
    <n v="4.4400000000000004"/>
    <x v="0"/>
    <d v="2017-03-03T00:00:00"/>
    <x v="11"/>
    <n v="5734690"/>
    <n v="4.4400000000000004"/>
    <n v="1"/>
  </r>
  <r>
    <s v="COUNTY"/>
    <x v="11"/>
    <s v="927559"/>
    <n v="4.4400000000000004"/>
    <n v="4.4400000000000004"/>
    <x v="0"/>
    <d v="2017-03-03T00:00:00"/>
    <x v="11"/>
    <n v="5773660"/>
    <n v="4.4400000000000004"/>
    <n v="1"/>
  </r>
  <r>
    <s v="COUNTY"/>
    <x v="11"/>
    <s v="929093"/>
    <n v="8.8800000000000008"/>
    <n v="8.8800000000000008"/>
    <x v="0"/>
    <d v="2017-03-06T00:00:00"/>
    <x v="11"/>
    <n v="5016654"/>
    <n v="4.4400000000000004"/>
    <n v="2"/>
  </r>
  <r>
    <s v="COUNTY"/>
    <x v="11"/>
    <s v="929095"/>
    <n v="17.760000000000002"/>
    <n v="17.760000000000002"/>
    <x v="0"/>
    <d v="2017-03-06T00:00:00"/>
    <x v="11"/>
    <n v="5015680"/>
    <n v="4.4400000000000004"/>
    <n v="4"/>
  </r>
  <r>
    <s v="COUNTY"/>
    <x v="11"/>
    <s v="929096"/>
    <n v="13.32"/>
    <n v="13.32"/>
    <x v="0"/>
    <d v="2017-03-06T00:00:00"/>
    <x v="11"/>
    <n v="5766150"/>
    <n v="4.4400000000000004"/>
    <n v="3"/>
  </r>
  <r>
    <s v="COUNTY"/>
    <x v="11"/>
    <s v="928979"/>
    <n v="-8.8000000000000007"/>
    <n v="8.8000000000000007"/>
    <x v="0"/>
    <d v="2017-03-07T00:00:00"/>
    <x v="11"/>
    <n v="5700200"/>
    <n v="4.4000000000000004"/>
    <n v="-2"/>
  </r>
  <r>
    <s v="COUNTY"/>
    <x v="11"/>
    <s v="929652"/>
    <n v="4.4400000000000004"/>
    <n v="4.4400000000000004"/>
    <x v="0"/>
    <d v="2017-03-07T00:00:00"/>
    <x v="11"/>
    <n v="5004337"/>
    <n v="4.4400000000000004"/>
    <n v="1"/>
  </r>
  <r>
    <s v="COUNTY"/>
    <x v="11"/>
    <s v="929653"/>
    <n v="4.4400000000000004"/>
    <n v="4.4400000000000004"/>
    <x v="0"/>
    <d v="2017-03-07T00:00:00"/>
    <x v="11"/>
    <n v="5774020"/>
    <n v="4.4400000000000004"/>
    <n v="1"/>
  </r>
  <r>
    <s v="COUNTY"/>
    <x v="11"/>
    <s v="929654"/>
    <n v="8.8800000000000008"/>
    <n v="8.8800000000000008"/>
    <x v="0"/>
    <d v="2017-03-07T00:00:00"/>
    <x v="11"/>
    <n v="5746890"/>
    <n v="4.4400000000000004"/>
    <n v="2"/>
  </r>
  <r>
    <s v="COUNTY"/>
    <x v="11"/>
    <s v="929672"/>
    <n v="4.4400000000000004"/>
    <n v="4.4400000000000004"/>
    <x v="0"/>
    <d v="2017-03-07T00:00:00"/>
    <x v="11"/>
    <n v="5729280"/>
    <n v="4.4400000000000004"/>
    <n v="1"/>
  </r>
  <r>
    <s v="COUNTY"/>
    <x v="11"/>
    <s v="929676"/>
    <n v="4.4400000000000004"/>
    <n v="4.4400000000000004"/>
    <x v="0"/>
    <d v="2017-03-07T00:00:00"/>
    <x v="11"/>
    <n v="5740070"/>
    <n v="4.4400000000000004"/>
    <n v="1"/>
  </r>
  <r>
    <s v="COUNTY"/>
    <x v="11"/>
    <s v="929678"/>
    <n v="4.4400000000000004"/>
    <n v="4.4400000000000004"/>
    <x v="0"/>
    <d v="2017-03-07T00:00:00"/>
    <x v="11"/>
    <n v="5718120"/>
    <n v="4.4400000000000004"/>
    <n v="1"/>
  </r>
  <r>
    <s v="COUNTY"/>
    <x v="11"/>
    <s v="929680"/>
    <n v="4.4400000000000004"/>
    <n v="4.4400000000000004"/>
    <x v="0"/>
    <d v="2017-03-07T00:00:00"/>
    <x v="11"/>
    <n v="5006366"/>
    <n v="4.4400000000000004"/>
    <n v="1"/>
  </r>
  <r>
    <s v="COUNTY"/>
    <x v="11"/>
    <s v="929682"/>
    <n v="4.4400000000000004"/>
    <n v="4.4400000000000004"/>
    <x v="0"/>
    <d v="2017-03-07T00:00:00"/>
    <x v="11"/>
    <n v="5775530"/>
    <n v="4.4400000000000004"/>
    <n v="1"/>
  </r>
  <r>
    <s v="COUNTY"/>
    <x v="11"/>
    <s v="929683"/>
    <n v="8.8800000000000008"/>
    <n v="8.8800000000000008"/>
    <x v="0"/>
    <d v="2017-03-07T00:00:00"/>
    <x v="11"/>
    <n v="5011693"/>
    <n v="4.4400000000000004"/>
    <n v="2"/>
  </r>
  <r>
    <s v="COUNTY"/>
    <x v="11"/>
    <s v="931131"/>
    <n v="13.32"/>
    <n v="13.32"/>
    <x v="0"/>
    <d v="2017-03-09T00:00:00"/>
    <x v="11"/>
    <n v="5764150"/>
    <n v="4.4400000000000004"/>
    <n v="3"/>
  </r>
  <r>
    <s v="COUNTY"/>
    <x v="11"/>
    <s v="931132"/>
    <n v="8.8800000000000008"/>
    <n v="8.8800000000000008"/>
    <x v="0"/>
    <d v="2017-03-09T00:00:00"/>
    <x v="11"/>
    <n v="5710940"/>
    <n v="4.4400000000000004"/>
    <n v="2"/>
  </r>
  <r>
    <s v="COUNTY"/>
    <x v="11"/>
    <s v="931134"/>
    <n v="4.4400000000000004"/>
    <n v="4.4400000000000004"/>
    <x v="0"/>
    <d v="2017-03-09T00:00:00"/>
    <x v="11"/>
    <n v="5004292"/>
    <n v="4.4400000000000004"/>
    <n v="1"/>
  </r>
  <r>
    <s v="COUNTY"/>
    <x v="11"/>
    <s v="931135"/>
    <n v="4.4400000000000004"/>
    <n v="4.4400000000000004"/>
    <x v="0"/>
    <d v="2017-03-09T00:00:00"/>
    <x v="11"/>
    <n v="5782320"/>
    <n v="4.4400000000000004"/>
    <n v="1"/>
  </r>
  <r>
    <s v="COUNTY"/>
    <x v="11"/>
    <s v="930757"/>
    <n v="-8.8800000000000008"/>
    <n v="8.8800000000000008"/>
    <x v="0"/>
    <d v="2017-03-13T00:00:00"/>
    <x v="11"/>
    <n v="5714480"/>
    <n v="4.4400000000000004"/>
    <n v="-2"/>
  </r>
  <r>
    <s v="COUNTY"/>
    <x v="11"/>
    <s v="931534"/>
    <n v="4.4400000000000004"/>
    <n v="4.4400000000000004"/>
    <x v="0"/>
    <d v="2017-03-13T00:00:00"/>
    <x v="11"/>
    <n v="5787310"/>
    <n v="4.4400000000000004"/>
    <n v="1"/>
  </r>
  <r>
    <s v="COUNTY"/>
    <x v="11"/>
    <s v="932191"/>
    <n v="8.8800000000000008"/>
    <n v="8.8800000000000008"/>
    <x v="0"/>
    <d v="2017-03-14T00:00:00"/>
    <x v="11"/>
    <n v="5790190"/>
    <n v="4.4400000000000004"/>
    <n v="2"/>
  </r>
  <r>
    <s v="COUNTY"/>
    <x v="11"/>
    <s v="932192"/>
    <n v="4.4400000000000004"/>
    <n v="4.4400000000000004"/>
    <x v="0"/>
    <d v="2017-03-14T00:00:00"/>
    <x v="11"/>
    <n v="5729280"/>
    <n v="4.4400000000000004"/>
    <n v="1"/>
  </r>
  <r>
    <s v="COUNTY"/>
    <x v="11"/>
    <s v="932194"/>
    <n v="4.4400000000000004"/>
    <n v="4.4400000000000004"/>
    <x v="0"/>
    <d v="2017-03-14T00:00:00"/>
    <x v="11"/>
    <n v="5719000"/>
    <n v="4.4400000000000004"/>
    <n v="1"/>
  </r>
  <r>
    <s v="COUNTY"/>
    <x v="11"/>
    <s v="932207"/>
    <n v="4.4400000000000004"/>
    <n v="4.4400000000000004"/>
    <x v="0"/>
    <d v="2017-03-14T00:00:00"/>
    <x v="11"/>
    <n v="5774020"/>
    <n v="4.4400000000000004"/>
    <n v="1"/>
  </r>
  <r>
    <s v="COUNTY"/>
    <x v="11"/>
    <s v="932208"/>
    <n v="4.4400000000000004"/>
    <n v="4.4400000000000004"/>
    <x v="0"/>
    <d v="2017-03-14T00:00:00"/>
    <x v="11"/>
    <n v="5746890"/>
    <n v="4.4400000000000004"/>
    <n v="1"/>
  </r>
  <r>
    <s v="COUNTY"/>
    <x v="11"/>
    <s v="932209"/>
    <n v="8.8800000000000008"/>
    <n v="8.8800000000000008"/>
    <x v="0"/>
    <d v="2017-03-14T00:00:00"/>
    <x v="11"/>
    <n v="5011693"/>
    <n v="4.4400000000000004"/>
    <n v="2"/>
  </r>
  <r>
    <s v="COUNTY"/>
    <x v="11"/>
    <s v="933286"/>
    <n v="4.4400000000000004"/>
    <n v="4.4400000000000004"/>
    <x v="0"/>
    <d v="2017-03-15T00:00:00"/>
    <x v="11"/>
    <n v="5012003"/>
    <n v="4.4400000000000004"/>
    <n v="1"/>
  </r>
  <r>
    <s v="COUNTY"/>
    <x v="11"/>
    <s v="933287"/>
    <n v="4.4400000000000004"/>
    <n v="4.4400000000000004"/>
    <x v="0"/>
    <d v="2017-03-15T00:00:00"/>
    <x v="11"/>
    <n v="5006282"/>
    <n v="4.4400000000000004"/>
    <n v="1"/>
  </r>
  <r>
    <s v="COUNTY"/>
    <x v="11"/>
    <s v="932291"/>
    <n v="4.4400000000000004"/>
    <n v="4.4400000000000004"/>
    <x v="0"/>
    <d v="2017-03-16T00:00:00"/>
    <x v="11"/>
    <n v="5767640"/>
    <n v="4.4400000000000004"/>
    <n v="1"/>
  </r>
  <r>
    <s v="COUNTY"/>
    <x v="11"/>
    <s v="932292"/>
    <n v="8.8800000000000008"/>
    <n v="8.8800000000000008"/>
    <x v="0"/>
    <d v="2017-03-16T00:00:00"/>
    <x v="11"/>
    <n v="5715120"/>
    <n v="4.4400000000000004"/>
    <n v="2"/>
  </r>
  <r>
    <s v="COUNTY"/>
    <x v="11"/>
    <s v="932294"/>
    <n v="8.8800000000000008"/>
    <n v="8.8800000000000008"/>
    <x v="0"/>
    <d v="2017-03-16T00:00:00"/>
    <x v="11"/>
    <n v="5005892"/>
    <n v="4.4400000000000004"/>
    <n v="2"/>
  </r>
  <r>
    <s v="COUNTY"/>
    <x v="11"/>
    <s v="932295"/>
    <n v="4.4400000000000004"/>
    <n v="4.4400000000000004"/>
    <x v="0"/>
    <d v="2017-03-16T00:00:00"/>
    <x v="11"/>
    <n v="5007191"/>
    <n v="4.4400000000000004"/>
    <n v="1"/>
  </r>
  <r>
    <s v="COUNTY"/>
    <x v="11"/>
    <s v="932299"/>
    <n v="13.32"/>
    <n v="13.32"/>
    <x v="0"/>
    <d v="2017-03-16T00:00:00"/>
    <x v="11"/>
    <n v="5764150"/>
    <n v="4.4400000000000004"/>
    <n v="3"/>
  </r>
  <r>
    <s v="COUNTY"/>
    <x v="11"/>
    <s v="934390"/>
    <n v="8.8800000000000008"/>
    <n v="8.8800000000000008"/>
    <x v="0"/>
    <d v="2017-03-17T00:00:00"/>
    <x v="11"/>
    <n v="5004026"/>
    <n v="4.4400000000000004"/>
    <n v="2"/>
  </r>
  <r>
    <s v="COUNTY"/>
    <x v="11"/>
    <s v="934391"/>
    <n v="17.760000000000002"/>
    <n v="17.760000000000002"/>
    <x v="0"/>
    <d v="2017-03-17T00:00:00"/>
    <x v="11"/>
    <n v="5700550"/>
    <n v="4.4400000000000004"/>
    <n v="4"/>
  </r>
  <r>
    <s v="COUNTY"/>
    <x v="11"/>
    <s v="934865"/>
    <n v="4.4400000000000004"/>
    <n v="4.4400000000000004"/>
    <x v="0"/>
    <d v="2017-03-21T00:00:00"/>
    <x v="11"/>
    <n v="5006677"/>
    <n v="4.4400000000000004"/>
    <n v="1"/>
  </r>
  <r>
    <s v="COUNTY"/>
    <x v="11"/>
    <s v="934867"/>
    <n v="4.4400000000000004"/>
    <n v="4.4400000000000004"/>
    <x v="0"/>
    <d v="2017-03-21T00:00:00"/>
    <x v="11"/>
    <n v="5729280"/>
    <n v="4.4400000000000004"/>
    <n v="1"/>
  </r>
  <r>
    <s v="COUNTY"/>
    <x v="11"/>
    <s v="934868"/>
    <n v="4.4400000000000004"/>
    <n v="4.4400000000000004"/>
    <x v="0"/>
    <d v="2017-03-21T00:00:00"/>
    <x v="11"/>
    <n v="5006366"/>
    <n v="4.4400000000000004"/>
    <n v="1"/>
  </r>
  <r>
    <s v="COUNTY"/>
    <x v="11"/>
    <s v="934869"/>
    <n v="4.4400000000000004"/>
    <n v="4.4400000000000004"/>
    <x v="0"/>
    <d v="2017-03-21T00:00:00"/>
    <x v="11"/>
    <n v="5775530"/>
    <n v="4.4400000000000004"/>
    <n v="1"/>
  </r>
  <r>
    <s v="COUNTY"/>
    <x v="11"/>
    <s v="934871"/>
    <n v="4.4400000000000004"/>
    <n v="4.4400000000000004"/>
    <x v="0"/>
    <d v="2017-03-21T00:00:00"/>
    <x v="11"/>
    <n v="5005240"/>
    <n v="4.4400000000000004"/>
    <n v="1"/>
  </r>
  <r>
    <s v="COUNTY"/>
    <x v="11"/>
    <s v="934876"/>
    <n v="4.4400000000000004"/>
    <n v="4.4400000000000004"/>
    <x v="0"/>
    <d v="2017-03-21T00:00:00"/>
    <x v="11"/>
    <n v="5014077"/>
    <n v="4.4400000000000004"/>
    <n v="1"/>
  </r>
  <r>
    <s v="COUNTY"/>
    <x v="11"/>
    <s v="934877"/>
    <n v="4.4400000000000004"/>
    <n v="4.4400000000000004"/>
    <x v="0"/>
    <d v="2017-03-21T00:00:00"/>
    <x v="11"/>
    <n v="5746890"/>
    <n v="4.4400000000000004"/>
    <n v="1"/>
  </r>
  <r>
    <s v="COUNTY"/>
    <x v="11"/>
    <s v="934879"/>
    <n v="4.4400000000000004"/>
    <n v="4.4400000000000004"/>
    <x v="0"/>
    <d v="2017-03-21T00:00:00"/>
    <x v="11"/>
    <n v="5006153"/>
    <n v="4.4400000000000004"/>
    <n v="1"/>
  </r>
  <r>
    <s v="COUNTY"/>
    <x v="11"/>
    <s v="934904"/>
    <n v="4.4400000000000004"/>
    <n v="4.4400000000000004"/>
    <x v="0"/>
    <d v="2017-03-22T00:00:00"/>
    <x v="11"/>
    <n v="5764560"/>
    <n v="4.4400000000000004"/>
    <n v="1"/>
  </r>
  <r>
    <s v="COUNTY"/>
    <x v="11"/>
    <s v="934908"/>
    <n v="4.4400000000000004"/>
    <n v="4.4400000000000004"/>
    <x v="0"/>
    <d v="2017-03-22T00:00:00"/>
    <x v="11"/>
    <n v="5006282"/>
    <n v="4.4400000000000004"/>
    <n v="1"/>
  </r>
  <r>
    <s v="COUNTY"/>
    <x v="11"/>
    <s v="934910"/>
    <n v="4.4400000000000004"/>
    <n v="4.4400000000000004"/>
    <x v="0"/>
    <d v="2017-03-22T00:00:00"/>
    <x v="11"/>
    <n v="5004831"/>
    <n v="4.4400000000000004"/>
    <n v="1"/>
  </r>
  <r>
    <s v="COUNTY"/>
    <x v="11"/>
    <s v="934862"/>
    <n v="4.4400000000000004"/>
    <n v="4.4400000000000004"/>
    <x v="0"/>
    <d v="2017-03-23T00:00:00"/>
    <x v="11"/>
    <n v="5014680"/>
    <n v="4.4400000000000004"/>
    <n v="1"/>
  </r>
  <r>
    <s v="COUNTY"/>
    <x v="11"/>
    <s v="936904"/>
    <n v="4.4400000000000004"/>
    <n v="4.4400000000000004"/>
    <x v="0"/>
    <d v="2017-03-23T00:00:00"/>
    <x v="11"/>
    <n v="5004652"/>
    <n v="4.4400000000000004"/>
    <n v="1"/>
  </r>
  <r>
    <s v="COUNTY"/>
    <x v="11"/>
    <s v="936905"/>
    <n v="4.4400000000000004"/>
    <n v="4.4400000000000004"/>
    <x v="0"/>
    <d v="2017-03-23T00:00:00"/>
    <x v="11"/>
    <n v="5006020"/>
    <n v="4.4400000000000004"/>
    <n v="1"/>
  </r>
  <r>
    <s v="COUNTY"/>
    <x v="11"/>
    <s v="936908"/>
    <n v="4.4400000000000004"/>
    <n v="4.4400000000000004"/>
    <x v="0"/>
    <d v="2017-03-23T00:00:00"/>
    <x v="11"/>
    <n v="5773710"/>
    <n v="4.4400000000000004"/>
    <n v="1"/>
  </r>
  <r>
    <s v="COUNTY"/>
    <x v="11"/>
    <s v="936909"/>
    <n v="4.4400000000000004"/>
    <n v="4.4400000000000004"/>
    <x v="0"/>
    <d v="2017-03-23T00:00:00"/>
    <x v="11"/>
    <n v="5015086"/>
    <n v="4.4400000000000004"/>
    <n v="1"/>
  </r>
  <r>
    <s v="COUNTY"/>
    <x v="11"/>
    <s v="937231"/>
    <n v="4.4400000000000004"/>
    <n v="4.4400000000000004"/>
    <x v="0"/>
    <d v="2017-03-24T00:00:00"/>
    <x v="11"/>
    <n v="5729240"/>
    <n v="4.4400000000000004"/>
    <n v="1"/>
  </r>
  <r>
    <s v="COUNTY"/>
    <x v="11"/>
    <s v="937233"/>
    <n v="4.4400000000000004"/>
    <n v="4.4400000000000004"/>
    <x v="0"/>
    <d v="2017-03-24T00:00:00"/>
    <x v="11"/>
    <n v="5768970"/>
    <n v="4.4400000000000004"/>
    <n v="1"/>
  </r>
  <r>
    <s v="COUNTY"/>
    <x v="11"/>
    <s v="937240"/>
    <n v="8.8800000000000008"/>
    <n v="8.8800000000000008"/>
    <x v="0"/>
    <d v="2017-03-24T00:00:00"/>
    <x v="11"/>
    <n v="5726680"/>
    <n v="4.4400000000000004"/>
    <n v="2"/>
  </r>
  <r>
    <s v="COUNTY"/>
    <x v="11"/>
    <s v="937246"/>
    <n v="4.4400000000000004"/>
    <n v="4.4400000000000004"/>
    <x v="0"/>
    <d v="2017-03-24T00:00:00"/>
    <x v="11"/>
    <n v="5706220"/>
    <n v="4.4400000000000004"/>
    <n v="1"/>
  </r>
  <r>
    <s v="COUNTY"/>
    <x v="11"/>
    <s v="935200"/>
    <n v="8.8800000000000008"/>
    <n v="8.8800000000000008"/>
    <x v="0"/>
    <d v="2017-03-27T00:00:00"/>
    <x v="11"/>
    <n v="5762750"/>
    <n v="4.4400000000000004"/>
    <n v="2"/>
  </r>
  <r>
    <s v="COUNTY"/>
    <x v="11"/>
    <s v="935231"/>
    <n v="8.8800000000000008"/>
    <n v="8.8800000000000008"/>
    <x v="0"/>
    <d v="2017-03-27T00:00:00"/>
    <x v="11"/>
    <n v="5714160"/>
    <n v="4.4400000000000004"/>
    <n v="2"/>
  </r>
  <r>
    <s v="COUNTY"/>
    <x v="11"/>
    <s v="935282"/>
    <n v="13.32"/>
    <n v="13.32"/>
    <x v="0"/>
    <d v="2017-03-27T00:00:00"/>
    <x v="11"/>
    <n v="5789170"/>
    <n v="4.4400000000000004"/>
    <n v="3"/>
  </r>
  <r>
    <s v="COUNTY"/>
    <x v="11"/>
    <s v="937705"/>
    <n v="4.4400000000000004"/>
    <n v="4.4400000000000004"/>
    <x v="0"/>
    <d v="2017-03-27T00:00:00"/>
    <x v="11"/>
    <n v="5778190"/>
    <n v="4.4400000000000004"/>
    <n v="1"/>
  </r>
  <r>
    <s v="COUNTY"/>
    <x v="11"/>
    <s v="937719"/>
    <n v="26.64"/>
    <n v="26.64"/>
    <x v="0"/>
    <d v="2017-03-27T00:00:00"/>
    <x v="11"/>
    <n v="5748960"/>
    <n v="4.4400000000000004"/>
    <n v="6"/>
  </r>
  <r>
    <s v="COUNTY"/>
    <x v="11"/>
    <s v="939043"/>
    <n v="4.4400000000000004"/>
    <n v="4.4400000000000004"/>
    <x v="0"/>
    <d v="2017-03-28T00:00:00"/>
    <x v="11"/>
    <n v="5746890"/>
    <n v="4.4400000000000004"/>
    <n v="1"/>
  </r>
  <r>
    <s v="COUNTY"/>
    <x v="11"/>
    <s v="939046"/>
    <n v="8.8800000000000008"/>
    <n v="8.8800000000000008"/>
    <x v="0"/>
    <d v="2017-03-28T00:00:00"/>
    <x v="11"/>
    <n v="5011693"/>
    <n v="4.4400000000000004"/>
    <n v="2"/>
  </r>
  <r>
    <s v="COUNTY"/>
    <x v="11"/>
    <s v="939048"/>
    <n v="4.4400000000000004"/>
    <n v="4.4400000000000004"/>
    <x v="0"/>
    <d v="2017-03-28T00:00:00"/>
    <x v="11"/>
    <n v="5001307"/>
    <n v="4.4400000000000004"/>
    <n v="1"/>
  </r>
  <r>
    <s v="COUNTY"/>
    <x v="11"/>
    <s v="939050"/>
    <n v="4.4400000000000004"/>
    <n v="4.4400000000000004"/>
    <x v="0"/>
    <d v="2017-03-28T00:00:00"/>
    <x v="11"/>
    <n v="5004483"/>
    <n v="4.4400000000000004"/>
    <n v="1"/>
  </r>
  <r>
    <s v="COUNTY"/>
    <x v="11"/>
    <s v="937986"/>
    <n v="8.8800000000000008"/>
    <n v="8.8800000000000008"/>
    <x v="0"/>
    <d v="2017-03-29T00:00:00"/>
    <x v="11"/>
    <n v="5788430"/>
    <n v="4.4400000000000004"/>
    <n v="2"/>
  </r>
  <r>
    <s v="COUNTY"/>
    <x v="11"/>
    <s v="939053"/>
    <n v="8.8800000000000008"/>
    <n v="8.8800000000000008"/>
    <x v="0"/>
    <d v="2017-03-29T00:00:00"/>
    <x v="11"/>
    <n v="5709980"/>
    <n v="4.4400000000000004"/>
    <n v="2"/>
  </r>
  <r>
    <s v="COUNTY"/>
    <x v="11"/>
    <s v="939054"/>
    <n v="4.4400000000000004"/>
    <n v="4.4400000000000004"/>
    <x v="0"/>
    <d v="2017-03-29T00:00:00"/>
    <x v="11"/>
    <n v="5790170"/>
    <n v="4.4400000000000004"/>
    <n v="1"/>
  </r>
  <r>
    <s v="COUNTY"/>
    <x v="11"/>
    <s v="939069"/>
    <n v="4.4400000000000004"/>
    <n v="4.4400000000000004"/>
    <x v="0"/>
    <d v="2017-03-29T00:00:00"/>
    <x v="11"/>
    <n v="5006282"/>
    <n v="4.4400000000000004"/>
    <n v="1"/>
  </r>
  <r>
    <s v="COUNTY"/>
    <x v="11"/>
    <s v="937971"/>
    <n v="8.8800000000000008"/>
    <n v="8.8800000000000008"/>
    <x v="0"/>
    <d v="2017-03-30T00:00:00"/>
    <x v="11"/>
    <n v="5778190"/>
    <n v="4.4400000000000004"/>
    <n v="2"/>
  </r>
  <r>
    <s v="COUNTY"/>
    <x v="11"/>
    <s v="939071"/>
    <n v="4.4400000000000004"/>
    <n v="4.4400000000000004"/>
    <x v="0"/>
    <d v="2017-03-30T00:00:00"/>
    <x v="11"/>
    <n v="5764150"/>
    <n v="4.4400000000000004"/>
    <n v="1"/>
  </r>
  <r>
    <s v="COUNTY"/>
    <x v="11"/>
    <s v="939072"/>
    <n v="8.8800000000000008"/>
    <n v="8.8800000000000008"/>
    <x v="0"/>
    <d v="2017-03-30T00:00:00"/>
    <x v="11"/>
    <n v="5710940"/>
    <n v="4.4400000000000004"/>
    <n v="2"/>
  </r>
  <r>
    <s v="COUNTY"/>
    <x v="11"/>
    <s v="939076"/>
    <n v="4.4400000000000004"/>
    <n v="4.4400000000000004"/>
    <x v="0"/>
    <d v="2017-03-30T00:00:00"/>
    <x v="11"/>
    <n v="5005893"/>
    <n v="4.4400000000000004"/>
    <n v="1"/>
  </r>
  <r>
    <s v="COUNTY"/>
    <x v="11"/>
    <s v="939079"/>
    <n v="13.32"/>
    <n v="13.32"/>
    <x v="0"/>
    <d v="2017-03-30T00:00:00"/>
    <x v="11"/>
    <n v="5783100"/>
    <n v="4.4400000000000004"/>
    <n v="3"/>
  </r>
  <r>
    <s v="COUNTY"/>
    <x v="11"/>
    <s v="939124"/>
    <n v="4.4400000000000004"/>
    <n v="4.4400000000000004"/>
    <x v="0"/>
    <d v="2017-03-31T00:00:00"/>
    <x v="11"/>
    <n v="5773660"/>
    <n v="4.4400000000000004"/>
    <n v="1"/>
  </r>
  <r>
    <s v="COUNTY"/>
    <x v="11"/>
    <s v="939125"/>
    <n v="8.8800000000000008"/>
    <n v="8.8800000000000008"/>
    <x v="0"/>
    <d v="2017-03-31T00:00:00"/>
    <x v="11"/>
    <n v="5726680"/>
    <n v="4.4400000000000004"/>
    <n v="2"/>
  </r>
  <r>
    <s v="COUNTY"/>
    <x v="12"/>
    <s v="794120"/>
    <n v="75"/>
    <n v="75"/>
    <x v="0"/>
    <d v="2016-05-11T00:00:00"/>
    <x v="1"/>
    <n v="5012717"/>
    <n v="75"/>
    <n v="1"/>
  </r>
  <r>
    <s v="COUNTY"/>
    <x v="12"/>
    <s v="794127"/>
    <n v="150"/>
    <n v="150"/>
    <x v="0"/>
    <d v="2016-05-11T00:00:00"/>
    <x v="1"/>
    <n v="5760750"/>
    <n v="75"/>
    <n v="2"/>
  </r>
  <r>
    <s v="COUNTY"/>
    <x v="12"/>
    <s v="794129"/>
    <n v="75"/>
    <n v="75"/>
    <x v="0"/>
    <d v="2016-05-11T00:00:00"/>
    <x v="1"/>
    <n v="5768000"/>
    <n v="75"/>
    <n v="1"/>
  </r>
  <r>
    <s v="COUNTY"/>
    <x v="12"/>
    <s v="797627"/>
    <n v="75"/>
    <n v="75"/>
    <x v="0"/>
    <d v="2016-05-19T00:00:00"/>
    <x v="1"/>
    <n v="5005420"/>
    <n v="75"/>
    <n v="1"/>
  </r>
  <r>
    <s v="COUNTY"/>
    <x v="12"/>
    <s v="798396"/>
    <n v="-75"/>
    <n v="75"/>
    <x v="0"/>
    <d v="2016-05-20T00:00:00"/>
    <x v="1"/>
    <n v="5001220"/>
    <n v="75"/>
    <n v="-1"/>
  </r>
  <r>
    <s v="COUNTY"/>
    <x v="12"/>
    <s v="820394"/>
    <n v="-75"/>
    <n v="75"/>
    <x v="0"/>
    <d v="2016-07-07T00:00:00"/>
    <x v="3"/>
    <n v="5005420"/>
    <n v="75"/>
    <n v="-1"/>
  </r>
  <r>
    <s v="COUNTY"/>
    <x v="12"/>
    <s v="822314"/>
    <n v="225"/>
    <n v="225"/>
    <x v="0"/>
    <d v="2016-07-11T00:00:00"/>
    <x v="3"/>
    <n v="5774500"/>
    <n v="75"/>
    <n v="3"/>
  </r>
  <r>
    <s v="COUNTY"/>
    <x v="12"/>
    <s v="829204"/>
    <n v="150"/>
    <n v="150"/>
    <x v="0"/>
    <d v="2016-07-26T00:00:00"/>
    <x v="3"/>
    <n v="5772890"/>
    <n v="75"/>
    <n v="2"/>
  </r>
  <r>
    <s v="COUNTY"/>
    <x v="12"/>
    <s v="836015"/>
    <n v="75"/>
    <n v="75"/>
    <x v="0"/>
    <d v="2016-08-05T00:00:00"/>
    <x v="4"/>
    <n v="5761870"/>
    <n v="75"/>
    <n v="1"/>
  </r>
  <r>
    <s v="COUNTY"/>
    <x v="12"/>
    <s v="836108"/>
    <n v="75"/>
    <n v="75"/>
    <x v="0"/>
    <d v="2016-08-05T00:00:00"/>
    <x v="4"/>
    <n v="5777420"/>
    <n v="75"/>
    <n v="1"/>
  </r>
  <r>
    <s v="COUNTY"/>
    <x v="12"/>
    <s v="836852"/>
    <n v="150"/>
    <n v="150"/>
    <x v="0"/>
    <d v="2016-08-05T00:00:00"/>
    <x v="4"/>
    <n v="5776800"/>
    <n v="75"/>
    <n v="2"/>
  </r>
  <r>
    <s v="COUNTY"/>
    <x v="12"/>
    <s v="836049"/>
    <n v="75"/>
    <n v="75"/>
    <x v="0"/>
    <d v="2016-08-10T00:00:00"/>
    <x v="4"/>
    <n v="5766780"/>
    <n v="75"/>
    <n v="1"/>
  </r>
  <r>
    <s v="COUNTY"/>
    <x v="12"/>
    <s v="837365"/>
    <n v="-75"/>
    <n v="75"/>
    <x v="0"/>
    <d v="2016-08-12T00:00:00"/>
    <x v="4"/>
    <n v="5772020"/>
    <n v="75"/>
    <n v="-1"/>
  </r>
  <r>
    <s v="COUNTY"/>
    <x v="12"/>
    <s v="837366"/>
    <n v="-75"/>
    <n v="75"/>
    <x v="0"/>
    <d v="2016-08-12T00:00:00"/>
    <x v="4"/>
    <n v="5772020"/>
    <n v="75"/>
    <n v="-1"/>
  </r>
  <r>
    <s v="COUNTY"/>
    <x v="12"/>
    <s v="844705"/>
    <n v="75"/>
    <n v="75"/>
    <x v="0"/>
    <d v="2016-08-30T00:00:00"/>
    <x v="4"/>
    <n v="5773990"/>
    <n v="75"/>
    <n v="1"/>
  </r>
  <r>
    <s v="COUNTY"/>
    <x v="12"/>
    <s v="844706"/>
    <n v="75"/>
    <n v="75"/>
    <x v="0"/>
    <d v="2016-08-30T00:00:00"/>
    <x v="4"/>
    <n v="5773990"/>
    <n v="75"/>
    <n v="1"/>
  </r>
  <r>
    <s v="COUNTY"/>
    <x v="12"/>
    <s v="848608"/>
    <n v="75"/>
    <n v="75"/>
    <x v="0"/>
    <d v="2016-09-06T00:00:00"/>
    <x v="5"/>
    <n v="5780230"/>
    <n v="75"/>
    <n v="1"/>
  </r>
  <r>
    <s v="COUNTY"/>
    <x v="12"/>
    <s v="851962"/>
    <n v="75"/>
    <n v="75"/>
    <x v="0"/>
    <d v="2016-09-14T00:00:00"/>
    <x v="5"/>
    <n v="5763640"/>
    <n v="75"/>
    <n v="1"/>
  </r>
  <r>
    <s v="COUNTY"/>
    <x v="12"/>
    <s v="851963"/>
    <n v="75"/>
    <n v="75"/>
    <x v="0"/>
    <d v="2016-09-14T00:00:00"/>
    <x v="5"/>
    <n v="5763640"/>
    <n v="75"/>
    <n v="1"/>
  </r>
  <r>
    <s v="COUNTY"/>
    <x v="12"/>
    <s v="858394"/>
    <n v="75"/>
    <n v="75"/>
    <x v="0"/>
    <d v="2016-09-28T00:00:00"/>
    <x v="5"/>
    <n v="5760730"/>
    <n v="75"/>
    <n v="1"/>
  </r>
  <r>
    <s v="COUNTY"/>
    <x v="12"/>
    <s v="862017"/>
    <n v="75"/>
    <n v="75"/>
    <x v="0"/>
    <d v="2016-09-30T00:00:00"/>
    <x v="5"/>
    <n v="5780930"/>
    <n v="75"/>
    <n v="1"/>
  </r>
  <r>
    <s v="COUNTY"/>
    <x v="12"/>
    <s v="862018"/>
    <n v="75"/>
    <n v="75"/>
    <x v="0"/>
    <d v="2016-09-30T00:00:00"/>
    <x v="5"/>
    <n v="5780930"/>
    <n v="75"/>
    <n v="1"/>
  </r>
  <r>
    <s v="COUNTY"/>
    <x v="12"/>
    <s v="862021"/>
    <n v="75"/>
    <n v="75"/>
    <x v="0"/>
    <d v="2016-09-30T00:00:00"/>
    <x v="5"/>
    <n v="5746470"/>
    <n v="75"/>
    <n v="1"/>
  </r>
  <r>
    <s v="COUNTY"/>
    <x v="12"/>
    <s v="862022"/>
    <n v="75"/>
    <n v="75"/>
    <x v="0"/>
    <d v="2016-09-30T00:00:00"/>
    <x v="5"/>
    <n v="5746470"/>
    <n v="75"/>
    <n v="1"/>
  </r>
  <r>
    <s v="COUNTY"/>
    <x v="12"/>
    <s v="862055"/>
    <n v="150"/>
    <n v="150"/>
    <x v="0"/>
    <d v="2016-10-03T00:00:00"/>
    <x v="6"/>
    <n v="5780830"/>
    <n v="75"/>
    <n v="2"/>
  </r>
  <r>
    <s v="COUNTY"/>
    <x v="12"/>
    <s v="862963"/>
    <n v="150"/>
    <n v="150"/>
    <x v="0"/>
    <d v="2016-10-04T00:00:00"/>
    <x v="6"/>
    <n v="5759170"/>
    <n v="75"/>
    <n v="2"/>
  </r>
  <r>
    <s v="COUNTY"/>
    <x v="12"/>
    <s v="863495"/>
    <n v="-75"/>
    <n v="75"/>
    <x v="0"/>
    <d v="2016-10-06T00:00:00"/>
    <x v="6"/>
    <n v="5780930"/>
    <n v="75"/>
    <n v="-1"/>
  </r>
  <r>
    <s v="COUNTY"/>
    <x v="12"/>
    <s v="863496"/>
    <n v="-75"/>
    <n v="75"/>
    <x v="0"/>
    <d v="2016-10-06T00:00:00"/>
    <x v="6"/>
    <n v="5780930"/>
    <n v="75"/>
    <n v="-1"/>
  </r>
  <r>
    <s v="COUNTY"/>
    <x v="12"/>
    <s v="866748"/>
    <n v="75"/>
    <n v="75"/>
    <x v="0"/>
    <d v="2016-10-13T00:00:00"/>
    <x v="6"/>
    <n v="5012054"/>
    <n v="75"/>
    <n v="1"/>
  </r>
  <r>
    <s v="COUNTY"/>
    <x v="12"/>
    <s v="875278"/>
    <n v="75"/>
    <n v="75"/>
    <x v="0"/>
    <d v="2016-11-01T00:00:00"/>
    <x v="7"/>
    <n v="5780420"/>
    <n v="75"/>
    <n v="1"/>
  </r>
  <r>
    <s v="COUNTY"/>
    <x v="12"/>
    <s v="876681"/>
    <n v="150"/>
    <n v="150"/>
    <x v="0"/>
    <d v="2016-11-03T00:00:00"/>
    <x v="7"/>
    <n v="5785960"/>
    <n v="75"/>
    <n v="2"/>
  </r>
  <r>
    <s v="COUNTY"/>
    <x v="12"/>
    <s v="876707"/>
    <n v="75"/>
    <n v="75"/>
    <x v="0"/>
    <d v="2016-11-03T00:00:00"/>
    <x v="7"/>
    <n v="5012788"/>
    <n v="75"/>
    <n v="1"/>
  </r>
  <r>
    <s v="COUNTY"/>
    <x v="12"/>
    <s v="878285"/>
    <n v="75"/>
    <n v="75"/>
    <x v="0"/>
    <d v="2016-11-08T00:00:00"/>
    <x v="7"/>
    <n v="5779830"/>
    <n v="75"/>
    <n v="1"/>
  </r>
  <r>
    <s v="COUNTY"/>
    <x v="12"/>
    <s v="879616"/>
    <n v="-150"/>
    <n v="150"/>
    <x v="0"/>
    <d v="2016-11-09T00:00:00"/>
    <x v="7"/>
    <n v="5773990"/>
    <n v="75"/>
    <n v="-2"/>
  </r>
  <r>
    <s v="COUNTY"/>
    <x v="12"/>
    <s v="880416"/>
    <n v="-150"/>
    <n v="150"/>
    <x v="0"/>
    <d v="2016-11-15T00:00:00"/>
    <x v="7"/>
    <n v="5776800"/>
    <n v="75"/>
    <n v="-2"/>
  </r>
  <r>
    <s v="COUNTY"/>
    <x v="12"/>
    <s v="880608"/>
    <n v="75"/>
    <n v="75"/>
    <x v="0"/>
    <d v="2016-11-15T00:00:00"/>
    <x v="7"/>
    <n v="5784340"/>
    <n v="75"/>
    <n v="1"/>
  </r>
  <r>
    <s v="COUNTY"/>
    <x v="12"/>
    <s v="883600"/>
    <n v="150"/>
    <n v="150"/>
    <x v="0"/>
    <d v="2016-11-21T00:00:00"/>
    <x v="7"/>
    <n v="5730460"/>
    <n v="75"/>
    <n v="2"/>
  </r>
  <r>
    <s v="COUNTY"/>
    <x v="12"/>
    <s v="884800"/>
    <n v="-150"/>
    <n v="150"/>
    <x v="0"/>
    <d v="2016-11-23T00:00:00"/>
    <x v="7"/>
    <n v="5772890"/>
    <n v="75"/>
    <n v="-2"/>
  </r>
  <r>
    <s v="COUNTY"/>
    <x v="12"/>
    <s v="889115"/>
    <n v="-150"/>
    <n v="150"/>
    <x v="0"/>
    <d v="2016-12-01T00:00:00"/>
    <x v="8"/>
    <n v="5730460"/>
    <n v="75"/>
    <n v="-2"/>
  </r>
  <r>
    <s v="COUNTY"/>
    <x v="12"/>
    <s v="889142"/>
    <n v="-75"/>
    <n v="75"/>
    <x v="0"/>
    <d v="2016-12-01T00:00:00"/>
    <x v="8"/>
    <n v="5012054"/>
    <n v="75"/>
    <n v="-1"/>
  </r>
  <r>
    <s v="COUNTY"/>
    <x v="12"/>
    <s v="893378"/>
    <n v="75"/>
    <n v="75"/>
    <x v="0"/>
    <d v="2016-12-15T00:00:00"/>
    <x v="8"/>
    <n v="5778270"/>
    <n v="75"/>
    <n v="1"/>
  </r>
  <r>
    <s v="COUNTY"/>
    <x v="12"/>
    <s v="894734"/>
    <n v="75"/>
    <n v="75"/>
    <x v="0"/>
    <d v="2016-12-16T00:00:00"/>
    <x v="8"/>
    <n v="5013043"/>
    <n v="75"/>
    <n v="1"/>
  </r>
  <r>
    <s v="COUNTY"/>
    <x v="12"/>
    <s v="908435"/>
    <n v="-150"/>
    <n v="150"/>
    <x v="0"/>
    <d v="2017-01-11T00:00:00"/>
    <x v="9"/>
    <n v="5763640"/>
    <n v="75"/>
    <n v="-2"/>
  </r>
  <r>
    <s v="COUNTY"/>
    <x v="12"/>
    <s v="911627"/>
    <n v="75"/>
    <n v="75"/>
    <x v="0"/>
    <d v="2017-01-17T00:00:00"/>
    <x v="9"/>
    <n v="5013461"/>
    <n v="75"/>
    <n v="1"/>
  </r>
  <r>
    <s v="COUNTY"/>
    <x v="12"/>
    <s v="912341"/>
    <n v="-75"/>
    <n v="75"/>
    <x v="0"/>
    <d v="2017-01-23T00:00:00"/>
    <x v="9"/>
    <n v="5013461"/>
    <n v="75"/>
    <n v="-1"/>
  </r>
  <r>
    <s v="COUNTY"/>
    <x v="12"/>
    <s v="912334"/>
    <n v="75"/>
    <n v="75"/>
    <x v="0"/>
    <d v="2017-01-24T00:00:00"/>
    <x v="9"/>
    <n v="5765340"/>
    <n v="75"/>
    <n v="1"/>
  </r>
  <r>
    <s v="COUNTY"/>
    <x v="12"/>
    <s v="913868"/>
    <n v="75"/>
    <n v="75"/>
    <x v="0"/>
    <d v="2017-01-26T00:00:00"/>
    <x v="9"/>
    <n v="5782730"/>
    <n v="75"/>
    <n v="1"/>
  </r>
  <r>
    <s v="COUNTY"/>
    <x v="12"/>
    <s v="913869"/>
    <n v="75"/>
    <n v="75"/>
    <x v="0"/>
    <d v="2017-01-26T00:00:00"/>
    <x v="9"/>
    <n v="5779510"/>
    <n v="75"/>
    <n v="1"/>
  </r>
  <r>
    <s v="COUNTY"/>
    <x v="12"/>
    <s v="917360"/>
    <n v="75"/>
    <n v="75"/>
    <x v="0"/>
    <d v="2017-02-01T00:00:00"/>
    <x v="10"/>
    <n v="5006373"/>
    <n v="75"/>
    <n v="1"/>
  </r>
  <r>
    <s v="COUNTY"/>
    <x v="12"/>
    <s v="917951"/>
    <n v="75"/>
    <n v="75"/>
    <x v="0"/>
    <d v="2017-02-03T00:00:00"/>
    <x v="10"/>
    <n v="5731120"/>
    <n v="75"/>
    <n v="1"/>
  </r>
  <r>
    <s v="COUNTY"/>
    <x v="12"/>
    <s v="918283"/>
    <n v="150"/>
    <n v="150"/>
    <x v="0"/>
    <d v="2017-02-03T00:00:00"/>
    <x v="10"/>
    <n v="5762280"/>
    <n v="75"/>
    <n v="2"/>
  </r>
  <r>
    <s v="COUNTY"/>
    <x v="12"/>
    <s v="919305"/>
    <n v="-75"/>
    <n v="75"/>
    <x v="0"/>
    <d v="2017-02-10T00:00:00"/>
    <x v="10"/>
    <n v="5779510"/>
    <n v="75"/>
    <n v="-1"/>
  </r>
  <r>
    <s v="COUNTY"/>
    <x v="12"/>
    <s v="920112"/>
    <n v="75"/>
    <n v="75"/>
    <x v="0"/>
    <d v="2017-02-13T00:00:00"/>
    <x v="10"/>
    <n v="5001050"/>
    <n v="75"/>
    <n v="1"/>
  </r>
  <r>
    <s v="COUNTY"/>
    <x v="12"/>
    <s v="920937"/>
    <n v="75"/>
    <n v="75"/>
    <x v="0"/>
    <d v="2017-02-17T00:00:00"/>
    <x v="10"/>
    <n v="5776870"/>
    <n v="75"/>
    <n v="1"/>
  </r>
  <r>
    <s v="COUNTY"/>
    <x v="12"/>
    <s v="925846"/>
    <n v="-150"/>
    <n v="150"/>
    <x v="0"/>
    <d v="2017-02-28T00:00:00"/>
    <x v="10"/>
    <n v="5762280"/>
    <n v="75"/>
    <n v="-2"/>
  </r>
  <r>
    <s v="COUNTY"/>
    <x v="12"/>
    <s v="929349"/>
    <n v="75"/>
    <n v="75"/>
    <x v="0"/>
    <d v="2017-03-08T00:00:00"/>
    <x v="11"/>
    <n v="5756600"/>
    <n v="75"/>
    <n v="1"/>
  </r>
  <r>
    <s v="COUNTY"/>
    <x v="12"/>
    <s v="0"/>
    <n v="-375"/>
    <n v="375"/>
    <x v="0"/>
    <d v="2017-03-09T00:00:00"/>
    <x v="11"/>
    <n v="5776870"/>
    <n v="75"/>
    <n v="-5"/>
  </r>
  <r>
    <s v="COUNTY"/>
    <x v="12"/>
    <s v="936598"/>
    <n v="75"/>
    <n v="75"/>
    <x v="0"/>
    <d v="2017-03-23T00:00:00"/>
    <x v="11"/>
    <n v="5784530"/>
    <n v="75"/>
    <n v="1"/>
  </r>
  <r>
    <s v="COUNTY"/>
    <x v="12"/>
    <s v="934933"/>
    <n v="-75"/>
    <n v="75"/>
    <x v="0"/>
    <d v="2017-03-24T00:00:00"/>
    <x v="11"/>
    <n v="5779830"/>
    <n v="75"/>
    <n v="-1"/>
  </r>
  <r>
    <s v="COUNTY"/>
    <x v="13"/>
    <s v="765473"/>
    <n v="-16.3"/>
    <n v="16.3"/>
    <x v="0"/>
    <d v="2016-04-01T00:00:00"/>
    <x v="0"/>
    <n v="5004973"/>
    <n v="16.3"/>
    <n v="-1"/>
  </r>
  <r>
    <s v="COUNTY"/>
    <x v="13"/>
    <s v="11548096"/>
    <n v="244.5"/>
    <n v="244.5"/>
    <x v="0"/>
    <d v="2016-04-01T00:00:00"/>
    <x v="0"/>
    <n v="5005903"/>
    <n v="16.3"/>
    <n v="15"/>
  </r>
  <r>
    <s v="COUNTY"/>
    <x v="13"/>
    <s v="11790529"/>
    <n v="97.26"/>
    <n v="97.26"/>
    <x v="0"/>
    <d v="2016-04-01T00:00:00"/>
    <x v="0"/>
    <n v="5006370"/>
    <n v="16.3"/>
    <n v="5.9668711656441715"/>
  </r>
  <r>
    <s v="COUNTY"/>
    <x v="13"/>
    <s v="781796"/>
    <n v="8.02"/>
    <n v="8.02"/>
    <x v="0"/>
    <d v="2016-04-20T00:00:00"/>
    <x v="0"/>
    <n v="5005274"/>
    <n v="16.3"/>
    <n v="0.49202453987730055"/>
  </r>
  <r>
    <s v="COUNTY"/>
    <x v="13"/>
    <s v="11790540"/>
    <n v="97.26"/>
    <n v="97.26"/>
    <x v="0"/>
    <d v="2016-05-01T00:00:00"/>
    <x v="1"/>
    <n v="5006304"/>
    <n v="16.3"/>
    <n v="5.9668711656441715"/>
  </r>
  <r>
    <s v="COUNTY"/>
    <x v="13"/>
    <s v="12281663"/>
    <n v="244.23"/>
    <n v="244.23"/>
    <x v="0"/>
    <d v="2016-05-01T00:00:00"/>
    <x v="1"/>
    <n v="5005934"/>
    <n v="16.3"/>
    <n v="14.983435582822084"/>
  </r>
  <r>
    <s v="COUNTY"/>
    <x v="13"/>
    <s v="793576"/>
    <n v="-9.6199999999999992"/>
    <n v="9.6199999999999992"/>
    <x v="0"/>
    <d v="2016-05-10T00:00:00"/>
    <x v="1"/>
    <n v="5004973"/>
    <n v="16.3"/>
    <n v="-0.59018404907975452"/>
  </r>
  <r>
    <s v="COUNTY"/>
    <x v="13"/>
    <s v="12281732"/>
    <n v="244.23"/>
    <n v="244.23"/>
    <x v="0"/>
    <d v="2016-06-01T00:00:00"/>
    <x v="2"/>
    <n v="5005903"/>
    <n v="16.3"/>
    <n v="14.983435582822084"/>
  </r>
  <r>
    <s v="COUNTY"/>
    <x v="13"/>
    <s v="12565517"/>
    <n v="81.23"/>
    <n v="81.23"/>
    <x v="0"/>
    <d v="2016-06-01T00:00:00"/>
    <x v="2"/>
    <n v="5006370"/>
    <n v="16.3"/>
    <n v="4.9834355828220858"/>
  </r>
  <r>
    <s v="COUNTY"/>
    <x v="13"/>
    <s v="805519"/>
    <n v="16.03"/>
    <n v="16.03"/>
    <x v="0"/>
    <d v="2016-06-07T00:00:00"/>
    <x v="2"/>
    <n v="5004973"/>
    <n v="16.3"/>
    <n v="0.98343558282208587"/>
  </r>
  <r>
    <s v="COUNTY"/>
    <x v="13"/>
    <s v="813543"/>
    <n v="-4.01"/>
    <n v="4.01"/>
    <x v="0"/>
    <d v="2016-06-21T00:00:00"/>
    <x v="2"/>
    <n v="5004973"/>
    <n v="16.3"/>
    <n v="-0.24601226993865027"/>
  </r>
  <r>
    <s v="COUNTY"/>
    <x v="13"/>
    <s v="12281752"/>
    <n v="244.23"/>
    <n v="244.23"/>
    <x v="0"/>
    <d v="2016-07-01T00:00:00"/>
    <x v="3"/>
    <n v="5005934"/>
    <n v="16.3"/>
    <n v="14.983435582822084"/>
  </r>
  <r>
    <s v="COUNTY"/>
    <x v="13"/>
    <s v="12565570"/>
    <n v="81.23"/>
    <n v="81.23"/>
    <x v="0"/>
    <d v="2016-07-01T00:00:00"/>
    <x v="3"/>
    <n v="5006304"/>
    <n v="16.3"/>
    <n v="4.9834355828220858"/>
  </r>
  <r>
    <s v="COUNTY"/>
    <x v="13"/>
    <s v="821256"/>
    <n v="12.02"/>
    <n v="12.02"/>
    <x v="0"/>
    <d v="2016-07-12T00:00:00"/>
    <x v="3"/>
    <n v="5004973"/>
    <n v="16.3"/>
    <n v="0.73742331288343554"/>
  </r>
  <r>
    <s v="COUNTY"/>
    <x v="13"/>
    <s v="12565586"/>
    <n v="81.23"/>
    <n v="81.23"/>
    <x v="0"/>
    <d v="2016-08-01T00:00:00"/>
    <x v="4"/>
    <n v="5006370"/>
    <n v="16.3"/>
    <n v="4.9834355828220858"/>
  </r>
  <r>
    <s v="COUNTY"/>
    <x v="13"/>
    <s v="12822752"/>
    <n v="16.03"/>
    <n v="16.03"/>
    <x v="0"/>
    <d v="2016-08-01T00:00:00"/>
    <x v="4"/>
    <n v="5004973"/>
    <n v="16.3"/>
    <n v="0.98343558282208587"/>
  </r>
  <r>
    <s v="COUNTY"/>
    <x v="13"/>
    <s v="13084312"/>
    <n v="244.23"/>
    <n v="244.23"/>
    <x v="0"/>
    <d v="2016-08-01T00:00:00"/>
    <x v="4"/>
    <n v="5005903"/>
    <n v="16.3"/>
    <n v="14.983435582822084"/>
  </r>
  <r>
    <s v="COUNTY"/>
    <x v="13"/>
    <s v="847947"/>
    <n v="-16.03"/>
    <n v="16.03"/>
    <x v="0"/>
    <d v="2016-08-31T00:00:00"/>
    <x v="4"/>
    <n v="5005274"/>
    <n v="16.3"/>
    <n v="-0.98343558282208587"/>
  </r>
  <r>
    <s v="COUNTY"/>
    <x v="13"/>
    <s v="12822763"/>
    <n v="16.03"/>
    <n v="16.03"/>
    <x v="0"/>
    <d v="2016-09-01T00:00:00"/>
    <x v="5"/>
    <n v="5004973"/>
    <n v="16.3"/>
    <n v="0.98343558282208587"/>
  </r>
  <r>
    <s v="COUNTY"/>
    <x v="13"/>
    <s v="13084332"/>
    <n v="244.23"/>
    <n v="244.23"/>
    <x v="0"/>
    <d v="2016-09-01T00:00:00"/>
    <x v="5"/>
    <n v="5005934"/>
    <n v="16.3"/>
    <n v="14.983435582822084"/>
  </r>
  <r>
    <s v="COUNTY"/>
    <x v="13"/>
    <s v="13360456"/>
    <n v="81.23"/>
    <n v="81.23"/>
    <x v="0"/>
    <d v="2016-09-01T00:00:00"/>
    <x v="5"/>
    <n v="5006304"/>
    <n v="16.3"/>
    <n v="4.9834355828220858"/>
  </r>
  <r>
    <s v="COUNTY"/>
    <x v="13"/>
    <s v="855126"/>
    <n v="-4.08"/>
    <n v="4.08"/>
    <x v="0"/>
    <d v="2016-09-21T00:00:00"/>
    <x v="5"/>
    <n v="5004108"/>
    <n v="16.3"/>
    <n v="-0.25030674846625767"/>
  </r>
  <r>
    <s v="COUNTY"/>
    <x v="13"/>
    <s v="847948"/>
    <n v="-16.03"/>
    <n v="16.03"/>
    <x v="0"/>
    <d v="2016-10-01T00:00:00"/>
    <x v="6"/>
    <n v="5005274"/>
    <n v="16.3"/>
    <n v="-0.98343558282208587"/>
  </r>
  <r>
    <s v="COUNTY"/>
    <x v="13"/>
    <s v="855127"/>
    <n v="-16.3"/>
    <n v="16.3"/>
    <x v="0"/>
    <d v="2016-10-01T00:00:00"/>
    <x v="6"/>
    <n v="5004108"/>
    <n v="16.3"/>
    <n v="-1"/>
  </r>
  <r>
    <s v="COUNTY"/>
    <x v="13"/>
    <s v="13084344"/>
    <n v="244.23"/>
    <n v="244.23"/>
    <x v="0"/>
    <d v="2016-10-01T00:00:00"/>
    <x v="6"/>
    <n v="5005903"/>
    <n v="16.3"/>
    <n v="14.983435582822084"/>
  </r>
  <r>
    <s v="COUNTY"/>
    <x v="13"/>
    <s v="13360478"/>
    <n v="81.23"/>
    <n v="81.23"/>
    <x v="0"/>
    <d v="2016-10-01T00:00:00"/>
    <x v="6"/>
    <n v="5006370"/>
    <n v="16.3"/>
    <n v="4.9834355828220858"/>
  </r>
  <r>
    <s v="COUNTY"/>
    <x v="13"/>
    <s v="13629791"/>
    <n v="16.03"/>
    <n v="16.03"/>
    <x v="0"/>
    <d v="2016-10-01T00:00:00"/>
    <x v="6"/>
    <n v="5004973"/>
    <n v="16.3"/>
    <n v="0.98343558282208587"/>
  </r>
  <r>
    <s v="COUNTY"/>
    <x v="13"/>
    <s v="13360488"/>
    <n v="81.23"/>
    <n v="81.23"/>
    <x v="0"/>
    <d v="2016-11-01T00:00:00"/>
    <x v="7"/>
    <n v="5006304"/>
    <n v="16.3"/>
    <n v="4.9834355828220858"/>
  </r>
  <r>
    <s v="COUNTY"/>
    <x v="13"/>
    <s v="13629802"/>
    <n v="16.03"/>
    <n v="16.03"/>
    <x v="0"/>
    <d v="2016-11-01T00:00:00"/>
    <x v="7"/>
    <n v="5004973"/>
    <n v="16.3"/>
    <n v="0.98343558282208587"/>
  </r>
  <r>
    <s v="COUNTY"/>
    <x v="13"/>
    <s v="13860659"/>
    <n v="211.9"/>
    <n v="211.9"/>
    <x v="0"/>
    <d v="2016-11-01T00:00:00"/>
    <x v="7"/>
    <n v="5005934"/>
    <n v="16.3"/>
    <n v="13"/>
  </r>
  <r>
    <s v="COUNTY"/>
    <x v="13"/>
    <s v="13629815"/>
    <n v="16.03"/>
    <n v="16.03"/>
    <x v="0"/>
    <d v="2016-12-01T00:00:00"/>
    <x v="8"/>
    <n v="5004973"/>
    <n v="16.3"/>
    <n v="0.98343558282208587"/>
  </r>
  <r>
    <s v="COUNTY"/>
    <x v="13"/>
    <s v="13860671"/>
    <n v="211.9"/>
    <n v="211.9"/>
    <x v="0"/>
    <d v="2016-12-01T00:00:00"/>
    <x v="8"/>
    <n v="5005903"/>
    <n v="16.3"/>
    <n v="13"/>
  </r>
  <r>
    <s v="COUNTY"/>
    <x v="13"/>
    <s v="14071048"/>
    <n v="81.23"/>
    <n v="81.23"/>
    <x v="0"/>
    <d v="2016-12-01T00:00:00"/>
    <x v="8"/>
    <n v="5006370"/>
    <n v="16.3"/>
    <n v="4.9834355828220858"/>
  </r>
  <r>
    <s v="COUNTY"/>
    <x v="13"/>
    <s v="13860681"/>
    <n v="211.9"/>
    <n v="211.9"/>
    <x v="0"/>
    <d v="2017-01-01T00:00:00"/>
    <x v="9"/>
    <n v="5005934"/>
    <n v="16.3"/>
    <n v="13"/>
  </r>
  <r>
    <s v="COUNTY"/>
    <x v="13"/>
    <s v="14118647"/>
    <n v="80.650000000000006"/>
    <n v="80.650000000000006"/>
    <x v="0"/>
    <d v="2017-01-01T00:00:00"/>
    <x v="9"/>
    <n v="5006304"/>
    <n v="16.13"/>
    <n v="5.0000000000000009"/>
  </r>
  <r>
    <s v="COUNTY"/>
    <x v="13"/>
    <s v="14318964"/>
    <n v="16.13"/>
    <n v="16.13"/>
    <x v="0"/>
    <d v="2017-01-01T00:00:00"/>
    <x v="9"/>
    <n v="5004973"/>
    <n v="16.13"/>
    <n v="1"/>
  </r>
  <r>
    <s v="COUNTY"/>
    <x v="13"/>
    <s v="14118662"/>
    <n v="80.650000000000006"/>
    <n v="80.650000000000006"/>
    <x v="0"/>
    <d v="2017-02-01T00:00:00"/>
    <x v="10"/>
    <n v="5006370"/>
    <n v="16.13"/>
    <n v="5.0000000000000009"/>
  </r>
  <r>
    <s v="COUNTY"/>
    <x v="13"/>
    <s v="14318985"/>
    <n v="16.13"/>
    <n v="16.13"/>
    <x v="0"/>
    <d v="2017-02-01T00:00:00"/>
    <x v="10"/>
    <n v="5004973"/>
    <n v="16.13"/>
    <n v="1"/>
  </r>
  <r>
    <s v="COUNTY"/>
    <x v="13"/>
    <s v="14497656"/>
    <n v="193.56"/>
    <n v="193.56"/>
    <x v="0"/>
    <d v="2017-02-01T00:00:00"/>
    <x v="10"/>
    <n v="5005903"/>
    <n v="16.13"/>
    <n v="12"/>
  </r>
  <r>
    <s v="COUNTY"/>
    <x v="13"/>
    <s v="923697"/>
    <n v="16.13"/>
    <n v="16.13"/>
    <x v="0"/>
    <d v="2017-02-22T00:00:00"/>
    <x v="10"/>
    <n v="5004392"/>
    <n v="16.13"/>
    <n v="1"/>
  </r>
  <r>
    <s v="COUNTY"/>
    <x v="13"/>
    <s v="924015"/>
    <n v="16.13"/>
    <n v="16.13"/>
    <x v="0"/>
    <d v="2017-03-01T00:00:00"/>
    <x v="11"/>
    <n v="5004392"/>
    <n v="16.13"/>
    <n v="1"/>
  </r>
  <r>
    <s v="COUNTY"/>
    <x v="13"/>
    <s v="14318995"/>
    <n v="16.13"/>
    <n v="16.13"/>
    <x v="0"/>
    <d v="2017-03-01T00:00:00"/>
    <x v="11"/>
    <n v="5004973"/>
    <n v="16.13"/>
    <n v="1"/>
  </r>
  <r>
    <s v="COUNTY"/>
    <x v="13"/>
    <s v="14497685"/>
    <n v="193.56"/>
    <n v="193.56"/>
    <x v="0"/>
    <d v="2017-03-01T00:00:00"/>
    <x v="11"/>
    <n v="5005934"/>
    <n v="16.13"/>
    <n v="12"/>
  </r>
  <r>
    <s v="COUNTY"/>
    <x v="13"/>
    <s v="14767430"/>
    <n v="80.650000000000006"/>
    <n v="80.650000000000006"/>
    <x v="0"/>
    <d v="2017-03-01T00:00:00"/>
    <x v="11"/>
    <n v="5006304"/>
    <n v="16.13"/>
    <n v="5.0000000000000009"/>
  </r>
  <r>
    <s v="COUNTY"/>
    <x v="14"/>
    <s v="0"/>
    <n v="-9.1199999999999992"/>
    <n v="9.1199999999999992"/>
    <x v="0"/>
    <d v="2016-10-20T00:00:00"/>
    <x v="6"/>
    <n v="5766700"/>
    <n v="4.5599999999999996"/>
    <n v="-2"/>
  </r>
  <r>
    <s v="COUNTY"/>
    <x v="14"/>
    <s v="919285"/>
    <n v="-4.5999999999999996"/>
    <n v="4.5999999999999996"/>
    <x v="0"/>
    <d v="2017-02-10T00:00:00"/>
    <x v="10"/>
    <n v="5004022"/>
    <n v="4.5999999999999996"/>
    <n v="-1"/>
  </r>
  <r>
    <s v="COUNTY"/>
    <x v="15"/>
    <s v="902302"/>
    <n v="0.43"/>
    <n v="0.43"/>
    <x v="0"/>
    <d v="2016-12-25T00:00:00"/>
    <x v="8"/>
    <n v="5016052"/>
    <m/>
    <m/>
  </r>
  <r>
    <s v="COUNTY"/>
    <x v="15"/>
    <s v="902303"/>
    <n v="0.43"/>
    <n v="0.43"/>
    <x v="0"/>
    <d v="2016-12-25T00:00:00"/>
    <x v="8"/>
    <n v="5770940"/>
    <m/>
    <m/>
  </r>
  <r>
    <s v="COUNTY"/>
    <x v="15"/>
    <s v="902304"/>
    <n v="0.81"/>
    <n v="0.81"/>
    <x v="0"/>
    <d v="2016-12-25T00:00:00"/>
    <x v="8"/>
    <n v="5789240"/>
    <m/>
    <m/>
  </r>
  <r>
    <s v="COUNTY"/>
    <x v="15"/>
    <s v="902305"/>
    <n v="1.1499999999999999"/>
    <n v="1.1499999999999999"/>
    <x v="0"/>
    <d v="2016-12-25T00:00:00"/>
    <x v="8"/>
    <n v="5014655"/>
    <m/>
    <m/>
  </r>
  <r>
    <s v="COUNTY"/>
    <x v="15"/>
    <s v="902306"/>
    <n v="0.08"/>
    <n v="0.08"/>
    <x v="0"/>
    <d v="2016-12-25T00:00:00"/>
    <x v="8"/>
    <n v="5004035"/>
    <m/>
    <m/>
  </r>
  <r>
    <s v="COUNTY"/>
    <x v="15"/>
    <s v="902307"/>
    <n v="0.08"/>
    <n v="0.08"/>
    <x v="0"/>
    <d v="2016-12-25T00:00:00"/>
    <x v="8"/>
    <n v="5004192"/>
    <m/>
    <m/>
  </r>
  <r>
    <s v="COUNTY"/>
    <x v="15"/>
    <s v="902308"/>
    <n v="0.08"/>
    <n v="0.08"/>
    <x v="0"/>
    <d v="2016-12-25T00:00:00"/>
    <x v="8"/>
    <n v="5004203"/>
    <m/>
    <m/>
  </r>
  <r>
    <s v="COUNTY"/>
    <x v="15"/>
    <s v="902309"/>
    <n v="0.08"/>
    <n v="0.08"/>
    <x v="0"/>
    <d v="2016-12-25T00:00:00"/>
    <x v="8"/>
    <n v="5004236"/>
    <m/>
    <m/>
  </r>
  <r>
    <s v="COUNTY"/>
    <x v="15"/>
    <s v="902310"/>
    <n v="0.08"/>
    <n v="0.08"/>
    <x v="0"/>
    <d v="2016-12-25T00:00:00"/>
    <x v="8"/>
    <n v="5004318"/>
    <m/>
    <m/>
  </r>
  <r>
    <s v="SpokCity"/>
    <x v="15"/>
    <s v="902311"/>
    <n v="0.08"/>
    <n v="0.08"/>
    <x v="0"/>
    <d v="2016-12-25T00:00:00"/>
    <x v="8"/>
    <n v="5004617"/>
    <m/>
    <m/>
  </r>
  <r>
    <s v="COUNTY"/>
    <x v="15"/>
    <s v="902312"/>
    <n v="0.08"/>
    <n v="0.08"/>
    <x v="0"/>
    <d v="2016-12-25T00:00:00"/>
    <x v="8"/>
    <n v="5004820"/>
    <m/>
    <m/>
  </r>
  <r>
    <s v="COUNTY"/>
    <x v="15"/>
    <s v="902313"/>
    <n v="0.08"/>
    <n v="0.08"/>
    <x v="0"/>
    <d v="2016-12-25T00:00:00"/>
    <x v="8"/>
    <n v="5005037"/>
    <m/>
    <m/>
  </r>
  <r>
    <s v="COUNTY"/>
    <x v="15"/>
    <s v="902314"/>
    <n v="0.08"/>
    <n v="0.08"/>
    <x v="0"/>
    <d v="2016-12-25T00:00:00"/>
    <x v="8"/>
    <n v="5005090"/>
    <m/>
    <m/>
  </r>
  <r>
    <s v="COUNTY"/>
    <x v="15"/>
    <s v="902315"/>
    <n v="0.08"/>
    <n v="0.08"/>
    <x v="0"/>
    <d v="2016-12-25T00:00:00"/>
    <x v="8"/>
    <n v="5005219"/>
    <m/>
    <m/>
  </r>
  <r>
    <s v="COUNTY"/>
    <x v="15"/>
    <s v="902316"/>
    <n v="0.08"/>
    <n v="0.08"/>
    <x v="0"/>
    <d v="2016-12-25T00:00:00"/>
    <x v="8"/>
    <n v="5005359"/>
    <m/>
    <m/>
  </r>
  <r>
    <s v="COUNTY"/>
    <x v="15"/>
    <s v="902317"/>
    <n v="0.08"/>
    <n v="0.08"/>
    <x v="0"/>
    <d v="2016-12-25T00:00:00"/>
    <x v="8"/>
    <n v="5005379"/>
    <m/>
    <m/>
  </r>
  <r>
    <s v="COUNTY"/>
    <x v="15"/>
    <s v="902318"/>
    <n v="0.08"/>
    <n v="0.08"/>
    <x v="0"/>
    <d v="2016-12-25T00:00:00"/>
    <x v="8"/>
    <n v="5005811"/>
    <m/>
    <m/>
  </r>
  <r>
    <s v="COUNTY"/>
    <x v="15"/>
    <s v="902319"/>
    <n v="0.08"/>
    <n v="0.08"/>
    <x v="0"/>
    <d v="2016-12-25T00:00:00"/>
    <x v="8"/>
    <n v="5005905"/>
    <m/>
    <m/>
  </r>
  <r>
    <s v="COUNTY"/>
    <x v="15"/>
    <s v="902320"/>
    <n v="0.08"/>
    <n v="0.08"/>
    <x v="0"/>
    <d v="2016-12-25T00:00:00"/>
    <x v="8"/>
    <n v="5007343"/>
    <m/>
    <m/>
  </r>
  <r>
    <s v="COUNTY"/>
    <x v="15"/>
    <s v="902321"/>
    <n v="0.08"/>
    <n v="0.08"/>
    <x v="0"/>
    <d v="2016-12-25T00:00:00"/>
    <x v="8"/>
    <n v="5007623"/>
    <m/>
    <m/>
  </r>
  <r>
    <s v="COUNTY"/>
    <x v="15"/>
    <s v="902322"/>
    <n v="0.08"/>
    <n v="0.08"/>
    <x v="0"/>
    <d v="2016-12-25T00:00:00"/>
    <x v="8"/>
    <n v="5012719"/>
    <m/>
    <m/>
  </r>
  <r>
    <s v="COUNTY"/>
    <x v="15"/>
    <s v="902323"/>
    <n v="0.08"/>
    <n v="0.08"/>
    <x v="0"/>
    <d v="2016-12-25T00:00:00"/>
    <x v="8"/>
    <n v="5016076"/>
    <m/>
    <m/>
  </r>
  <r>
    <s v="COUNTY"/>
    <x v="15"/>
    <s v="902324"/>
    <n v="0.08"/>
    <n v="0.08"/>
    <x v="0"/>
    <d v="2016-12-25T00:00:00"/>
    <x v="8"/>
    <n v="5708910"/>
    <m/>
    <m/>
  </r>
  <r>
    <s v="COUNTY"/>
    <x v="15"/>
    <s v="902325"/>
    <n v="0.08"/>
    <n v="0.08"/>
    <x v="0"/>
    <d v="2016-12-25T00:00:00"/>
    <x v="8"/>
    <n v="5709090"/>
    <m/>
    <m/>
  </r>
  <r>
    <s v="COUNTY"/>
    <x v="15"/>
    <s v="902326"/>
    <n v="0.08"/>
    <n v="0.08"/>
    <x v="0"/>
    <d v="2016-12-25T00:00:00"/>
    <x v="8"/>
    <n v="5714370"/>
    <m/>
    <m/>
  </r>
  <r>
    <s v="COUNTY"/>
    <x v="15"/>
    <s v="902327"/>
    <n v="0.08"/>
    <n v="0.08"/>
    <x v="0"/>
    <d v="2016-12-25T00:00:00"/>
    <x v="8"/>
    <n v="5718970"/>
    <m/>
    <m/>
  </r>
  <r>
    <s v="COUNTY"/>
    <x v="15"/>
    <s v="902328"/>
    <n v="0.08"/>
    <n v="0.08"/>
    <x v="0"/>
    <d v="2016-12-25T00:00:00"/>
    <x v="8"/>
    <n v="5719590"/>
    <m/>
    <m/>
  </r>
  <r>
    <s v="COUNTY"/>
    <x v="15"/>
    <s v="902329"/>
    <n v="0.08"/>
    <n v="0.08"/>
    <x v="0"/>
    <d v="2016-12-25T00:00:00"/>
    <x v="8"/>
    <n v="5732280"/>
    <m/>
    <m/>
  </r>
  <r>
    <s v="COUNTY"/>
    <x v="15"/>
    <s v="902330"/>
    <n v="0.08"/>
    <n v="0.08"/>
    <x v="0"/>
    <d v="2016-12-25T00:00:00"/>
    <x v="8"/>
    <n v="5734120"/>
    <m/>
    <m/>
  </r>
  <r>
    <s v="COUNTY"/>
    <x v="15"/>
    <s v="902331"/>
    <n v="0.08"/>
    <n v="0.08"/>
    <x v="0"/>
    <d v="2016-12-25T00:00:00"/>
    <x v="8"/>
    <n v="5734340"/>
    <m/>
    <m/>
  </r>
  <r>
    <s v="COUNTY"/>
    <x v="15"/>
    <s v="902332"/>
    <n v="0.08"/>
    <n v="0.08"/>
    <x v="0"/>
    <d v="2016-12-25T00:00:00"/>
    <x v="8"/>
    <n v="5746160"/>
    <m/>
    <m/>
  </r>
  <r>
    <s v="COUNTY"/>
    <x v="15"/>
    <s v="902333"/>
    <n v="0.08"/>
    <n v="0.08"/>
    <x v="0"/>
    <d v="2016-12-25T00:00:00"/>
    <x v="8"/>
    <n v="5746420"/>
    <m/>
    <m/>
  </r>
  <r>
    <s v="COUNTY"/>
    <x v="15"/>
    <s v="902334"/>
    <n v="0.08"/>
    <n v="0.08"/>
    <x v="0"/>
    <d v="2016-12-25T00:00:00"/>
    <x v="8"/>
    <n v="5781780"/>
    <m/>
    <m/>
  </r>
  <r>
    <s v="COUNTY"/>
    <x v="15"/>
    <s v="902335"/>
    <n v="0.16"/>
    <n v="0.16"/>
    <x v="0"/>
    <d v="2016-12-25T00:00:00"/>
    <x v="8"/>
    <n v="5004771"/>
    <m/>
    <m/>
  </r>
  <r>
    <s v="COUNTY"/>
    <x v="15"/>
    <s v="902336"/>
    <n v="0.16"/>
    <n v="0.16"/>
    <x v="0"/>
    <d v="2016-12-25T00:00:00"/>
    <x v="8"/>
    <n v="5004816"/>
    <m/>
    <m/>
  </r>
  <r>
    <s v="COUNTY"/>
    <x v="15"/>
    <s v="902337"/>
    <n v="0.16"/>
    <n v="0.16"/>
    <x v="0"/>
    <d v="2016-12-25T00:00:00"/>
    <x v="8"/>
    <n v="5004947"/>
    <m/>
    <m/>
  </r>
  <r>
    <s v="COUNTY"/>
    <x v="15"/>
    <s v="902338"/>
    <n v="0.16"/>
    <n v="0.16"/>
    <x v="0"/>
    <d v="2016-12-25T00:00:00"/>
    <x v="8"/>
    <n v="5005245"/>
    <m/>
    <m/>
  </r>
  <r>
    <s v="COUNTY"/>
    <x v="15"/>
    <s v="902339"/>
    <n v="0.16"/>
    <n v="0.16"/>
    <x v="0"/>
    <d v="2016-12-25T00:00:00"/>
    <x v="8"/>
    <n v="5005333"/>
    <m/>
    <m/>
  </r>
  <r>
    <s v="COUNTY"/>
    <x v="15"/>
    <s v="902340"/>
    <n v="0.16"/>
    <n v="0.16"/>
    <x v="0"/>
    <d v="2016-12-25T00:00:00"/>
    <x v="8"/>
    <n v="5005440"/>
    <m/>
    <m/>
  </r>
  <r>
    <s v="COUNTY"/>
    <x v="15"/>
    <s v="902341"/>
    <n v="0.16"/>
    <n v="0.16"/>
    <x v="0"/>
    <d v="2016-12-25T00:00:00"/>
    <x v="8"/>
    <n v="5005722"/>
    <m/>
    <m/>
  </r>
  <r>
    <s v="COUNTY"/>
    <x v="15"/>
    <s v="902342"/>
    <n v="0.16"/>
    <n v="0.16"/>
    <x v="0"/>
    <d v="2016-12-25T00:00:00"/>
    <x v="8"/>
    <n v="5005793"/>
    <m/>
    <m/>
  </r>
  <r>
    <s v="COUNTY"/>
    <x v="15"/>
    <s v="902343"/>
    <n v="0.16"/>
    <n v="0.16"/>
    <x v="0"/>
    <d v="2016-12-25T00:00:00"/>
    <x v="8"/>
    <n v="5005912"/>
    <m/>
    <m/>
  </r>
  <r>
    <s v="COUNTY"/>
    <x v="15"/>
    <s v="902344"/>
    <n v="0.16"/>
    <n v="0.16"/>
    <x v="0"/>
    <d v="2016-12-25T00:00:00"/>
    <x v="8"/>
    <n v="5012099"/>
    <m/>
    <m/>
  </r>
  <r>
    <s v="COUNTY"/>
    <x v="15"/>
    <s v="902345"/>
    <n v="0.16"/>
    <n v="0.16"/>
    <x v="0"/>
    <d v="2016-12-25T00:00:00"/>
    <x v="8"/>
    <n v="5776400"/>
    <m/>
    <m/>
  </r>
  <r>
    <s v="COUNTY"/>
    <x v="15"/>
    <s v="902346"/>
    <n v="0.25"/>
    <n v="0.25"/>
    <x v="0"/>
    <d v="2016-12-25T00:00:00"/>
    <x v="8"/>
    <n v="5000967"/>
    <m/>
    <m/>
  </r>
  <r>
    <s v="COUNTY"/>
    <x v="15"/>
    <s v="902347"/>
    <n v="0.25"/>
    <n v="0.25"/>
    <x v="0"/>
    <d v="2016-12-25T00:00:00"/>
    <x v="8"/>
    <n v="5004194"/>
    <m/>
    <m/>
  </r>
  <r>
    <s v="COUNTY"/>
    <x v="15"/>
    <s v="902348"/>
    <n v="0.12"/>
    <n v="0.12"/>
    <x v="0"/>
    <d v="2016-12-25T00:00:00"/>
    <x v="8"/>
    <n v="5783650"/>
    <m/>
    <m/>
  </r>
  <r>
    <s v="COUNTY"/>
    <x v="15"/>
    <s v="902349"/>
    <n v="0.16"/>
    <n v="0.16"/>
    <x v="0"/>
    <d v="2016-12-25T00:00:00"/>
    <x v="8"/>
    <n v="5000800"/>
    <m/>
    <m/>
  </r>
  <r>
    <s v="COUNTY"/>
    <x v="15"/>
    <s v="902350"/>
    <n v="0.16"/>
    <n v="0.16"/>
    <x v="0"/>
    <d v="2016-12-25T00:00:00"/>
    <x v="8"/>
    <n v="5000802"/>
    <m/>
    <m/>
  </r>
  <r>
    <s v="COUNTY"/>
    <x v="15"/>
    <s v="902351"/>
    <n v="0.16"/>
    <n v="0.16"/>
    <x v="0"/>
    <d v="2016-12-25T00:00:00"/>
    <x v="8"/>
    <n v="5000806"/>
    <m/>
    <m/>
  </r>
  <r>
    <s v="COUNTY"/>
    <x v="15"/>
    <s v="902352"/>
    <n v="0.16"/>
    <n v="0.16"/>
    <x v="0"/>
    <d v="2016-12-25T00:00:00"/>
    <x v="8"/>
    <n v="5000807"/>
    <m/>
    <m/>
  </r>
  <r>
    <s v="COUNTY"/>
    <x v="15"/>
    <s v="902353"/>
    <n v="0.16"/>
    <n v="0.16"/>
    <x v="0"/>
    <d v="2016-12-25T00:00:00"/>
    <x v="8"/>
    <n v="5000811"/>
    <m/>
    <m/>
  </r>
  <r>
    <s v="COUNTY"/>
    <x v="15"/>
    <s v="902354"/>
    <n v="0.16"/>
    <n v="0.16"/>
    <x v="0"/>
    <d v="2016-12-25T00:00:00"/>
    <x v="8"/>
    <n v="5000812"/>
    <m/>
    <m/>
  </r>
  <r>
    <s v="COUNTY"/>
    <x v="15"/>
    <s v="902355"/>
    <n v="0.16"/>
    <n v="0.16"/>
    <x v="0"/>
    <d v="2016-12-25T00:00:00"/>
    <x v="8"/>
    <n v="5000814"/>
    <m/>
    <m/>
  </r>
  <r>
    <s v="COUNTY"/>
    <x v="15"/>
    <s v="902356"/>
    <n v="0.16"/>
    <n v="0.16"/>
    <x v="0"/>
    <d v="2016-12-25T00:00:00"/>
    <x v="8"/>
    <n v="5000817"/>
    <m/>
    <m/>
  </r>
  <r>
    <s v="COUNTY"/>
    <x v="15"/>
    <s v="902357"/>
    <n v="0.16"/>
    <n v="0.16"/>
    <x v="0"/>
    <d v="2016-12-25T00:00:00"/>
    <x v="8"/>
    <n v="5000819"/>
    <m/>
    <m/>
  </r>
  <r>
    <s v="COUNTY"/>
    <x v="15"/>
    <s v="902358"/>
    <n v="0.16"/>
    <n v="0.16"/>
    <x v="0"/>
    <d v="2016-12-25T00:00:00"/>
    <x v="8"/>
    <n v="5000823"/>
    <m/>
    <m/>
  </r>
  <r>
    <s v="COUNTY"/>
    <x v="15"/>
    <s v="902359"/>
    <n v="0.16"/>
    <n v="0.16"/>
    <x v="0"/>
    <d v="2016-12-25T00:00:00"/>
    <x v="8"/>
    <n v="5000826"/>
    <m/>
    <m/>
  </r>
  <r>
    <s v="COUNTY"/>
    <x v="15"/>
    <s v="902360"/>
    <n v="0.16"/>
    <n v="0.16"/>
    <x v="0"/>
    <d v="2016-12-25T00:00:00"/>
    <x v="8"/>
    <n v="5000828"/>
    <m/>
    <m/>
  </r>
  <r>
    <s v="COUNTY"/>
    <x v="15"/>
    <s v="902361"/>
    <n v="0.16"/>
    <n v="0.16"/>
    <x v="0"/>
    <d v="2016-12-25T00:00:00"/>
    <x v="8"/>
    <n v="5000829"/>
    <m/>
    <m/>
  </r>
  <r>
    <s v="COUNTY"/>
    <x v="15"/>
    <s v="902362"/>
    <n v="0.16"/>
    <n v="0.16"/>
    <x v="0"/>
    <d v="2016-12-25T00:00:00"/>
    <x v="8"/>
    <n v="5000830"/>
    <m/>
    <m/>
  </r>
  <r>
    <s v="COUNTY"/>
    <x v="15"/>
    <s v="902363"/>
    <n v="0.16"/>
    <n v="0.16"/>
    <x v="0"/>
    <d v="2016-12-25T00:00:00"/>
    <x v="8"/>
    <n v="5000834"/>
    <m/>
    <m/>
  </r>
  <r>
    <s v="COUNTY"/>
    <x v="15"/>
    <s v="902364"/>
    <n v="0.16"/>
    <n v="0.16"/>
    <x v="0"/>
    <d v="2016-12-25T00:00:00"/>
    <x v="8"/>
    <n v="5000836"/>
    <m/>
    <m/>
  </r>
  <r>
    <s v="COUNTY"/>
    <x v="15"/>
    <s v="902365"/>
    <n v="0.16"/>
    <n v="0.16"/>
    <x v="0"/>
    <d v="2016-12-25T00:00:00"/>
    <x v="8"/>
    <n v="5000844"/>
    <m/>
    <m/>
  </r>
  <r>
    <s v="COUNTY"/>
    <x v="15"/>
    <s v="902366"/>
    <n v="0.16"/>
    <n v="0.16"/>
    <x v="0"/>
    <d v="2016-12-25T00:00:00"/>
    <x v="8"/>
    <n v="5000846"/>
    <m/>
    <m/>
  </r>
  <r>
    <s v="COUNTY"/>
    <x v="15"/>
    <s v="902367"/>
    <n v="0.16"/>
    <n v="0.16"/>
    <x v="0"/>
    <d v="2016-12-25T00:00:00"/>
    <x v="8"/>
    <n v="5000848"/>
    <m/>
    <m/>
  </r>
  <r>
    <s v="COUNTY"/>
    <x v="15"/>
    <s v="902368"/>
    <n v="0.16"/>
    <n v="0.16"/>
    <x v="0"/>
    <d v="2016-12-25T00:00:00"/>
    <x v="8"/>
    <n v="5000854"/>
    <m/>
    <m/>
  </r>
  <r>
    <s v="COUNTY"/>
    <x v="15"/>
    <s v="902369"/>
    <n v="0.16"/>
    <n v="0.16"/>
    <x v="0"/>
    <d v="2016-12-25T00:00:00"/>
    <x v="8"/>
    <n v="5000855"/>
    <m/>
    <m/>
  </r>
  <r>
    <s v="COUNTY"/>
    <x v="15"/>
    <s v="902370"/>
    <n v="0.16"/>
    <n v="0.16"/>
    <x v="0"/>
    <d v="2016-12-25T00:00:00"/>
    <x v="8"/>
    <n v="5000858"/>
    <m/>
    <m/>
  </r>
  <r>
    <s v="COUNTY"/>
    <x v="15"/>
    <s v="902371"/>
    <n v="0.16"/>
    <n v="0.16"/>
    <x v="0"/>
    <d v="2016-12-25T00:00:00"/>
    <x v="8"/>
    <n v="5000859"/>
    <m/>
    <m/>
  </r>
  <r>
    <s v="COUNTY"/>
    <x v="15"/>
    <s v="902372"/>
    <n v="0.16"/>
    <n v="0.16"/>
    <x v="0"/>
    <d v="2016-12-25T00:00:00"/>
    <x v="8"/>
    <n v="5000863"/>
    <m/>
    <m/>
  </r>
  <r>
    <s v="COUNTY"/>
    <x v="15"/>
    <s v="902373"/>
    <n v="0.16"/>
    <n v="0.16"/>
    <x v="0"/>
    <d v="2016-12-25T00:00:00"/>
    <x v="8"/>
    <n v="5000864"/>
    <m/>
    <m/>
  </r>
  <r>
    <s v="COUNTY"/>
    <x v="15"/>
    <s v="902374"/>
    <n v="0.16"/>
    <n v="0.16"/>
    <x v="0"/>
    <d v="2016-12-25T00:00:00"/>
    <x v="8"/>
    <n v="5000871"/>
    <m/>
    <m/>
  </r>
  <r>
    <s v="COUNTY"/>
    <x v="15"/>
    <s v="902375"/>
    <n v="0.16"/>
    <n v="0.16"/>
    <x v="0"/>
    <d v="2016-12-25T00:00:00"/>
    <x v="8"/>
    <n v="5000875"/>
    <m/>
    <m/>
  </r>
  <r>
    <s v="COUNTY"/>
    <x v="15"/>
    <s v="902376"/>
    <n v="0.16"/>
    <n v="0.16"/>
    <x v="0"/>
    <d v="2016-12-25T00:00:00"/>
    <x v="8"/>
    <n v="5000876"/>
    <m/>
    <m/>
  </r>
  <r>
    <s v="COUNTY"/>
    <x v="15"/>
    <s v="902377"/>
    <n v="0.16"/>
    <n v="0.16"/>
    <x v="0"/>
    <d v="2016-12-25T00:00:00"/>
    <x v="8"/>
    <n v="5000886"/>
    <m/>
    <m/>
  </r>
  <r>
    <s v="COUNTY"/>
    <x v="15"/>
    <s v="902378"/>
    <n v="0.16"/>
    <n v="0.16"/>
    <x v="0"/>
    <d v="2016-12-25T00:00:00"/>
    <x v="8"/>
    <n v="5000888"/>
    <m/>
    <m/>
  </r>
  <r>
    <s v="COUNTY"/>
    <x v="15"/>
    <s v="902379"/>
    <n v="0.16"/>
    <n v="0.16"/>
    <x v="0"/>
    <d v="2016-12-25T00:00:00"/>
    <x v="8"/>
    <n v="5000893"/>
    <m/>
    <m/>
  </r>
  <r>
    <s v="COUNTY"/>
    <x v="15"/>
    <s v="902380"/>
    <n v="0.16"/>
    <n v="0.16"/>
    <x v="0"/>
    <d v="2016-12-25T00:00:00"/>
    <x v="8"/>
    <n v="5000895"/>
    <m/>
    <m/>
  </r>
  <r>
    <s v="COUNTY"/>
    <x v="15"/>
    <s v="902381"/>
    <n v="0.16"/>
    <n v="0.16"/>
    <x v="0"/>
    <d v="2016-12-25T00:00:00"/>
    <x v="8"/>
    <n v="5000898"/>
    <m/>
    <m/>
  </r>
  <r>
    <s v="COUNTY"/>
    <x v="15"/>
    <s v="902382"/>
    <n v="0.16"/>
    <n v="0.16"/>
    <x v="0"/>
    <d v="2016-12-25T00:00:00"/>
    <x v="8"/>
    <n v="5000902"/>
    <m/>
    <m/>
  </r>
  <r>
    <s v="COUNTY"/>
    <x v="15"/>
    <s v="902383"/>
    <n v="0.16"/>
    <n v="0.16"/>
    <x v="0"/>
    <d v="2016-12-25T00:00:00"/>
    <x v="8"/>
    <n v="5000906"/>
    <m/>
    <m/>
  </r>
  <r>
    <s v="COUNTY"/>
    <x v="15"/>
    <s v="902384"/>
    <n v="0.16"/>
    <n v="0.16"/>
    <x v="0"/>
    <d v="2016-12-25T00:00:00"/>
    <x v="8"/>
    <n v="5000907"/>
    <m/>
    <m/>
  </r>
  <r>
    <s v="COUNTY"/>
    <x v="15"/>
    <s v="902385"/>
    <n v="0.16"/>
    <n v="0.16"/>
    <x v="0"/>
    <d v="2016-12-25T00:00:00"/>
    <x v="8"/>
    <n v="5000909"/>
    <m/>
    <m/>
  </r>
  <r>
    <s v="COUNTY"/>
    <x v="15"/>
    <s v="902386"/>
    <n v="0.16"/>
    <n v="0.16"/>
    <x v="0"/>
    <d v="2016-12-25T00:00:00"/>
    <x v="8"/>
    <n v="5000910"/>
    <m/>
    <m/>
  </r>
  <r>
    <s v="COUNTY"/>
    <x v="15"/>
    <s v="902387"/>
    <n v="0.16"/>
    <n v="0.16"/>
    <x v="0"/>
    <d v="2016-12-25T00:00:00"/>
    <x v="8"/>
    <n v="5000911"/>
    <m/>
    <m/>
  </r>
  <r>
    <s v="COUNTY"/>
    <x v="15"/>
    <s v="902388"/>
    <n v="0.16"/>
    <n v="0.16"/>
    <x v="0"/>
    <d v="2016-12-25T00:00:00"/>
    <x v="8"/>
    <n v="5000913"/>
    <m/>
    <m/>
  </r>
  <r>
    <s v="COUNTY"/>
    <x v="15"/>
    <s v="902389"/>
    <n v="0.16"/>
    <n v="0.16"/>
    <x v="0"/>
    <d v="2016-12-25T00:00:00"/>
    <x v="8"/>
    <n v="5000922"/>
    <m/>
    <m/>
  </r>
  <r>
    <s v="COUNTY"/>
    <x v="15"/>
    <s v="902390"/>
    <n v="0.16"/>
    <n v="0.16"/>
    <x v="0"/>
    <d v="2016-12-25T00:00:00"/>
    <x v="8"/>
    <n v="5000925"/>
    <m/>
    <m/>
  </r>
  <r>
    <s v="COUNTY"/>
    <x v="15"/>
    <s v="902391"/>
    <n v="0.16"/>
    <n v="0.16"/>
    <x v="0"/>
    <d v="2016-12-25T00:00:00"/>
    <x v="8"/>
    <n v="5000929"/>
    <m/>
    <m/>
  </r>
  <r>
    <s v="COUNTY"/>
    <x v="15"/>
    <s v="902392"/>
    <n v="0.16"/>
    <n v="0.16"/>
    <x v="0"/>
    <d v="2016-12-25T00:00:00"/>
    <x v="8"/>
    <n v="5000930"/>
    <m/>
    <m/>
  </r>
  <r>
    <s v="COUNTY"/>
    <x v="15"/>
    <s v="902393"/>
    <n v="0.16"/>
    <n v="0.16"/>
    <x v="0"/>
    <d v="2016-12-25T00:00:00"/>
    <x v="8"/>
    <n v="5000946"/>
    <m/>
    <m/>
  </r>
  <r>
    <s v="COUNTY"/>
    <x v="15"/>
    <s v="902394"/>
    <n v="0.16"/>
    <n v="0.16"/>
    <x v="0"/>
    <d v="2016-12-25T00:00:00"/>
    <x v="8"/>
    <n v="5000947"/>
    <m/>
    <m/>
  </r>
  <r>
    <s v="COUNTY"/>
    <x v="15"/>
    <s v="902395"/>
    <n v="0.16"/>
    <n v="0.16"/>
    <x v="0"/>
    <d v="2016-12-25T00:00:00"/>
    <x v="8"/>
    <n v="5000948"/>
    <m/>
    <m/>
  </r>
  <r>
    <s v="COUNTY"/>
    <x v="15"/>
    <s v="902396"/>
    <n v="0.16"/>
    <n v="0.16"/>
    <x v="0"/>
    <d v="2016-12-25T00:00:00"/>
    <x v="8"/>
    <n v="5000952"/>
    <m/>
    <m/>
  </r>
  <r>
    <s v="COUNTY"/>
    <x v="15"/>
    <s v="902397"/>
    <n v="0.16"/>
    <n v="0.16"/>
    <x v="0"/>
    <d v="2016-12-25T00:00:00"/>
    <x v="8"/>
    <n v="5000957"/>
    <m/>
    <m/>
  </r>
  <r>
    <s v="COUNTY"/>
    <x v="15"/>
    <s v="902398"/>
    <n v="0.16"/>
    <n v="0.16"/>
    <x v="0"/>
    <d v="2016-12-25T00:00:00"/>
    <x v="8"/>
    <n v="5000958"/>
    <m/>
    <m/>
  </r>
  <r>
    <s v="COUNTY"/>
    <x v="15"/>
    <s v="902399"/>
    <n v="0.16"/>
    <n v="0.16"/>
    <x v="0"/>
    <d v="2016-12-25T00:00:00"/>
    <x v="8"/>
    <n v="5000962"/>
    <m/>
    <m/>
  </r>
  <r>
    <s v="COUNTY"/>
    <x v="15"/>
    <s v="902400"/>
    <n v="0.16"/>
    <n v="0.16"/>
    <x v="0"/>
    <d v="2016-12-25T00:00:00"/>
    <x v="8"/>
    <n v="5000964"/>
    <m/>
    <m/>
  </r>
  <r>
    <s v="COUNTY"/>
    <x v="15"/>
    <s v="902401"/>
    <n v="0.16"/>
    <n v="0.16"/>
    <x v="0"/>
    <d v="2016-12-25T00:00:00"/>
    <x v="8"/>
    <n v="5000966"/>
    <m/>
    <m/>
  </r>
  <r>
    <s v="COUNTY"/>
    <x v="15"/>
    <s v="902402"/>
    <n v="0.16"/>
    <n v="0.16"/>
    <x v="0"/>
    <d v="2016-12-25T00:00:00"/>
    <x v="8"/>
    <n v="5000968"/>
    <m/>
    <m/>
  </r>
  <r>
    <s v="COUNTY"/>
    <x v="15"/>
    <s v="902403"/>
    <n v="0.16"/>
    <n v="0.16"/>
    <x v="0"/>
    <d v="2016-12-25T00:00:00"/>
    <x v="8"/>
    <n v="5000969"/>
    <m/>
    <m/>
  </r>
  <r>
    <s v="COUNTY"/>
    <x v="15"/>
    <s v="902404"/>
    <n v="0.16"/>
    <n v="0.16"/>
    <x v="0"/>
    <d v="2016-12-25T00:00:00"/>
    <x v="8"/>
    <n v="5000971"/>
    <m/>
    <m/>
  </r>
  <r>
    <s v="COUNTY"/>
    <x v="15"/>
    <s v="902405"/>
    <n v="0.16"/>
    <n v="0.16"/>
    <x v="0"/>
    <d v="2016-12-25T00:00:00"/>
    <x v="8"/>
    <n v="5000974"/>
    <m/>
    <m/>
  </r>
  <r>
    <s v="COUNTY"/>
    <x v="15"/>
    <s v="902406"/>
    <n v="0.16"/>
    <n v="0.16"/>
    <x v="0"/>
    <d v="2016-12-25T00:00:00"/>
    <x v="8"/>
    <n v="5000975"/>
    <m/>
    <m/>
  </r>
  <r>
    <s v="COUNTY"/>
    <x v="15"/>
    <s v="902407"/>
    <n v="0.16"/>
    <n v="0.16"/>
    <x v="0"/>
    <d v="2016-12-25T00:00:00"/>
    <x v="8"/>
    <n v="5000978"/>
    <m/>
    <m/>
  </r>
  <r>
    <s v="COUNTY"/>
    <x v="15"/>
    <s v="902408"/>
    <n v="0.16"/>
    <n v="0.16"/>
    <x v="0"/>
    <d v="2016-12-25T00:00:00"/>
    <x v="8"/>
    <n v="5000981"/>
    <m/>
    <m/>
  </r>
  <r>
    <s v="COUNTY"/>
    <x v="15"/>
    <s v="902409"/>
    <n v="0.16"/>
    <n v="0.16"/>
    <x v="0"/>
    <d v="2016-12-25T00:00:00"/>
    <x v="8"/>
    <n v="5000986"/>
    <m/>
    <m/>
  </r>
  <r>
    <s v="COUNTY"/>
    <x v="15"/>
    <s v="902410"/>
    <n v="0.16"/>
    <n v="0.16"/>
    <x v="0"/>
    <d v="2016-12-25T00:00:00"/>
    <x v="8"/>
    <n v="5000988"/>
    <m/>
    <m/>
  </r>
  <r>
    <s v="COUNTY"/>
    <x v="15"/>
    <s v="902411"/>
    <n v="0.16"/>
    <n v="0.16"/>
    <x v="0"/>
    <d v="2016-12-25T00:00:00"/>
    <x v="8"/>
    <n v="5000994"/>
    <m/>
    <m/>
  </r>
  <r>
    <s v="COUNTY"/>
    <x v="15"/>
    <s v="902412"/>
    <n v="0.16"/>
    <n v="0.16"/>
    <x v="0"/>
    <d v="2016-12-25T00:00:00"/>
    <x v="8"/>
    <n v="5000997"/>
    <m/>
    <m/>
  </r>
  <r>
    <s v="COUNTY"/>
    <x v="15"/>
    <s v="902413"/>
    <n v="0.16"/>
    <n v="0.16"/>
    <x v="0"/>
    <d v="2016-12-25T00:00:00"/>
    <x v="8"/>
    <n v="5000999"/>
    <m/>
    <m/>
  </r>
  <r>
    <s v="COUNTY"/>
    <x v="15"/>
    <s v="902414"/>
    <n v="0.16"/>
    <n v="0.16"/>
    <x v="0"/>
    <d v="2016-12-25T00:00:00"/>
    <x v="8"/>
    <n v="5001000"/>
    <m/>
    <m/>
  </r>
  <r>
    <s v="COUNTY"/>
    <x v="15"/>
    <s v="902415"/>
    <n v="0.16"/>
    <n v="0.16"/>
    <x v="0"/>
    <d v="2016-12-25T00:00:00"/>
    <x v="8"/>
    <n v="5001001"/>
    <m/>
    <m/>
  </r>
  <r>
    <s v="COUNTY"/>
    <x v="15"/>
    <s v="902416"/>
    <n v="0.16"/>
    <n v="0.16"/>
    <x v="0"/>
    <d v="2016-12-25T00:00:00"/>
    <x v="8"/>
    <n v="5001003"/>
    <m/>
    <m/>
  </r>
  <r>
    <s v="COUNTY"/>
    <x v="15"/>
    <s v="902417"/>
    <n v="0.16"/>
    <n v="0.16"/>
    <x v="0"/>
    <d v="2016-12-25T00:00:00"/>
    <x v="8"/>
    <n v="5001004"/>
    <m/>
    <m/>
  </r>
  <r>
    <s v="COUNTY"/>
    <x v="15"/>
    <s v="902418"/>
    <n v="0.16"/>
    <n v="0.16"/>
    <x v="0"/>
    <d v="2016-12-25T00:00:00"/>
    <x v="8"/>
    <n v="5001006"/>
    <m/>
    <m/>
  </r>
  <r>
    <s v="COUNTY"/>
    <x v="15"/>
    <s v="902419"/>
    <n v="0.16"/>
    <n v="0.16"/>
    <x v="0"/>
    <d v="2016-12-25T00:00:00"/>
    <x v="8"/>
    <n v="5001013"/>
    <m/>
    <m/>
  </r>
  <r>
    <s v="COUNTY"/>
    <x v="15"/>
    <s v="902420"/>
    <n v="0.16"/>
    <n v="0.16"/>
    <x v="0"/>
    <d v="2016-12-25T00:00:00"/>
    <x v="8"/>
    <n v="5001014"/>
    <m/>
    <m/>
  </r>
  <r>
    <s v="COUNTY"/>
    <x v="15"/>
    <s v="902421"/>
    <n v="0.16"/>
    <n v="0.16"/>
    <x v="0"/>
    <d v="2016-12-25T00:00:00"/>
    <x v="8"/>
    <n v="5001016"/>
    <m/>
    <m/>
  </r>
  <r>
    <s v="COUNTY"/>
    <x v="15"/>
    <s v="902422"/>
    <n v="0.16"/>
    <n v="0.16"/>
    <x v="0"/>
    <d v="2016-12-25T00:00:00"/>
    <x v="8"/>
    <n v="5001017"/>
    <m/>
    <m/>
  </r>
  <r>
    <s v="COUNTY"/>
    <x v="15"/>
    <s v="902423"/>
    <n v="0.16"/>
    <n v="0.16"/>
    <x v="0"/>
    <d v="2016-12-25T00:00:00"/>
    <x v="8"/>
    <n v="5001018"/>
    <m/>
    <m/>
  </r>
  <r>
    <s v="COUNTY"/>
    <x v="15"/>
    <s v="902424"/>
    <n v="0.16"/>
    <n v="0.16"/>
    <x v="0"/>
    <d v="2016-12-25T00:00:00"/>
    <x v="8"/>
    <n v="5001021"/>
    <m/>
    <m/>
  </r>
  <r>
    <s v="COUNTY"/>
    <x v="15"/>
    <s v="902425"/>
    <n v="0.16"/>
    <n v="0.16"/>
    <x v="0"/>
    <d v="2016-12-25T00:00:00"/>
    <x v="8"/>
    <n v="5001022"/>
    <m/>
    <m/>
  </r>
  <r>
    <s v="COUNTY"/>
    <x v="15"/>
    <s v="902426"/>
    <n v="0.16"/>
    <n v="0.16"/>
    <x v="0"/>
    <d v="2016-12-25T00:00:00"/>
    <x v="8"/>
    <n v="5001024"/>
    <m/>
    <m/>
  </r>
  <r>
    <s v="COUNTY"/>
    <x v="15"/>
    <s v="902427"/>
    <n v="0.16"/>
    <n v="0.16"/>
    <x v="0"/>
    <d v="2016-12-25T00:00:00"/>
    <x v="8"/>
    <n v="5001025"/>
    <m/>
    <m/>
  </r>
  <r>
    <s v="COUNTY"/>
    <x v="15"/>
    <s v="902428"/>
    <n v="0.16"/>
    <n v="0.16"/>
    <x v="0"/>
    <d v="2016-12-25T00:00:00"/>
    <x v="8"/>
    <n v="5001031"/>
    <m/>
    <m/>
  </r>
  <r>
    <s v="COUNTY"/>
    <x v="15"/>
    <s v="902429"/>
    <n v="0.16"/>
    <n v="0.16"/>
    <x v="0"/>
    <d v="2016-12-25T00:00:00"/>
    <x v="8"/>
    <n v="5001035"/>
    <m/>
    <m/>
  </r>
  <r>
    <s v="COUNTY"/>
    <x v="15"/>
    <s v="902430"/>
    <n v="0.16"/>
    <n v="0.16"/>
    <x v="0"/>
    <d v="2016-12-25T00:00:00"/>
    <x v="8"/>
    <n v="5001041"/>
    <m/>
    <m/>
  </r>
  <r>
    <s v="COUNTY"/>
    <x v="15"/>
    <s v="902431"/>
    <n v="0.16"/>
    <n v="0.16"/>
    <x v="0"/>
    <d v="2016-12-25T00:00:00"/>
    <x v="8"/>
    <n v="5001042"/>
    <m/>
    <m/>
  </r>
  <r>
    <s v="COUNTY"/>
    <x v="15"/>
    <s v="902432"/>
    <n v="0.16"/>
    <n v="0.16"/>
    <x v="0"/>
    <d v="2016-12-25T00:00:00"/>
    <x v="8"/>
    <n v="5001045"/>
    <m/>
    <m/>
  </r>
  <r>
    <s v="COUNTY"/>
    <x v="15"/>
    <s v="902433"/>
    <n v="0.16"/>
    <n v="0.16"/>
    <x v="0"/>
    <d v="2016-12-25T00:00:00"/>
    <x v="8"/>
    <n v="5001052"/>
    <m/>
    <m/>
  </r>
  <r>
    <s v="COUNTY"/>
    <x v="15"/>
    <s v="902434"/>
    <n v="0.16"/>
    <n v="0.16"/>
    <x v="0"/>
    <d v="2016-12-25T00:00:00"/>
    <x v="8"/>
    <n v="5001058"/>
    <m/>
    <m/>
  </r>
  <r>
    <s v="COUNTY"/>
    <x v="15"/>
    <s v="902435"/>
    <n v="0.16"/>
    <n v="0.16"/>
    <x v="0"/>
    <d v="2016-12-25T00:00:00"/>
    <x v="8"/>
    <n v="5001066"/>
    <m/>
    <m/>
  </r>
  <r>
    <s v="COUNTY"/>
    <x v="15"/>
    <s v="902436"/>
    <n v="0.16"/>
    <n v="0.16"/>
    <x v="0"/>
    <d v="2016-12-25T00:00:00"/>
    <x v="8"/>
    <n v="5001067"/>
    <m/>
    <m/>
  </r>
  <r>
    <s v="COUNTY"/>
    <x v="15"/>
    <s v="902437"/>
    <n v="0.16"/>
    <n v="0.16"/>
    <x v="0"/>
    <d v="2016-12-25T00:00:00"/>
    <x v="8"/>
    <n v="5001072"/>
    <m/>
    <m/>
  </r>
  <r>
    <s v="COUNTY"/>
    <x v="15"/>
    <s v="902438"/>
    <n v="0.16"/>
    <n v="0.16"/>
    <x v="0"/>
    <d v="2016-12-25T00:00:00"/>
    <x v="8"/>
    <n v="5001073"/>
    <m/>
    <m/>
  </r>
  <r>
    <s v="COUNTY"/>
    <x v="15"/>
    <s v="902439"/>
    <n v="0.16"/>
    <n v="0.16"/>
    <x v="0"/>
    <d v="2016-12-25T00:00:00"/>
    <x v="8"/>
    <n v="5001075"/>
    <m/>
    <m/>
  </r>
  <r>
    <s v="COUNTY"/>
    <x v="15"/>
    <s v="902440"/>
    <n v="0.16"/>
    <n v="0.16"/>
    <x v="0"/>
    <d v="2016-12-25T00:00:00"/>
    <x v="8"/>
    <n v="5001076"/>
    <m/>
    <m/>
  </r>
  <r>
    <s v="COUNTY"/>
    <x v="15"/>
    <s v="902441"/>
    <n v="0.16"/>
    <n v="0.16"/>
    <x v="0"/>
    <d v="2016-12-25T00:00:00"/>
    <x v="8"/>
    <n v="5001078"/>
    <m/>
    <m/>
  </r>
  <r>
    <s v="COUNTY"/>
    <x v="15"/>
    <s v="902442"/>
    <n v="0.16"/>
    <n v="0.16"/>
    <x v="0"/>
    <d v="2016-12-25T00:00:00"/>
    <x v="8"/>
    <n v="5001080"/>
    <m/>
    <m/>
  </r>
  <r>
    <s v="COUNTY"/>
    <x v="15"/>
    <s v="902443"/>
    <n v="0.16"/>
    <n v="0.16"/>
    <x v="0"/>
    <d v="2016-12-25T00:00:00"/>
    <x v="8"/>
    <n v="5001086"/>
    <m/>
    <m/>
  </r>
  <r>
    <s v="COUNTY"/>
    <x v="15"/>
    <s v="902444"/>
    <n v="0.16"/>
    <n v="0.16"/>
    <x v="0"/>
    <d v="2016-12-25T00:00:00"/>
    <x v="8"/>
    <n v="5001087"/>
    <m/>
    <m/>
  </r>
  <r>
    <s v="COUNTY"/>
    <x v="15"/>
    <s v="902445"/>
    <n v="0.16"/>
    <n v="0.16"/>
    <x v="0"/>
    <d v="2016-12-25T00:00:00"/>
    <x v="8"/>
    <n v="5001101"/>
    <m/>
    <m/>
  </r>
  <r>
    <s v="COUNTY"/>
    <x v="15"/>
    <s v="902446"/>
    <n v="0.16"/>
    <n v="0.16"/>
    <x v="0"/>
    <d v="2016-12-25T00:00:00"/>
    <x v="8"/>
    <n v="5001102"/>
    <m/>
    <m/>
  </r>
  <r>
    <s v="COUNTY"/>
    <x v="15"/>
    <s v="902447"/>
    <n v="0.16"/>
    <n v="0.16"/>
    <x v="0"/>
    <d v="2016-12-25T00:00:00"/>
    <x v="8"/>
    <n v="5001104"/>
    <m/>
    <m/>
  </r>
  <r>
    <s v="COUNTY"/>
    <x v="15"/>
    <s v="902448"/>
    <n v="0.16"/>
    <n v="0.16"/>
    <x v="0"/>
    <d v="2016-12-25T00:00:00"/>
    <x v="8"/>
    <n v="5001105"/>
    <m/>
    <m/>
  </r>
  <r>
    <s v="COUNTY"/>
    <x v="15"/>
    <s v="902449"/>
    <n v="0.16"/>
    <n v="0.16"/>
    <x v="0"/>
    <d v="2016-12-25T00:00:00"/>
    <x v="8"/>
    <n v="5001106"/>
    <m/>
    <m/>
  </r>
  <r>
    <s v="COUNTY"/>
    <x v="15"/>
    <s v="902450"/>
    <n v="0.16"/>
    <n v="0.16"/>
    <x v="0"/>
    <d v="2016-12-25T00:00:00"/>
    <x v="8"/>
    <n v="5001108"/>
    <m/>
    <m/>
  </r>
  <r>
    <s v="COUNTY"/>
    <x v="15"/>
    <s v="902451"/>
    <n v="0.16"/>
    <n v="0.16"/>
    <x v="0"/>
    <d v="2016-12-25T00:00:00"/>
    <x v="8"/>
    <n v="5001114"/>
    <m/>
    <m/>
  </r>
  <r>
    <s v="COUNTY"/>
    <x v="15"/>
    <s v="902452"/>
    <n v="0.16"/>
    <n v="0.16"/>
    <x v="0"/>
    <d v="2016-12-25T00:00:00"/>
    <x v="8"/>
    <n v="5001116"/>
    <m/>
    <m/>
  </r>
  <r>
    <s v="COUNTY"/>
    <x v="15"/>
    <s v="902453"/>
    <n v="0.16"/>
    <n v="0.16"/>
    <x v="0"/>
    <d v="2016-12-25T00:00:00"/>
    <x v="8"/>
    <n v="5001119"/>
    <m/>
    <m/>
  </r>
  <r>
    <s v="COUNTY"/>
    <x v="15"/>
    <s v="902454"/>
    <n v="0.16"/>
    <n v="0.16"/>
    <x v="0"/>
    <d v="2016-12-25T00:00:00"/>
    <x v="8"/>
    <n v="5001122"/>
    <m/>
    <m/>
  </r>
  <r>
    <s v="COUNTY"/>
    <x v="15"/>
    <s v="902455"/>
    <n v="0.16"/>
    <n v="0.16"/>
    <x v="0"/>
    <d v="2016-12-25T00:00:00"/>
    <x v="8"/>
    <n v="5001133"/>
    <m/>
    <m/>
  </r>
  <r>
    <s v="COUNTY"/>
    <x v="15"/>
    <s v="902456"/>
    <n v="0.16"/>
    <n v="0.16"/>
    <x v="0"/>
    <d v="2016-12-25T00:00:00"/>
    <x v="8"/>
    <n v="5001136"/>
    <m/>
    <m/>
  </r>
  <r>
    <s v="COUNTY"/>
    <x v="15"/>
    <s v="902457"/>
    <n v="0.16"/>
    <n v="0.16"/>
    <x v="0"/>
    <d v="2016-12-25T00:00:00"/>
    <x v="8"/>
    <n v="5001137"/>
    <m/>
    <m/>
  </r>
  <r>
    <s v="COUNTY"/>
    <x v="15"/>
    <s v="902458"/>
    <n v="0.16"/>
    <n v="0.16"/>
    <x v="0"/>
    <d v="2016-12-25T00:00:00"/>
    <x v="8"/>
    <n v="5001139"/>
    <m/>
    <m/>
  </r>
  <r>
    <s v="COUNTY"/>
    <x v="15"/>
    <s v="902459"/>
    <n v="0.16"/>
    <n v="0.16"/>
    <x v="0"/>
    <d v="2016-12-25T00:00:00"/>
    <x v="8"/>
    <n v="5001141"/>
    <m/>
    <m/>
  </r>
  <r>
    <s v="COUNTY"/>
    <x v="15"/>
    <s v="902460"/>
    <n v="0.16"/>
    <n v="0.16"/>
    <x v="0"/>
    <d v="2016-12-25T00:00:00"/>
    <x v="8"/>
    <n v="5001142"/>
    <m/>
    <m/>
  </r>
  <r>
    <s v="COUNTY"/>
    <x v="15"/>
    <s v="902461"/>
    <n v="0.16"/>
    <n v="0.16"/>
    <x v="0"/>
    <d v="2016-12-25T00:00:00"/>
    <x v="8"/>
    <n v="5001144"/>
    <m/>
    <m/>
  </r>
  <r>
    <s v="COUNTY"/>
    <x v="15"/>
    <s v="902462"/>
    <n v="0.16"/>
    <n v="0.16"/>
    <x v="0"/>
    <d v="2016-12-25T00:00:00"/>
    <x v="8"/>
    <n v="5001145"/>
    <m/>
    <m/>
  </r>
  <r>
    <s v="COUNTY"/>
    <x v="15"/>
    <s v="902463"/>
    <n v="0.16"/>
    <n v="0.16"/>
    <x v="0"/>
    <d v="2016-12-25T00:00:00"/>
    <x v="8"/>
    <n v="5001148"/>
    <m/>
    <m/>
  </r>
  <r>
    <s v="COUNTY"/>
    <x v="15"/>
    <s v="902464"/>
    <n v="0.16"/>
    <n v="0.16"/>
    <x v="0"/>
    <d v="2016-12-25T00:00:00"/>
    <x v="8"/>
    <n v="5001151"/>
    <m/>
    <m/>
  </r>
  <r>
    <s v="COUNTY"/>
    <x v="15"/>
    <s v="902465"/>
    <n v="0.16"/>
    <n v="0.16"/>
    <x v="0"/>
    <d v="2016-12-25T00:00:00"/>
    <x v="8"/>
    <n v="5001153"/>
    <m/>
    <m/>
  </r>
  <r>
    <s v="COUNTY"/>
    <x v="15"/>
    <s v="902466"/>
    <n v="0.16"/>
    <n v="0.16"/>
    <x v="0"/>
    <d v="2016-12-25T00:00:00"/>
    <x v="8"/>
    <n v="5001157"/>
    <m/>
    <m/>
  </r>
  <r>
    <s v="COUNTY"/>
    <x v="15"/>
    <s v="902467"/>
    <n v="0.16"/>
    <n v="0.16"/>
    <x v="0"/>
    <d v="2016-12-25T00:00:00"/>
    <x v="8"/>
    <n v="5001163"/>
    <m/>
    <m/>
  </r>
  <r>
    <s v="COUNTY"/>
    <x v="15"/>
    <s v="902468"/>
    <n v="0.16"/>
    <n v="0.16"/>
    <x v="0"/>
    <d v="2016-12-25T00:00:00"/>
    <x v="8"/>
    <n v="5001170"/>
    <m/>
    <m/>
  </r>
  <r>
    <s v="COUNTY"/>
    <x v="15"/>
    <s v="902469"/>
    <n v="0.16"/>
    <n v="0.16"/>
    <x v="0"/>
    <d v="2016-12-25T00:00:00"/>
    <x v="8"/>
    <n v="5001173"/>
    <m/>
    <m/>
  </r>
  <r>
    <s v="COUNTY"/>
    <x v="15"/>
    <s v="902470"/>
    <n v="0.16"/>
    <n v="0.16"/>
    <x v="0"/>
    <d v="2016-12-25T00:00:00"/>
    <x v="8"/>
    <n v="5001174"/>
    <m/>
    <m/>
  </r>
  <r>
    <s v="COUNTY"/>
    <x v="15"/>
    <s v="902471"/>
    <n v="0.16"/>
    <n v="0.16"/>
    <x v="0"/>
    <d v="2016-12-25T00:00:00"/>
    <x v="8"/>
    <n v="5001178"/>
    <m/>
    <m/>
  </r>
  <r>
    <s v="COUNTY"/>
    <x v="15"/>
    <s v="902472"/>
    <n v="0.16"/>
    <n v="0.16"/>
    <x v="0"/>
    <d v="2016-12-25T00:00:00"/>
    <x v="8"/>
    <n v="5001181"/>
    <m/>
    <m/>
  </r>
  <r>
    <s v="COUNTY"/>
    <x v="15"/>
    <s v="902473"/>
    <n v="0.16"/>
    <n v="0.16"/>
    <x v="0"/>
    <d v="2016-12-25T00:00:00"/>
    <x v="8"/>
    <n v="5001188"/>
    <m/>
    <m/>
  </r>
  <r>
    <s v="COUNTY"/>
    <x v="15"/>
    <s v="902474"/>
    <n v="0.16"/>
    <n v="0.16"/>
    <x v="0"/>
    <d v="2016-12-25T00:00:00"/>
    <x v="8"/>
    <n v="5001190"/>
    <m/>
    <m/>
  </r>
  <r>
    <s v="COUNTY"/>
    <x v="15"/>
    <s v="902475"/>
    <n v="0.16"/>
    <n v="0.16"/>
    <x v="0"/>
    <d v="2016-12-25T00:00:00"/>
    <x v="8"/>
    <n v="5001191"/>
    <m/>
    <m/>
  </r>
  <r>
    <s v="COUNTY"/>
    <x v="15"/>
    <s v="902476"/>
    <n v="0.16"/>
    <n v="0.16"/>
    <x v="0"/>
    <d v="2016-12-25T00:00:00"/>
    <x v="8"/>
    <n v="5001207"/>
    <m/>
    <m/>
  </r>
  <r>
    <s v="COUNTY"/>
    <x v="15"/>
    <s v="902477"/>
    <n v="0.16"/>
    <n v="0.16"/>
    <x v="0"/>
    <d v="2016-12-25T00:00:00"/>
    <x v="8"/>
    <n v="5001208"/>
    <m/>
    <m/>
  </r>
  <r>
    <s v="COUNTY"/>
    <x v="15"/>
    <s v="902478"/>
    <n v="0.16"/>
    <n v="0.16"/>
    <x v="0"/>
    <d v="2016-12-25T00:00:00"/>
    <x v="8"/>
    <n v="5001214"/>
    <m/>
    <m/>
  </r>
  <r>
    <s v="COUNTY"/>
    <x v="15"/>
    <s v="902479"/>
    <n v="0.16"/>
    <n v="0.16"/>
    <x v="0"/>
    <d v="2016-12-25T00:00:00"/>
    <x v="8"/>
    <n v="5001215"/>
    <m/>
    <m/>
  </r>
  <r>
    <s v="COUNTY"/>
    <x v="15"/>
    <s v="902480"/>
    <n v="0.16"/>
    <n v="0.16"/>
    <x v="0"/>
    <d v="2016-12-25T00:00:00"/>
    <x v="8"/>
    <n v="5001219"/>
    <m/>
    <m/>
  </r>
  <r>
    <s v="COUNTY"/>
    <x v="15"/>
    <s v="902481"/>
    <n v="0.16"/>
    <n v="0.16"/>
    <x v="0"/>
    <d v="2016-12-25T00:00:00"/>
    <x v="8"/>
    <n v="5001224"/>
    <m/>
    <m/>
  </r>
  <r>
    <s v="COUNTY"/>
    <x v="15"/>
    <s v="902482"/>
    <n v="0.16"/>
    <n v="0.16"/>
    <x v="0"/>
    <d v="2016-12-25T00:00:00"/>
    <x v="8"/>
    <n v="5001230"/>
    <m/>
    <m/>
  </r>
  <r>
    <s v="COUNTY"/>
    <x v="15"/>
    <s v="902483"/>
    <n v="0.16"/>
    <n v="0.16"/>
    <x v="0"/>
    <d v="2016-12-25T00:00:00"/>
    <x v="8"/>
    <n v="5001231"/>
    <m/>
    <m/>
  </r>
  <r>
    <s v="COUNTY"/>
    <x v="15"/>
    <s v="902484"/>
    <n v="0.16"/>
    <n v="0.16"/>
    <x v="0"/>
    <d v="2016-12-25T00:00:00"/>
    <x v="8"/>
    <n v="5001232"/>
    <m/>
    <m/>
  </r>
  <r>
    <s v="COUNTY"/>
    <x v="15"/>
    <s v="902485"/>
    <n v="0.16"/>
    <n v="0.16"/>
    <x v="0"/>
    <d v="2016-12-25T00:00:00"/>
    <x v="8"/>
    <n v="5001239"/>
    <m/>
    <m/>
  </r>
  <r>
    <s v="COUNTY"/>
    <x v="15"/>
    <s v="902486"/>
    <n v="0.16"/>
    <n v="0.16"/>
    <x v="0"/>
    <d v="2016-12-25T00:00:00"/>
    <x v="8"/>
    <n v="5001240"/>
    <m/>
    <m/>
  </r>
  <r>
    <s v="COUNTY"/>
    <x v="15"/>
    <s v="902487"/>
    <n v="0.16"/>
    <n v="0.16"/>
    <x v="0"/>
    <d v="2016-12-25T00:00:00"/>
    <x v="8"/>
    <n v="5001244"/>
    <m/>
    <m/>
  </r>
  <r>
    <s v="COUNTY"/>
    <x v="15"/>
    <s v="902488"/>
    <n v="0.16"/>
    <n v="0.16"/>
    <x v="0"/>
    <d v="2016-12-25T00:00:00"/>
    <x v="8"/>
    <n v="5001252"/>
    <m/>
    <m/>
  </r>
  <r>
    <s v="COUNTY"/>
    <x v="15"/>
    <s v="902489"/>
    <n v="0.16"/>
    <n v="0.16"/>
    <x v="0"/>
    <d v="2016-12-25T00:00:00"/>
    <x v="8"/>
    <n v="5001259"/>
    <m/>
    <m/>
  </r>
  <r>
    <s v="COUNTY"/>
    <x v="15"/>
    <s v="902490"/>
    <n v="0.16"/>
    <n v="0.16"/>
    <x v="0"/>
    <d v="2016-12-25T00:00:00"/>
    <x v="8"/>
    <n v="5001264"/>
    <m/>
    <m/>
  </r>
  <r>
    <s v="COUNTY"/>
    <x v="15"/>
    <s v="902491"/>
    <n v="0.16"/>
    <n v="0.16"/>
    <x v="0"/>
    <d v="2016-12-25T00:00:00"/>
    <x v="8"/>
    <n v="5001267"/>
    <m/>
    <m/>
  </r>
  <r>
    <s v="COUNTY"/>
    <x v="15"/>
    <s v="902492"/>
    <n v="0.16"/>
    <n v="0.16"/>
    <x v="0"/>
    <d v="2016-12-25T00:00:00"/>
    <x v="8"/>
    <n v="5001268"/>
    <m/>
    <m/>
  </r>
  <r>
    <s v="COUNTY"/>
    <x v="15"/>
    <s v="902493"/>
    <n v="0.16"/>
    <n v="0.16"/>
    <x v="0"/>
    <d v="2016-12-25T00:00:00"/>
    <x v="8"/>
    <n v="5001270"/>
    <m/>
    <m/>
  </r>
  <r>
    <s v="COUNTY"/>
    <x v="15"/>
    <s v="902494"/>
    <n v="0.16"/>
    <n v="0.16"/>
    <x v="0"/>
    <d v="2016-12-25T00:00:00"/>
    <x v="8"/>
    <n v="5001279"/>
    <m/>
    <m/>
  </r>
  <r>
    <s v="COUNTY"/>
    <x v="15"/>
    <s v="902495"/>
    <n v="0.16"/>
    <n v="0.16"/>
    <x v="0"/>
    <d v="2016-12-25T00:00:00"/>
    <x v="8"/>
    <n v="5001284"/>
    <m/>
    <m/>
  </r>
  <r>
    <s v="COUNTY"/>
    <x v="15"/>
    <s v="902496"/>
    <n v="0.16"/>
    <n v="0.16"/>
    <x v="0"/>
    <d v="2016-12-25T00:00:00"/>
    <x v="8"/>
    <n v="5001291"/>
    <m/>
    <m/>
  </r>
  <r>
    <s v="COUNTY"/>
    <x v="15"/>
    <s v="902497"/>
    <n v="0.16"/>
    <n v="0.16"/>
    <x v="0"/>
    <d v="2016-12-25T00:00:00"/>
    <x v="8"/>
    <n v="5001294"/>
    <m/>
    <m/>
  </r>
  <r>
    <s v="COUNTY"/>
    <x v="15"/>
    <s v="902498"/>
    <n v="0.16"/>
    <n v="0.16"/>
    <x v="0"/>
    <d v="2016-12-25T00:00:00"/>
    <x v="8"/>
    <n v="5001297"/>
    <m/>
    <m/>
  </r>
  <r>
    <s v="COUNTY"/>
    <x v="15"/>
    <s v="902499"/>
    <n v="0.16"/>
    <n v="0.16"/>
    <x v="0"/>
    <d v="2016-12-25T00:00:00"/>
    <x v="8"/>
    <n v="5001300"/>
    <m/>
    <m/>
  </r>
  <r>
    <s v="COUNTY"/>
    <x v="15"/>
    <s v="902500"/>
    <n v="0.16"/>
    <n v="0.16"/>
    <x v="0"/>
    <d v="2016-12-25T00:00:00"/>
    <x v="8"/>
    <n v="5001303"/>
    <m/>
    <m/>
  </r>
  <r>
    <s v="COUNTY"/>
    <x v="15"/>
    <s v="902501"/>
    <n v="0.16"/>
    <n v="0.16"/>
    <x v="0"/>
    <d v="2016-12-25T00:00:00"/>
    <x v="8"/>
    <n v="5001309"/>
    <m/>
    <m/>
  </r>
  <r>
    <s v="COUNTY"/>
    <x v="15"/>
    <s v="902502"/>
    <n v="0.16"/>
    <n v="0.16"/>
    <x v="0"/>
    <d v="2016-12-25T00:00:00"/>
    <x v="8"/>
    <n v="5001314"/>
    <m/>
    <m/>
  </r>
  <r>
    <s v="COUNTY"/>
    <x v="15"/>
    <s v="902503"/>
    <n v="0.16"/>
    <n v="0.16"/>
    <x v="0"/>
    <d v="2016-12-25T00:00:00"/>
    <x v="8"/>
    <n v="5001319"/>
    <m/>
    <m/>
  </r>
  <r>
    <s v="COUNTY"/>
    <x v="15"/>
    <s v="902504"/>
    <n v="0.16"/>
    <n v="0.16"/>
    <x v="0"/>
    <d v="2016-12-25T00:00:00"/>
    <x v="8"/>
    <n v="5001323"/>
    <m/>
    <m/>
  </r>
  <r>
    <s v="COUNTY"/>
    <x v="15"/>
    <s v="902505"/>
    <n v="0.16"/>
    <n v="0.16"/>
    <x v="0"/>
    <d v="2016-12-25T00:00:00"/>
    <x v="8"/>
    <n v="5001325"/>
    <m/>
    <m/>
  </r>
  <r>
    <s v="COUNTY"/>
    <x v="15"/>
    <s v="902506"/>
    <n v="0.16"/>
    <n v="0.16"/>
    <x v="0"/>
    <d v="2016-12-25T00:00:00"/>
    <x v="8"/>
    <n v="5001331"/>
    <m/>
    <m/>
  </r>
  <r>
    <s v="COUNTY"/>
    <x v="15"/>
    <s v="902507"/>
    <n v="0.16"/>
    <n v="0.16"/>
    <x v="0"/>
    <d v="2016-12-25T00:00:00"/>
    <x v="8"/>
    <n v="5001333"/>
    <m/>
    <m/>
  </r>
  <r>
    <s v="COUNTY"/>
    <x v="15"/>
    <s v="902508"/>
    <n v="0.16"/>
    <n v="0.16"/>
    <x v="0"/>
    <d v="2016-12-25T00:00:00"/>
    <x v="8"/>
    <n v="5001334"/>
    <m/>
    <m/>
  </r>
  <r>
    <s v="COUNTY"/>
    <x v="15"/>
    <s v="902509"/>
    <n v="0.16"/>
    <n v="0.16"/>
    <x v="0"/>
    <d v="2016-12-25T00:00:00"/>
    <x v="8"/>
    <n v="5001336"/>
    <m/>
    <m/>
  </r>
  <r>
    <s v="COUNTY"/>
    <x v="15"/>
    <s v="902510"/>
    <n v="0.16"/>
    <n v="0.16"/>
    <x v="0"/>
    <d v="2016-12-25T00:00:00"/>
    <x v="8"/>
    <n v="5001337"/>
    <m/>
    <m/>
  </r>
  <r>
    <s v="COUNTY"/>
    <x v="15"/>
    <s v="902511"/>
    <n v="0.16"/>
    <n v="0.16"/>
    <x v="0"/>
    <d v="2016-12-25T00:00:00"/>
    <x v="8"/>
    <n v="5001347"/>
    <m/>
    <m/>
  </r>
  <r>
    <s v="COUNTY"/>
    <x v="15"/>
    <s v="902512"/>
    <n v="0.16"/>
    <n v="0.16"/>
    <x v="0"/>
    <d v="2016-12-25T00:00:00"/>
    <x v="8"/>
    <n v="5001354"/>
    <m/>
    <m/>
  </r>
  <r>
    <s v="COUNTY"/>
    <x v="15"/>
    <s v="902513"/>
    <n v="0.16"/>
    <n v="0.16"/>
    <x v="0"/>
    <d v="2016-12-25T00:00:00"/>
    <x v="8"/>
    <n v="5001364"/>
    <m/>
    <m/>
  </r>
  <r>
    <s v="COUNTY"/>
    <x v="15"/>
    <s v="902514"/>
    <n v="0.16"/>
    <n v="0.16"/>
    <x v="0"/>
    <d v="2016-12-25T00:00:00"/>
    <x v="8"/>
    <n v="5001370"/>
    <m/>
    <m/>
  </r>
  <r>
    <s v="COUNTY"/>
    <x v="15"/>
    <s v="902515"/>
    <n v="0.16"/>
    <n v="0.16"/>
    <x v="0"/>
    <d v="2016-12-25T00:00:00"/>
    <x v="8"/>
    <n v="5001371"/>
    <m/>
    <m/>
  </r>
  <r>
    <s v="COUNTY"/>
    <x v="15"/>
    <s v="902516"/>
    <n v="0.16"/>
    <n v="0.16"/>
    <x v="0"/>
    <d v="2016-12-25T00:00:00"/>
    <x v="8"/>
    <n v="5001373"/>
    <m/>
    <m/>
  </r>
  <r>
    <s v="COUNTY"/>
    <x v="15"/>
    <s v="902517"/>
    <n v="0.16"/>
    <n v="0.16"/>
    <x v="0"/>
    <d v="2016-12-25T00:00:00"/>
    <x v="8"/>
    <n v="5001376"/>
    <m/>
    <m/>
  </r>
  <r>
    <s v="COUNTY"/>
    <x v="15"/>
    <s v="902518"/>
    <n v="0.16"/>
    <n v="0.16"/>
    <x v="0"/>
    <d v="2016-12-25T00:00:00"/>
    <x v="8"/>
    <n v="5001380"/>
    <m/>
    <m/>
  </r>
  <r>
    <s v="COUNTY"/>
    <x v="15"/>
    <s v="902519"/>
    <n v="0.16"/>
    <n v="0.16"/>
    <x v="0"/>
    <d v="2016-12-25T00:00:00"/>
    <x v="8"/>
    <n v="5001392"/>
    <m/>
    <m/>
  </r>
  <r>
    <s v="COUNTY"/>
    <x v="15"/>
    <s v="902520"/>
    <n v="0.16"/>
    <n v="0.16"/>
    <x v="0"/>
    <d v="2016-12-25T00:00:00"/>
    <x v="8"/>
    <n v="5001394"/>
    <m/>
    <m/>
  </r>
  <r>
    <s v="COUNTY"/>
    <x v="15"/>
    <s v="902521"/>
    <n v="0.16"/>
    <n v="0.16"/>
    <x v="0"/>
    <d v="2016-12-25T00:00:00"/>
    <x v="8"/>
    <n v="5001396"/>
    <m/>
    <m/>
  </r>
  <r>
    <s v="COUNTY"/>
    <x v="15"/>
    <s v="902522"/>
    <n v="0.16"/>
    <n v="0.16"/>
    <x v="0"/>
    <d v="2016-12-25T00:00:00"/>
    <x v="8"/>
    <n v="5001401"/>
    <m/>
    <m/>
  </r>
  <r>
    <s v="COUNTY"/>
    <x v="15"/>
    <s v="902523"/>
    <n v="0.16"/>
    <n v="0.16"/>
    <x v="0"/>
    <d v="2016-12-25T00:00:00"/>
    <x v="8"/>
    <n v="5001407"/>
    <m/>
    <m/>
  </r>
  <r>
    <s v="COUNTY"/>
    <x v="15"/>
    <s v="902524"/>
    <n v="0.16"/>
    <n v="0.16"/>
    <x v="0"/>
    <d v="2016-12-25T00:00:00"/>
    <x v="8"/>
    <n v="5001414"/>
    <m/>
    <m/>
  </r>
  <r>
    <s v="COUNTY"/>
    <x v="15"/>
    <s v="902525"/>
    <n v="0.16"/>
    <n v="0.16"/>
    <x v="0"/>
    <d v="2016-12-25T00:00:00"/>
    <x v="8"/>
    <n v="5001420"/>
    <m/>
    <m/>
  </r>
  <r>
    <s v="COUNTY"/>
    <x v="15"/>
    <s v="902526"/>
    <n v="0.16"/>
    <n v="0.16"/>
    <x v="0"/>
    <d v="2016-12-25T00:00:00"/>
    <x v="8"/>
    <n v="5001421"/>
    <m/>
    <m/>
  </r>
  <r>
    <s v="COUNTY"/>
    <x v="15"/>
    <s v="902527"/>
    <n v="0.16"/>
    <n v="0.16"/>
    <x v="0"/>
    <d v="2016-12-25T00:00:00"/>
    <x v="8"/>
    <n v="5001429"/>
    <m/>
    <m/>
  </r>
  <r>
    <s v="COUNTY"/>
    <x v="15"/>
    <s v="902528"/>
    <n v="0.16"/>
    <n v="0.16"/>
    <x v="0"/>
    <d v="2016-12-25T00:00:00"/>
    <x v="8"/>
    <n v="5001431"/>
    <m/>
    <m/>
  </r>
  <r>
    <s v="COUNTY"/>
    <x v="15"/>
    <s v="902529"/>
    <n v="0.16"/>
    <n v="0.16"/>
    <x v="0"/>
    <d v="2016-12-25T00:00:00"/>
    <x v="8"/>
    <n v="5001433"/>
    <m/>
    <m/>
  </r>
  <r>
    <s v="COUNTY"/>
    <x v="15"/>
    <s v="902530"/>
    <n v="0.16"/>
    <n v="0.16"/>
    <x v="0"/>
    <d v="2016-12-25T00:00:00"/>
    <x v="8"/>
    <n v="5001435"/>
    <m/>
    <m/>
  </r>
  <r>
    <s v="COUNTY"/>
    <x v="15"/>
    <s v="902531"/>
    <n v="0.16"/>
    <n v="0.16"/>
    <x v="0"/>
    <d v="2016-12-25T00:00:00"/>
    <x v="8"/>
    <n v="5001437"/>
    <m/>
    <m/>
  </r>
  <r>
    <s v="COUNTY"/>
    <x v="15"/>
    <s v="902532"/>
    <n v="0.16"/>
    <n v="0.16"/>
    <x v="0"/>
    <d v="2016-12-25T00:00:00"/>
    <x v="8"/>
    <n v="5001438"/>
    <m/>
    <m/>
  </r>
  <r>
    <s v="COUNTY"/>
    <x v="15"/>
    <s v="902533"/>
    <n v="0.16"/>
    <n v="0.16"/>
    <x v="0"/>
    <d v="2016-12-25T00:00:00"/>
    <x v="8"/>
    <n v="5001443"/>
    <m/>
    <m/>
  </r>
  <r>
    <s v="COUNTY"/>
    <x v="15"/>
    <s v="902534"/>
    <n v="0.16"/>
    <n v="0.16"/>
    <x v="0"/>
    <d v="2016-12-25T00:00:00"/>
    <x v="8"/>
    <n v="5001449"/>
    <m/>
    <m/>
  </r>
  <r>
    <s v="COUNTY"/>
    <x v="15"/>
    <s v="902535"/>
    <n v="0.16"/>
    <n v="0.16"/>
    <x v="0"/>
    <d v="2016-12-25T00:00:00"/>
    <x v="8"/>
    <n v="5001462"/>
    <m/>
    <m/>
  </r>
  <r>
    <s v="COUNTY"/>
    <x v="15"/>
    <s v="902536"/>
    <n v="0.16"/>
    <n v="0.16"/>
    <x v="0"/>
    <d v="2016-12-25T00:00:00"/>
    <x v="8"/>
    <n v="5001464"/>
    <m/>
    <m/>
  </r>
  <r>
    <s v="COUNTY"/>
    <x v="15"/>
    <s v="902537"/>
    <n v="0.16"/>
    <n v="0.16"/>
    <x v="0"/>
    <d v="2016-12-25T00:00:00"/>
    <x v="8"/>
    <n v="5001485"/>
    <m/>
    <m/>
  </r>
  <r>
    <s v="COUNTY"/>
    <x v="15"/>
    <s v="902538"/>
    <n v="0.16"/>
    <n v="0.16"/>
    <x v="0"/>
    <d v="2016-12-25T00:00:00"/>
    <x v="8"/>
    <n v="5001493"/>
    <m/>
    <m/>
  </r>
  <r>
    <s v="COUNTY"/>
    <x v="15"/>
    <s v="902539"/>
    <n v="0.16"/>
    <n v="0.16"/>
    <x v="0"/>
    <d v="2016-12-25T00:00:00"/>
    <x v="8"/>
    <n v="5001496"/>
    <m/>
    <m/>
  </r>
  <r>
    <s v="COUNTY"/>
    <x v="15"/>
    <s v="902540"/>
    <n v="0.16"/>
    <n v="0.16"/>
    <x v="0"/>
    <d v="2016-12-25T00:00:00"/>
    <x v="8"/>
    <n v="5001500"/>
    <m/>
    <m/>
  </r>
  <r>
    <s v="COUNTY"/>
    <x v="15"/>
    <s v="902541"/>
    <n v="0.16"/>
    <n v="0.16"/>
    <x v="0"/>
    <d v="2016-12-25T00:00:00"/>
    <x v="8"/>
    <n v="5001509"/>
    <m/>
    <m/>
  </r>
  <r>
    <s v="COUNTY"/>
    <x v="15"/>
    <s v="902542"/>
    <n v="0.16"/>
    <n v="0.16"/>
    <x v="0"/>
    <d v="2016-12-25T00:00:00"/>
    <x v="8"/>
    <n v="5001522"/>
    <m/>
    <m/>
  </r>
  <r>
    <s v="COUNTY"/>
    <x v="15"/>
    <s v="902543"/>
    <n v="0.16"/>
    <n v="0.16"/>
    <x v="0"/>
    <d v="2016-12-25T00:00:00"/>
    <x v="8"/>
    <n v="5001527"/>
    <m/>
    <m/>
  </r>
  <r>
    <s v="COUNTY"/>
    <x v="15"/>
    <s v="902544"/>
    <n v="0.16"/>
    <n v="0.16"/>
    <x v="0"/>
    <d v="2016-12-25T00:00:00"/>
    <x v="8"/>
    <n v="5001536"/>
    <m/>
    <m/>
  </r>
  <r>
    <s v="COUNTY"/>
    <x v="15"/>
    <s v="902545"/>
    <n v="0.16"/>
    <n v="0.16"/>
    <x v="0"/>
    <d v="2016-12-25T00:00:00"/>
    <x v="8"/>
    <n v="5001548"/>
    <m/>
    <m/>
  </r>
  <r>
    <s v="COUNTY"/>
    <x v="15"/>
    <s v="902546"/>
    <n v="0.16"/>
    <n v="0.16"/>
    <x v="0"/>
    <d v="2016-12-25T00:00:00"/>
    <x v="8"/>
    <n v="5001565"/>
    <m/>
    <m/>
  </r>
  <r>
    <s v="COUNTY"/>
    <x v="15"/>
    <s v="902547"/>
    <n v="0.16"/>
    <n v="0.16"/>
    <x v="0"/>
    <d v="2016-12-25T00:00:00"/>
    <x v="8"/>
    <n v="5001569"/>
    <m/>
    <m/>
  </r>
  <r>
    <s v="COUNTY"/>
    <x v="15"/>
    <s v="902548"/>
    <n v="0.16"/>
    <n v="0.16"/>
    <x v="0"/>
    <d v="2016-12-25T00:00:00"/>
    <x v="8"/>
    <n v="5003945"/>
    <m/>
    <m/>
  </r>
  <r>
    <s v="COUNTY"/>
    <x v="15"/>
    <s v="902549"/>
    <n v="0.16"/>
    <n v="0.16"/>
    <x v="0"/>
    <d v="2016-12-25T00:00:00"/>
    <x v="8"/>
    <n v="5003946"/>
    <m/>
    <m/>
  </r>
  <r>
    <s v="COUNTY"/>
    <x v="15"/>
    <s v="902550"/>
    <n v="0.16"/>
    <n v="0.16"/>
    <x v="0"/>
    <d v="2016-12-25T00:00:00"/>
    <x v="8"/>
    <n v="5003952"/>
    <m/>
    <m/>
  </r>
  <r>
    <s v="COUNTY"/>
    <x v="15"/>
    <s v="902551"/>
    <n v="0.16"/>
    <n v="0.16"/>
    <x v="0"/>
    <d v="2016-12-25T00:00:00"/>
    <x v="8"/>
    <n v="5003955"/>
    <m/>
    <m/>
  </r>
  <r>
    <s v="COUNTY"/>
    <x v="15"/>
    <s v="902552"/>
    <n v="0.16"/>
    <n v="0.16"/>
    <x v="0"/>
    <d v="2016-12-25T00:00:00"/>
    <x v="8"/>
    <n v="5003960"/>
    <m/>
    <m/>
  </r>
  <r>
    <s v="COUNTY"/>
    <x v="15"/>
    <s v="902553"/>
    <n v="0.16"/>
    <n v="0.16"/>
    <x v="0"/>
    <d v="2016-12-25T00:00:00"/>
    <x v="8"/>
    <n v="5003965"/>
    <m/>
    <m/>
  </r>
  <r>
    <s v="COUNTY"/>
    <x v="15"/>
    <s v="902554"/>
    <n v="0.16"/>
    <n v="0.16"/>
    <x v="0"/>
    <d v="2016-12-25T00:00:00"/>
    <x v="8"/>
    <n v="5003968"/>
    <m/>
    <m/>
  </r>
  <r>
    <s v="COUNTY"/>
    <x v="15"/>
    <s v="902555"/>
    <n v="0.16"/>
    <n v="0.16"/>
    <x v="0"/>
    <d v="2016-12-25T00:00:00"/>
    <x v="8"/>
    <n v="5003969"/>
    <m/>
    <m/>
  </r>
  <r>
    <s v="COUNTY"/>
    <x v="15"/>
    <s v="902556"/>
    <n v="0.16"/>
    <n v="0.16"/>
    <x v="0"/>
    <d v="2016-12-25T00:00:00"/>
    <x v="8"/>
    <n v="5003970"/>
    <m/>
    <m/>
  </r>
  <r>
    <s v="COUNTY"/>
    <x v="15"/>
    <s v="902557"/>
    <n v="0.16"/>
    <n v="0.16"/>
    <x v="0"/>
    <d v="2016-12-25T00:00:00"/>
    <x v="8"/>
    <n v="5003973"/>
    <m/>
    <m/>
  </r>
  <r>
    <s v="COUNTY"/>
    <x v="15"/>
    <s v="902558"/>
    <n v="0.16"/>
    <n v="0.16"/>
    <x v="0"/>
    <d v="2016-12-25T00:00:00"/>
    <x v="8"/>
    <n v="5003979"/>
    <m/>
    <m/>
  </r>
  <r>
    <s v="COUNTY"/>
    <x v="15"/>
    <s v="902559"/>
    <n v="0.16"/>
    <n v="0.16"/>
    <x v="0"/>
    <d v="2016-12-25T00:00:00"/>
    <x v="8"/>
    <n v="5003981"/>
    <m/>
    <m/>
  </r>
  <r>
    <s v="COUNTY"/>
    <x v="15"/>
    <s v="902560"/>
    <n v="0.16"/>
    <n v="0.16"/>
    <x v="0"/>
    <d v="2016-12-25T00:00:00"/>
    <x v="8"/>
    <n v="5003986"/>
    <m/>
    <m/>
  </r>
  <r>
    <s v="COUNTY"/>
    <x v="15"/>
    <s v="902561"/>
    <n v="0.16"/>
    <n v="0.16"/>
    <x v="0"/>
    <d v="2016-12-25T00:00:00"/>
    <x v="8"/>
    <n v="5003996"/>
    <m/>
    <m/>
  </r>
  <r>
    <s v="COUNTY"/>
    <x v="15"/>
    <s v="902562"/>
    <n v="0.16"/>
    <n v="0.16"/>
    <x v="0"/>
    <d v="2016-12-25T00:00:00"/>
    <x v="8"/>
    <n v="5003997"/>
    <m/>
    <m/>
  </r>
  <r>
    <s v="COUNTY"/>
    <x v="15"/>
    <s v="902563"/>
    <n v="0.16"/>
    <n v="0.16"/>
    <x v="0"/>
    <d v="2016-12-25T00:00:00"/>
    <x v="8"/>
    <n v="5004006"/>
    <m/>
    <m/>
  </r>
  <r>
    <s v="COUNTY"/>
    <x v="15"/>
    <s v="902564"/>
    <n v="0.16"/>
    <n v="0.16"/>
    <x v="0"/>
    <d v="2016-12-25T00:00:00"/>
    <x v="8"/>
    <n v="5004013"/>
    <m/>
    <m/>
  </r>
  <r>
    <s v="COUNTY"/>
    <x v="15"/>
    <s v="902565"/>
    <n v="0.16"/>
    <n v="0.16"/>
    <x v="0"/>
    <d v="2016-12-25T00:00:00"/>
    <x v="8"/>
    <n v="5004019"/>
    <m/>
    <m/>
  </r>
  <r>
    <s v="COUNTY"/>
    <x v="15"/>
    <s v="902566"/>
    <n v="0.16"/>
    <n v="0.16"/>
    <x v="0"/>
    <d v="2016-12-25T00:00:00"/>
    <x v="8"/>
    <n v="5004024"/>
    <m/>
    <m/>
  </r>
  <r>
    <s v="COUNTY"/>
    <x v="15"/>
    <s v="902567"/>
    <n v="0.16"/>
    <n v="0.16"/>
    <x v="0"/>
    <d v="2016-12-25T00:00:00"/>
    <x v="8"/>
    <n v="5004026"/>
    <m/>
    <m/>
  </r>
  <r>
    <s v="COUNTY"/>
    <x v="15"/>
    <s v="902568"/>
    <n v="0.16"/>
    <n v="0.16"/>
    <x v="0"/>
    <d v="2016-12-25T00:00:00"/>
    <x v="8"/>
    <n v="5004028"/>
    <m/>
    <m/>
  </r>
  <r>
    <s v="COUNTY"/>
    <x v="15"/>
    <s v="902569"/>
    <n v="0.16"/>
    <n v="0.16"/>
    <x v="0"/>
    <d v="2016-12-25T00:00:00"/>
    <x v="8"/>
    <n v="5004029"/>
    <m/>
    <m/>
  </r>
  <r>
    <s v="COUNTY"/>
    <x v="15"/>
    <s v="902570"/>
    <n v="0.16"/>
    <n v="0.16"/>
    <x v="0"/>
    <d v="2016-12-25T00:00:00"/>
    <x v="8"/>
    <n v="5004031"/>
    <m/>
    <m/>
  </r>
  <r>
    <s v="COUNTY"/>
    <x v="15"/>
    <s v="902571"/>
    <n v="0.16"/>
    <n v="0.16"/>
    <x v="0"/>
    <d v="2016-12-25T00:00:00"/>
    <x v="8"/>
    <n v="5004033"/>
    <m/>
    <m/>
  </r>
  <r>
    <s v="COUNTY"/>
    <x v="15"/>
    <s v="902572"/>
    <n v="0.16"/>
    <n v="0.16"/>
    <x v="0"/>
    <d v="2016-12-25T00:00:00"/>
    <x v="8"/>
    <n v="5004043"/>
    <m/>
    <m/>
  </r>
  <r>
    <s v="COUNTY"/>
    <x v="15"/>
    <s v="902573"/>
    <n v="0.16"/>
    <n v="0.16"/>
    <x v="0"/>
    <d v="2016-12-25T00:00:00"/>
    <x v="8"/>
    <n v="5004046"/>
    <m/>
    <m/>
  </r>
  <r>
    <s v="COUNTY"/>
    <x v="15"/>
    <s v="902574"/>
    <n v="0.16"/>
    <n v="0.16"/>
    <x v="0"/>
    <d v="2016-12-25T00:00:00"/>
    <x v="8"/>
    <n v="5004049"/>
    <m/>
    <m/>
  </r>
  <r>
    <s v="COUNTY"/>
    <x v="15"/>
    <s v="902575"/>
    <n v="0.16"/>
    <n v="0.16"/>
    <x v="0"/>
    <d v="2016-12-25T00:00:00"/>
    <x v="8"/>
    <n v="5004052"/>
    <m/>
    <m/>
  </r>
  <r>
    <s v="COUNTY"/>
    <x v="15"/>
    <s v="902576"/>
    <n v="0.16"/>
    <n v="0.16"/>
    <x v="0"/>
    <d v="2016-12-25T00:00:00"/>
    <x v="8"/>
    <n v="5004054"/>
    <m/>
    <m/>
  </r>
  <r>
    <s v="COUNTY"/>
    <x v="15"/>
    <s v="902577"/>
    <n v="0.16"/>
    <n v="0.16"/>
    <x v="0"/>
    <d v="2016-12-25T00:00:00"/>
    <x v="8"/>
    <n v="5004055"/>
    <m/>
    <m/>
  </r>
  <r>
    <s v="COUNTY"/>
    <x v="15"/>
    <s v="902578"/>
    <n v="0.16"/>
    <n v="0.16"/>
    <x v="0"/>
    <d v="2016-12-25T00:00:00"/>
    <x v="8"/>
    <n v="5004060"/>
    <m/>
    <m/>
  </r>
  <r>
    <s v="COUNTY"/>
    <x v="15"/>
    <s v="902579"/>
    <n v="0.16"/>
    <n v="0.16"/>
    <x v="0"/>
    <d v="2016-12-25T00:00:00"/>
    <x v="8"/>
    <n v="5004061"/>
    <m/>
    <m/>
  </r>
  <r>
    <s v="COUNTY"/>
    <x v="15"/>
    <s v="902580"/>
    <n v="0.16"/>
    <n v="0.16"/>
    <x v="0"/>
    <d v="2016-12-25T00:00:00"/>
    <x v="8"/>
    <n v="5004062"/>
    <m/>
    <m/>
  </r>
  <r>
    <s v="COUNTY"/>
    <x v="15"/>
    <s v="902581"/>
    <n v="0.16"/>
    <n v="0.16"/>
    <x v="0"/>
    <d v="2016-12-25T00:00:00"/>
    <x v="8"/>
    <n v="5004067"/>
    <m/>
    <m/>
  </r>
  <r>
    <s v="COUNTY"/>
    <x v="15"/>
    <s v="902582"/>
    <n v="0.16"/>
    <n v="0.16"/>
    <x v="0"/>
    <d v="2016-12-25T00:00:00"/>
    <x v="8"/>
    <n v="5004068"/>
    <m/>
    <m/>
  </r>
  <r>
    <s v="COUNTY"/>
    <x v="15"/>
    <s v="902583"/>
    <n v="0.16"/>
    <n v="0.16"/>
    <x v="0"/>
    <d v="2016-12-25T00:00:00"/>
    <x v="8"/>
    <n v="5004070"/>
    <m/>
    <m/>
  </r>
  <r>
    <s v="COUNTY"/>
    <x v="15"/>
    <s v="902584"/>
    <n v="0.16"/>
    <n v="0.16"/>
    <x v="0"/>
    <d v="2016-12-25T00:00:00"/>
    <x v="8"/>
    <n v="5004072"/>
    <m/>
    <m/>
  </r>
  <r>
    <s v="COUNTY"/>
    <x v="15"/>
    <s v="902585"/>
    <n v="0.16"/>
    <n v="0.16"/>
    <x v="0"/>
    <d v="2016-12-25T00:00:00"/>
    <x v="8"/>
    <n v="5004077"/>
    <m/>
    <m/>
  </r>
  <r>
    <s v="COUNTY"/>
    <x v="15"/>
    <s v="902586"/>
    <n v="0.16"/>
    <n v="0.16"/>
    <x v="0"/>
    <d v="2016-12-25T00:00:00"/>
    <x v="8"/>
    <n v="5004082"/>
    <m/>
    <m/>
  </r>
  <r>
    <s v="COUNTY"/>
    <x v="15"/>
    <s v="902587"/>
    <n v="0.16"/>
    <n v="0.16"/>
    <x v="0"/>
    <d v="2016-12-25T00:00:00"/>
    <x v="8"/>
    <n v="5004086"/>
    <m/>
    <m/>
  </r>
  <r>
    <s v="COUNTY"/>
    <x v="15"/>
    <s v="902588"/>
    <n v="0.16"/>
    <n v="0.16"/>
    <x v="0"/>
    <d v="2016-12-25T00:00:00"/>
    <x v="8"/>
    <n v="5004087"/>
    <m/>
    <m/>
  </r>
  <r>
    <s v="COUNTY"/>
    <x v="15"/>
    <s v="902589"/>
    <n v="0.16"/>
    <n v="0.16"/>
    <x v="0"/>
    <d v="2016-12-25T00:00:00"/>
    <x v="8"/>
    <n v="5004094"/>
    <m/>
    <m/>
  </r>
  <r>
    <s v="COUNTY"/>
    <x v="15"/>
    <s v="902590"/>
    <n v="0.16"/>
    <n v="0.16"/>
    <x v="0"/>
    <d v="2016-12-25T00:00:00"/>
    <x v="8"/>
    <n v="5004105"/>
    <m/>
    <m/>
  </r>
  <r>
    <s v="COUNTY"/>
    <x v="15"/>
    <s v="902591"/>
    <n v="0.16"/>
    <n v="0.16"/>
    <x v="0"/>
    <d v="2016-12-25T00:00:00"/>
    <x v="8"/>
    <n v="5004106"/>
    <m/>
    <m/>
  </r>
  <r>
    <s v="COUNTY"/>
    <x v="15"/>
    <s v="902592"/>
    <n v="0.16"/>
    <n v="0.16"/>
    <x v="0"/>
    <d v="2016-12-25T00:00:00"/>
    <x v="8"/>
    <n v="5004110"/>
    <m/>
    <m/>
  </r>
  <r>
    <s v="COUNTY"/>
    <x v="15"/>
    <s v="902593"/>
    <n v="0.16"/>
    <n v="0.16"/>
    <x v="0"/>
    <d v="2016-12-25T00:00:00"/>
    <x v="8"/>
    <n v="5004114"/>
    <m/>
    <m/>
  </r>
  <r>
    <s v="COUNTY"/>
    <x v="15"/>
    <s v="902594"/>
    <n v="0.16"/>
    <n v="0.16"/>
    <x v="0"/>
    <d v="2016-12-25T00:00:00"/>
    <x v="8"/>
    <n v="5004115"/>
    <m/>
    <m/>
  </r>
  <r>
    <s v="COUNTY"/>
    <x v="15"/>
    <s v="902595"/>
    <n v="0.16"/>
    <n v="0.16"/>
    <x v="0"/>
    <d v="2016-12-25T00:00:00"/>
    <x v="8"/>
    <n v="5004118"/>
    <m/>
    <m/>
  </r>
  <r>
    <s v="COUNTY"/>
    <x v="15"/>
    <s v="902596"/>
    <n v="0.16"/>
    <n v="0.16"/>
    <x v="0"/>
    <d v="2016-12-25T00:00:00"/>
    <x v="8"/>
    <n v="5004121"/>
    <m/>
    <m/>
  </r>
  <r>
    <s v="COUNTY"/>
    <x v="15"/>
    <s v="902597"/>
    <n v="0.16"/>
    <n v="0.16"/>
    <x v="0"/>
    <d v="2016-12-25T00:00:00"/>
    <x v="8"/>
    <n v="5004122"/>
    <m/>
    <m/>
  </r>
  <r>
    <s v="COUNTY"/>
    <x v="15"/>
    <s v="902598"/>
    <n v="0.16"/>
    <n v="0.16"/>
    <x v="0"/>
    <d v="2016-12-25T00:00:00"/>
    <x v="8"/>
    <n v="5004125"/>
    <m/>
    <m/>
  </r>
  <r>
    <s v="COUNTY"/>
    <x v="15"/>
    <s v="902599"/>
    <n v="0.16"/>
    <n v="0.16"/>
    <x v="0"/>
    <d v="2016-12-25T00:00:00"/>
    <x v="8"/>
    <n v="5004128"/>
    <m/>
    <m/>
  </r>
  <r>
    <s v="COUNTY"/>
    <x v="15"/>
    <s v="902600"/>
    <n v="0.16"/>
    <n v="0.16"/>
    <x v="0"/>
    <d v="2016-12-25T00:00:00"/>
    <x v="8"/>
    <n v="5004130"/>
    <m/>
    <m/>
  </r>
  <r>
    <s v="COUNTY"/>
    <x v="15"/>
    <s v="902601"/>
    <n v="0.16"/>
    <n v="0.16"/>
    <x v="0"/>
    <d v="2016-12-25T00:00:00"/>
    <x v="8"/>
    <n v="5004134"/>
    <m/>
    <m/>
  </r>
  <r>
    <s v="COUNTY"/>
    <x v="15"/>
    <s v="902602"/>
    <n v="0.16"/>
    <n v="0.16"/>
    <x v="0"/>
    <d v="2016-12-25T00:00:00"/>
    <x v="8"/>
    <n v="5004137"/>
    <m/>
    <m/>
  </r>
  <r>
    <s v="COUNTY"/>
    <x v="15"/>
    <s v="902603"/>
    <n v="0.16"/>
    <n v="0.16"/>
    <x v="0"/>
    <d v="2016-12-25T00:00:00"/>
    <x v="8"/>
    <n v="5004140"/>
    <m/>
    <m/>
  </r>
  <r>
    <s v="COUNTY"/>
    <x v="15"/>
    <s v="902604"/>
    <n v="0.16"/>
    <n v="0.16"/>
    <x v="0"/>
    <d v="2016-12-25T00:00:00"/>
    <x v="8"/>
    <n v="5004151"/>
    <m/>
    <m/>
  </r>
  <r>
    <s v="AWH"/>
    <x v="15"/>
    <s v="902605"/>
    <n v="0.16"/>
    <n v="0.16"/>
    <x v="0"/>
    <d v="2016-12-25T00:00:00"/>
    <x v="8"/>
    <n v="5004152"/>
    <m/>
    <m/>
  </r>
  <r>
    <s v="COUNTY"/>
    <x v="15"/>
    <s v="902606"/>
    <n v="0.16"/>
    <n v="0.16"/>
    <x v="0"/>
    <d v="2016-12-25T00:00:00"/>
    <x v="8"/>
    <n v="5004153"/>
    <m/>
    <m/>
  </r>
  <r>
    <s v="COUNTY"/>
    <x v="15"/>
    <s v="902607"/>
    <n v="0.16"/>
    <n v="0.16"/>
    <x v="0"/>
    <d v="2016-12-25T00:00:00"/>
    <x v="8"/>
    <n v="5004154"/>
    <m/>
    <m/>
  </r>
  <r>
    <s v="COUNTY"/>
    <x v="15"/>
    <s v="902608"/>
    <n v="0.16"/>
    <n v="0.16"/>
    <x v="0"/>
    <d v="2016-12-25T00:00:00"/>
    <x v="8"/>
    <n v="5004156"/>
    <m/>
    <m/>
  </r>
  <r>
    <s v="COUNTY"/>
    <x v="15"/>
    <s v="902609"/>
    <n v="0.16"/>
    <n v="0.16"/>
    <x v="0"/>
    <d v="2016-12-25T00:00:00"/>
    <x v="8"/>
    <n v="5004160"/>
    <m/>
    <m/>
  </r>
  <r>
    <s v="COUNTY"/>
    <x v="15"/>
    <s v="902610"/>
    <n v="0.16"/>
    <n v="0.16"/>
    <x v="0"/>
    <d v="2016-12-25T00:00:00"/>
    <x v="8"/>
    <n v="5004161"/>
    <m/>
    <m/>
  </r>
  <r>
    <s v="COUNTY"/>
    <x v="15"/>
    <s v="902611"/>
    <n v="0.16"/>
    <n v="0.16"/>
    <x v="0"/>
    <d v="2016-12-25T00:00:00"/>
    <x v="8"/>
    <n v="5004162"/>
    <m/>
    <m/>
  </r>
  <r>
    <s v="COUNTY"/>
    <x v="15"/>
    <s v="902612"/>
    <n v="0.16"/>
    <n v="0.16"/>
    <x v="0"/>
    <d v="2016-12-25T00:00:00"/>
    <x v="8"/>
    <n v="5004164"/>
    <m/>
    <m/>
  </r>
  <r>
    <s v="COUNTY"/>
    <x v="15"/>
    <s v="902613"/>
    <n v="0.16"/>
    <n v="0.16"/>
    <x v="0"/>
    <d v="2016-12-25T00:00:00"/>
    <x v="8"/>
    <n v="5004166"/>
    <m/>
    <m/>
  </r>
  <r>
    <s v="COUNTY"/>
    <x v="15"/>
    <s v="902614"/>
    <n v="0.16"/>
    <n v="0.16"/>
    <x v="0"/>
    <d v="2016-12-25T00:00:00"/>
    <x v="8"/>
    <n v="5004170"/>
    <m/>
    <m/>
  </r>
  <r>
    <s v="COUNTY"/>
    <x v="15"/>
    <s v="902615"/>
    <n v="0.16"/>
    <n v="0.16"/>
    <x v="0"/>
    <d v="2016-12-25T00:00:00"/>
    <x v="8"/>
    <n v="5004171"/>
    <m/>
    <m/>
  </r>
  <r>
    <s v="COUNTY"/>
    <x v="15"/>
    <s v="902616"/>
    <n v="0.16"/>
    <n v="0.16"/>
    <x v="0"/>
    <d v="2016-12-25T00:00:00"/>
    <x v="8"/>
    <n v="5004175"/>
    <m/>
    <m/>
  </r>
  <r>
    <s v="COUNTY"/>
    <x v="15"/>
    <s v="902617"/>
    <n v="0.16"/>
    <n v="0.16"/>
    <x v="0"/>
    <d v="2016-12-25T00:00:00"/>
    <x v="8"/>
    <n v="5004181"/>
    <m/>
    <m/>
  </r>
  <r>
    <s v="COUNTY"/>
    <x v="15"/>
    <s v="902618"/>
    <n v="0.16"/>
    <n v="0.16"/>
    <x v="0"/>
    <d v="2016-12-25T00:00:00"/>
    <x v="8"/>
    <n v="5004183"/>
    <m/>
    <m/>
  </r>
  <r>
    <s v="COUNTY"/>
    <x v="15"/>
    <s v="902619"/>
    <n v="0.16"/>
    <n v="0.16"/>
    <x v="0"/>
    <d v="2016-12-25T00:00:00"/>
    <x v="8"/>
    <n v="5004185"/>
    <m/>
    <m/>
  </r>
  <r>
    <s v="COUNTY"/>
    <x v="15"/>
    <s v="902620"/>
    <n v="0.16"/>
    <n v="0.16"/>
    <x v="0"/>
    <d v="2016-12-25T00:00:00"/>
    <x v="8"/>
    <n v="5004187"/>
    <m/>
    <m/>
  </r>
  <r>
    <s v="COUNTY"/>
    <x v="15"/>
    <s v="902621"/>
    <n v="0.16"/>
    <n v="0.16"/>
    <x v="0"/>
    <d v="2016-12-25T00:00:00"/>
    <x v="8"/>
    <n v="5004189"/>
    <m/>
    <m/>
  </r>
  <r>
    <s v="COUNTY"/>
    <x v="15"/>
    <s v="902622"/>
    <n v="0.16"/>
    <n v="0.16"/>
    <x v="0"/>
    <d v="2016-12-25T00:00:00"/>
    <x v="8"/>
    <n v="5004191"/>
    <m/>
    <m/>
  </r>
  <r>
    <s v="COUNTY"/>
    <x v="15"/>
    <s v="902623"/>
    <n v="0.16"/>
    <n v="0.16"/>
    <x v="0"/>
    <d v="2016-12-25T00:00:00"/>
    <x v="8"/>
    <n v="5004193"/>
    <m/>
    <m/>
  </r>
  <r>
    <s v="COUNTY"/>
    <x v="15"/>
    <s v="902624"/>
    <n v="0.16"/>
    <n v="0.16"/>
    <x v="0"/>
    <d v="2016-12-25T00:00:00"/>
    <x v="8"/>
    <n v="5004196"/>
    <m/>
    <m/>
  </r>
  <r>
    <s v="COUNTY"/>
    <x v="15"/>
    <s v="902625"/>
    <n v="0.16"/>
    <n v="0.16"/>
    <x v="0"/>
    <d v="2016-12-25T00:00:00"/>
    <x v="8"/>
    <n v="5004199"/>
    <m/>
    <m/>
  </r>
  <r>
    <s v="COUNTY"/>
    <x v="15"/>
    <s v="902626"/>
    <n v="0.16"/>
    <n v="0.16"/>
    <x v="0"/>
    <d v="2016-12-25T00:00:00"/>
    <x v="8"/>
    <n v="5004200"/>
    <m/>
    <m/>
  </r>
  <r>
    <s v="COUNTY"/>
    <x v="15"/>
    <s v="902627"/>
    <n v="0.16"/>
    <n v="0.16"/>
    <x v="0"/>
    <d v="2016-12-25T00:00:00"/>
    <x v="8"/>
    <n v="5004202"/>
    <m/>
    <m/>
  </r>
  <r>
    <s v="COUNTY"/>
    <x v="15"/>
    <s v="902628"/>
    <n v="0.16"/>
    <n v="0.16"/>
    <x v="0"/>
    <d v="2016-12-25T00:00:00"/>
    <x v="8"/>
    <n v="5004211"/>
    <m/>
    <m/>
  </r>
  <r>
    <s v="COUNTY"/>
    <x v="15"/>
    <s v="902629"/>
    <n v="0.16"/>
    <n v="0.16"/>
    <x v="0"/>
    <d v="2016-12-25T00:00:00"/>
    <x v="8"/>
    <n v="5004212"/>
    <m/>
    <m/>
  </r>
  <r>
    <s v="COUNTY"/>
    <x v="15"/>
    <s v="902630"/>
    <n v="0.16"/>
    <n v="0.16"/>
    <x v="0"/>
    <d v="2016-12-25T00:00:00"/>
    <x v="8"/>
    <n v="5004214"/>
    <m/>
    <m/>
  </r>
  <r>
    <s v="COUNTY"/>
    <x v="15"/>
    <s v="902631"/>
    <n v="0.16"/>
    <n v="0.16"/>
    <x v="0"/>
    <d v="2016-12-25T00:00:00"/>
    <x v="8"/>
    <n v="5004215"/>
    <m/>
    <m/>
  </r>
  <r>
    <s v="COUNTY"/>
    <x v="15"/>
    <s v="902632"/>
    <n v="0.16"/>
    <n v="0.16"/>
    <x v="0"/>
    <d v="2016-12-25T00:00:00"/>
    <x v="8"/>
    <n v="5004216"/>
    <m/>
    <m/>
  </r>
  <r>
    <s v="COUNTY"/>
    <x v="15"/>
    <s v="902633"/>
    <n v="0.16"/>
    <n v="0.16"/>
    <x v="0"/>
    <d v="2016-12-25T00:00:00"/>
    <x v="8"/>
    <n v="5004217"/>
    <m/>
    <m/>
  </r>
  <r>
    <s v="COUNTY"/>
    <x v="15"/>
    <s v="902634"/>
    <n v="0.16"/>
    <n v="0.16"/>
    <x v="0"/>
    <d v="2016-12-25T00:00:00"/>
    <x v="8"/>
    <n v="5004223"/>
    <m/>
    <m/>
  </r>
  <r>
    <s v="COUNTY"/>
    <x v="15"/>
    <s v="902635"/>
    <n v="0.16"/>
    <n v="0.16"/>
    <x v="0"/>
    <d v="2016-12-25T00:00:00"/>
    <x v="8"/>
    <n v="5004225"/>
    <m/>
    <m/>
  </r>
  <r>
    <s v="COUNTY"/>
    <x v="15"/>
    <s v="902636"/>
    <n v="0.16"/>
    <n v="0.16"/>
    <x v="0"/>
    <d v="2016-12-25T00:00:00"/>
    <x v="8"/>
    <n v="5004230"/>
    <m/>
    <m/>
  </r>
  <r>
    <s v="COUNTY"/>
    <x v="15"/>
    <s v="902637"/>
    <n v="0.16"/>
    <n v="0.16"/>
    <x v="0"/>
    <d v="2016-12-25T00:00:00"/>
    <x v="8"/>
    <n v="5004241"/>
    <m/>
    <m/>
  </r>
  <r>
    <s v="COUNTY"/>
    <x v="15"/>
    <s v="902638"/>
    <n v="0.16"/>
    <n v="0.16"/>
    <x v="0"/>
    <d v="2016-12-25T00:00:00"/>
    <x v="8"/>
    <n v="5004242"/>
    <m/>
    <m/>
  </r>
  <r>
    <s v="COUNTY"/>
    <x v="15"/>
    <s v="902639"/>
    <n v="0.16"/>
    <n v="0.16"/>
    <x v="0"/>
    <d v="2016-12-25T00:00:00"/>
    <x v="8"/>
    <n v="5004249"/>
    <m/>
    <m/>
  </r>
  <r>
    <s v="COUNTY"/>
    <x v="15"/>
    <s v="902640"/>
    <n v="0.16"/>
    <n v="0.16"/>
    <x v="0"/>
    <d v="2016-12-25T00:00:00"/>
    <x v="8"/>
    <n v="5004251"/>
    <m/>
    <m/>
  </r>
  <r>
    <s v="COUNTY"/>
    <x v="15"/>
    <s v="902641"/>
    <n v="0.16"/>
    <n v="0.16"/>
    <x v="0"/>
    <d v="2016-12-25T00:00:00"/>
    <x v="8"/>
    <n v="5004252"/>
    <m/>
    <m/>
  </r>
  <r>
    <s v="COUNTY"/>
    <x v="15"/>
    <s v="902642"/>
    <n v="0.16"/>
    <n v="0.16"/>
    <x v="0"/>
    <d v="2016-12-25T00:00:00"/>
    <x v="8"/>
    <n v="5004253"/>
    <m/>
    <m/>
  </r>
  <r>
    <s v="COUNTY"/>
    <x v="15"/>
    <s v="902643"/>
    <n v="0.16"/>
    <n v="0.16"/>
    <x v="0"/>
    <d v="2016-12-25T00:00:00"/>
    <x v="8"/>
    <n v="5004255"/>
    <m/>
    <m/>
  </r>
  <r>
    <s v="COUNTY"/>
    <x v="15"/>
    <s v="902644"/>
    <n v="0.16"/>
    <n v="0.16"/>
    <x v="0"/>
    <d v="2016-12-25T00:00:00"/>
    <x v="8"/>
    <n v="5004259"/>
    <m/>
    <m/>
  </r>
  <r>
    <s v="COUNTY"/>
    <x v="15"/>
    <s v="902645"/>
    <n v="0.16"/>
    <n v="0.16"/>
    <x v="0"/>
    <d v="2016-12-25T00:00:00"/>
    <x v="8"/>
    <n v="5004260"/>
    <m/>
    <m/>
  </r>
  <r>
    <s v="COUNTY"/>
    <x v="15"/>
    <s v="902646"/>
    <n v="0.16"/>
    <n v="0.16"/>
    <x v="0"/>
    <d v="2016-12-25T00:00:00"/>
    <x v="8"/>
    <n v="5004261"/>
    <m/>
    <m/>
  </r>
  <r>
    <s v="COUNTY"/>
    <x v="15"/>
    <s v="902647"/>
    <n v="0.16"/>
    <n v="0.16"/>
    <x v="0"/>
    <d v="2016-12-25T00:00:00"/>
    <x v="8"/>
    <n v="5004271"/>
    <m/>
    <m/>
  </r>
  <r>
    <s v="COUNTY"/>
    <x v="15"/>
    <s v="902648"/>
    <n v="0.16"/>
    <n v="0.16"/>
    <x v="0"/>
    <d v="2016-12-25T00:00:00"/>
    <x v="8"/>
    <n v="5004277"/>
    <m/>
    <m/>
  </r>
  <r>
    <s v="COUNTY"/>
    <x v="15"/>
    <s v="902649"/>
    <n v="0.16"/>
    <n v="0.16"/>
    <x v="0"/>
    <d v="2016-12-25T00:00:00"/>
    <x v="8"/>
    <n v="5004278"/>
    <m/>
    <m/>
  </r>
  <r>
    <s v="COUNTY"/>
    <x v="15"/>
    <s v="902650"/>
    <n v="0.16"/>
    <n v="0.16"/>
    <x v="0"/>
    <d v="2016-12-25T00:00:00"/>
    <x v="8"/>
    <n v="5004279"/>
    <m/>
    <m/>
  </r>
  <r>
    <s v="COUNTY"/>
    <x v="15"/>
    <s v="902651"/>
    <n v="0.16"/>
    <n v="0.16"/>
    <x v="0"/>
    <d v="2016-12-25T00:00:00"/>
    <x v="8"/>
    <n v="5004282"/>
    <m/>
    <m/>
  </r>
  <r>
    <s v="COUNTY"/>
    <x v="15"/>
    <s v="902652"/>
    <n v="0.16"/>
    <n v="0.16"/>
    <x v="0"/>
    <d v="2016-12-25T00:00:00"/>
    <x v="8"/>
    <n v="5004290"/>
    <m/>
    <m/>
  </r>
  <r>
    <s v="COUNTY"/>
    <x v="15"/>
    <s v="902653"/>
    <n v="0.16"/>
    <n v="0.16"/>
    <x v="0"/>
    <d v="2016-12-25T00:00:00"/>
    <x v="8"/>
    <n v="5004291"/>
    <m/>
    <m/>
  </r>
  <r>
    <s v="COUNTY"/>
    <x v="15"/>
    <s v="902654"/>
    <n v="0.16"/>
    <n v="0.16"/>
    <x v="0"/>
    <d v="2016-12-25T00:00:00"/>
    <x v="8"/>
    <n v="5004293"/>
    <m/>
    <m/>
  </r>
  <r>
    <s v="COUNTY"/>
    <x v="15"/>
    <s v="902655"/>
    <n v="0.16"/>
    <n v="0.16"/>
    <x v="0"/>
    <d v="2016-12-25T00:00:00"/>
    <x v="8"/>
    <n v="5004295"/>
    <m/>
    <m/>
  </r>
  <r>
    <s v="COUNTY"/>
    <x v="15"/>
    <s v="902656"/>
    <n v="0.16"/>
    <n v="0.16"/>
    <x v="0"/>
    <d v="2016-12-25T00:00:00"/>
    <x v="8"/>
    <n v="5004296"/>
    <m/>
    <m/>
  </r>
  <r>
    <s v="COUNTY"/>
    <x v="15"/>
    <s v="902657"/>
    <n v="0.16"/>
    <n v="0.16"/>
    <x v="0"/>
    <d v="2016-12-25T00:00:00"/>
    <x v="8"/>
    <n v="5004305"/>
    <m/>
    <m/>
  </r>
  <r>
    <s v="COUNTY"/>
    <x v="15"/>
    <s v="902658"/>
    <n v="0.16"/>
    <n v="0.16"/>
    <x v="0"/>
    <d v="2016-12-25T00:00:00"/>
    <x v="8"/>
    <n v="5004313"/>
    <m/>
    <m/>
  </r>
  <r>
    <s v="COUNTY"/>
    <x v="15"/>
    <s v="902659"/>
    <n v="0.16"/>
    <n v="0.16"/>
    <x v="0"/>
    <d v="2016-12-25T00:00:00"/>
    <x v="8"/>
    <n v="5004314"/>
    <m/>
    <m/>
  </r>
  <r>
    <s v="COUNTY"/>
    <x v="15"/>
    <s v="902660"/>
    <n v="0.16"/>
    <n v="0.16"/>
    <x v="0"/>
    <d v="2016-12-25T00:00:00"/>
    <x v="8"/>
    <n v="5004315"/>
    <m/>
    <m/>
  </r>
  <r>
    <s v="COUNTY"/>
    <x v="15"/>
    <s v="902661"/>
    <n v="0.16"/>
    <n v="0.16"/>
    <x v="0"/>
    <d v="2016-12-25T00:00:00"/>
    <x v="8"/>
    <n v="5004323"/>
    <m/>
    <m/>
  </r>
  <r>
    <s v="COUNTY"/>
    <x v="15"/>
    <s v="902662"/>
    <n v="0.16"/>
    <n v="0.16"/>
    <x v="0"/>
    <d v="2016-12-25T00:00:00"/>
    <x v="8"/>
    <n v="5004329"/>
    <m/>
    <m/>
  </r>
  <r>
    <s v="COUNTY"/>
    <x v="15"/>
    <s v="902663"/>
    <n v="0.16"/>
    <n v="0.16"/>
    <x v="0"/>
    <d v="2016-12-25T00:00:00"/>
    <x v="8"/>
    <n v="5004330"/>
    <m/>
    <m/>
  </r>
  <r>
    <s v="COUNTY"/>
    <x v="15"/>
    <s v="902664"/>
    <n v="0.16"/>
    <n v="0.16"/>
    <x v="0"/>
    <d v="2016-12-25T00:00:00"/>
    <x v="8"/>
    <n v="5004332"/>
    <m/>
    <m/>
  </r>
  <r>
    <s v="COUNTY"/>
    <x v="15"/>
    <s v="902665"/>
    <n v="0.16"/>
    <n v="0.16"/>
    <x v="0"/>
    <d v="2016-12-25T00:00:00"/>
    <x v="8"/>
    <n v="5004336"/>
    <m/>
    <m/>
  </r>
  <r>
    <s v="COUNTY"/>
    <x v="15"/>
    <s v="902666"/>
    <n v="0.16"/>
    <n v="0.16"/>
    <x v="0"/>
    <d v="2016-12-25T00:00:00"/>
    <x v="8"/>
    <n v="5004337"/>
    <m/>
    <m/>
  </r>
  <r>
    <s v="COUNTY"/>
    <x v="15"/>
    <s v="902667"/>
    <n v="0.16"/>
    <n v="0.16"/>
    <x v="0"/>
    <d v="2016-12-25T00:00:00"/>
    <x v="8"/>
    <n v="5004338"/>
    <m/>
    <m/>
  </r>
  <r>
    <s v="COUNTY"/>
    <x v="15"/>
    <s v="902668"/>
    <n v="0.16"/>
    <n v="0.16"/>
    <x v="0"/>
    <d v="2016-12-25T00:00:00"/>
    <x v="8"/>
    <n v="5004339"/>
    <m/>
    <m/>
  </r>
  <r>
    <s v="COUNTY"/>
    <x v="15"/>
    <s v="902669"/>
    <n v="0.16"/>
    <n v="0.16"/>
    <x v="0"/>
    <d v="2016-12-25T00:00:00"/>
    <x v="8"/>
    <n v="5004342"/>
    <m/>
    <m/>
  </r>
  <r>
    <s v="COUNTY"/>
    <x v="15"/>
    <s v="902670"/>
    <n v="0.16"/>
    <n v="0.16"/>
    <x v="0"/>
    <d v="2016-12-25T00:00:00"/>
    <x v="8"/>
    <n v="5004343"/>
    <m/>
    <m/>
  </r>
  <r>
    <s v="COUNTY"/>
    <x v="15"/>
    <s v="902671"/>
    <n v="0.16"/>
    <n v="0.16"/>
    <x v="0"/>
    <d v="2016-12-25T00:00:00"/>
    <x v="8"/>
    <n v="5004344"/>
    <m/>
    <m/>
  </r>
  <r>
    <s v="COUNTY"/>
    <x v="15"/>
    <s v="902672"/>
    <n v="0.16"/>
    <n v="0.16"/>
    <x v="0"/>
    <d v="2016-12-25T00:00:00"/>
    <x v="8"/>
    <n v="5004346"/>
    <m/>
    <m/>
  </r>
  <r>
    <s v="COUNTY"/>
    <x v="15"/>
    <s v="902673"/>
    <n v="0.16"/>
    <n v="0.16"/>
    <x v="0"/>
    <d v="2016-12-25T00:00:00"/>
    <x v="8"/>
    <n v="5004348"/>
    <m/>
    <m/>
  </r>
  <r>
    <s v="COUNTY"/>
    <x v="15"/>
    <s v="902674"/>
    <n v="0.16"/>
    <n v="0.16"/>
    <x v="0"/>
    <d v="2016-12-25T00:00:00"/>
    <x v="8"/>
    <n v="5004351"/>
    <m/>
    <m/>
  </r>
  <r>
    <s v="COUNTY"/>
    <x v="15"/>
    <s v="902675"/>
    <n v="0.16"/>
    <n v="0.16"/>
    <x v="0"/>
    <d v="2016-12-25T00:00:00"/>
    <x v="8"/>
    <n v="5004352"/>
    <m/>
    <m/>
  </r>
  <r>
    <s v="COUNTY"/>
    <x v="15"/>
    <s v="902676"/>
    <n v="0.16"/>
    <n v="0.16"/>
    <x v="0"/>
    <d v="2016-12-25T00:00:00"/>
    <x v="8"/>
    <n v="5004353"/>
    <m/>
    <m/>
  </r>
  <r>
    <s v="COUNTY"/>
    <x v="15"/>
    <s v="902677"/>
    <n v="0.16"/>
    <n v="0.16"/>
    <x v="0"/>
    <d v="2016-12-25T00:00:00"/>
    <x v="8"/>
    <n v="5004356"/>
    <m/>
    <m/>
  </r>
  <r>
    <s v="COUNTY"/>
    <x v="15"/>
    <s v="902678"/>
    <n v="0.16"/>
    <n v="0.16"/>
    <x v="0"/>
    <d v="2016-12-25T00:00:00"/>
    <x v="8"/>
    <n v="5004357"/>
    <m/>
    <m/>
  </r>
  <r>
    <s v="COUNTY"/>
    <x v="15"/>
    <s v="902679"/>
    <n v="0.16"/>
    <n v="0.16"/>
    <x v="0"/>
    <d v="2016-12-25T00:00:00"/>
    <x v="8"/>
    <n v="5004358"/>
    <m/>
    <m/>
  </r>
  <r>
    <s v="COUNTY"/>
    <x v="15"/>
    <s v="902680"/>
    <n v="0.16"/>
    <n v="0.16"/>
    <x v="0"/>
    <d v="2016-12-25T00:00:00"/>
    <x v="8"/>
    <n v="5004361"/>
    <m/>
    <m/>
  </r>
  <r>
    <s v="COUNTY"/>
    <x v="15"/>
    <s v="902681"/>
    <n v="0.16"/>
    <n v="0.16"/>
    <x v="0"/>
    <d v="2016-12-25T00:00:00"/>
    <x v="8"/>
    <n v="5004363"/>
    <m/>
    <m/>
  </r>
  <r>
    <s v="COUNTY"/>
    <x v="15"/>
    <s v="902682"/>
    <n v="0.16"/>
    <n v="0.16"/>
    <x v="0"/>
    <d v="2016-12-25T00:00:00"/>
    <x v="8"/>
    <n v="5004364"/>
    <m/>
    <m/>
  </r>
  <r>
    <s v="COUNTY"/>
    <x v="15"/>
    <s v="902683"/>
    <n v="0.16"/>
    <n v="0.16"/>
    <x v="0"/>
    <d v="2016-12-25T00:00:00"/>
    <x v="8"/>
    <n v="5004365"/>
    <m/>
    <m/>
  </r>
  <r>
    <s v="COUNTY"/>
    <x v="15"/>
    <s v="902684"/>
    <n v="0.16"/>
    <n v="0.16"/>
    <x v="0"/>
    <d v="2016-12-25T00:00:00"/>
    <x v="8"/>
    <n v="5004366"/>
    <m/>
    <m/>
  </r>
  <r>
    <s v="COUNTY"/>
    <x v="15"/>
    <s v="902685"/>
    <n v="0.16"/>
    <n v="0.16"/>
    <x v="0"/>
    <d v="2016-12-25T00:00:00"/>
    <x v="8"/>
    <n v="5004369"/>
    <m/>
    <m/>
  </r>
  <r>
    <s v="AWH"/>
    <x v="15"/>
    <s v="902686"/>
    <n v="0.16"/>
    <n v="0.16"/>
    <x v="0"/>
    <d v="2016-12-25T00:00:00"/>
    <x v="8"/>
    <n v="5004374"/>
    <m/>
    <m/>
  </r>
  <r>
    <s v="COUNTY"/>
    <x v="15"/>
    <s v="902687"/>
    <n v="0.16"/>
    <n v="0.16"/>
    <x v="0"/>
    <d v="2016-12-25T00:00:00"/>
    <x v="8"/>
    <n v="5004381"/>
    <m/>
    <m/>
  </r>
  <r>
    <s v="COUNTY"/>
    <x v="15"/>
    <s v="902688"/>
    <n v="0.16"/>
    <n v="0.16"/>
    <x v="0"/>
    <d v="2016-12-25T00:00:00"/>
    <x v="8"/>
    <n v="5004382"/>
    <m/>
    <m/>
  </r>
  <r>
    <s v="COUNTY"/>
    <x v="15"/>
    <s v="902689"/>
    <n v="0.16"/>
    <n v="0.16"/>
    <x v="0"/>
    <d v="2016-12-25T00:00:00"/>
    <x v="8"/>
    <n v="5004384"/>
    <m/>
    <m/>
  </r>
  <r>
    <s v="COUNTY"/>
    <x v="15"/>
    <s v="902690"/>
    <n v="0.16"/>
    <n v="0.16"/>
    <x v="0"/>
    <d v="2016-12-25T00:00:00"/>
    <x v="8"/>
    <n v="5004387"/>
    <m/>
    <m/>
  </r>
  <r>
    <s v="COUNTY"/>
    <x v="15"/>
    <s v="902691"/>
    <n v="0.16"/>
    <n v="0.16"/>
    <x v="0"/>
    <d v="2016-12-25T00:00:00"/>
    <x v="8"/>
    <n v="5004389"/>
    <m/>
    <m/>
  </r>
  <r>
    <s v="COUNTY"/>
    <x v="15"/>
    <s v="902692"/>
    <n v="0.16"/>
    <n v="0.16"/>
    <x v="0"/>
    <d v="2016-12-25T00:00:00"/>
    <x v="8"/>
    <n v="5004394"/>
    <m/>
    <m/>
  </r>
  <r>
    <s v="COUNTY"/>
    <x v="15"/>
    <s v="902693"/>
    <n v="0.16"/>
    <n v="0.16"/>
    <x v="0"/>
    <d v="2016-12-25T00:00:00"/>
    <x v="8"/>
    <n v="5004395"/>
    <m/>
    <m/>
  </r>
  <r>
    <s v="COUNTY"/>
    <x v="15"/>
    <s v="902694"/>
    <n v="0.16"/>
    <n v="0.16"/>
    <x v="0"/>
    <d v="2016-12-25T00:00:00"/>
    <x v="8"/>
    <n v="5004396"/>
    <m/>
    <m/>
  </r>
  <r>
    <s v="COUNTY"/>
    <x v="15"/>
    <s v="902695"/>
    <n v="0.16"/>
    <n v="0.16"/>
    <x v="0"/>
    <d v="2016-12-25T00:00:00"/>
    <x v="8"/>
    <n v="5004398"/>
    <m/>
    <m/>
  </r>
  <r>
    <s v="COUNTY"/>
    <x v="15"/>
    <s v="902696"/>
    <n v="0.16"/>
    <n v="0.16"/>
    <x v="0"/>
    <d v="2016-12-25T00:00:00"/>
    <x v="8"/>
    <n v="5004406"/>
    <m/>
    <m/>
  </r>
  <r>
    <s v="COUNTY"/>
    <x v="15"/>
    <s v="902697"/>
    <n v="0.16"/>
    <n v="0.16"/>
    <x v="0"/>
    <d v="2016-12-25T00:00:00"/>
    <x v="8"/>
    <n v="5004408"/>
    <m/>
    <m/>
  </r>
  <r>
    <s v="COUNTY"/>
    <x v="15"/>
    <s v="902698"/>
    <n v="0.16"/>
    <n v="0.16"/>
    <x v="0"/>
    <d v="2016-12-25T00:00:00"/>
    <x v="8"/>
    <n v="5004410"/>
    <m/>
    <m/>
  </r>
  <r>
    <s v="SpokCity"/>
    <x v="15"/>
    <s v="902699"/>
    <n v="0.16"/>
    <n v="0.16"/>
    <x v="0"/>
    <d v="2016-12-25T00:00:00"/>
    <x v="8"/>
    <n v="5004412"/>
    <m/>
    <m/>
  </r>
  <r>
    <s v="COUNTY"/>
    <x v="15"/>
    <s v="902700"/>
    <n v="0.16"/>
    <n v="0.16"/>
    <x v="0"/>
    <d v="2016-12-25T00:00:00"/>
    <x v="8"/>
    <n v="5004413"/>
    <m/>
    <m/>
  </r>
  <r>
    <s v="COUNTY"/>
    <x v="15"/>
    <s v="902701"/>
    <n v="0.16"/>
    <n v="0.16"/>
    <x v="0"/>
    <d v="2016-12-25T00:00:00"/>
    <x v="8"/>
    <n v="5004421"/>
    <m/>
    <m/>
  </r>
  <r>
    <s v="COUNTY"/>
    <x v="15"/>
    <s v="902702"/>
    <n v="0.16"/>
    <n v="0.16"/>
    <x v="0"/>
    <d v="2016-12-25T00:00:00"/>
    <x v="8"/>
    <n v="5004422"/>
    <m/>
    <m/>
  </r>
  <r>
    <s v="COUNTY"/>
    <x v="15"/>
    <s v="902703"/>
    <n v="0.16"/>
    <n v="0.16"/>
    <x v="0"/>
    <d v="2016-12-25T00:00:00"/>
    <x v="8"/>
    <n v="5004423"/>
    <m/>
    <m/>
  </r>
  <r>
    <s v="COUNTY"/>
    <x v="15"/>
    <s v="902704"/>
    <n v="0.16"/>
    <n v="0.16"/>
    <x v="0"/>
    <d v="2016-12-25T00:00:00"/>
    <x v="8"/>
    <n v="5004427"/>
    <m/>
    <m/>
  </r>
  <r>
    <s v="COUNTY"/>
    <x v="15"/>
    <s v="902705"/>
    <n v="0.16"/>
    <n v="0.16"/>
    <x v="0"/>
    <d v="2016-12-25T00:00:00"/>
    <x v="8"/>
    <n v="5004430"/>
    <m/>
    <m/>
  </r>
  <r>
    <s v="COUNTY"/>
    <x v="15"/>
    <s v="902706"/>
    <n v="0.16"/>
    <n v="0.16"/>
    <x v="0"/>
    <d v="2016-12-25T00:00:00"/>
    <x v="8"/>
    <n v="5004437"/>
    <m/>
    <m/>
  </r>
  <r>
    <s v="COUNTY"/>
    <x v="15"/>
    <s v="902707"/>
    <n v="0.16"/>
    <n v="0.16"/>
    <x v="0"/>
    <d v="2016-12-25T00:00:00"/>
    <x v="8"/>
    <n v="5004438"/>
    <m/>
    <m/>
  </r>
  <r>
    <s v="COUNTY"/>
    <x v="15"/>
    <s v="902708"/>
    <n v="0.16"/>
    <n v="0.16"/>
    <x v="0"/>
    <d v="2016-12-25T00:00:00"/>
    <x v="8"/>
    <n v="5004439"/>
    <m/>
    <m/>
  </r>
  <r>
    <s v="COUNTY"/>
    <x v="15"/>
    <s v="902709"/>
    <n v="0.16"/>
    <n v="0.16"/>
    <x v="0"/>
    <d v="2016-12-25T00:00:00"/>
    <x v="8"/>
    <n v="5004447"/>
    <m/>
    <m/>
  </r>
  <r>
    <s v="COUNTY"/>
    <x v="15"/>
    <s v="902710"/>
    <n v="0.16"/>
    <n v="0.16"/>
    <x v="0"/>
    <d v="2016-12-25T00:00:00"/>
    <x v="8"/>
    <n v="5004457"/>
    <m/>
    <m/>
  </r>
  <r>
    <s v="COUNTY"/>
    <x v="15"/>
    <s v="902711"/>
    <n v="0.16"/>
    <n v="0.16"/>
    <x v="0"/>
    <d v="2016-12-25T00:00:00"/>
    <x v="8"/>
    <n v="5004459"/>
    <m/>
    <m/>
  </r>
  <r>
    <s v="COUNTY"/>
    <x v="15"/>
    <s v="902712"/>
    <n v="0.16"/>
    <n v="0.16"/>
    <x v="0"/>
    <d v="2016-12-25T00:00:00"/>
    <x v="8"/>
    <n v="5004460"/>
    <m/>
    <m/>
  </r>
  <r>
    <s v="COUNTY"/>
    <x v="15"/>
    <s v="902713"/>
    <n v="0.16"/>
    <n v="0.16"/>
    <x v="0"/>
    <d v="2016-12-25T00:00:00"/>
    <x v="8"/>
    <n v="5004465"/>
    <m/>
    <m/>
  </r>
  <r>
    <s v="COUNTY"/>
    <x v="15"/>
    <s v="902714"/>
    <n v="0.16"/>
    <n v="0.16"/>
    <x v="0"/>
    <d v="2016-12-25T00:00:00"/>
    <x v="8"/>
    <n v="5004472"/>
    <m/>
    <m/>
  </r>
  <r>
    <s v="COUNTY"/>
    <x v="15"/>
    <s v="902715"/>
    <n v="0.16"/>
    <n v="0.16"/>
    <x v="0"/>
    <d v="2016-12-25T00:00:00"/>
    <x v="8"/>
    <n v="5004484"/>
    <m/>
    <m/>
  </r>
  <r>
    <s v="COUNTY"/>
    <x v="15"/>
    <s v="902716"/>
    <n v="0.16"/>
    <n v="0.16"/>
    <x v="0"/>
    <d v="2016-12-25T00:00:00"/>
    <x v="8"/>
    <n v="5004490"/>
    <m/>
    <m/>
  </r>
  <r>
    <s v="COUNTY"/>
    <x v="15"/>
    <s v="902717"/>
    <n v="0.16"/>
    <n v="0.16"/>
    <x v="0"/>
    <d v="2016-12-25T00:00:00"/>
    <x v="8"/>
    <n v="5004501"/>
    <m/>
    <m/>
  </r>
  <r>
    <s v="COUNTY"/>
    <x v="15"/>
    <s v="902718"/>
    <n v="0.16"/>
    <n v="0.16"/>
    <x v="0"/>
    <d v="2016-12-25T00:00:00"/>
    <x v="8"/>
    <n v="5004503"/>
    <m/>
    <m/>
  </r>
  <r>
    <s v="COUNTY"/>
    <x v="15"/>
    <s v="902719"/>
    <n v="0.16"/>
    <n v="0.16"/>
    <x v="0"/>
    <d v="2016-12-25T00:00:00"/>
    <x v="8"/>
    <n v="5004504"/>
    <m/>
    <m/>
  </r>
  <r>
    <s v="COUNTY"/>
    <x v="15"/>
    <s v="902720"/>
    <n v="0.16"/>
    <n v="0.16"/>
    <x v="0"/>
    <d v="2016-12-25T00:00:00"/>
    <x v="8"/>
    <n v="5004509"/>
    <m/>
    <m/>
  </r>
  <r>
    <s v="COUNTY"/>
    <x v="15"/>
    <s v="902721"/>
    <n v="0.16"/>
    <n v="0.16"/>
    <x v="0"/>
    <d v="2016-12-25T00:00:00"/>
    <x v="8"/>
    <n v="5004511"/>
    <m/>
    <m/>
  </r>
  <r>
    <s v="COUNTY"/>
    <x v="15"/>
    <s v="902722"/>
    <n v="0.16"/>
    <n v="0.16"/>
    <x v="0"/>
    <d v="2016-12-25T00:00:00"/>
    <x v="8"/>
    <n v="5004512"/>
    <m/>
    <m/>
  </r>
  <r>
    <s v="COUNTY"/>
    <x v="15"/>
    <s v="902723"/>
    <n v="0.16"/>
    <n v="0.16"/>
    <x v="0"/>
    <d v="2016-12-25T00:00:00"/>
    <x v="8"/>
    <n v="5004515"/>
    <m/>
    <m/>
  </r>
  <r>
    <s v="SpokCity"/>
    <x v="15"/>
    <s v="902724"/>
    <n v="0.16"/>
    <n v="0.16"/>
    <x v="0"/>
    <d v="2016-12-25T00:00:00"/>
    <x v="8"/>
    <n v="5004531"/>
    <m/>
    <m/>
  </r>
  <r>
    <s v="COUNTY"/>
    <x v="15"/>
    <s v="902725"/>
    <n v="0.16"/>
    <n v="0.16"/>
    <x v="0"/>
    <d v="2016-12-25T00:00:00"/>
    <x v="8"/>
    <n v="5004534"/>
    <m/>
    <m/>
  </r>
  <r>
    <s v="COUNTY"/>
    <x v="15"/>
    <s v="902726"/>
    <n v="0.16"/>
    <n v="0.16"/>
    <x v="0"/>
    <d v="2016-12-25T00:00:00"/>
    <x v="8"/>
    <n v="5004544"/>
    <m/>
    <m/>
  </r>
  <r>
    <s v="COUNTY"/>
    <x v="15"/>
    <s v="902727"/>
    <n v="0.16"/>
    <n v="0.16"/>
    <x v="0"/>
    <d v="2016-12-25T00:00:00"/>
    <x v="8"/>
    <n v="5004546"/>
    <m/>
    <m/>
  </r>
  <r>
    <s v="COUNTY"/>
    <x v="15"/>
    <s v="902728"/>
    <n v="0.16"/>
    <n v="0.16"/>
    <x v="0"/>
    <d v="2016-12-25T00:00:00"/>
    <x v="8"/>
    <n v="5004547"/>
    <m/>
    <m/>
  </r>
  <r>
    <s v="COUNTY"/>
    <x v="15"/>
    <s v="902729"/>
    <n v="0.16"/>
    <n v="0.16"/>
    <x v="0"/>
    <d v="2016-12-25T00:00:00"/>
    <x v="8"/>
    <n v="5004550"/>
    <m/>
    <m/>
  </r>
  <r>
    <s v="COUNTY"/>
    <x v="15"/>
    <s v="902730"/>
    <n v="0.16"/>
    <n v="0.16"/>
    <x v="0"/>
    <d v="2016-12-25T00:00:00"/>
    <x v="8"/>
    <n v="5004557"/>
    <m/>
    <m/>
  </r>
  <r>
    <s v="COUNTY"/>
    <x v="15"/>
    <s v="902731"/>
    <n v="0.16"/>
    <n v="0.16"/>
    <x v="0"/>
    <d v="2016-12-25T00:00:00"/>
    <x v="8"/>
    <n v="5004560"/>
    <m/>
    <m/>
  </r>
  <r>
    <s v="COUNTY"/>
    <x v="15"/>
    <s v="902732"/>
    <n v="0.16"/>
    <n v="0.16"/>
    <x v="0"/>
    <d v="2016-12-25T00:00:00"/>
    <x v="8"/>
    <n v="5004564"/>
    <m/>
    <m/>
  </r>
  <r>
    <s v="COUNTY"/>
    <x v="15"/>
    <s v="902733"/>
    <n v="0.16"/>
    <n v="0.16"/>
    <x v="0"/>
    <d v="2016-12-25T00:00:00"/>
    <x v="8"/>
    <n v="5004565"/>
    <m/>
    <m/>
  </r>
  <r>
    <s v="COUNTY"/>
    <x v="15"/>
    <s v="902734"/>
    <n v="0.16"/>
    <n v="0.16"/>
    <x v="0"/>
    <d v="2016-12-25T00:00:00"/>
    <x v="8"/>
    <n v="5004566"/>
    <m/>
    <m/>
  </r>
  <r>
    <s v="COUNTY"/>
    <x v="15"/>
    <s v="902735"/>
    <n v="0.16"/>
    <n v="0.16"/>
    <x v="0"/>
    <d v="2016-12-25T00:00:00"/>
    <x v="8"/>
    <n v="5004568"/>
    <m/>
    <m/>
  </r>
  <r>
    <s v="COUNTY"/>
    <x v="15"/>
    <s v="902736"/>
    <n v="0.16"/>
    <n v="0.16"/>
    <x v="0"/>
    <d v="2016-12-25T00:00:00"/>
    <x v="8"/>
    <n v="5004571"/>
    <m/>
    <m/>
  </r>
  <r>
    <s v="COUNTY"/>
    <x v="15"/>
    <s v="902737"/>
    <n v="0.16"/>
    <n v="0.16"/>
    <x v="0"/>
    <d v="2016-12-25T00:00:00"/>
    <x v="8"/>
    <n v="5004578"/>
    <m/>
    <m/>
  </r>
  <r>
    <s v="COUNTY"/>
    <x v="15"/>
    <s v="902738"/>
    <n v="0.16"/>
    <n v="0.16"/>
    <x v="0"/>
    <d v="2016-12-25T00:00:00"/>
    <x v="8"/>
    <n v="5004579"/>
    <m/>
    <m/>
  </r>
  <r>
    <s v="COUNTY"/>
    <x v="15"/>
    <s v="902739"/>
    <n v="0.16"/>
    <n v="0.16"/>
    <x v="0"/>
    <d v="2016-12-25T00:00:00"/>
    <x v="8"/>
    <n v="5004583"/>
    <m/>
    <m/>
  </r>
  <r>
    <s v="COUNTY"/>
    <x v="15"/>
    <s v="902740"/>
    <n v="0.16"/>
    <n v="0.16"/>
    <x v="0"/>
    <d v="2016-12-25T00:00:00"/>
    <x v="8"/>
    <n v="5004590"/>
    <m/>
    <m/>
  </r>
  <r>
    <s v="COUNTY"/>
    <x v="15"/>
    <s v="902741"/>
    <n v="0.16"/>
    <n v="0.16"/>
    <x v="0"/>
    <d v="2016-12-25T00:00:00"/>
    <x v="8"/>
    <n v="5004591"/>
    <m/>
    <m/>
  </r>
  <r>
    <s v="COUNTY"/>
    <x v="15"/>
    <s v="902742"/>
    <n v="0.16"/>
    <n v="0.16"/>
    <x v="0"/>
    <d v="2016-12-25T00:00:00"/>
    <x v="8"/>
    <n v="5004593"/>
    <m/>
    <m/>
  </r>
  <r>
    <s v="COUNTY"/>
    <x v="15"/>
    <s v="902743"/>
    <n v="0.16"/>
    <n v="0.16"/>
    <x v="0"/>
    <d v="2016-12-25T00:00:00"/>
    <x v="8"/>
    <n v="5004599"/>
    <m/>
    <m/>
  </r>
  <r>
    <s v="COUNTY"/>
    <x v="15"/>
    <s v="902744"/>
    <n v="0.16"/>
    <n v="0.16"/>
    <x v="0"/>
    <d v="2016-12-25T00:00:00"/>
    <x v="8"/>
    <n v="5004606"/>
    <m/>
    <m/>
  </r>
  <r>
    <s v="COUNTY"/>
    <x v="15"/>
    <s v="902745"/>
    <n v="0.16"/>
    <n v="0.16"/>
    <x v="0"/>
    <d v="2016-12-25T00:00:00"/>
    <x v="8"/>
    <n v="5004609"/>
    <m/>
    <m/>
  </r>
  <r>
    <s v="COUNTY"/>
    <x v="15"/>
    <s v="902746"/>
    <n v="0.16"/>
    <n v="0.16"/>
    <x v="0"/>
    <d v="2016-12-25T00:00:00"/>
    <x v="8"/>
    <n v="5004611"/>
    <m/>
    <m/>
  </r>
  <r>
    <s v="COUNTY"/>
    <x v="15"/>
    <s v="902747"/>
    <n v="0.16"/>
    <n v="0.16"/>
    <x v="0"/>
    <d v="2016-12-25T00:00:00"/>
    <x v="8"/>
    <n v="5004612"/>
    <m/>
    <m/>
  </r>
  <r>
    <s v="COUNTY"/>
    <x v="15"/>
    <s v="902748"/>
    <n v="0.16"/>
    <n v="0.16"/>
    <x v="0"/>
    <d v="2016-12-25T00:00:00"/>
    <x v="8"/>
    <n v="5004614"/>
    <m/>
    <m/>
  </r>
  <r>
    <s v="COUNTY"/>
    <x v="15"/>
    <s v="902749"/>
    <n v="0.16"/>
    <n v="0.16"/>
    <x v="0"/>
    <d v="2016-12-25T00:00:00"/>
    <x v="8"/>
    <n v="5004615"/>
    <m/>
    <m/>
  </r>
  <r>
    <s v="COUNTY"/>
    <x v="15"/>
    <s v="902750"/>
    <n v="0.16"/>
    <n v="0.16"/>
    <x v="0"/>
    <d v="2016-12-25T00:00:00"/>
    <x v="8"/>
    <n v="5004619"/>
    <m/>
    <m/>
  </r>
  <r>
    <s v="COUNTY"/>
    <x v="15"/>
    <s v="902751"/>
    <n v="0.16"/>
    <n v="0.16"/>
    <x v="0"/>
    <d v="2016-12-25T00:00:00"/>
    <x v="8"/>
    <n v="5004630"/>
    <m/>
    <m/>
  </r>
  <r>
    <s v="COUNTY"/>
    <x v="15"/>
    <s v="902752"/>
    <n v="0.16"/>
    <n v="0.16"/>
    <x v="0"/>
    <d v="2016-12-25T00:00:00"/>
    <x v="8"/>
    <n v="5004633"/>
    <m/>
    <m/>
  </r>
  <r>
    <s v="COUNTY"/>
    <x v="15"/>
    <s v="902753"/>
    <n v="0.16"/>
    <n v="0.16"/>
    <x v="0"/>
    <d v="2016-12-25T00:00:00"/>
    <x v="8"/>
    <n v="5004634"/>
    <m/>
    <m/>
  </r>
  <r>
    <s v="COUNTY"/>
    <x v="15"/>
    <s v="902754"/>
    <n v="0.16"/>
    <n v="0.16"/>
    <x v="0"/>
    <d v="2016-12-25T00:00:00"/>
    <x v="8"/>
    <n v="5004636"/>
    <m/>
    <m/>
  </r>
  <r>
    <s v="COUNTY"/>
    <x v="15"/>
    <s v="902755"/>
    <n v="0.16"/>
    <n v="0.16"/>
    <x v="0"/>
    <d v="2016-12-25T00:00:00"/>
    <x v="8"/>
    <n v="5004637"/>
    <m/>
    <m/>
  </r>
  <r>
    <s v="COUNTY"/>
    <x v="15"/>
    <s v="902756"/>
    <n v="0.16"/>
    <n v="0.16"/>
    <x v="0"/>
    <d v="2016-12-25T00:00:00"/>
    <x v="8"/>
    <n v="5004642"/>
    <m/>
    <m/>
  </r>
  <r>
    <s v="COUNTY"/>
    <x v="15"/>
    <s v="902757"/>
    <n v="0.16"/>
    <n v="0.16"/>
    <x v="0"/>
    <d v="2016-12-25T00:00:00"/>
    <x v="8"/>
    <n v="5004644"/>
    <m/>
    <m/>
  </r>
  <r>
    <s v="COUNTY"/>
    <x v="15"/>
    <s v="902758"/>
    <n v="0.16"/>
    <n v="0.16"/>
    <x v="0"/>
    <d v="2016-12-25T00:00:00"/>
    <x v="8"/>
    <n v="5004645"/>
    <m/>
    <m/>
  </r>
  <r>
    <s v="COUNTY"/>
    <x v="15"/>
    <s v="902759"/>
    <n v="0.16"/>
    <n v="0.16"/>
    <x v="0"/>
    <d v="2016-12-25T00:00:00"/>
    <x v="8"/>
    <n v="5004646"/>
    <m/>
    <m/>
  </r>
  <r>
    <s v="COUNTY"/>
    <x v="15"/>
    <s v="902760"/>
    <n v="0.16"/>
    <n v="0.16"/>
    <x v="0"/>
    <d v="2016-12-25T00:00:00"/>
    <x v="8"/>
    <n v="5004656"/>
    <m/>
    <m/>
  </r>
  <r>
    <s v="COUNTY"/>
    <x v="15"/>
    <s v="902761"/>
    <n v="0.16"/>
    <n v="0.16"/>
    <x v="0"/>
    <d v="2016-12-25T00:00:00"/>
    <x v="8"/>
    <n v="5004660"/>
    <m/>
    <m/>
  </r>
  <r>
    <s v="COUNTY"/>
    <x v="15"/>
    <s v="902762"/>
    <n v="0.16"/>
    <n v="0.16"/>
    <x v="0"/>
    <d v="2016-12-25T00:00:00"/>
    <x v="8"/>
    <n v="5004661"/>
    <m/>
    <m/>
  </r>
  <r>
    <s v="COUNTY"/>
    <x v="15"/>
    <s v="902763"/>
    <n v="0.16"/>
    <n v="0.16"/>
    <x v="0"/>
    <d v="2016-12-25T00:00:00"/>
    <x v="8"/>
    <n v="5004663"/>
    <m/>
    <m/>
  </r>
  <r>
    <s v="COUNTY"/>
    <x v="15"/>
    <s v="902764"/>
    <n v="0.16"/>
    <n v="0.16"/>
    <x v="0"/>
    <d v="2016-12-25T00:00:00"/>
    <x v="8"/>
    <n v="5004664"/>
    <m/>
    <m/>
  </r>
  <r>
    <s v="COUNTY"/>
    <x v="15"/>
    <s v="902765"/>
    <n v="0.16"/>
    <n v="0.16"/>
    <x v="0"/>
    <d v="2016-12-25T00:00:00"/>
    <x v="8"/>
    <n v="5004665"/>
    <m/>
    <m/>
  </r>
  <r>
    <s v="COUNTY"/>
    <x v="15"/>
    <s v="902766"/>
    <n v="0.16"/>
    <n v="0.16"/>
    <x v="0"/>
    <d v="2016-12-25T00:00:00"/>
    <x v="8"/>
    <n v="5004672"/>
    <m/>
    <m/>
  </r>
  <r>
    <s v="COUNTY"/>
    <x v="15"/>
    <s v="902767"/>
    <n v="0.16"/>
    <n v="0.16"/>
    <x v="0"/>
    <d v="2016-12-25T00:00:00"/>
    <x v="8"/>
    <n v="5004674"/>
    <m/>
    <m/>
  </r>
  <r>
    <s v="COUNTY"/>
    <x v="15"/>
    <s v="902768"/>
    <n v="0.16"/>
    <n v="0.16"/>
    <x v="0"/>
    <d v="2016-12-25T00:00:00"/>
    <x v="8"/>
    <n v="5004682"/>
    <m/>
    <m/>
  </r>
  <r>
    <s v="COUNTY"/>
    <x v="15"/>
    <s v="902769"/>
    <n v="0.16"/>
    <n v="0.16"/>
    <x v="0"/>
    <d v="2016-12-25T00:00:00"/>
    <x v="8"/>
    <n v="5004685"/>
    <m/>
    <m/>
  </r>
  <r>
    <s v="COUNTY"/>
    <x v="15"/>
    <s v="902770"/>
    <n v="0.16"/>
    <n v="0.16"/>
    <x v="0"/>
    <d v="2016-12-25T00:00:00"/>
    <x v="8"/>
    <n v="5004687"/>
    <m/>
    <m/>
  </r>
  <r>
    <s v="COUNTY"/>
    <x v="15"/>
    <s v="902771"/>
    <n v="0.16"/>
    <n v="0.16"/>
    <x v="0"/>
    <d v="2016-12-25T00:00:00"/>
    <x v="8"/>
    <n v="5004693"/>
    <m/>
    <m/>
  </r>
  <r>
    <s v="COUNTY"/>
    <x v="15"/>
    <s v="902772"/>
    <n v="0.16"/>
    <n v="0.16"/>
    <x v="0"/>
    <d v="2016-12-25T00:00:00"/>
    <x v="8"/>
    <n v="5004698"/>
    <m/>
    <m/>
  </r>
  <r>
    <s v="COUNTY"/>
    <x v="15"/>
    <s v="902773"/>
    <n v="0.16"/>
    <n v="0.16"/>
    <x v="0"/>
    <d v="2016-12-25T00:00:00"/>
    <x v="8"/>
    <n v="5004701"/>
    <m/>
    <m/>
  </r>
  <r>
    <s v="COUNTY"/>
    <x v="15"/>
    <s v="902774"/>
    <n v="0.16"/>
    <n v="0.16"/>
    <x v="0"/>
    <d v="2016-12-25T00:00:00"/>
    <x v="8"/>
    <n v="5004704"/>
    <m/>
    <m/>
  </r>
  <r>
    <s v="COUNTY"/>
    <x v="15"/>
    <s v="902775"/>
    <n v="0.16"/>
    <n v="0.16"/>
    <x v="0"/>
    <d v="2016-12-25T00:00:00"/>
    <x v="8"/>
    <n v="5004713"/>
    <m/>
    <m/>
  </r>
  <r>
    <s v="COUNTY"/>
    <x v="15"/>
    <s v="902776"/>
    <n v="0.16"/>
    <n v="0.16"/>
    <x v="0"/>
    <d v="2016-12-25T00:00:00"/>
    <x v="8"/>
    <n v="5004714"/>
    <m/>
    <m/>
  </r>
  <r>
    <s v="COUNTY"/>
    <x v="15"/>
    <s v="902777"/>
    <n v="0.16"/>
    <n v="0.16"/>
    <x v="0"/>
    <d v="2016-12-25T00:00:00"/>
    <x v="8"/>
    <n v="5004715"/>
    <m/>
    <m/>
  </r>
  <r>
    <s v="COUNTY"/>
    <x v="15"/>
    <s v="902778"/>
    <n v="0.16"/>
    <n v="0.16"/>
    <x v="0"/>
    <d v="2016-12-25T00:00:00"/>
    <x v="8"/>
    <n v="5004722"/>
    <m/>
    <m/>
  </r>
  <r>
    <s v="COUNTY"/>
    <x v="15"/>
    <s v="902779"/>
    <n v="0.16"/>
    <n v="0.16"/>
    <x v="0"/>
    <d v="2016-12-25T00:00:00"/>
    <x v="8"/>
    <n v="5004723"/>
    <m/>
    <m/>
  </r>
  <r>
    <s v="COUNTY"/>
    <x v="15"/>
    <s v="902780"/>
    <n v="0.16"/>
    <n v="0.16"/>
    <x v="0"/>
    <d v="2016-12-25T00:00:00"/>
    <x v="8"/>
    <n v="5004726"/>
    <m/>
    <m/>
  </r>
  <r>
    <s v="AWH"/>
    <x v="15"/>
    <s v="902781"/>
    <n v="0.16"/>
    <n v="0.16"/>
    <x v="0"/>
    <d v="2016-12-25T00:00:00"/>
    <x v="8"/>
    <n v="5004727"/>
    <m/>
    <m/>
  </r>
  <r>
    <s v="COUNTY"/>
    <x v="15"/>
    <s v="902782"/>
    <n v="0.16"/>
    <n v="0.16"/>
    <x v="0"/>
    <d v="2016-12-25T00:00:00"/>
    <x v="8"/>
    <n v="5004729"/>
    <m/>
    <m/>
  </r>
  <r>
    <s v="COUNTY"/>
    <x v="15"/>
    <s v="902783"/>
    <n v="0.16"/>
    <n v="0.16"/>
    <x v="0"/>
    <d v="2016-12-25T00:00:00"/>
    <x v="8"/>
    <n v="5004730"/>
    <m/>
    <m/>
  </r>
  <r>
    <s v="COUNTY"/>
    <x v="15"/>
    <s v="902784"/>
    <n v="0.16"/>
    <n v="0.16"/>
    <x v="0"/>
    <d v="2016-12-25T00:00:00"/>
    <x v="8"/>
    <n v="5004732"/>
    <m/>
    <m/>
  </r>
  <r>
    <s v="COUNTY"/>
    <x v="15"/>
    <s v="902785"/>
    <n v="0.16"/>
    <n v="0.16"/>
    <x v="0"/>
    <d v="2016-12-25T00:00:00"/>
    <x v="8"/>
    <n v="5004737"/>
    <m/>
    <m/>
  </r>
  <r>
    <s v="COUNTY"/>
    <x v="15"/>
    <s v="902786"/>
    <n v="0.16"/>
    <n v="0.16"/>
    <x v="0"/>
    <d v="2016-12-25T00:00:00"/>
    <x v="8"/>
    <n v="5004738"/>
    <m/>
    <m/>
  </r>
  <r>
    <s v="COUNTY"/>
    <x v="15"/>
    <s v="902787"/>
    <n v="0.16"/>
    <n v="0.16"/>
    <x v="0"/>
    <d v="2016-12-25T00:00:00"/>
    <x v="8"/>
    <n v="5004739"/>
    <m/>
    <m/>
  </r>
  <r>
    <s v="COUNTY"/>
    <x v="15"/>
    <s v="902788"/>
    <n v="0.16"/>
    <n v="0.16"/>
    <x v="0"/>
    <d v="2016-12-25T00:00:00"/>
    <x v="8"/>
    <n v="5004740"/>
    <m/>
    <m/>
  </r>
  <r>
    <s v="COUNTY"/>
    <x v="15"/>
    <s v="902789"/>
    <n v="0.16"/>
    <n v="0.16"/>
    <x v="0"/>
    <d v="2016-12-25T00:00:00"/>
    <x v="8"/>
    <n v="5004741"/>
    <m/>
    <m/>
  </r>
  <r>
    <s v="COUNTY"/>
    <x v="15"/>
    <s v="902790"/>
    <n v="0.16"/>
    <n v="0.16"/>
    <x v="0"/>
    <d v="2016-12-25T00:00:00"/>
    <x v="8"/>
    <n v="5004743"/>
    <m/>
    <m/>
  </r>
  <r>
    <s v="COUNTY"/>
    <x v="15"/>
    <s v="902791"/>
    <n v="0.16"/>
    <n v="0.16"/>
    <x v="0"/>
    <d v="2016-12-25T00:00:00"/>
    <x v="8"/>
    <n v="5004750"/>
    <m/>
    <m/>
  </r>
  <r>
    <s v="COUNTY"/>
    <x v="15"/>
    <s v="902792"/>
    <n v="0.16"/>
    <n v="0.16"/>
    <x v="0"/>
    <d v="2016-12-25T00:00:00"/>
    <x v="8"/>
    <n v="5004752"/>
    <m/>
    <m/>
  </r>
  <r>
    <s v="COUNTY"/>
    <x v="15"/>
    <s v="902793"/>
    <n v="0.16"/>
    <n v="0.16"/>
    <x v="0"/>
    <d v="2016-12-25T00:00:00"/>
    <x v="8"/>
    <n v="5004754"/>
    <m/>
    <m/>
  </r>
  <r>
    <s v="COUNTY"/>
    <x v="15"/>
    <s v="902794"/>
    <n v="0.16"/>
    <n v="0.16"/>
    <x v="0"/>
    <d v="2016-12-25T00:00:00"/>
    <x v="8"/>
    <n v="5004755"/>
    <m/>
    <m/>
  </r>
  <r>
    <s v="COUNTY"/>
    <x v="15"/>
    <s v="902795"/>
    <n v="0.16"/>
    <n v="0.16"/>
    <x v="0"/>
    <d v="2016-12-25T00:00:00"/>
    <x v="8"/>
    <n v="5004757"/>
    <m/>
    <m/>
  </r>
  <r>
    <s v="COUNTY"/>
    <x v="15"/>
    <s v="902796"/>
    <n v="0.16"/>
    <n v="0.16"/>
    <x v="0"/>
    <d v="2016-12-25T00:00:00"/>
    <x v="8"/>
    <n v="5004761"/>
    <m/>
    <m/>
  </r>
  <r>
    <s v="COUNTY"/>
    <x v="15"/>
    <s v="902797"/>
    <n v="0.16"/>
    <n v="0.16"/>
    <x v="0"/>
    <d v="2016-12-25T00:00:00"/>
    <x v="8"/>
    <n v="5004762"/>
    <m/>
    <m/>
  </r>
  <r>
    <s v="COUNTY"/>
    <x v="15"/>
    <s v="902798"/>
    <n v="0.16"/>
    <n v="0.16"/>
    <x v="0"/>
    <d v="2016-12-25T00:00:00"/>
    <x v="8"/>
    <n v="5004764"/>
    <m/>
    <m/>
  </r>
  <r>
    <s v="COUNTY"/>
    <x v="15"/>
    <s v="902799"/>
    <n v="0.16"/>
    <n v="0.16"/>
    <x v="0"/>
    <d v="2016-12-25T00:00:00"/>
    <x v="8"/>
    <n v="5004767"/>
    <m/>
    <m/>
  </r>
  <r>
    <s v="SpokCity"/>
    <x v="15"/>
    <s v="902800"/>
    <n v="0.16"/>
    <n v="0.16"/>
    <x v="0"/>
    <d v="2016-12-25T00:00:00"/>
    <x v="8"/>
    <n v="5004770"/>
    <m/>
    <m/>
  </r>
  <r>
    <s v="COUNTY"/>
    <x v="15"/>
    <s v="902801"/>
    <n v="0.16"/>
    <n v="0.16"/>
    <x v="0"/>
    <d v="2016-12-25T00:00:00"/>
    <x v="8"/>
    <n v="5004779"/>
    <m/>
    <m/>
  </r>
  <r>
    <s v="COUNTY"/>
    <x v="15"/>
    <s v="902802"/>
    <n v="0.16"/>
    <n v="0.16"/>
    <x v="0"/>
    <d v="2016-12-25T00:00:00"/>
    <x v="8"/>
    <n v="5004780"/>
    <m/>
    <m/>
  </r>
  <r>
    <s v="COUNTY"/>
    <x v="15"/>
    <s v="902803"/>
    <n v="0.16"/>
    <n v="0.16"/>
    <x v="0"/>
    <d v="2016-12-25T00:00:00"/>
    <x v="8"/>
    <n v="5004786"/>
    <m/>
    <m/>
  </r>
  <r>
    <s v="COUNTY"/>
    <x v="15"/>
    <s v="902804"/>
    <n v="0.16"/>
    <n v="0.16"/>
    <x v="0"/>
    <d v="2016-12-25T00:00:00"/>
    <x v="8"/>
    <n v="5004788"/>
    <m/>
    <m/>
  </r>
  <r>
    <s v="COUNTY"/>
    <x v="15"/>
    <s v="902805"/>
    <n v="0.16"/>
    <n v="0.16"/>
    <x v="0"/>
    <d v="2016-12-25T00:00:00"/>
    <x v="8"/>
    <n v="5004789"/>
    <m/>
    <m/>
  </r>
  <r>
    <s v="COUNTY"/>
    <x v="15"/>
    <s v="902806"/>
    <n v="0.16"/>
    <n v="0.16"/>
    <x v="0"/>
    <d v="2016-12-25T00:00:00"/>
    <x v="8"/>
    <n v="5004793"/>
    <m/>
    <m/>
  </r>
  <r>
    <s v="COUNTY"/>
    <x v="15"/>
    <s v="902807"/>
    <n v="0.16"/>
    <n v="0.16"/>
    <x v="0"/>
    <d v="2016-12-25T00:00:00"/>
    <x v="8"/>
    <n v="5004795"/>
    <m/>
    <m/>
  </r>
  <r>
    <s v="COUNTY"/>
    <x v="15"/>
    <s v="902808"/>
    <n v="0.16"/>
    <n v="0.16"/>
    <x v="0"/>
    <d v="2016-12-25T00:00:00"/>
    <x v="8"/>
    <n v="5004799"/>
    <m/>
    <m/>
  </r>
  <r>
    <s v="COUNTY"/>
    <x v="15"/>
    <s v="902809"/>
    <n v="0.16"/>
    <n v="0.16"/>
    <x v="0"/>
    <d v="2016-12-25T00:00:00"/>
    <x v="8"/>
    <n v="5004801"/>
    <m/>
    <m/>
  </r>
  <r>
    <s v="COUNTY"/>
    <x v="15"/>
    <s v="902810"/>
    <n v="0.16"/>
    <n v="0.16"/>
    <x v="0"/>
    <d v="2016-12-25T00:00:00"/>
    <x v="8"/>
    <n v="5004802"/>
    <m/>
    <m/>
  </r>
  <r>
    <s v="COUNTY"/>
    <x v="15"/>
    <s v="902811"/>
    <n v="0.16"/>
    <n v="0.16"/>
    <x v="0"/>
    <d v="2016-12-25T00:00:00"/>
    <x v="8"/>
    <n v="5004813"/>
    <m/>
    <m/>
  </r>
  <r>
    <s v="COUNTY"/>
    <x v="15"/>
    <s v="902812"/>
    <n v="0.16"/>
    <n v="0.16"/>
    <x v="0"/>
    <d v="2016-12-25T00:00:00"/>
    <x v="8"/>
    <n v="5004819"/>
    <m/>
    <m/>
  </r>
  <r>
    <s v="COUNTY"/>
    <x v="15"/>
    <s v="902813"/>
    <n v="0.16"/>
    <n v="0.16"/>
    <x v="0"/>
    <d v="2016-12-25T00:00:00"/>
    <x v="8"/>
    <n v="5004823"/>
    <m/>
    <m/>
  </r>
  <r>
    <s v="COUNTY"/>
    <x v="15"/>
    <s v="902814"/>
    <n v="0.16"/>
    <n v="0.16"/>
    <x v="0"/>
    <d v="2016-12-25T00:00:00"/>
    <x v="8"/>
    <n v="5004824"/>
    <m/>
    <m/>
  </r>
  <r>
    <s v="COUNTY"/>
    <x v="15"/>
    <s v="902815"/>
    <n v="0.16"/>
    <n v="0.16"/>
    <x v="0"/>
    <d v="2016-12-25T00:00:00"/>
    <x v="8"/>
    <n v="5004825"/>
    <m/>
    <m/>
  </r>
  <r>
    <s v="COUNTY"/>
    <x v="15"/>
    <s v="902816"/>
    <n v="0.16"/>
    <n v="0.16"/>
    <x v="0"/>
    <d v="2016-12-25T00:00:00"/>
    <x v="8"/>
    <n v="5004831"/>
    <m/>
    <m/>
  </r>
  <r>
    <s v="COUNTY"/>
    <x v="15"/>
    <s v="902817"/>
    <n v="0.16"/>
    <n v="0.16"/>
    <x v="0"/>
    <d v="2016-12-25T00:00:00"/>
    <x v="8"/>
    <n v="5004843"/>
    <m/>
    <m/>
  </r>
  <r>
    <s v="COUNTY"/>
    <x v="15"/>
    <s v="902818"/>
    <n v="0.16"/>
    <n v="0.16"/>
    <x v="0"/>
    <d v="2016-12-25T00:00:00"/>
    <x v="8"/>
    <n v="5004848"/>
    <m/>
    <m/>
  </r>
  <r>
    <s v="COUNTY"/>
    <x v="15"/>
    <s v="902819"/>
    <n v="0.16"/>
    <n v="0.16"/>
    <x v="0"/>
    <d v="2016-12-25T00:00:00"/>
    <x v="8"/>
    <n v="5004849"/>
    <m/>
    <m/>
  </r>
  <r>
    <s v="COUNTY"/>
    <x v="15"/>
    <s v="902820"/>
    <n v="0.16"/>
    <n v="0.16"/>
    <x v="0"/>
    <d v="2016-12-25T00:00:00"/>
    <x v="8"/>
    <n v="5004855"/>
    <m/>
    <m/>
  </r>
  <r>
    <s v="COUNTY"/>
    <x v="15"/>
    <s v="902821"/>
    <n v="0.16"/>
    <n v="0.16"/>
    <x v="0"/>
    <d v="2016-12-25T00:00:00"/>
    <x v="8"/>
    <n v="5004864"/>
    <m/>
    <m/>
  </r>
  <r>
    <s v="COUNTY"/>
    <x v="15"/>
    <s v="902822"/>
    <n v="0.16"/>
    <n v="0.16"/>
    <x v="0"/>
    <d v="2016-12-25T00:00:00"/>
    <x v="8"/>
    <n v="5004867"/>
    <m/>
    <m/>
  </r>
  <r>
    <s v="COUNTY"/>
    <x v="15"/>
    <s v="902823"/>
    <n v="0.16"/>
    <n v="0.16"/>
    <x v="0"/>
    <d v="2016-12-25T00:00:00"/>
    <x v="8"/>
    <n v="5004869"/>
    <m/>
    <m/>
  </r>
  <r>
    <s v="COUNTY"/>
    <x v="15"/>
    <s v="902824"/>
    <n v="0.16"/>
    <n v="0.16"/>
    <x v="0"/>
    <d v="2016-12-25T00:00:00"/>
    <x v="8"/>
    <n v="5004870"/>
    <m/>
    <m/>
  </r>
  <r>
    <s v="SpokCity"/>
    <x v="15"/>
    <s v="902825"/>
    <n v="0.16"/>
    <n v="0.16"/>
    <x v="0"/>
    <d v="2016-12-25T00:00:00"/>
    <x v="8"/>
    <n v="5004875"/>
    <m/>
    <m/>
  </r>
  <r>
    <s v="COUNTY"/>
    <x v="15"/>
    <s v="902826"/>
    <n v="0.16"/>
    <n v="0.16"/>
    <x v="0"/>
    <d v="2016-12-25T00:00:00"/>
    <x v="8"/>
    <n v="5004877"/>
    <m/>
    <m/>
  </r>
  <r>
    <s v="COUNTY"/>
    <x v="15"/>
    <s v="902827"/>
    <n v="0.16"/>
    <n v="0.16"/>
    <x v="0"/>
    <d v="2016-12-25T00:00:00"/>
    <x v="8"/>
    <n v="5004878"/>
    <m/>
    <m/>
  </r>
  <r>
    <s v="COUNTY"/>
    <x v="15"/>
    <s v="902828"/>
    <n v="0.16"/>
    <n v="0.16"/>
    <x v="0"/>
    <d v="2016-12-25T00:00:00"/>
    <x v="8"/>
    <n v="5004879"/>
    <m/>
    <m/>
  </r>
  <r>
    <s v="COUNTY"/>
    <x v="15"/>
    <s v="902829"/>
    <n v="0.16"/>
    <n v="0.16"/>
    <x v="0"/>
    <d v="2016-12-25T00:00:00"/>
    <x v="8"/>
    <n v="5004880"/>
    <m/>
    <m/>
  </r>
  <r>
    <s v="COUNTY"/>
    <x v="15"/>
    <s v="902830"/>
    <n v="0.16"/>
    <n v="0.16"/>
    <x v="0"/>
    <d v="2016-12-25T00:00:00"/>
    <x v="8"/>
    <n v="5004881"/>
    <m/>
    <m/>
  </r>
  <r>
    <s v="COUNTY"/>
    <x v="15"/>
    <s v="902831"/>
    <n v="0.16"/>
    <n v="0.16"/>
    <x v="0"/>
    <d v="2016-12-25T00:00:00"/>
    <x v="8"/>
    <n v="5004883"/>
    <m/>
    <m/>
  </r>
  <r>
    <s v="COUNTY"/>
    <x v="15"/>
    <s v="902832"/>
    <n v="0.16"/>
    <n v="0.16"/>
    <x v="0"/>
    <d v="2016-12-25T00:00:00"/>
    <x v="8"/>
    <n v="5004889"/>
    <m/>
    <m/>
  </r>
  <r>
    <s v="COUNTY"/>
    <x v="15"/>
    <s v="902833"/>
    <n v="0.16"/>
    <n v="0.16"/>
    <x v="0"/>
    <d v="2016-12-25T00:00:00"/>
    <x v="8"/>
    <n v="5004894"/>
    <m/>
    <m/>
  </r>
  <r>
    <s v="COUNTY"/>
    <x v="15"/>
    <s v="902834"/>
    <n v="0.16"/>
    <n v="0.16"/>
    <x v="0"/>
    <d v="2016-12-25T00:00:00"/>
    <x v="8"/>
    <n v="5004897"/>
    <m/>
    <m/>
  </r>
  <r>
    <s v="COUNTY"/>
    <x v="15"/>
    <s v="902835"/>
    <n v="0.16"/>
    <n v="0.16"/>
    <x v="0"/>
    <d v="2016-12-25T00:00:00"/>
    <x v="8"/>
    <n v="5004899"/>
    <m/>
    <m/>
  </r>
  <r>
    <s v="COUNTY"/>
    <x v="15"/>
    <s v="902836"/>
    <n v="0.16"/>
    <n v="0.16"/>
    <x v="0"/>
    <d v="2016-12-25T00:00:00"/>
    <x v="8"/>
    <n v="5004905"/>
    <m/>
    <m/>
  </r>
  <r>
    <s v="COUNTY"/>
    <x v="15"/>
    <s v="902837"/>
    <n v="0.16"/>
    <n v="0.16"/>
    <x v="0"/>
    <d v="2016-12-25T00:00:00"/>
    <x v="8"/>
    <n v="5004907"/>
    <m/>
    <m/>
  </r>
  <r>
    <s v="COUNTY"/>
    <x v="15"/>
    <s v="902838"/>
    <n v="0.16"/>
    <n v="0.16"/>
    <x v="0"/>
    <d v="2016-12-25T00:00:00"/>
    <x v="8"/>
    <n v="5004908"/>
    <m/>
    <m/>
  </r>
  <r>
    <s v="COUNTY"/>
    <x v="15"/>
    <s v="902839"/>
    <n v="0.16"/>
    <n v="0.16"/>
    <x v="0"/>
    <d v="2016-12-25T00:00:00"/>
    <x v="8"/>
    <n v="5004918"/>
    <m/>
    <m/>
  </r>
  <r>
    <s v="COUNTY"/>
    <x v="15"/>
    <s v="902840"/>
    <n v="0.16"/>
    <n v="0.16"/>
    <x v="0"/>
    <d v="2016-12-25T00:00:00"/>
    <x v="8"/>
    <n v="5004919"/>
    <m/>
    <m/>
  </r>
  <r>
    <s v="COUNTY"/>
    <x v="15"/>
    <s v="902841"/>
    <n v="0.16"/>
    <n v="0.16"/>
    <x v="0"/>
    <d v="2016-12-25T00:00:00"/>
    <x v="8"/>
    <n v="5004923"/>
    <m/>
    <m/>
  </r>
  <r>
    <s v="COUNTY"/>
    <x v="15"/>
    <s v="902842"/>
    <n v="0.16"/>
    <n v="0.16"/>
    <x v="0"/>
    <d v="2016-12-25T00:00:00"/>
    <x v="8"/>
    <n v="5004932"/>
    <m/>
    <m/>
  </r>
  <r>
    <s v="COUNTY"/>
    <x v="15"/>
    <s v="902843"/>
    <n v="0.16"/>
    <n v="0.16"/>
    <x v="0"/>
    <d v="2016-12-25T00:00:00"/>
    <x v="8"/>
    <n v="5004944"/>
    <m/>
    <m/>
  </r>
  <r>
    <s v="COUNTY"/>
    <x v="15"/>
    <s v="902844"/>
    <n v="0.16"/>
    <n v="0.16"/>
    <x v="0"/>
    <d v="2016-12-25T00:00:00"/>
    <x v="8"/>
    <n v="5004952"/>
    <m/>
    <m/>
  </r>
  <r>
    <s v="COUNTY"/>
    <x v="15"/>
    <s v="902845"/>
    <n v="0.16"/>
    <n v="0.16"/>
    <x v="0"/>
    <d v="2016-12-25T00:00:00"/>
    <x v="8"/>
    <n v="5004963"/>
    <m/>
    <m/>
  </r>
  <r>
    <s v="COUNTY"/>
    <x v="15"/>
    <s v="902846"/>
    <n v="0.16"/>
    <n v="0.16"/>
    <x v="0"/>
    <d v="2016-12-25T00:00:00"/>
    <x v="8"/>
    <n v="5004964"/>
    <m/>
    <m/>
  </r>
  <r>
    <s v="COUNTY"/>
    <x v="15"/>
    <s v="902847"/>
    <n v="0.16"/>
    <n v="0.16"/>
    <x v="0"/>
    <d v="2016-12-25T00:00:00"/>
    <x v="8"/>
    <n v="5004967"/>
    <m/>
    <m/>
  </r>
  <r>
    <s v="COUNTY"/>
    <x v="15"/>
    <s v="902848"/>
    <n v="0.16"/>
    <n v="0.16"/>
    <x v="0"/>
    <d v="2016-12-25T00:00:00"/>
    <x v="8"/>
    <n v="5004968"/>
    <m/>
    <m/>
  </r>
  <r>
    <s v="COUNTY"/>
    <x v="15"/>
    <s v="902849"/>
    <n v="0.16"/>
    <n v="0.16"/>
    <x v="0"/>
    <d v="2016-12-25T00:00:00"/>
    <x v="8"/>
    <n v="5004970"/>
    <m/>
    <m/>
  </r>
  <r>
    <s v="COUNTY"/>
    <x v="15"/>
    <s v="902850"/>
    <n v="0.16"/>
    <n v="0.16"/>
    <x v="0"/>
    <d v="2016-12-25T00:00:00"/>
    <x v="8"/>
    <n v="5004971"/>
    <m/>
    <m/>
  </r>
  <r>
    <s v="COUNTY"/>
    <x v="15"/>
    <s v="902851"/>
    <n v="0.16"/>
    <n v="0.16"/>
    <x v="0"/>
    <d v="2016-12-25T00:00:00"/>
    <x v="8"/>
    <n v="5004972"/>
    <m/>
    <m/>
  </r>
  <r>
    <s v="COUNTY"/>
    <x v="15"/>
    <s v="902852"/>
    <n v="0.16"/>
    <n v="0.16"/>
    <x v="0"/>
    <d v="2016-12-25T00:00:00"/>
    <x v="8"/>
    <n v="5004975"/>
    <m/>
    <m/>
  </r>
  <r>
    <s v="COUNTY"/>
    <x v="15"/>
    <s v="902853"/>
    <n v="0.16"/>
    <n v="0.16"/>
    <x v="0"/>
    <d v="2016-12-25T00:00:00"/>
    <x v="8"/>
    <n v="5004977"/>
    <m/>
    <m/>
  </r>
  <r>
    <s v="COUNTY"/>
    <x v="15"/>
    <s v="902854"/>
    <n v="0.16"/>
    <n v="0.16"/>
    <x v="0"/>
    <d v="2016-12-25T00:00:00"/>
    <x v="8"/>
    <n v="5004978"/>
    <m/>
    <m/>
  </r>
  <r>
    <s v="COUNTY"/>
    <x v="15"/>
    <s v="902855"/>
    <n v="0.16"/>
    <n v="0.16"/>
    <x v="0"/>
    <d v="2016-12-25T00:00:00"/>
    <x v="8"/>
    <n v="5004982"/>
    <m/>
    <m/>
  </r>
  <r>
    <s v="COUNTY"/>
    <x v="15"/>
    <s v="902856"/>
    <n v="0.16"/>
    <n v="0.16"/>
    <x v="0"/>
    <d v="2016-12-25T00:00:00"/>
    <x v="8"/>
    <n v="5004983"/>
    <m/>
    <m/>
  </r>
  <r>
    <s v="COUNTY"/>
    <x v="15"/>
    <s v="902857"/>
    <n v="0.16"/>
    <n v="0.16"/>
    <x v="0"/>
    <d v="2016-12-25T00:00:00"/>
    <x v="8"/>
    <n v="5004992"/>
    <m/>
    <m/>
  </r>
  <r>
    <s v="COUNTY"/>
    <x v="15"/>
    <s v="902858"/>
    <n v="0.16"/>
    <n v="0.16"/>
    <x v="0"/>
    <d v="2016-12-25T00:00:00"/>
    <x v="8"/>
    <n v="5004994"/>
    <m/>
    <m/>
  </r>
  <r>
    <s v="COUNTY"/>
    <x v="15"/>
    <s v="902859"/>
    <n v="0.16"/>
    <n v="0.16"/>
    <x v="0"/>
    <d v="2016-12-25T00:00:00"/>
    <x v="8"/>
    <n v="5004997"/>
    <m/>
    <m/>
  </r>
  <r>
    <s v="COUNTY"/>
    <x v="15"/>
    <s v="902860"/>
    <n v="0.16"/>
    <n v="0.16"/>
    <x v="0"/>
    <d v="2016-12-25T00:00:00"/>
    <x v="8"/>
    <n v="5004999"/>
    <m/>
    <m/>
  </r>
  <r>
    <s v="COUNTY"/>
    <x v="15"/>
    <s v="902861"/>
    <n v="0.16"/>
    <n v="0.16"/>
    <x v="0"/>
    <d v="2016-12-25T00:00:00"/>
    <x v="8"/>
    <n v="5005000"/>
    <m/>
    <m/>
  </r>
  <r>
    <s v="COUNTY"/>
    <x v="15"/>
    <s v="902862"/>
    <n v="0.16"/>
    <n v="0.16"/>
    <x v="0"/>
    <d v="2016-12-25T00:00:00"/>
    <x v="8"/>
    <n v="5005003"/>
    <m/>
    <m/>
  </r>
  <r>
    <s v="COUNTY"/>
    <x v="15"/>
    <s v="902863"/>
    <n v="0.16"/>
    <n v="0.16"/>
    <x v="0"/>
    <d v="2016-12-25T00:00:00"/>
    <x v="8"/>
    <n v="5005004"/>
    <m/>
    <m/>
  </r>
  <r>
    <s v="COUNTY"/>
    <x v="15"/>
    <s v="902864"/>
    <n v="0.16"/>
    <n v="0.16"/>
    <x v="0"/>
    <d v="2016-12-25T00:00:00"/>
    <x v="8"/>
    <n v="5005007"/>
    <m/>
    <m/>
  </r>
  <r>
    <s v="COUNTY"/>
    <x v="15"/>
    <s v="902865"/>
    <n v="0.16"/>
    <n v="0.16"/>
    <x v="0"/>
    <d v="2016-12-25T00:00:00"/>
    <x v="8"/>
    <n v="5005008"/>
    <m/>
    <m/>
  </r>
  <r>
    <s v="COUNTY"/>
    <x v="15"/>
    <s v="902866"/>
    <n v="0.16"/>
    <n v="0.16"/>
    <x v="0"/>
    <d v="2016-12-25T00:00:00"/>
    <x v="8"/>
    <n v="5005014"/>
    <m/>
    <m/>
  </r>
  <r>
    <s v="COUNTY"/>
    <x v="15"/>
    <s v="902867"/>
    <n v="0.16"/>
    <n v="0.16"/>
    <x v="0"/>
    <d v="2016-12-25T00:00:00"/>
    <x v="8"/>
    <n v="5005015"/>
    <m/>
    <m/>
  </r>
  <r>
    <s v="COUNTY"/>
    <x v="15"/>
    <s v="902868"/>
    <n v="0.16"/>
    <n v="0.16"/>
    <x v="0"/>
    <d v="2016-12-25T00:00:00"/>
    <x v="8"/>
    <n v="5005017"/>
    <m/>
    <m/>
  </r>
  <r>
    <s v="COUNTY"/>
    <x v="15"/>
    <s v="902869"/>
    <n v="0.16"/>
    <n v="0.16"/>
    <x v="0"/>
    <d v="2016-12-25T00:00:00"/>
    <x v="8"/>
    <n v="5005020"/>
    <m/>
    <m/>
  </r>
  <r>
    <s v="COUNTY"/>
    <x v="15"/>
    <s v="902870"/>
    <n v="0.16"/>
    <n v="0.16"/>
    <x v="0"/>
    <d v="2016-12-25T00:00:00"/>
    <x v="8"/>
    <n v="5005022"/>
    <m/>
    <m/>
  </r>
  <r>
    <s v="COUNTY"/>
    <x v="15"/>
    <s v="902871"/>
    <n v="0.16"/>
    <n v="0.16"/>
    <x v="0"/>
    <d v="2016-12-25T00:00:00"/>
    <x v="8"/>
    <n v="5005023"/>
    <m/>
    <m/>
  </r>
  <r>
    <s v="COUNTY"/>
    <x v="15"/>
    <s v="902872"/>
    <n v="0.16"/>
    <n v="0.16"/>
    <x v="0"/>
    <d v="2016-12-25T00:00:00"/>
    <x v="8"/>
    <n v="5005034"/>
    <m/>
    <m/>
  </r>
  <r>
    <s v="COUNTY"/>
    <x v="15"/>
    <s v="902873"/>
    <n v="0.16"/>
    <n v="0.16"/>
    <x v="0"/>
    <d v="2016-12-25T00:00:00"/>
    <x v="8"/>
    <n v="5005042"/>
    <m/>
    <m/>
  </r>
  <r>
    <s v="COUNTY"/>
    <x v="15"/>
    <s v="902874"/>
    <n v="0.16"/>
    <n v="0.16"/>
    <x v="0"/>
    <d v="2016-12-25T00:00:00"/>
    <x v="8"/>
    <n v="5005045"/>
    <m/>
    <m/>
  </r>
  <r>
    <s v="COUNTY"/>
    <x v="15"/>
    <s v="902875"/>
    <n v="0.16"/>
    <n v="0.16"/>
    <x v="0"/>
    <d v="2016-12-25T00:00:00"/>
    <x v="8"/>
    <n v="5005047"/>
    <m/>
    <m/>
  </r>
  <r>
    <s v="COUNTY"/>
    <x v="15"/>
    <s v="902876"/>
    <n v="0.16"/>
    <n v="0.16"/>
    <x v="0"/>
    <d v="2016-12-25T00:00:00"/>
    <x v="8"/>
    <n v="5005048"/>
    <m/>
    <m/>
  </r>
  <r>
    <s v="COUNTY"/>
    <x v="15"/>
    <s v="902877"/>
    <n v="0.16"/>
    <n v="0.16"/>
    <x v="0"/>
    <d v="2016-12-25T00:00:00"/>
    <x v="8"/>
    <n v="5005051"/>
    <m/>
    <m/>
  </r>
  <r>
    <s v="COUNTY"/>
    <x v="15"/>
    <s v="902878"/>
    <n v="0.16"/>
    <n v="0.16"/>
    <x v="0"/>
    <d v="2016-12-25T00:00:00"/>
    <x v="8"/>
    <n v="5005053"/>
    <m/>
    <m/>
  </r>
  <r>
    <s v="COUNTY"/>
    <x v="15"/>
    <s v="902879"/>
    <n v="0.16"/>
    <n v="0.16"/>
    <x v="0"/>
    <d v="2016-12-25T00:00:00"/>
    <x v="8"/>
    <n v="5005054"/>
    <m/>
    <m/>
  </r>
  <r>
    <s v="COUNTY"/>
    <x v="15"/>
    <s v="902880"/>
    <n v="0.16"/>
    <n v="0.16"/>
    <x v="0"/>
    <d v="2016-12-25T00:00:00"/>
    <x v="8"/>
    <n v="5005057"/>
    <m/>
    <m/>
  </r>
  <r>
    <s v="COUNTY"/>
    <x v="15"/>
    <s v="902881"/>
    <n v="0.16"/>
    <n v="0.16"/>
    <x v="0"/>
    <d v="2016-12-25T00:00:00"/>
    <x v="8"/>
    <n v="5005060"/>
    <m/>
    <m/>
  </r>
  <r>
    <s v="COUNTY"/>
    <x v="15"/>
    <s v="902882"/>
    <n v="0.16"/>
    <n v="0.16"/>
    <x v="0"/>
    <d v="2016-12-25T00:00:00"/>
    <x v="8"/>
    <n v="5005064"/>
    <m/>
    <m/>
  </r>
  <r>
    <s v="COUNTY"/>
    <x v="15"/>
    <s v="902883"/>
    <n v="0.16"/>
    <n v="0.16"/>
    <x v="0"/>
    <d v="2016-12-25T00:00:00"/>
    <x v="8"/>
    <n v="5005070"/>
    <m/>
    <m/>
  </r>
  <r>
    <s v="COUNTY"/>
    <x v="15"/>
    <s v="902884"/>
    <n v="0.16"/>
    <n v="0.16"/>
    <x v="0"/>
    <d v="2016-12-25T00:00:00"/>
    <x v="8"/>
    <n v="5005079"/>
    <m/>
    <m/>
  </r>
  <r>
    <s v="COUNTY"/>
    <x v="15"/>
    <s v="902885"/>
    <n v="0.16"/>
    <n v="0.16"/>
    <x v="0"/>
    <d v="2016-12-25T00:00:00"/>
    <x v="8"/>
    <n v="5005081"/>
    <m/>
    <m/>
  </r>
  <r>
    <s v="COUNTY"/>
    <x v="15"/>
    <s v="902886"/>
    <n v="0.16"/>
    <n v="0.16"/>
    <x v="0"/>
    <d v="2016-12-25T00:00:00"/>
    <x v="8"/>
    <n v="5005082"/>
    <m/>
    <m/>
  </r>
  <r>
    <s v="COUNTY"/>
    <x v="15"/>
    <s v="902887"/>
    <n v="0.16"/>
    <n v="0.16"/>
    <x v="0"/>
    <d v="2016-12-25T00:00:00"/>
    <x v="8"/>
    <n v="5005084"/>
    <m/>
    <m/>
  </r>
  <r>
    <s v="COUNTY"/>
    <x v="15"/>
    <s v="902888"/>
    <n v="0.16"/>
    <n v="0.16"/>
    <x v="0"/>
    <d v="2016-12-25T00:00:00"/>
    <x v="8"/>
    <n v="5005087"/>
    <m/>
    <m/>
  </r>
  <r>
    <s v="COUNTY"/>
    <x v="15"/>
    <s v="902889"/>
    <n v="0.16"/>
    <n v="0.16"/>
    <x v="0"/>
    <d v="2016-12-25T00:00:00"/>
    <x v="8"/>
    <n v="5005089"/>
    <m/>
    <m/>
  </r>
  <r>
    <s v="COUNTY"/>
    <x v="15"/>
    <s v="902890"/>
    <n v="0.16"/>
    <n v="0.16"/>
    <x v="0"/>
    <d v="2016-12-25T00:00:00"/>
    <x v="8"/>
    <n v="5005094"/>
    <m/>
    <m/>
  </r>
  <r>
    <s v="COUNTY"/>
    <x v="15"/>
    <s v="902891"/>
    <n v="0.16"/>
    <n v="0.16"/>
    <x v="0"/>
    <d v="2016-12-25T00:00:00"/>
    <x v="8"/>
    <n v="5005095"/>
    <m/>
    <m/>
  </r>
  <r>
    <s v="COUNTY"/>
    <x v="15"/>
    <s v="902892"/>
    <n v="0.16"/>
    <n v="0.16"/>
    <x v="0"/>
    <d v="2016-12-25T00:00:00"/>
    <x v="8"/>
    <n v="5005096"/>
    <m/>
    <m/>
  </r>
  <r>
    <s v="COUNTY"/>
    <x v="15"/>
    <s v="902893"/>
    <n v="0.16"/>
    <n v="0.16"/>
    <x v="0"/>
    <d v="2016-12-25T00:00:00"/>
    <x v="8"/>
    <n v="5005099"/>
    <m/>
    <m/>
  </r>
  <r>
    <s v="COUNTY"/>
    <x v="15"/>
    <s v="902894"/>
    <n v="0.16"/>
    <n v="0.16"/>
    <x v="0"/>
    <d v="2016-12-25T00:00:00"/>
    <x v="8"/>
    <n v="5005109"/>
    <m/>
    <m/>
  </r>
  <r>
    <s v="COUNTY"/>
    <x v="15"/>
    <s v="902895"/>
    <n v="0.16"/>
    <n v="0.16"/>
    <x v="0"/>
    <d v="2016-12-25T00:00:00"/>
    <x v="8"/>
    <n v="5005110"/>
    <m/>
    <m/>
  </r>
  <r>
    <s v="COUNTY"/>
    <x v="15"/>
    <s v="902896"/>
    <n v="0.16"/>
    <n v="0.16"/>
    <x v="0"/>
    <d v="2016-12-25T00:00:00"/>
    <x v="8"/>
    <n v="5005115"/>
    <m/>
    <m/>
  </r>
  <r>
    <s v="COUNTY"/>
    <x v="15"/>
    <s v="902897"/>
    <n v="0.16"/>
    <n v="0.16"/>
    <x v="0"/>
    <d v="2016-12-25T00:00:00"/>
    <x v="8"/>
    <n v="5005118"/>
    <m/>
    <m/>
  </r>
  <r>
    <s v="COUNTY"/>
    <x v="15"/>
    <s v="902898"/>
    <n v="0.16"/>
    <n v="0.16"/>
    <x v="0"/>
    <d v="2016-12-25T00:00:00"/>
    <x v="8"/>
    <n v="5005122"/>
    <m/>
    <m/>
  </r>
  <r>
    <s v="COUNTY"/>
    <x v="15"/>
    <s v="902899"/>
    <n v="0.16"/>
    <n v="0.16"/>
    <x v="0"/>
    <d v="2016-12-25T00:00:00"/>
    <x v="8"/>
    <n v="5005123"/>
    <m/>
    <m/>
  </r>
  <r>
    <s v="COUNTY"/>
    <x v="15"/>
    <s v="902900"/>
    <n v="0.16"/>
    <n v="0.16"/>
    <x v="0"/>
    <d v="2016-12-25T00:00:00"/>
    <x v="8"/>
    <n v="5005124"/>
    <m/>
    <m/>
  </r>
  <r>
    <s v="COUNTY"/>
    <x v="15"/>
    <s v="902901"/>
    <n v="0.16"/>
    <n v="0.16"/>
    <x v="0"/>
    <d v="2016-12-25T00:00:00"/>
    <x v="8"/>
    <n v="5005132"/>
    <m/>
    <m/>
  </r>
  <r>
    <s v="COUNTY"/>
    <x v="15"/>
    <s v="902902"/>
    <n v="0.16"/>
    <n v="0.16"/>
    <x v="0"/>
    <d v="2016-12-25T00:00:00"/>
    <x v="8"/>
    <n v="5005133"/>
    <m/>
    <m/>
  </r>
  <r>
    <s v="COUNTY"/>
    <x v="15"/>
    <s v="902903"/>
    <n v="0.16"/>
    <n v="0.16"/>
    <x v="0"/>
    <d v="2016-12-25T00:00:00"/>
    <x v="8"/>
    <n v="5005134"/>
    <m/>
    <m/>
  </r>
  <r>
    <s v="COUNTY"/>
    <x v="15"/>
    <s v="902904"/>
    <n v="0.16"/>
    <n v="0.16"/>
    <x v="0"/>
    <d v="2016-12-25T00:00:00"/>
    <x v="8"/>
    <n v="5005141"/>
    <m/>
    <m/>
  </r>
  <r>
    <s v="COUNTY"/>
    <x v="15"/>
    <s v="902905"/>
    <n v="0.16"/>
    <n v="0.16"/>
    <x v="0"/>
    <d v="2016-12-25T00:00:00"/>
    <x v="8"/>
    <n v="5005142"/>
    <m/>
    <m/>
  </r>
  <r>
    <s v="COUNTY"/>
    <x v="15"/>
    <s v="902906"/>
    <n v="0.16"/>
    <n v="0.16"/>
    <x v="0"/>
    <d v="2016-12-25T00:00:00"/>
    <x v="8"/>
    <n v="5005145"/>
    <m/>
    <m/>
  </r>
  <r>
    <s v="COUNTY"/>
    <x v="15"/>
    <s v="902907"/>
    <n v="0.16"/>
    <n v="0.16"/>
    <x v="0"/>
    <d v="2016-12-25T00:00:00"/>
    <x v="8"/>
    <n v="5005153"/>
    <m/>
    <m/>
  </r>
  <r>
    <s v="COUNTY"/>
    <x v="15"/>
    <s v="902908"/>
    <n v="0.16"/>
    <n v="0.16"/>
    <x v="0"/>
    <d v="2016-12-25T00:00:00"/>
    <x v="8"/>
    <n v="5005154"/>
    <m/>
    <m/>
  </r>
  <r>
    <s v="COUNTY"/>
    <x v="15"/>
    <s v="902909"/>
    <n v="0.16"/>
    <n v="0.16"/>
    <x v="0"/>
    <d v="2016-12-25T00:00:00"/>
    <x v="8"/>
    <n v="5005157"/>
    <m/>
    <m/>
  </r>
  <r>
    <s v="COUNTY"/>
    <x v="15"/>
    <s v="902910"/>
    <n v="0.16"/>
    <n v="0.16"/>
    <x v="0"/>
    <d v="2016-12-25T00:00:00"/>
    <x v="8"/>
    <n v="5005160"/>
    <m/>
    <m/>
  </r>
  <r>
    <s v="COUNTY"/>
    <x v="15"/>
    <s v="902911"/>
    <n v="0.16"/>
    <n v="0.16"/>
    <x v="0"/>
    <d v="2016-12-25T00:00:00"/>
    <x v="8"/>
    <n v="5005162"/>
    <m/>
    <m/>
  </r>
  <r>
    <s v="COUNTY"/>
    <x v="15"/>
    <s v="902912"/>
    <n v="0.16"/>
    <n v="0.16"/>
    <x v="0"/>
    <d v="2016-12-25T00:00:00"/>
    <x v="8"/>
    <n v="5005165"/>
    <m/>
    <m/>
  </r>
  <r>
    <s v="COUNTY"/>
    <x v="15"/>
    <s v="902913"/>
    <n v="0.16"/>
    <n v="0.16"/>
    <x v="0"/>
    <d v="2016-12-25T00:00:00"/>
    <x v="8"/>
    <n v="5005168"/>
    <m/>
    <m/>
  </r>
  <r>
    <s v="COUNTY"/>
    <x v="15"/>
    <s v="902914"/>
    <n v="0.16"/>
    <n v="0.16"/>
    <x v="0"/>
    <d v="2016-12-25T00:00:00"/>
    <x v="8"/>
    <n v="5005173"/>
    <m/>
    <m/>
  </r>
  <r>
    <s v="COUNTY"/>
    <x v="15"/>
    <s v="902915"/>
    <n v="0.16"/>
    <n v="0.16"/>
    <x v="0"/>
    <d v="2016-12-25T00:00:00"/>
    <x v="8"/>
    <n v="5005178"/>
    <m/>
    <m/>
  </r>
  <r>
    <s v="COUNTY"/>
    <x v="15"/>
    <s v="902916"/>
    <n v="0.16"/>
    <n v="0.16"/>
    <x v="0"/>
    <d v="2016-12-25T00:00:00"/>
    <x v="8"/>
    <n v="5005181"/>
    <m/>
    <m/>
  </r>
  <r>
    <s v="COUNTY"/>
    <x v="15"/>
    <s v="902917"/>
    <n v="0.16"/>
    <n v="0.16"/>
    <x v="0"/>
    <d v="2016-12-25T00:00:00"/>
    <x v="8"/>
    <n v="5005185"/>
    <m/>
    <m/>
  </r>
  <r>
    <s v="COUNTY"/>
    <x v="15"/>
    <s v="902918"/>
    <n v="0.16"/>
    <n v="0.16"/>
    <x v="0"/>
    <d v="2016-12-25T00:00:00"/>
    <x v="8"/>
    <n v="5005186"/>
    <m/>
    <m/>
  </r>
  <r>
    <s v="COUNTY"/>
    <x v="15"/>
    <s v="902919"/>
    <n v="0.16"/>
    <n v="0.16"/>
    <x v="0"/>
    <d v="2016-12-25T00:00:00"/>
    <x v="8"/>
    <n v="5005188"/>
    <m/>
    <m/>
  </r>
  <r>
    <s v="COUNTY"/>
    <x v="15"/>
    <s v="902920"/>
    <n v="0.16"/>
    <n v="0.16"/>
    <x v="0"/>
    <d v="2016-12-25T00:00:00"/>
    <x v="8"/>
    <n v="5005192"/>
    <m/>
    <m/>
  </r>
  <r>
    <s v="COUNTY"/>
    <x v="15"/>
    <s v="902921"/>
    <n v="0.16"/>
    <n v="0.16"/>
    <x v="0"/>
    <d v="2016-12-25T00:00:00"/>
    <x v="8"/>
    <n v="5005195"/>
    <m/>
    <m/>
  </r>
  <r>
    <s v="COUNTY"/>
    <x v="15"/>
    <s v="902922"/>
    <n v="0.16"/>
    <n v="0.16"/>
    <x v="0"/>
    <d v="2016-12-25T00:00:00"/>
    <x v="8"/>
    <n v="5005198"/>
    <m/>
    <m/>
  </r>
  <r>
    <s v="COUNTY"/>
    <x v="15"/>
    <s v="902923"/>
    <n v="0.16"/>
    <n v="0.16"/>
    <x v="0"/>
    <d v="2016-12-25T00:00:00"/>
    <x v="8"/>
    <n v="5005199"/>
    <m/>
    <m/>
  </r>
  <r>
    <s v="COUNTY"/>
    <x v="15"/>
    <s v="902924"/>
    <n v="0.16"/>
    <n v="0.16"/>
    <x v="0"/>
    <d v="2016-12-25T00:00:00"/>
    <x v="8"/>
    <n v="5005200"/>
    <m/>
    <m/>
  </r>
  <r>
    <s v="COUNTY"/>
    <x v="15"/>
    <s v="902925"/>
    <n v="0.16"/>
    <n v="0.16"/>
    <x v="0"/>
    <d v="2016-12-25T00:00:00"/>
    <x v="8"/>
    <n v="5005205"/>
    <m/>
    <m/>
  </r>
  <r>
    <s v="COUNTY"/>
    <x v="15"/>
    <s v="902926"/>
    <n v="0.16"/>
    <n v="0.16"/>
    <x v="0"/>
    <d v="2016-12-25T00:00:00"/>
    <x v="8"/>
    <n v="5005206"/>
    <m/>
    <m/>
  </r>
  <r>
    <s v="COUNTY"/>
    <x v="15"/>
    <s v="902927"/>
    <n v="0.16"/>
    <n v="0.16"/>
    <x v="0"/>
    <d v="2016-12-25T00:00:00"/>
    <x v="8"/>
    <n v="5005207"/>
    <m/>
    <m/>
  </r>
  <r>
    <s v="COUNTY"/>
    <x v="15"/>
    <s v="902928"/>
    <n v="0.16"/>
    <n v="0.16"/>
    <x v="0"/>
    <d v="2016-12-25T00:00:00"/>
    <x v="8"/>
    <n v="5005210"/>
    <m/>
    <m/>
  </r>
  <r>
    <s v="COUNTY"/>
    <x v="15"/>
    <s v="902929"/>
    <n v="0.16"/>
    <n v="0.16"/>
    <x v="0"/>
    <d v="2016-12-25T00:00:00"/>
    <x v="8"/>
    <n v="5005212"/>
    <m/>
    <m/>
  </r>
  <r>
    <s v="COUNTY"/>
    <x v="15"/>
    <s v="902930"/>
    <n v="0.16"/>
    <n v="0.16"/>
    <x v="0"/>
    <d v="2016-12-25T00:00:00"/>
    <x v="8"/>
    <n v="5005213"/>
    <m/>
    <m/>
  </r>
  <r>
    <s v="COUNTY"/>
    <x v="15"/>
    <s v="902931"/>
    <n v="0.16"/>
    <n v="0.16"/>
    <x v="0"/>
    <d v="2016-12-25T00:00:00"/>
    <x v="8"/>
    <n v="5005214"/>
    <m/>
    <m/>
  </r>
  <r>
    <s v="COUNTY"/>
    <x v="15"/>
    <s v="902932"/>
    <n v="0.16"/>
    <n v="0.16"/>
    <x v="0"/>
    <d v="2016-12-25T00:00:00"/>
    <x v="8"/>
    <n v="5005217"/>
    <m/>
    <m/>
  </r>
  <r>
    <s v="COUNTY"/>
    <x v="15"/>
    <s v="902933"/>
    <n v="0.16"/>
    <n v="0.16"/>
    <x v="0"/>
    <d v="2016-12-25T00:00:00"/>
    <x v="8"/>
    <n v="5005218"/>
    <m/>
    <m/>
  </r>
  <r>
    <s v="COUNTY"/>
    <x v="15"/>
    <s v="902934"/>
    <n v="0.16"/>
    <n v="0.16"/>
    <x v="0"/>
    <d v="2016-12-25T00:00:00"/>
    <x v="8"/>
    <n v="5005226"/>
    <m/>
    <m/>
  </r>
  <r>
    <s v="COUNTY"/>
    <x v="15"/>
    <s v="902935"/>
    <n v="0.16"/>
    <n v="0.16"/>
    <x v="0"/>
    <d v="2016-12-25T00:00:00"/>
    <x v="8"/>
    <n v="5005227"/>
    <m/>
    <m/>
  </r>
  <r>
    <s v="COUNTY"/>
    <x v="15"/>
    <s v="902936"/>
    <n v="0.16"/>
    <n v="0.16"/>
    <x v="0"/>
    <d v="2016-12-25T00:00:00"/>
    <x v="8"/>
    <n v="5005229"/>
    <m/>
    <m/>
  </r>
  <r>
    <s v="COUNTY"/>
    <x v="15"/>
    <s v="902937"/>
    <n v="0.16"/>
    <n v="0.16"/>
    <x v="0"/>
    <d v="2016-12-25T00:00:00"/>
    <x v="8"/>
    <n v="5005230"/>
    <m/>
    <m/>
  </r>
  <r>
    <s v="COUNTY"/>
    <x v="15"/>
    <s v="902938"/>
    <n v="0.16"/>
    <n v="0.16"/>
    <x v="0"/>
    <d v="2016-12-25T00:00:00"/>
    <x v="8"/>
    <n v="5005239"/>
    <m/>
    <m/>
  </r>
  <r>
    <s v="COUNTY"/>
    <x v="15"/>
    <s v="902939"/>
    <n v="0.16"/>
    <n v="0.16"/>
    <x v="0"/>
    <d v="2016-12-25T00:00:00"/>
    <x v="8"/>
    <n v="5005240"/>
    <m/>
    <m/>
  </r>
  <r>
    <s v="COUNTY"/>
    <x v="15"/>
    <s v="902940"/>
    <n v="0.16"/>
    <n v="0.16"/>
    <x v="0"/>
    <d v="2016-12-25T00:00:00"/>
    <x v="8"/>
    <n v="5005241"/>
    <m/>
    <m/>
  </r>
  <r>
    <s v="COUNTY"/>
    <x v="15"/>
    <s v="902941"/>
    <n v="0.16"/>
    <n v="0.16"/>
    <x v="0"/>
    <d v="2016-12-25T00:00:00"/>
    <x v="8"/>
    <n v="5005243"/>
    <m/>
    <m/>
  </r>
  <r>
    <s v="COUNTY"/>
    <x v="15"/>
    <s v="902942"/>
    <n v="0.16"/>
    <n v="0.16"/>
    <x v="0"/>
    <d v="2016-12-25T00:00:00"/>
    <x v="8"/>
    <n v="5005247"/>
    <m/>
    <m/>
  </r>
  <r>
    <s v="COUNTY"/>
    <x v="15"/>
    <s v="902943"/>
    <n v="0.16"/>
    <n v="0.16"/>
    <x v="0"/>
    <d v="2016-12-25T00:00:00"/>
    <x v="8"/>
    <n v="5005250"/>
    <m/>
    <m/>
  </r>
  <r>
    <s v="COUNTY"/>
    <x v="15"/>
    <s v="902944"/>
    <n v="0.16"/>
    <n v="0.16"/>
    <x v="0"/>
    <d v="2016-12-25T00:00:00"/>
    <x v="8"/>
    <n v="5005251"/>
    <m/>
    <m/>
  </r>
  <r>
    <s v="COUNTY"/>
    <x v="15"/>
    <s v="902945"/>
    <n v="0.16"/>
    <n v="0.16"/>
    <x v="0"/>
    <d v="2016-12-25T00:00:00"/>
    <x v="8"/>
    <n v="5005260"/>
    <m/>
    <m/>
  </r>
  <r>
    <s v="COUNTY"/>
    <x v="15"/>
    <s v="902946"/>
    <n v="0.16"/>
    <n v="0.16"/>
    <x v="0"/>
    <d v="2016-12-25T00:00:00"/>
    <x v="8"/>
    <n v="5005262"/>
    <m/>
    <m/>
  </r>
  <r>
    <s v="COUNTY"/>
    <x v="15"/>
    <s v="902947"/>
    <n v="0.16"/>
    <n v="0.16"/>
    <x v="0"/>
    <d v="2016-12-25T00:00:00"/>
    <x v="8"/>
    <n v="5005263"/>
    <m/>
    <m/>
  </r>
  <r>
    <s v="COUNTY"/>
    <x v="15"/>
    <s v="902948"/>
    <n v="0.16"/>
    <n v="0.16"/>
    <x v="0"/>
    <d v="2016-12-25T00:00:00"/>
    <x v="8"/>
    <n v="5005264"/>
    <m/>
    <m/>
  </r>
  <r>
    <s v="COUNTY"/>
    <x v="15"/>
    <s v="902949"/>
    <n v="0.16"/>
    <n v="0.16"/>
    <x v="0"/>
    <d v="2016-12-25T00:00:00"/>
    <x v="8"/>
    <n v="5005268"/>
    <m/>
    <m/>
  </r>
  <r>
    <s v="COUNTY"/>
    <x v="15"/>
    <s v="902950"/>
    <n v="0.16"/>
    <n v="0.16"/>
    <x v="0"/>
    <d v="2016-12-25T00:00:00"/>
    <x v="8"/>
    <n v="5005269"/>
    <m/>
    <m/>
  </r>
  <r>
    <s v="COUNTY"/>
    <x v="15"/>
    <s v="902951"/>
    <n v="0.16"/>
    <n v="0.16"/>
    <x v="0"/>
    <d v="2016-12-25T00:00:00"/>
    <x v="8"/>
    <n v="5005277"/>
    <m/>
    <m/>
  </r>
  <r>
    <s v="COUNTY"/>
    <x v="15"/>
    <s v="902952"/>
    <n v="0.16"/>
    <n v="0.16"/>
    <x v="0"/>
    <d v="2016-12-25T00:00:00"/>
    <x v="8"/>
    <n v="5005281"/>
    <m/>
    <m/>
  </r>
  <r>
    <s v="COUNTY"/>
    <x v="15"/>
    <s v="902953"/>
    <n v="0.16"/>
    <n v="0.16"/>
    <x v="0"/>
    <d v="2016-12-25T00:00:00"/>
    <x v="8"/>
    <n v="5005286"/>
    <m/>
    <m/>
  </r>
  <r>
    <s v="COUNTY"/>
    <x v="15"/>
    <s v="902954"/>
    <n v="0.16"/>
    <n v="0.16"/>
    <x v="0"/>
    <d v="2016-12-25T00:00:00"/>
    <x v="8"/>
    <n v="5005287"/>
    <m/>
    <m/>
  </r>
  <r>
    <s v="COUNTY"/>
    <x v="15"/>
    <s v="902955"/>
    <n v="0.16"/>
    <n v="0.16"/>
    <x v="0"/>
    <d v="2016-12-25T00:00:00"/>
    <x v="8"/>
    <n v="5005288"/>
    <m/>
    <m/>
  </r>
  <r>
    <s v="COUNTY"/>
    <x v="15"/>
    <s v="902956"/>
    <n v="0.16"/>
    <n v="0.16"/>
    <x v="0"/>
    <d v="2016-12-25T00:00:00"/>
    <x v="8"/>
    <n v="5005290"/>
    <m/>
    <m/>
  </r>
  <r>
    <s v="COUNTY"/>
    <x v="15"/>
    <s v="902957"/>
    <n v="0.16"/>
    <n v="0.16"/>
    <x v="0"/>
    <d v="2016-12-25T00:00:00"/>
    <x v="8"/>
    <n v="5005296"/>
    <m/>
    <m/>
  </r>
  <r>
    <s v="COUNTY"/>
    <x v="15"/>
    <s v="902958"/>
    <n v="0.16"/>
    <n v="0.16"/>
    <x v="0"/>
    <d v="2016-12-25T00:00:00"/>
    <x v="8"/>
    <n v="5005298"/>
    <m/>
    <m/>
  </r>
  <r>
    <s v="COUNTY"/>
    <x v="15"/>
    <s v="902959"/>
    <n v="0.16"/>
    <n v="0.16"/>
    <x v="0"/>
    <d v="2016-12-25T00:00:00"/>
    <x v="8"/>
    <n v="5005299"/>
    <m/>
    <m/>
  </r>
  <r>
    <s v="COUNTY"/>
    <x v="15"/>
    <s v="902960"/>
    <n v="0.16"/>
    <n v="0.16"/>
    <x v="0"/>
    <d v="2016-12-25T00:00:00"/>
    <x v="8"/>
    <n v="5005303"/>
    <m/>
    <m/>
  </r>
  <r>
    <s v="COUNTY"/>
    <x v="15"/>
    <s v="902961"/>
    <n v="0.16"/>
    <n v="0.16"/>
    <x v="0"/>
    <d v="2016-12-25T00:00:00"/>
    <x v="8"/>
    <n v="5005304"/>
    <m/>
    <m/>
  </r>
  <r>
    <s v="COUNTY"/>
    <x v="15"/>
    <s v="902962"/>
    <n v="0.16"/>
    <n v="0.16"/>
    <x v="0"/>
    <d v="2016-12-25T00:00:00"/>
    <x v="8"/>
    <n v="5005310"/>
    <m/>
    <m/>
  </r>
  <r>
    <s v="COUNTY"/>
    <x v="15"/>
    <s v="902963"/>
    <n v="0.16"/>
    <n v="0.16"/>
    <x v="0"/>
    <d v="2016-12-25T00:00:00"/>
    <x v="8"/>
    <n v="5005311"/>
    <m/>
    <m/>
  </r>
  <r>
    <s v="COUNTY"/>
    <x v="15"/>
    <s v="902964"/>
    <n v="0.16"/>
    <n v="0.16"/>
    <x v="0"/>
    <d v="2016-12-25T00:00:00"/>
    <x v="8"/>
    <n v="5005312"/>
    <m/>
    <m/>
  </r>
  <r>
    <s v="COUNTY"/>
    <x v="15"/>
    <s v="902965"/>
    <n v="0.16"/>
    <n v="0.16"/>
    <x v="0"/>
    <d v="2016-12-25T00:00:00"/>
    <x v="8"/>
    <n v="5005314"/>
    <m/>
    <m/>
  </r>
  <r>
    <s v="COUNTY"/>
    <x v="15"/>
    <s v="902966"/>
    <n v="0.16"/>
    <n v="0.16"/>
    <x v="0"/>
    <d v="2016-12-25T00:00:00"/>
    <x v="8"/>
    <n v="5005316"/>
    <m/>
    <m/>
  </r>
  <r>
    <s v="COUNTY"/>
    <x v="15"/>
    <s v="902967"/>
    <n v="0.16"/>
    <n v="0.16"/>
    <x v="0"/>
    <d v="2016-12-25T00:00:00"/>
    <x v="8"/>
    <n v="5005319"/>
    <m/>
    <m/>
  </r>
  <r>
    <s v="COUNTY"/>
    <x v="15"/>
    <s v="902968"/>
    <n v="0.16"/>
    <n v="0.16"/>
    <x v="0"/>
    <d v="2016-12-25T00:00:00"/>
    <x v="8"/>
    <n v="5005322"/>
    <m/>
    <m/>
  </r>
  <r>
    <s v="COUNTY"/>
    <x v="15"/>
    <s v="902969"/>
    <n v="0.16"/>
    <n v="0.16"/>
    <x v="0"/>
    <d v="2016-12-25T00:00:00"/>
    <x v="8"/>
    <n v="5005327"/>
    <m/>
    <m/>
  </r>
  <r>
    <s v="COUNTY"/>
    <x v="15"/>
    <s v="902970"/>
    <n v="0.16"/>
    <n v="0.16"/>
    <x v="0"/>
    <d v="2016-12-25T00:00:00"/>
    <x v="8"/>
    <n v="5005331"/>
    <m/>
    <m/>
  </r>
  <r>
    <s v="COUNTY"/>
    <x v="15"/>
    <s v="902971"/>
    <n v="0.16"/>
    <n v="0.16"/>
    <x v="0"/>
    <d v="2016-12-25T00:00:00"/>
    <x v="8"/>
    <n v="5005332"/>
    <m/>
    <m/>
  </r>
  <r>
    <s v="COUNTY"/>
    <x v="15"/>
    <s v="902972"/>
    <n v="0.16"/>
    <n v="0.16"/>
    <x v="0"/>
    <d v="2016-12-25T00:00:00"/>
    <x v="8"/>
    <n v="5005334"/>
    <m/>
    <m/>
  </r>
  <r>
    <s v="COUNTY"/>
    <x v="15"/>
    <s v="902973"/>
    <n v="0.16"/>
    <n v="0.16"/>
    <x v="0"/>
    <d v="2016-12-25T00:00:00"/>
    <x v="8"/>
    <n v="5005335"/>
    <m/>
    <m/>
  </r>
  <r>
    <s v="COUNTY"/>
    <x v="15"/>
    <s v="902974"/>
    <n v="0.16"/>
    <n v="0.16"/>
    <x v="0"/>
    <d v="2016-12-25T00:00:00"/>
    <x v="8"/>
    <n v="5005339"/>
    <m/>
    <m/>
  </r>
  <r>
    <s v="COUNTY"/>
    <x v="15"/>
    <s v="902975"/>
    <n v="0.16"/>
    <n v="0.16"/>
    <x v="0"/>
    <d v="2016-12-25T00:00:00"/>
    <x v="8"/>
    <n v="5005342"/>
    <m/>
    <m/>
  </r>
  <r>
    <s v="COUNTY"/>
    <x v="15"/>
    <s v="902976"/>
    <n v="0.16"/>
    <n v="0.16"/>
    <x v="0"/>
    <d v="2016-12-25T00:00:00"/>
    <x v="8"/>
    <n v="5005343"/>
    <m/>
    <m/>
  </r>
  <r>
    <s v="COUNTY"/>
    <x v="15"/>
    <s v="902977"/>
    <n v="0.16"/>
    <n v="0.16"/>
    <x v="0"/>
    <d v="2016-12-25T00:00:00"/>
    <x v="8"/>
    <n v="5005344"/>
    <m/>
    <m/>
  </r>
  <r>
    <s v="COUNTY"/>
    <x v="15"/>
    <s v="902978"/>
    <n v="0.16"/>
    <n v="0.16"/>
    <x v="0"/>
    <d v="2016-12-25T00:00:00"/>
    <x v="8"/>
    <n v="5005351"/>
    <m/>
    <m/>
  </r>
  <r>
    <s v="COUNTY"/>
    <x v="15"/>
    <s v="902979"/>
    <n v="0.16"/>
    <n v="0.16"/>
    <x v="0"/>
    <d v="2016-12-25T00:00:00"/>
    <x v="8"/>
    <n v="5005355"/>
    <m/>
    <m/>
  </r>
  <r>
    <s v="COUNTY"/>
    <x v="15"/>
    <s v="902980"/>
    <n v="0.16"/>
    <n v="0.16"/>
    <x v="0"/>
    <d v="2016-12-25T00:00:00"/>
    <x v="8"/>
    <n v="5005357"/>
    <m/>
    <m/>
  </r>
  <r>
    <s v="COUNTY"/>
    <x v="15"/>
    <s v="902981"/>
    <n v="0.16"/>
    <n v="0.16"/>
    <x v="0"/>
    <d v="2016-12-25T00:00:00"/>
    <x v="8"/>
    <n v="5005360"/>
    <m/>
    <m/>
  </r>
  <r>
    <s v="COUNTY"/>
    <x v="15"/>
    <s v="902982"/>
    <n v="0.16"/>
    <n v="0.16"/>
    <x v="0"/>
    <d v="2016-12-25T00:00:00"/>
    <x v="8"/>
    <n v="5005361"/>
    <m/>
    <m/>
  </r>
  <r>
    <s v="COUNTY"/>
    <x v="15"/>
    <s v="902983"/>
    <n v="0.16"/>
    <n v="0.16"/>
    <x v="0"/>
    <d v="2016-12-25T00:00:00"/>
    <x v="8"/>
    <n v="5005362"/>
    <m/>
    <m/>
  </r>
  <r>
    <s v="COUNTY"/>
    <x v="15"/>
    <s v="902984"/>
    <n v="0.16"/>
    <n v="0.16"/>
    <x v="0"/>
    <d v="2016-12-25T00:00:00"/>
    <x v="8"/>
    <n v="5005370"/>
    <m/>
    <m/>
  </r>
  <r>
    <s v="COUNTY"/>
    <x v="15"/>
    <s v="902985"/>
    <n v="0.16"/>
    <n v="0.16"/>
    <x v="0"/>
    <d v="2016-12-25T00:00:00"/>
    <x v="8"/>
    <n v="5005371"/>
    <m/>
    <m/>
  </r>
  <r>
    <s v="COUNTY"/>
    <x v="15"/>
    <s v="902986"/>
    <n v="0.16"/>
    <n v="0.16"/>
    <x v="0"/>
    <d v="2016-12-25T00:00:00"/>
    <x v="8"/>
    <n v="5005372"/>
    <m/>
    <m/>
  </r>
  <r>
    <s v="COUNTY"/>
    <x v="15"/>
    <s v="902987"/>
    <n v="0.16"/>
    <n v="0.16"/>
    <x v="0"/>
    <d v="2016-12-25T00:00:00"/>
    <x v="8"/>
    <n v="5005383"/>
    <m/>
    <m/>
  </r>
  <r>
    <s v="COUNTY"/>
    <x v="15"/>
    <s v="902988"/>
    <n v="0.16"/>
    <n v="0.16"/>
    <x v="0"/>
    <d v="2016-12-25T00:00:00"/>
    <x v="8"/>
    <n v="5005384"/>
    <m/>
    <m/>
  </r>
  <r>
    <s v="COUNTY"/>
    <x v="15"/>
    <s v="902989"/>
    <n v="0.16"/>
    <n v="0.16"/>
    <x v="0"/>
    <d v="2016-12-25T00:00:00"/>
    <x v="8"/>
    <n v="5005396"/>
    <m/>
    <m/>
  </r>
  <r>
    <s v="COUNTY"/>
    <x v="15"/>
    <s v="902990"/>
    <n v="0.16"/>
    <n v="0.16"/>
    <x v="0"/>
    <d v="2016-12-25T00:00:00"/>
    <x v="8"/>
    <n v="5005402"/>
    <m/>
    <m/>
  </r>
  <r>
    <s v="COUNTY"/>
    <x v="15"/>
    <s v="902991"/>
    <n v="0.16"/>
    <n v="0.16"/>
    <x v="0"/>
    <d v="2016-12-25T00:00:00"/>
    <x v="8"/>
    <n v="5005403"/>
    <m/>
    <m/>
  </r>
  <r>
    <s v="COUNTY"/>
    <x v="15"/>
    <s v="902992"/>
    <n v="0.16"/>
    <n v="0.16"/>
    <x v="0"/>
    <d v="2016-12-25T00:00:00"/>
    <x v="8"/>
    <n v="5005406"/>
    <m/>
    <m/>
  </r>
  <r>
    <s v="COUNTY"/>
    <x v="15"/>
    <s v="902993"/>
    <n v="0.16"/>
    <n v="0.16"/>
    <x v="0"/>
    <d v="2016-12-25T00:00:00"/>
    <x v="8"/>
    <n v="5005407"/>
    <m/>
    <m/>
  </r>
  <r>
    <s v="COUNTY"/>
    <x v="15"/>
    <s v="902994"/>
    <n v="0.16"/>
    <n v="0.16"/>
    <x v="0"/>
    <d v="2016-12-25T00:00:00"/>
    <x v="8"/>
    <n v="5005409"/>
    <m/>
    <m/>
  </r>
  <r>
    <s v="COUNTY"/>
    <x v="15"/>
    <s v="902995"/>
    <n v="0.16"/>
    <n v="0.16"/>
    <x v="0"/>
    <d v="2016-12-25T00:00:00"/>
    <x v="8"/>
    <n v="5005412"/>
    <m/>
    <m/>
  </r>
  <r>
    <s v="COUNTY"/>
    <x v="15"/>
    <s v="902996"/>
    <n v="0.16"/>
    <n v="0.16"/>
    <x v="0"/>
    <d v="2016-12-25T00:00:00"/>
    <x v="8"/>
    <n v="5005415"/>
    <m/>
    <m/>
  </r>
  <r>
    <s v="COUNTY"/>
    <x v="15"/>
    <s v="902997"/>
    <n v="0.16"/>
    <n v="0.16"/>
    <x v="0"/>
    <d v="2016-12-25T00:00:00"/>
    <x v="8"/>
    <n v="5005418"/>
    <m/>
    <m/>
  </r>
  <r>
    <s v="COUNTY"/>
    <x v="15"/>
    <s v="902998"/>
    <n v="0.16"/>
    <n v="0.16"/>
    <x v="0"/>
    <d v="2016-12-25T00:00:00"/>
    <x v="8"/>
    <n v="5005419"/>
    <m/>
    <m/>
  </r>
  <r>
    <s v="COUNTY"/>
    <x v="15"/>
    <s v="902999"/>
    <n v="0.16"/>
    <n v="0.16"/>
    <x v="0"/>
    <d v="2016-12-25T00:00:00"/>
    <x v="8"/>
    <n v="5005421"/>
    <m/>
    <m/>
  </r>
  <r>
    <s v="COUNTY"/>
    <x v="15"/>
    <s v="903000"/>
    <n v="0.16"/>
    <n v="0.16"/>
    <x v="0"/>
    <d v="2016-12-25T00:00:00"/>
    <x v="8"/>
    <n v="5005422"/>
    <m/>
    <m/>
  </r>
  <r>
    <s v="COUNTY"/>
    <x v="15"/>
    <s v="903001"/>
    <n v="0.16"/>
    <n v="0.16"/>
    <x v="0"/>
    <d v="2016-12-25T00:00:00"/>
    <x v="8"/>
    <n v="5005424"/>
    <m/>
    <m/>
  </r>
  <r>
    <s v="COUNTY"/>
    <x v="15"/>
    <s v="903002"/>
    <n v="0.16"/>
    <n v="0.16"/>
    <x v="0"/>
    <d v="2016-12-25T00:00:00"/>
    <x v="8"/>
    <n v="5005429"/>
    <m/>
    <m/>
  </r>
  <r>
    <s v="COUNTY"/>
    <x v="15"/>
    <s v="903003"/>
    <n v="0.16"/>
    <n v="0.16"/>
    <x v="0"/>
    <d v="2016-12-25T00:00:00"/>
    <x v="8"/>
    <n v="5005436"/>
    <m/>
    <m/>
  </r>
  <r>
    <s v="COUNTY"/>
    <x v="15"/>
    <s v="903004"/>
    <n v="0.16"/>
    <n v="0.16"/>
    <x v="0"/>
    <d v="2016-12-25T00:00:00"/>
    <x v="8"/>
    <n v="5005438"/>
    <m/>
    <m/>
  </r>
  <r>
    <s v="COUNTY"/>
    <x v="15"/>
    <s v="903005"/>
    <n v="0.16"/>
    <n v="0.16"/>
    <x v="0"/>
    <d v="2016-12-25T00:00:00"/>
    <x v="8"/>
    <n v="5005453"/>
    <m/>
    <m/>
  </r>
  <r>
    <s v="COUNTY"/>
    <x v="15"/>
    <s v="903006"/>
    <n v="0.16"/>
    <n v="0.16"/>
    <x v="0"/>
    <d v="2016-12-25T00:00:00"/>
    <x v="8"/>
    <n v="5005455"/>
    <m/>
    <m/>
  </r>
  <r>
    <s v="COUNTY"/>
    <x v="15"/>
    <s v="903007"/>
    <n v="0.16"/>
    <n v="0.16"/>
    <x v="0"/>
    <d v="2016-12-25T00:00:00"/>
    <x v="8"/>
    <n v="5005465"/>
    <m/>
    <m/>
  </r>
  <r>
    <s v="COUNTY"/>
    <x v="15"/>
    <s v="903008"/>
    <n v="0.16"/>
    <n v="0.16"/>
    <x v="0"/>
    <d v="2016-12-25T00:00:00"/>
    <x v="8"/>
    <n v="5005472"/>
    <m/>
    <m/>
  </r>
  <r>
    <s v="COUNTY"/>
    <x v="15"/>
    <s v="903009"/>
    <n v="0.16"/>
    <n v="0.16"/>
    <x v="0"/>
    <d v="2016-12-25T00:00:00"/>
    <x v="8"/>
    <n v="5005483"/>
    <m/>
    <m/>
  </r>
  <r>
    <s v="COUNTY"/>
    <x v="15"/>
    <s v="903010"/>
    <n v="0.16"/>
    <n v="0.16"/>
    <x v="0"/>
    <d v="2016-12-25T00:00:00"/>
    <x v="8"/>
    <n v="5005486"/>
    <m/>
    <m/>
  </r>
  <r>
    <s v="COUNTY"/>
    <x v="15"/>
    <s v="903011"/>
    <n v="0.16"/>
    <n v="0.16"/>
    <x v="0"/>
    <d v="2016-12-25T00:00:00"/>
    <x v="8"/>
    <n v="5005498"/>
    <m/>
    <m/>
  </r>
  <r>
    <s v="COUNTY"/>
    <x v="15"/>
    <s v="903012"/>
    <n v="0.16"/>
    <n v="0.16"/>
    <x v="0"/>
    <d v="2016-12-25T00:00:00"/>
    <x v="8"/>
    <n v="5005500"/>
    <m/>
    <m/>
  </r>
  <r>
    <s v="COUNTY"/>
    <x v="15"/>
    <s v="903013"/>
    <n v="0.16"/>
    <n v="0.16"/>
    <x v="0"/>
    <d v="2016-12-25T00:00:00"/>
    <x v="8"/>
    <n v="5005503"/>
    <m/>
    <m/>
  </r>
  <r>
    <s v="COUNTY"/>
    <x v="15"/>
    <s v="903014"/>
    <n v="0.16"/>
    <n v="0.16"/>
    <x v="0"/>
    <d v="2016-12-25T00:00:00"/>
    <x v="8"/>
    <n v="5005506"/>
    <m/>
    <m/>
  </r>
  <r>
    <s v="COUNTY"/>
    <x v="15"/>
    <s v="903015"/>
    <n v="0.16"/>
    <n v="0.16"/>
    <x v="0"/>
    <d v="2016-12-25T00:00:00"/>
    <x v="8"/>
    <n v="5005510"/>
    <m/>
    <m/>
  </r>
  <r>
    <s v="COUNTY"/>
    <x v="15"/>
    <s v="903016"/>
    <n v="0.16"/>
    <n v="0.16"/>
    <x v="0"/>
    <d v="2016-12-25T00:00:00"/>
    <x v="8"/>
    <n v="5005513"/>
    <m/>
    <m/>
  </r>
  <r>
    <s v="COUNTY"/>
    <x v="15"/>
    <s v="903017"/>
    <n v="0.16"/>
    <n v="0.16"/>
    <x v="0"/>
    <d v="2016-12-25T00:00:00"/>
    <x v="8"/>
    <n v="5005516"/>
    <m/>
    <m/>
  </r>
  <r>
    <s v="COUNTY"/>
    <x v="15"/>
    <s v="903018"/>
    <n v="0.16"/>
    <n v="0.16"/>
    <x v="0"/>
    <d v="2016-12-25T00:00:00"/>
    <x v="8"/>
    <n v="5005517"/>
    <m/>
    <m/>
  </r>
  <r>
    <s v="COUNTY"/>
    <x v="15"/>
    <s v="903019"/>
    <n v="0.16"/>
    <n v="0.16"/>
    <x v="0"/>
    <d v="2016-12-25T00:00:00"/>
    <x v="8"/>
    <n v="5005522"/>
    <m/>
    <m/>
  </r>
  <r>
    <s v="COUNTY"/>
    <x v="15"/>
    <s v="903020"/>
    <n v="0.16"/>
    <n v="0.16"/>
    <x v="0"/>
    <d v="2016-12-25T00:00:00"/>
    <x v="8"/>
    <n v="5005525"/>
    <m/>
    <m/>
  </r>
  <r>
    <s v="COUNTY"/>
    <x v="15"/>
    <s v="903021"/>
    <n v="0.16"/>
    <n v="0.16"/>
    <x v="0"/>
    <d v="2016-12-25T00:00:00"/>
    <x v="8"/>
    <n v="5005528"/>
    <m/>
    <m/>
  </r>
  <r>
    <s v="COUNTY"/>
    <x v="15"/>
    <s v="903022"/>
    <n v="0.16"/>
    <n v="0.16"/>
    <x v="0"/>
    <d v="2016-12-25T00:00:00"/>
    <x v="8"/>
    <n v="5005529"/>
    <m/>
    <m/>
  </r>
  <r>
    <s v="COUNTY"/>
    <x v="15"/>
    <s v="903023"/>
    <n v="0.16"/>
    <n v="0.16"/>
    <x v="0"/>
    <d v="2016-12-25T00:00:00"/>
    <x v="8"/>
    <n v="5005531"/>
    <m/>
    <m/>
  </r>
  <r>
    <s v="COUNTY"/>
    <x v="15"/>
    <s v="903024"/>
    <n v="0.16"/>
    <n v="0.16"/>
    <x v="0"/>
    <d v="2016-12-25T00:00:00"/>
    <x v="8"/>
    <n v="5005533"/>
    <m/>
    <m/>
  </r>
  <r>
    <s v="COUNTY"/>
    <x v="15"/>
    <s v="903025"/>
    <n v="0.16"/>
    <n v="0.16"/>
    <x v="0"/>
    <d v="2016-12-25T00:00:00"/>
    <x v="8"/>
    <n v="5005538"/>
    <m/>
    <m/>
  </r>
  <r>
    <s v="COUNTY"/>
    <x v="15"/>
    <s v="903026"/>
    <n v="0.16"/>
    <n v="0.16"/>
    <x v="0"/>
    <d v="2016-12-25T00:00:00"/>
    <x v="8"/>
    <n v="5005539"/>
    <m/>
    <m/>
  </r>
  <r>
    <s v="COUNTY"/>
    <x v="15"/>
    <s v="903027"/>
    <n v="0.16"/>
    <n v="0.16"/>
    <x v="0"/>
    <d v="2016-12-25T00:00:00"/>
    <x v="8"/>
    <n v="5005541"/>
    <m/>
    <m/>
  </r>
  <r>
    <s v="COUNTY"/>
    <x v="15"/>
    <s v="903028"/>
    <n v="0.16"/>
    <n v="0.16"/>
    <x v="0"/>
    <d v="2016-12-25T00:00:00"/>
    <x v="8"/>
    <n v="5005543"/>
    <m/>
    <m/>
  </r>
  <r>
    <s v="COUNTY"/>
    <x v="15"/>
    <s v="903029"/>
    <n v="0.16"/>
    <n v="0.16"/>
    <x v="0"/>
    <d v="2016-12-25T00:00:00"/>
    <x v="8"/>
    <n v="5005545"/>
    <m/>
    <m/>
  </r>
  <r>
    <s v="COUNTY"/>
    <x v="15"/>
    <s v="903030"/>
    <n v="0.16"/>
    <n v="0.16"/>
    <x v="0"/>
    <d v="2016-12-25T00:00:00"/>
    <x v="8"/>
    <n v="5005547"/>
    <m/>
    <m/>
  </r>
  <r>
    <s v="COUNTY"/>
    <x v="15"/>
    <s v="903031"/>
    <n v="0.16"/>
    <n v="0.16"/>
    <x v="0"/>
    <d v="2016-12-25T00:00:00"/>
    <x v="8"/>
    <n v="5005551"/>
    <m/>
    <m/>
  </r>
  <r>
    <s v="COUNTY"/>
    <x v="15"/>
    <s v="903032"/>
    <n v="0.16"/>
    <n v="0.16"/>
    <x v="0"/>
    <d v="2016-12-25T00:00:00"/>
    <x v="8"/>
    <n v="5005554"/>
    <m/>
    <m/>
  </r>
  <r>
    <s v="COUNTY"/>
    <x v="15"/>
    <s v="903033"/>
    <n v="0.16"/>
    <n v="0.16"/>
    <x v="0"/>
    <d v="2016-12-25T00:00:00"/>
    <x v="8"/>
    <n v="5005556"/>
    <m/>
    <m/>
  </r>
  <r>
    <s v="COUNTY"/>
    <x v="15"/>
    <s v="903034"/>
    <n v="0.16"/>
    <n v="0.16"/>
    <x v="0"/>
    <d v="2016-12-25T00:00:00"/>
    <x v="8"/>
    <n v="5005558"/>
    <m/>
    <m/>
  </r>
  <r>
    <s v="COUNTY"/>
    <x v="15"/>
    <s v="903035"/>
    <n v="0.16"/>
    <n v="0.16"/>
    <x v="0"/>
    <d v="2016-12-25T00:00:00"/>
    <x v="8"/>
    <n v="5005559"/>
    <m/>
    <m/>
  </r>
  <r>
    <s v="COUNTY"/>
    <x v="15"/>
    <s v="903036"/>
    <n v="0.16"/>
    <n v="0.16"/>
    <x v="0"/>
    <d v="2016-12-25T00:00:00"/>
    <x v="8"/>
    <n v="5005560"/>
    <m/>
    <m/>
  </r>
  <r>
    <s v="COUNTY"/>
    <x v="15"/>
    <s v="903037"/>
    <n v="0.16"/>
    <n v="0.16"/>
    <x v="0"/>
    <d v="2016-12-25T00:00:00"/>
    <x v="8"/>
    <n v="5005565"/>
    <m/>
    <m/>
  </r>
  <r>
    <s v="COUNTY"/>
    <x v="15"/>
    <s v="903038"/>
    <n v="0.16"/>
    <n v="0.16"/>
    <x v="0"/>
    <d v="2016-12-25T00:00:00"/>
    <x v="8"/>
    <n v="5005566"/>
    <m/>
    <m/>
  </r>
  <r>
    <s v="COUNTY"/>
    <x v="15"/>
    <s v="903039"/>
    <n v="0.16"/>
    <n v="0.16"/>
    <x v="0"/>
    <d v="2016-12-25T00:00:00"/>
    <x v="8"/>
    <n v="5005572"/>
    <m/>
    <m/>
  </r>
  <r>
    <s v="COUNTY"/>
    <x v="15"/>
    <s v="903040"/>
    <n v="0.16"/>
    <n v="0.16"/>
    <x v="0"/>
    <d v="2016-12-25T00:00:00"/>
    <x v="8"/>
    <n v="5005573"/>
    <m/>
    <m/>
  </r>
  <r>
    <s v="COUNTY"/>
    <x v="15"/>
    <s v="903041"/>
    <n v="0.16"/>
    <n v="0.16"/>
    <x v="0"/>
    <d v="2016-12-25T00:00:00"/>
    <x v="8"/>
    <n v="5005592"/>
    <m/>
    <m/>
  </r>
  <r>
    <s v="COUNTY"/>
    <x v="15"/>
    <s v="903042"/>
    <n v="0.16"/>
    <n v="0.16"/>
    <x v="0"/>
    <d v="2016-12-25T00:00:00"/>
    <x v="8"/>
    <n v="5005609"/>
    <m/>
    <m/>
  </r>
  <r>
    <s v="COUNTY"/>
    <x v="15"/>
    <s v="903043"/>
    <n v="0.16"/>
    <n v="0.16"/>
    <x v="0"/>
    <d v="2016-12-25T00:00:00"/>
    <x v="8"/>
    <n v="5005612"/>
    <m/>
    <m/>
  </r>
  <r>
    <s v="COUNTY"/>
    <x v="15"/>
    <s v="903044"/>
    <n v="0.16"/>
    <n v="0.16"/>
    <x v="0"/>
    <d v="2016-12-25T00:00:00"/>
    <x v="8"/>
    <n v="5005613"/>
    <m/>
    <m/>
  </r>
  <r>
    <s v="COUNTY"/>
    <x v="15"/>
    <s v="903045"/>
    <n v="0.16"/>
    <n v="0.16"/>
    <x v="0"/>
    <d v="2016-12-25T00:00:00"/>
    <x v="8"/>
    <n v="5005615"/>
    <m/>
    <m/>
  </r>
  <r>
    <s v="COUNTY"/>
    <x v="15"/>
    <s v="903046"/>
    <n v="0.16"/>
    <n v="0.16"/>
    <x v="0"/>
    <d v="2016-12-25T00:00:00"/>
    <x v="8"/>
    <n v="5005617"/>
    <m/>
    <m/>
  </r>
  <r>
    <s v="COUNTY"/>
    <x v="15"/>
    <s v="903047"/>
    <n v="0.16"/>
    <n v="0.16"/>
    <x v="0"/>
    <d v="2016-12-25T00:00:00"/>
    <x v="8"/>
    <n v="5005619"/>
    <m/>
    <m/>
  </r>
  <r>
    <s v="COUNTY"/>
    <x v="15"/>
    <s v="903048"/>
    <n v="0.16"/>
    <n v="0.16"/>
    <x v="0"/>
    <d v="2016-12-25T00:00:00"/>
    <x v="8"/>
    <n v="5005626"/>
    <m/>
    <m/>
  </r>
  <r>
    <s v="COUNTY"/>
    <x v="15"/>
    <s v="903049"/>
    <n v="0.16"/>
    <n v="0.16"/>
    <x v="0"/>
    <d v="2016-12-25T00:00:00"/>
    <x v="8"/>
    <n v="5005627"/>
    <m/>
    <m/>
  </r>
  <r>
    <s v="COUNTY"/>
    <x v="15"/>
    <s v="903050"/>
    <n v="0.16"/>
    <n v="0.16"/>
    <x v="0"/>
    <d v="2016-12-25T00:00:00"/>
    <x v="8"/>
    <n v="5005629"/>
    <m/>
    <m/>
  </r>
  <r>
    <s v="COUNTY"/>
    <x v="15"/>
    <s v="903051"/>
    <n v="0.16"/>
    <n v="0.16"/>
    <x v="0"/>
    <d v="2016-12-25T00:00:00"/>
    <x v="8"/>
    <n v="5005634"/>
    <m/>
    <m/>
  </r>
  <r>
    <s v="COUNTY"/>
    <x v="15"/>
    <s v="903052"/>
    <n v="0.16"/>
    <n v="0.16"/>
    <x v="0"/>
    <d v="2016-12-25T00:00:00"/>
    <x v="8"/>
    <n v="5005645"/>
    <m/>
    <m/>
  </r>
  <r>
    <s v="COUNTY"/>
    <x v="15"/>
    <s v="903053"/>
    <n v="0.16"/>
    <n v="0.16"/>
    <x v="0"/>
    <d v="2016-12-25T00:00:00"/>
    <x v="8"/>
    <n v="5005649"/>
    <m/>
    <m/>
  </r>
  <r>
    <s v="COUNTY"/>
    <x v="15"/>
    <s v="903054"/>
    <n v="0.16"/>
    <n v="0.16"/>
    <x v="0"/>
    <d v="2016-12-25T00:00:00"/>
    <x v="8"/>
    <n v="5005652"/>
    <m/>
    <m/>
  </r>
  <r>
    <s v="COUNTY"/>
    <x v="15"/>
    <s v="903055"/>
    <n v="0.16"/>
    <n v="0.16"/>
    <x v="0"/>
    <d v="2016-12-25T00:00:00"/>
    <x v="8"/>
    <n v="5005663"/>
    <m/>
    <m/>
  </r>
  <r>
    <s v="COUNTY"/>
    <x v="15"/>
    <s v="903056"/>
    <n v="0.16"/>
    <n v="0.16"/>
    <x v="0"/>
    <d v="2016-12-25T00:00:00"/>
    <x v="8"/>
    <n v="5005667"/>
    <m/>
    <m/>
  </r>
  <r>
    <s v="COUNTY"/>
    <x v="15"/>
    <s v="903057"/>
    <n v="0.16"/>
    <n v="0.16"/>
    <x v="0"/>
    <d v="2016-12-25T00:00:00"/>
    <x v="8"/>
    <n v="5005670"/>
    <m/>
    <m/>
  </r>
  <r>
    <s v="COUNTY"/>
    <x v="15"/>
    <s v="903058"/>
    <n v="0.16"/>
    <n v="0.16"/>
    <x v="0"/>
    <d v="2016-12-25T00:00:00"/>
    <x v="8"/>
    <n v="5005674"/>
    <m/>
    <m/>
  </r>
  <r>
    <s v="COUNTY"/>
    <x v="15"/>
    <s v="903059"/>
    <n v="0.16"/>
    <n v="0.16"/>
    <x v="0"/>
    <d v="2016-12-25T00:00:00"/>
    <x v="8"/>
    <n v="5005680"/>
    <m/>
    <m/>
  </r>
  <r>
    <s v="COUNTY"/>
    <x v="15"/>
    <s v="903060"/>
    <n v="0.16"/>
    <n v="0.16"/>
    <x v="0"/>
    <d v="2016-12-25T00:00:00"/>
    <x v="8"/>
    <n v="5005682"/>
    <m/>
    <m/>
  </r>
  <r>
    <s v="COUNTY"/>
    <x v="15"/>
    <s v="903061"/>
    <n v="0.16"/>
    <n v="0.16"/>
    <x v="0"/>
    <d v="2016-12-25T00:00:00"/>
    <x v="8"/>
    <n v="5005683"/>
    <m/>
    <m/>
  </r>
  <r>
    <s v="COUNTY"/>
    <x v="15"/>
    <s v="903062"/>
    <n v="0.16"/>
    <n v="0.16"/>
    <x v="0"/>
    <d v="2016-12-25T00:00:00"/>
    <x v="8"/>
    <n v="5005692"/>
    <m/>
    <m/>
  </r>
  <r>
    <s v="COUNTY"/>
    <x v="15"/>
    <s v="903063"/>
    <n v="0.16"/>
    <n v="0.16"/>
    <x v="0"/>
    <d v="2016-12-25T00:00:00"/>
    <x v="8"/>
    <n v="5005694"/>
    <m/>
    <m/>
  </r>
  <r>
    <s v="COUNTY"/>
    <x v="15"/>
    <s v="903064"/>
    <n v="0.16"/>
    <n v="0.16"/>
    <x v="0"/>
    <d v="2016-12-25T00:00:00"/>
    <x v="8"/>
    <n v="5005698"/>
    <m/>
    <m/>
  </r>
  <r>
    <s v="COUNTY"/>
    <x v="15"/>
    <s v="903065"/>
    <n v="0.16"/>
    <n v="0.16"/>
    <x v="0"/>
    <d v="2016-12-25T00:00:00"/>
    <x v="8"/>
    <n v="5005708"/>
    <m/>
    <m/>
  </r>
  <r>
    <s v="COUNTY"/>
    <x v="15"/>
    <s v="903066"/>
    <n v="0.16"/>
    <n v="0.16"/>
    <x v="0"/>
    <d v="2016-12-25T00:00:00"/>
    <x v="8"/>
    <n v="5005711"/>
    <m/>
    <m/>
  </r>
  <r>
    <s v="COUNTY"/>
    <x v="15"/>
    <s v="903067"/>
    <n v="0.16"/>
    <n v="0.16"/>
    <x v="0"/>
    <d v="2016-12-25T00:00:00"/>
    <x v="8"/>
    <n v="5005714"/>
    <m/>
    <m/>
  </r>
  <r>
    <s v="COUNTY"/>
    <x v="15"/>
    <s v="903068"/>
    <n v="0.16"/>
    <n v="0.16"/>
    <x v="0"/>
    <d v="2016-12-25T00:00:00"/>
    <x v="8"/>
    <n v="5005718"/>
    <m/>
    <m/>
  </r>
  <r>
    <s v="COUNTY"/>
    <x v="15"/>
    <s v="903069"/>
    <n v="0.16"/>
    <n v="0.16"/>
    <x v="0"/>
    <d v="2016-12-25T00:00:00"/>
    <x v="8"/>
    <n v="5005723"/>
    <m/>
    <m/>
  </r>
  <r>
    <s v="COUNTY"/>
    <x v="15"/>
    <s v="903070"/>
    <n v="0.16"/>
    <n v="0.16"/>
    <x v="0"/>
    <d v="2016-12-25T00:00:00"/>
    <x v="8"/>
    <n v="5005730"/>
    <m/>
    <m/>
  </r>
  <r>
    <s v="COUNTY"/>
    <x v="15"/>
    <s v="903071"/>
    <n v="0.16"/>
    <n v="0.16"/>
    <x v="0"/>
    <d v="2016-12-25T00:00:00"/>
    <x v="8"/>
    <n v="5005734"/>
    <m/>
    <m/>
  </r>
  <r>
    <s v="COUNTY"/>
    <x v="15"/>
    <s v="903072"/>
    <n v="0.16"/>
    <n v="0.16"/>
    <x v="0"/>
    <d v="2016-12-25T00:00:00"/>
    <x v="8"/>
    <n v="5005736"/>
    <m/>
    <m/>
  </r>
  <r>
    <s v="COUNTY"/>
    <x v="15"/>
    <s v="903073"/>
    <n v="0.16"/>
    <n v="0.16"/>
    <x v="0"/>
    <d v="2016-12-25T00:00:00"/>
    <x v="8"/>
    <n v="5005741"/>
    <m/>
    <m/>
  </r>
  <r>
    <s v="COUNTY"/>
    <x v="15"/>
    <s v="903074"/>
    <n v="0.16"/>
    <n v="0.16"/>
    <x v="0"/>
    <d v="2016-12-25T00:00:00"/>
    <x v="8"/>
    <n v="5005744"/>
    <m/>
    <m/>
  </r>
  <r>
    <s v="COUNTY"/>
    <x v="15"/>
    <s v="903075"/>
    <n v="0.16"/>
    <n v="0.16"/>
    <x v="0"/>
    <d v="2016-12-25T00:00:00"/>
    <x v="8"/>
    <n v="5005750"/>
    <m/>
    <m/>
  </r>
  <r>
    <s v="COUNTY"/>
    <x v="15"/>
    <s v="903076"/>
    <n v="0.16"/>
    <n v="0.16"/>
    <x v="0"/>
    <d v="2016-12-25T00:00:00"/>
    <x v="8"/>
    <n v="5005755"/>
    <m/>
    <m/>
  </r>
  <r>
    <s v="COUNTY"/>
    <x v="15"/>
    <s v="903077"/>
    <n v="0.16"/>
    <n v="0.16"/>
    <x v="0"/>
    <d v="2016-12-25T00:00:00"/>
    <x v="8"/>
    <n v="5005763"/>
    <m/>
    <m/>
  </r>
  <r>
    <s v="COUNTY"/>
    <x v="15"/>
    <s v="903078"/>
    <n v="0.16"/>
    <n v="0.16"/>
    <x v="0"/>
    <d v="2016-12-25T00:00:00"/>
    <x v="8"/>
    <n v="5005771"/>
    <m/>
    <m/>
  </r>
  <r>
    <s v="COUNTY"/>
    <x v="15"/>
    <s v="903079"/>
    <n v="0.16"/>
    <n v="0.16"/>
    <x v="0"/>
    <d v="2016-12-25T00:00:00"/>
    <x v="8"/>
    <n v="5005772"/>
    <m/>
    <m/>
  </r>
  <r>
    <s v="COUNTY"/>
    <x v="15"/>
    <s v="903080"/>
    <n v="0.16"/>
    <n v="0.16"/>
    <x v="0"/>
    <d v="2016-12-25T00:00:00"/>
    <x v="8"/>
    <n v="5005774"/>
    <m/>
    <m/>
  </r>
  <r>
    <s v="COUNTY"/>
    <x v="15"/>
    <s v="903081"/>
    <n v="0.16"/>
    <n v="0.16"/>
    <x v="0"/>
    <d v="2016-12-25T00:00:00"/>
    <x v="8"/>
    <n v="5005781"/>
    <m/>
    <m/>
  </r>
  <r>
    <s v="COUNTY"/>
    <x v="15"/>
    <s v="903082"/>
    <n v="0.16"/>
    <n v="0.16"/>
    <x v="0"/>
    <d v="2016-12-25T00:00:00"/>
    <x v="8"/>
    <n v="5005782"/>
    <m/>
    <m/>
  </r>
  <r>
    <s v="COUNTY"/>
    <x v="15"/>
    <s v="903083"/>
    <n v="0.16"/>
    <n v="0.16"/>
    <x v="0"/>
    <d v="2016-12-25T00:00:00"/>
    <x v="8"/>
    <n v="5005784"/>
    <m/>
    <m/>
  </r>
  <r>
    <s v="COUNTY"/>
    <x v="15"/>
    <s v="903084"/>
    <n v="0.16"/>
    <n v="0.16"/>
    <x v="0"/>
    <d v="2016-12-25T00:00:00"/>
    <x v="8"/>
    <n v="5005788"/>
    <m/>
    <m/>
  </r>
  <r>
    <s v="COUNTY"/>
    <x v="15"/>
    <s v="903085"/>
    <n v="0.16"/>
    <n v="0.16"/>
    <x v="0"/>
    <d v="2016-12-25T00:00:00"/>
    <x v="8"/>
    <n v="5005791"/>
    <m/>
    <m/>
  </r>
  <r>
    <s v="COUNTY"/>
    <x v="15"/>
    <s v="903086"/>
    <n v="0.16"/>
    <n v="0.16"/>
    <x v="0"/>
    <d v="2016-12-25T00:00:00"/>
    <x v="8"/>
    <n v="5005795"/>
    <m/>
    <m/>
  </r>
  <r>
    <s v="COUNTY"/>
    <x v="15"/>
    <s v="903087"/>
    <n v="0.16"/>
    <n v="0.16"/>
    <x v="0"/>
    <d v="2016-12-25T00:00:00"/>
    <x v="8"/>
    <n v="5005797"/>
    <m/>
    <m/>
  </r>
  <r>
    <s v="COUNTY"/>
    <x v="15"/>
    <s v="903088"/>
    <n v="0.16"/>
    <n v="0.16"/>
    <x v="0"/>
    <d v="2016-12-25T00:00:00"/>
    <x v="8"/>
    <n v="5005799"/>
    <m/>
    <m/>
  </r>
  <r>
    <s v="COUNTY"/>
    <x v="15"/>
    <s v="903089"/>
    <n v="0.16"/>
    <n v="0.16"/>
    <x v="0"/>
    <d v="2016-12-25T00:00:00"/>
    <x v="8"/>
    <n v="5005803"/>
    <m/>
    <m/>
  </r>
  <r>
    <s v="COUNTY"/>
    <x v="15"/>
    <s v="903090"/>
    <n v="0.16"/>
    <n v="0.16"/>
    <x v="0"/>
    <d v="2016-12-25T00:00:00"/>
    <x v="8"/>
    <n v="5005807"/>
    <m/>
    <m/>
  </r>
  <r>
    <s v="COUNTY"/>
    <x v="15"/>
    <s v="903091"/>
    <n v="0.16"/>
    <n v="0.16"/>
    <x v="0"/>
    <d v="2016-12-25T00:00:00"/>
    <x v="8"/>
    <n v="5005816"/>
    <m/>
    <m/>
  </r>
  <r>
    <s v="COUNTY"/>
    <x v="15"/>
    <s v="903092"/>
    <n v="0.16"/>
    <n v="0.16"/>
    <x v="0"/>
    <d v="2016-12-25T00:00:00"/>
    <x v="8"/>
    <n v="5005819"/>
    <m/>
    <m/>
  </r>
  <r>
    <s v="COUNTY"/>
    <x v="15"/>
    <s v="903093"/>
    <n v="0.16"/>
    <n v="0.16"/>
    <x v="0"/>
    <d v="2016-12-25T00:00:00"/>
    <x v="8"/>
    <n v="5005824"/>
    <m/>
    <m/>
  </r>
  <r>
    <s v="COUNTY"/>
    <x v="15"/>
    <s v="903094"/>
    <n v="0.16"/>
    <n v="0.16"/>
    <x v="0"/>
    <d v="2016-12-25T00:00:00"/>
    <x v="8"/>
    <n v="5005826"/>
    <m/>
    <m/>
  </r>
  <r>
    <s v="COUNTY"/>
    <x v="15"/>
    <s v="903095"/>
    <n v="0.16"/>
    <n v="0.16"/>
    <x v="0"/>
    <d v="2016-12-25T00:00:00"/>
    <x v="8"/>
    <n v="5005827"/>
    <m/>
    <m/>
  </r>
  <r>
    <s v="COUNTY"/>
    <x v="15"/>
    <s v="903096"/>
    <n v="0.16"/>
    <n v="0.16"/>
    <x v="0"/>
    <d v="2016-12-25T00:00:00"/>
    <x v="8"/>
    <n v="5005830"/>
    <m/>
    <m/>
  </r>
  <r>
    <s v="COUNTY"/>
    <x v="15"/>
    <s v="903097"/>
    <n v="0.16"/>
    <n v="0.16"/>
    <x v="0"/>
    <d v="2016-12-25T00:00:00"/>
    <x v="8"/>
    <n v="5005831"/>
    <m/>
    <m/>
  </r>
  <r>
    <s v="COUNTY"/>
    <x v="15"/>
    <s v="903098"/>
    <n v="0.16"/>
    <n v="0.16"/>
    <x v="0"/>
    <d v="2016-12-25T00:00:00"/>
    <x v="8"/>
    <n v="5005834"/>
    <m/>
    <m/>
  </r>
  <r>
    <s v="COUNTY"/>
    <x v="15"/>
    <s v="903099"/>
    <n v="0.16"/>
    <n v="0.16"/>
    <x v="0"/>
    <d v="2016-12-25T00:00:00"/>
    <x v="8"/>
    <n v="5005838"/>
    <m/>
    <m/>
  </r>
  <r>
    <s v="COUNTY"/>
    <x v="15"/>
    <s v="903100"/>
    <n v="0.16"/>
    <n v="0.16"/>
    <x v="0"/>
    <d v="2016-12-25T00:00:00"/>
    <x v="8"/>
    <n v="5005847"/>
    <m/>
    <m/>
  </r>
  <r>
    <s v="COUNTY"/>
    <x v="15"/>
    <s v="903101"/>
    <n v="0.16"/>
    <n v="0.16"/>
    <x v="0"/>
    <d v="2016-12-25T00:00:00"/>
    <x v="8"/>
    <n v="5005850"/>
    <m/>
    <m/>
  </r>
  <r>
    <s v="COUNTY"/>
    <x v="15"/>
    <s v="903102"/>
    <n v="0.16"/>
    <n v="0.16"/>
    <x v="0"/>
    <d v="2016-12-25T00:00:00"/>
    <x v="8"/>
    <n v="5005851"/>
    <m/>
    <m/>
  </r>
  <r>
    <s v="COUNTY"/>
    <x v="15"/>
    <s v="903103"/>
    <n v="0.16"/>
    <n v="0.16"/>
    <x v="0"/>
    <d v="2016-12-25T00:00:00"/>
    <x v="8"/>
    <n v="5005852"/>
    <m/>
    <m/>
  </r>
  <r>
    <s v="COUNTY"/>
    <x v="15"/>
    <s v="903104"/>
    <n v="0.16"/>
    <n v="0.16"/>
    <x v="0"/>
    <d v="2016-12-25T00:00:00"/>
    <x v="8"/>
    <n v="5005853"/>
    <m/>
    <m/>
  </r>
  <r>
    <s v="COUNTY"/>
    <x v="15"/>
    <s v="903105"/>
    <n v="0.16"/>
    <n v="0.16"/>
    <x v="0"/>
    <d v="2016-12-25T00:00:00"/>
    <x v="8"/>
    <n v="5005859"/>
    <m/>
    <m/>
  </r>
  <r>
    <s v="COUNTY"/>
    <x v="15"/>
    <s v="903106"/>
    <n v="0.16"/>
    <n v="0.16"/>
    <x v="0"/>
    <d v="2016-12-25T00:00:00"/>
    <x v="8"/>
    <n v="5005866"/>
    <m/>
    <m/>
  </r>
  <r>
    <s v="COUNTY"/>
    <x v="15"/>
    <s v="903107"/>
    <n v="0.16"/>
    <n v="0.16"/>
    <x v="0"/>
    <d v="2016-12-25T00:00:00"/>
    <x v="8"/>
    <n v="5005878"/>
    <m/>
    <m/>
  </r>
  <r>
    <s v="COUNTY"/>
    <x v="15"/>
    <s v="903108"/>
    <n v="0.16"/>
    <n v="0.16"/>
    <x v="0"/>
    <d v="2016-12-25T00:00:00"/>
    <x v="8"/>
    <n v="5005879"/>
    <m/>
    <m/>
  </r>
  <r>
    <s v="COUNTY"/>
    <x v="15"/>
    <s v="903109"/>
    <n v="0.16"/>
    <n v="0.16"/>
    <x v="0"/>
    <d v="2016-12-25T00:00:00"/>
    <x v="8"/>
    <n v="5005882"/>
    <m/>
    <m/>
  </r>
  <r>
    <s v="COUNTY"/>
    <x v="15"/>
    <s v="903110"/>
    <n v="0.16"/>
    <n v="0.16"/>
    <x v="0"/>
    <d v="2016-12-25T00:00:00"/>
    <x v="8"/>
    <n v="5005884"/>
    <m/>
    <m/>
  </r>
  <r>
    <s v="COUNTY"/>
    <x v="15"/>
    <s v="903111"/>
    <n v="0.16"/>
    <n v="0.16"/>
    <x v="0"/>
    <d v="2016-12-25T00:00:00"/>
    <x v="8"/>
    <n v="5005885"/>
    <m/>
    <m/>
  </r>
  <r>
    <s v="COUNTY"/>
    <x v="15"/>
    <s v="903112"/>
    <n v="0.16"/>
    <n v="0.16"/>
    <x v="0"/>
    <d v="2016-12-25T00:00:00"/>
    <x v="8"/>
    <n v="5005894"/>
    <m/>
    <m/>
  </r>
  <r>
    <s v="COUNTY"/>
    <x v="15"/>
    <s v="903113"/>
    <n v="0.16"/>
    <n v="0.16"/>
    <x v="0"/>
    <d v="2016-12-25T00:00:00"/>
    <x v="8"/>
    <n v="5005899"/>
    <m/>
    <m/>
  </r>
  <r>
    <s v="COUNTY"/>
    <x v="15"/>
    <s v="903114"/>
    <n v="0.16"/>
    <n v="0.16"/>
    <x v="0"/>
    <d v="2016-12-25T00:00:00"/>
    <x v="8"/>
    <n v="5005904"/>
    <m/>
    <m/>
  </r>
  <r>
    <s v="COUNTY"/>
    <x v="15"/>
    <s v="903115"/>
    <n v="0.16"/>
    <n v="0.16"/>
    <x v="0"/>
    <d v="2016-12-25T00:00:00"/>
    <x v="8"/>
    <n v="5005908"/>
    <m/>
    <m/>
  </r>
  <r>
    <s v="COUNTY"/>
    <x v="15"/>
    <s v="903116"/>
    <n v="0.16"/>
    <n v="0.16"/>
    <x v="0"/>
    <d v="2016-12-25T00:00:00"/>
    <x v="8"/>
    <n v="5005909"/>
    <m/>
    <m/>
  </r>
  <r>
    <s v="COUNTY"/>
    <x v="15"/>
    <s v="903117"/>
    <n v="0.16"/>
    <n v="0.16"/>
    <x v="0"/>
    <d v="2016-12-25T00:00:00"/>
    <x v="8"/>
    <n v="5005918"/>
    <m/>
    <m/>
  </r>
  <r>
    <s v="COUNTY"/>
    <x v="15"/>
    <s v="903118"/>
    <n v="0.16"/>
    <n v="0.16"/>
    <x v="0"/>
    <d v="2016-12-25T00:00:00"/>
    <x v="8"/>
    <n v="5005922"/>
    <m/>
    <m/>
  </r>
  <r>
    <s v="COUNTY"/>
    <x v="15"/>
    <s v="903119"/>
    <n v="0.16"/>
    <n v="0.16"/>
    <x v="0"/>
    <d v="2016-12-25T00:00:00"/>
    <x v="8"/>
    <n v="5005929"/>
    <m/>
    <m/>
  </r>
  <r>
    <s v="COUNTY"/>
    <x v="15"/>
    <s v="903120"/>
    <n v="0.16"/>
    <n v="0.16"/>
    <x v="0"/>
    <d v="2016-12-25T00:00:00"/>
    <x v="8"/>
    <n v="5005931"/>
    <m/>
    <m/>
  </r>
  <r>
    <s v="COUNTY"/>
    <x v="15"/>
    <s v="903121"/>
    <n v="0.16"/>
    <n v="0.16"/>
    <x v="0"/>
    <d v="2016-12-25T00:00:00"/>
    <x v="8"/>
    <n v="5005941"/>
    <m/>
    <m/>
  </r>
  <r>
    <s v="COUNTY"/>
    <x v="15"/>
    <s v="903122"/>
    <n v="0.16"/>
    <n v="0.16"/>
    <x v="0"/>
    <d v="2016-12-25T00:00:00"/>
    <x v="8"/>
    <n v="5005943"/>
    <m/>
    <m/>
  </r>
  <r>
    <s v="COUNTY"/>
    <x v="15"/>
    <s v="903123"/>
    <n v="0.16"/>
    <n v="0.16"/>
    <x v="0"/>
    <d v="2016-12-25T00:00:00"/>
    <x v="8"/>
    <n v="5005946"/>
    <m/>
    <m/>
  </r>
  <r>
    <s v="COUNTY"/>
    <x v="15"/>
    <s v="903124"/>
    <n v="0.16"/>
    <n v="0.16"/>
    <x v="0"/>
    <d v="2016-12-25T00:00:00"/>
    <x v="8"/>
    <n v="5006024"/>
    <m/>
    <m/>
  </r>
  <r>
    <s v="COUNTY"/>
    <x v="15"/>
    <s v="903125"/>
    <n v="0.16"/>
    <n v="0.16"/>
    <x v="0"/>
    <d v="2016-12-25T00:00:00"/>
    <x v="8"/>
    <n v="5006245"/>
    <m/>
    <m/>
  </r>
  <r>
    <s v="COUNTY"/>
    <x v="15"/>
    <s v="903126"/>
    <n v="0.16"/>
    <n v="0.16"/>
    <x v="0"/>
    <d v="2016-12-25T00:00:00"/>
    <x v="8"/>
    <n v="5006250"/>
    <m/>
    <m/>
  </r>
  <r>
    <s v="COUNTY"/>
    <x v="15"/>
    <s v="903127"/>
    <n v="0.16"/>
    <n v="0.16"/>
    <x v="0"/>
    <d v="2016-12-25T00:00:00"/>
    <x v="8"/>
    <n v="5006278"/>
    <m/>
    <m/>
  </r>
  <r>
    <s v="COUNTY"/>
    <x v="15"/>
    <s v="903128"/>
    <n v="0.16"/>
    <n v="0.16"/>
    <x v="0"/>
    <d v="2016-12-25T00:00:00"/>
    <x v="8"/>
    <n v="5006320"/>
    <m/>
    <m/>
  </r>
  <r>
    <s v="COUNTY"/>
    <x v="15"/>
    <s v="903129"/>
    <n v="0.16"/>
    <n v="0.16"/>
    <x v="0"/>
    <d v="2016-12-25T00:00:00"/>
    <x v="8"/>
    <n v="5006385"/>
    <m/>
    <m/>
  </r>
  <r>
    <s v="COUNTY"/>
    <x v="15"/>
    <s v="903130"/>
    <n v="0.16"/>
    <n v="0.16"/>
    <x v="0"/>
    <d v="2016-12-25T00:00:00"/>
    <x v="8"/>
    <n v="5006421"/>
    <m/>
    <m/>
  </r>
  <r>
    <s v="COUNTY"/>
    <x v="15"/>
    <s v="903131"/>
    <n v="0.16"/>
    <n v="0.16"/>
    <x v="0"/>
    <d v="2016-12-25T00:00:00"/>
    <x v="8"/>
    <n v="5006519"/>
    <m/>
    <m/>
  </r>
  <r>
    <s v="COUNTY"/>
    <x v="15"/>
    <s v="903132"/>
    <n v="0.16"/>
    <n v="0.16"/>
    <x v="0"/>
    <d v="2016-12-25T00:00:00"/>
    <x v="8"/>
    <n v="5006706"/>
    <m/>
    <m/>
  </r>
  <r>
    <s v="COUNTY"/>
    <x v="15"/>
    <s v="903133"/>
    <n v="0.16"/>
    <n v="0.16"/>
    <x v="0"/>
    <d v="2016-12-25T00:00:00"/>
    <x v="8"/>
    <n v="5006730"/>
    <m/>
    <m/>
  </r>
  <r>
    <s v="COUNTY"/>
    <x v="15"/>
    <s v="903134"/>
    <n v="0.16"/>
    <n v="0.16"/>
    <x v="0"/>
    <d v="2016-12-25T00:00:00"/>
    <x v="8"/>
    <n v="5006749"/>
    <m/>
    <m/>
  </r>
  <r>
    <s v="COUNTY"/>
    <x v="15"/>
    <s v="903135"/>
    <n v="0.16"/>
    <n v="0.16"/>
    <x v="0"/>
    <d v="2016-12-25T00:00:00"/>
    <x v="8"/>
    <n v="5006794"/>
    <m/>
    <m/>
  </r>
  <r>
    <s v="COUNTY"/>
    <x v="15"/>
    <s v="903136"/>
    <n v="0.16"/>
    <n v="0.16"/>
    <x v="0"/>
    <d v="2016-12-25T00:00:00"/>
    <x v="8"/>
    <n v="5006828"/>
    <m/>
    <m/>
  </r>
  <r>
    <s v="COUNTY"/>
    <x v="15"/>
    <s v="903137"/>
    <n v="0.16"/>
    <n v="0.16"/>
    <x v="0"/>
    <d v="2016-12-25T00:00:00"/>
    <x v="8"/>
    <n v="5006861"/>
    <m/>
    <m/>
  </r>
  <r>
    <s v="COUNTY"/>
    <x v="15"/>
    <s v="903138"/>
    <n v="0.16"/>
    <n v="0.16"/>
    <x v="0"/>
    <d v="2016-12-25T00:00:00"/>
    <x v="8"/>
    <n v="5006906"/>
    <m/>
    <m/>
  </r>
  <r>
    <s v="COUNTY"/>
    <x v="15"/>
    <s v="903139"/>
    <n v="0.16"/>
    <n v="0.16"/>
    <x v="0"/>
    <d v="2016-12-25T00:00:00"/>
    <x v="8"/>
    <n v="5006908"/>
    <m/>
    <m/>
  </r>
  <r>
    <s v="COUNTY"/>
    <x v="15"/>
    <s v="903140"/>
    <n v="0.16"/>
    <n v="0.16"/>
    <x v="0"/>
    <d v="2016-12-25T00:00:00"/>
    <x v="8"/>
    <n v="5006980"/>
    <m/>
    <m/>
  </r>
  <r>
    <s v="COUNTY"/>
    <x v="15"/>
    <s v="903141"/>
    <n v="0.16"/>
    <n v="0.16"/>
    <x v="0"/>
    <d v="2016-12-25T00:00:00"/>
    <x v="8"/>
    <n v="5007002"/>
    <m/>
    <m/>
  </r>
  <r>
    <s v="COUNTY"/>
    <x v="15"/>
    <s v="903142"/>
    <n v="0.16"/>
    <n v="0.16"/>
    <x v="0"/>
    <d v="2016-12-25T00:00:00"/>
    <x v="8"/>
    <n v="5007054"/>
    <m/>
    <m/>
  </r>
  <r>
    <s v="COUNTY"/>
    <x v="15"/>
    <s v="903143"/>
    <n v="0.16"/>
    <n v="0.16"/>
    <x v="0"/>
    <d v="2016-12-25T00:00:00"/>
    <x v="8"/>
    <n v="5007058"/>
    <m/>
    <m/>
  </r>
  <r>
    <s v="COUNTY"/>
    <x v="15"/>
    <s v="903144"/>
    <n v="0.16"/>
    <n v="0.16"/>
    <x v="0"/>
    <d v="2016-12-25T00:00:00"/>
    <x v="8"/>
    <n v="5007099"/>
    <m/>
    <m/>
  </r>
  <r>
    <s v="COUNTY"/>
    <x v="15"/>
    <s v="903145"/>
    <n v="0.16"/>
    <n v="0.16"/>
    <x v="0"/>
    <d v="2016-12-25T00:00:00"/>
    <x v="8"/>
    <n v="5010420"/>
    <m/>
    <m/>
  </r>
  <r>
    <s v="COUNTY"/>
    <x v="15"/>
    <s v="903146"/>
    <n v="0.16"/>
    <n v="0.16"/>
    <x v="0"/>
    <d v="2016-12-25T00:00:00"/>
    <x v="8"/>
    <n v="5011651"/>
    <m/>
    <m/>
  </r>
  <r>
    <s v="COUNTY"/>
    <x v="15"/>
    <s v="903147"/>
    <n v="0.16"/>
    <n v="0.16"/>
    <x v="0"/>
    <d v="2016-12-25T00:00:00"/>
    <x v="8"/>
    <n v="5011688"/>
    <m/>
    <m/>
  </r>
  <r>
    <s v="COUNTY"/>
    <x v="15"/>
    <s v="903148"/>
    <n v="0.16"/>
    <n v="0.16"/>
    <x v="0"/>
    <d v="2016-12-25T00:00:00"/>
    <x v="8"/>
    <n v="5011850"/>
    <m/>
    <m/>
  </r>
  <r>
    <s v="COUNTY"/>
    <x v="15"/>
    <s v="903149"/>
    <n v="0.16"/>
    <n v="0.16"/>
    <x v="0"/>
    <d v="2016-12-25T00:00:00"/>
    <x v="8"/>
    <n v="5011977"/>
    <m/>
    <m/>
  </r>
  <r>
    <s v="COUNTY"/>
    <x v="15"/>
    <s v="903150"/>
    <n v="0.16"/>
    <n v="0.16"/>
    <x v="0"/>
    <d v="2016-12-25T00:00:00"/>
    <x v="8"/>
    <n v="5012037"/>
    <m/>
    <m/>
  </r>
  <r>
    <s v="COUNTY"/>
    <x v="15"/>
    <s v="903151"/>
    <n v="0.16"/>
    <n v="0.16"/>
    <x v="0"/>
    <d v="2016-12-25T00:00:00"/>
    <x v="8"/>
    <n v="5012284"/>
    <m/>
    <m/>
  </r>
  <r>
    <s v="COUNTY"/>
    <x v="15"/>
    <s v="903152"/>
    <n v="0.16"/>
    <n v="0.16"/>
    <x v="0"/>
    <d v="2016-12-25T00:00:00"/>
    <x v="8"/>
    <n v="5012353"/>
    <m/>
    <m/>
  </r>
  <r>
    <s v="COUNTY"/>
    <x v="15"/>
    <s v="903153"/>
    <n v="0.16"/>
    <n v="0.16"/>
    <x v="0"/>
    <d v="2016-12-25T00:00:00"/>
    <x v="8"/>
    <n v="5013150"/>
    <m/>
    <m/>
  </r>
  <r>
    <s v="COUNTY"/>
    <x v="15"/>
    <s v="903154"/>
    <n v="0.16"/>
    <n v="0.16"/>
    <x v="0"/>
    <d v="2016-12-25T00:00:00"/>
    <x v="8"/>
    <n v="5013670"/>
    <m/>
    <m/>
  </r>
  <r>
    <s v="COUNTY"/>
    <x v="15"/>
    <s v="903155"/>
    <n v="0.16"/>
    <n v="0.16"/>
    <x v="0"/>
    <d v="2016-12-25T00:00:00"/>
    <x v="8"/>
    <n v="5013752"/>
    <m/>
    <m/>
  </r>
  <r>
    <s v="COUNTY"/>
    <x v="15"/>
    <s v="903156"/>
    <n v="0.16"/>
    <n v="0.16"/>
    <x v="0"/>
    <d v="2016-12-25T00:00:00"/>
    <x v="8"/>
    <n v="5013902"/>
    <m/>
    <m/>
  </r>
  <r>
    <s v="COUNTY"/>
    <x v="15"/>
    <s v="903157"/>
    <n v="0.16"/>
    <n v="0.16"/>
    <x v="0"/>
    <d v="2016-12-25T00:00:00"/>
    <x v="8"/>
    <n v="5013961"/>
    <m/>
    <m/>
  </r>
  <r>
    <s v="COUNTY"/>
    <x v="15"/>
    <s v="903158"/>
    <n v="0.16"/>
    <n v="0.16"/>
    <x v="0"/>
    <d v="2016-12-25T00:00:00"/>
    <x v="8"/>
    <n v="5014195"/>
    <m/>
    <m/>
  </r>
  <r>
    <s v="COUNTY"/>
    <x v="15"/>
    <s v="903159"/>
    <n v="0.16"/>
    <n v="0.16"/>
    <x v="0"/>
    <d v="2016-12-25T00:00:00"/>
    <x v="8"/>
    <n v="5014222"/>
    <m/>
    <m/>
  </r>
  <r>
    <s v="COUNTY"/>
    <x v="15"/>
    <s v="903160"/>
    <n v="0.16"/>
    <n v="0.16"/>
    <x v="0"/>
    <d v="2016-12-25T00:00:00"/>
    <x v="8"/>
    <n v="5014509"/>
    <m/>
    <m/>
  </r>
  <r>
    <s v="COUNTY"/>
    <x v="15"/>
    <s v="903161"/>
    <n v="0.16"/>
    <n v="0.16"/>
    <x v="0"/>
    <d v="2016-12-25T00:00:00"/>
    <x v="8"/>
    <n v="5015203"/>
    <m/>
    <m/>
  </r>
  <r>
    <s v="COUNTY"/>
    <x v="15"/>
    <s v="903162"/>
    <n v="0.16"/>
    <n v="0.16"/>
    <x v="0"/>
    <d v="2016-12-25T00:00:00"/>
    <x v="8"/>
    <n v="5015217"/>
    <m/>
    <m/>
  </r>
  <r>
    <s v="COUNTY"/>
    <x v="15"/>
    <s v="903163"/>
    <n v="0.16"/>
    <n v="0.16"/>
    <x v="0"/>
    <d v="2016-12-25T00:00:00"/>
    <x v="8"/>
    <n v="5015705"/>
    <m/>
    <m/>
  </r>
  <r>
    <s v="COUNTY"/>
    <x v="15"/>
    <s v="903164"/>
    <n v="0.16"/>
    <n v="0.16"/>
    <x v="0"/>
    <d v="2016-12-25T00:00:00"/>
    <x v="8"/>
    <n v="5015848"/>
    <m/>
    <m/>
  </r>
  <r>
    <s v="COUNTY"/>
    <x v="15"/>
    <s v="903165"/>
    <n v="0.16"/>
    <n v="0.16"/>
    <x v="0"/>
    <d v="2016-12-25T00:00:00"/>
    <x v="8"/>
    <n v="5015928"/>
    <m/>
    <m/>
  </r>
  <r>
    <s v="COUNTY"/>
    <x v="15"/>
    <s v="903166"/>
    <n v="0.16"/>
    <n v="0.16"/>
    <x v="0"/>
    <d v="2016-12-25T00:00:00"/>
    <x v="8"/>
    <n v="5015934"/>
    <m/>
    <m/>
  </r>
  <r>
    <s v="COUNTY"/>
    <x v="15"/>
    <s v="903167"/>
    <n v="0.16"/>
    <n v="0.16"/>
    <x v="0"/>
    <d v="2016-12-25T00:00:00"/>
    <x v="8"/>
    <n v="5015988"/>
    <m/>
    <m/>
  </r>
  <r>
    <s v="COUNTY"/>
    <x v="15"/>
    <s v="903168"/>
    <n v="0.16"/>
    <n v="0.16"/>
    <x v="0"/>
    <d v="2016-12-25T00:00:00"/>
    <x v="8"/>
    <n v="5016006"/>
    <m/>
    <m/>
  </r>
  <r>
    <s v="COUNTY"/>
    <x v="15"/>
    <s v="903169"/>
    <n v="0.16"/>
    <n v="0.16"/>
    <x v="0"/>
    <d v="2016-12-25T00:00:00"/>
    <x v="8"/>
    <n v="5016033"/>
    <m/>
    <m/>
  </r>
  <r>
    <s v="COUNTY"/>
    <x v="15"/>
    <s v="903170"/>
    <n v="0.16"/>
    <n v="0.16"/>
    <x v="0"/>
    <d v="2016-12-25T00:00:00"/>
    <x v="8"/>
    <n v="5016034"/>
    <m/>
    <m/>
  </r>
  <r>
    <s v="AWH"/>
    <x v="15"/>
    <s v="903171"/>
    <n v="0.16"/>
    <n v="0.16"/>
    <x v="0"/>
    <d v="2016-12-25T00:00:00"/>
    <x v="8"/>
    <n v="5016048"/>
    <m/>
    <m/>
  </r>
  <r>
    <s v="COUNTY"/>
    <x v="15"/>
    <s v="903172"/>
    <n v="0.16"/>
    <n v="0.16"/>
    <x v="0"/>
    <d v="2016-12-25T00:00:00"/>
    <x v="8"/>
    <n v="5016177"/>
    <m/>
    <m/>
  </r>
  <r>
    <s v="COUNTY"/>
    <x v="15"/>
    <s v="903173"/>
    <n v="0.16"/>
    <n v="0.16"/>
    <x v="0"/>
    <d v="2016-12-25T00:00:00"/>
    <x v="8"/>
    <n v="5016188"/>
    <m/>
    <m/>
  </r>
  <r>
    <s v="COUNTY"/>
    <x v="15"/>
    <s v="903174"/>
    <n v="0.16"/>
    <n v="0.16"/>
    <x v="0"/>
    <d v="2016-12-25T00:00:00"/>
    <x v="8"/>
    <n v="5016201"/>
    <m/>
    <m/>
  </r>
  <r>
    <s v="COUNTY"/>
    <x v="15"/>
    <s v="903175"/>
    <n v="0.16"/>
    <n v="0.16"/>
    <x v="0"/>
    <d v="2016-12-25T00:00:00"/>
    <x v="8"/>
    <n v="5016211"/>
    <m/>
    <m/>
  </r>
  <r>
    <s v="COUNTY"/>
    <x v="15"/>
    <s v="903176"/>
    <n v="0.16"/>
    <n v="0.16"/>
    <x v="0"/>
    <d v="2016-12-25T00:00:00"/>
    <x v="8"/>
    <n v="5016229"/>
    <m/>
    <m/>
  </r>
  <r>
    <s v="COUNTY"/>
    <x v="15"/>
    <s v="903177"/>
    <n v="0.16"/>
    <n v="0.16"/>
    <x v="0"/>
    <d v="2016-12-25T00:00:00"/>
    <x v="8"/>
    <n v="5016244"/>
    <m/>
    <m/>
  </r>
  <r>
    <s v="COUNTY"/>
    <x v="15"/>
    <s v="903178"/>
    <n v="0.16"/>
    <n v="0.16"/>
    <x v="0"/>
    <d v="2016-12-25T00:00:00"/>
    <x v="8"/>
    <n v="5016264"/>
    <m/>
    <m/>
  </r>
  <r>
    <s v="COUNTY"/>
    <x v="15"/>
    <s v="903179"/>
    <n v="0.16"/>
    <n v="0.16"/>
    <x v="0"/>
    <d v="2016-12-25T00:00:00"/>
    <x v="8"/>
    <n v="5016335"/>
    <m/>
    <m/>
  </r>
  <r>
    <s v="COUNTY"/>
    <x v="15"/>
    <s v="903180"/>
    <n v="0.16"/>
    <n v="0.16"/>
    <x v="0"/>
    <d v="2016-12-25T00:00:00"/>
    <x v="8"/>
    <n v="5016434"/>
    <m/>
    <m/>
  </r>
  <r>
    <s v="COUNTY"/>
    <x v="15"/>
    <s v="903181"/>
    <n v="0.16"/>
    <n v="0.16"/>
    <x v="0"/>
    <d v="2016-12-25T00:00:00"/>
    <x v="8"/>
    <n v="5016439"/>
    <m/>
    <m/>
  </r>
  <r>
    <s v="COUNTY"/>
    <x v="15"/>
    <s v="903182"/>
    <n v="0.16"/>
    <n v="0.16"/>
    <x v="0"/>
    <d v="2016-12-25T00:00:00"/>
    <x v="8"/>
    <n v="5016483"/>
    <m/>
    <m/>
  </r>
  <r>
    <s v="COUNTY"/>
    <x v="15"/>
    <s v="903183"/>
    <n v="0.16"/>
    <n v="0.16"/>
    <x v="0"/>
    <d v="2016-12-25T00:00:00"/>
    <x v="8"/>
    <n v="5016489"/>
    <m/>
    <m/>
  </r>
  <r>
    <s v="COUNTY"/>
    <x v="15"/>
    <s v="903184"/>
    <n v="0.16"/>
    <n v="0.16"/>
    <x v="0"/>
    <d v="2016-12-25T00:00:00"/>
    <x v="8"/>
    <n v="5016490"/>
    <m/>
    <m/>
  </r>
  <r>
    <s v="COUNTY"/>
    <x v="15"/>
    <s v="903185"/>
    <n v="0.16"/>
    <n v="0.16"/>
    <x v="0"/>
    <d v="2016-12-25T00:00:00"/>
    <x v="8"/>
    <n v="5016505"/>
    <m/>
    <m/>
  </r>
  <r>
    <s v="COUNTY"/>
    <x v="15"/>
    <s v="903186"/>
    <n v="0.16"/>
    <n v="0.16"/>
    <x v="0"/>
    <d v="2016-12-25T00:00:00"/>
    <x v="8"/>
    <n v="5016568"/>
    <m/>
    <m/>
  </r>
  <r>
    <s v="COUNTY"/>
    <x v="15"/>
    <s v="903187"/>
    <n v="0.16"/>
    <n v="0.16"/>
    <x v="0"/>
    <d v="2016-12-25T00:00:00"/>
    <x v="8"/>
    <n v="5016682"/>
    <m/>
    <m/>
  </r>
  <r>
    <s v="COUNTY"/>
    <x v="15"/>
    <s v="903188"/>
    <n v="0.16"/>
    <n v="0.16"/>
    <x v="0"/>
    <d v="2016-12-25T00:00:00"/>
    <x v="8"/>
    <n v="5700670"/>
    <m/>
    <m/>
  </r>
  <r>
    <s v="COUNTY"/>
    <x v="15"/>
    <s v="903189"/>
    <n v="0.16"/>
    <n v="0.16"/>
    <x v="0"/>
    <d v="2016-12-25T00:00:00"/>
    <x v="8"/>
    <n v="5701010"/>
    <m/>
    <m/>
  </r>
  <r>
    <s v="COUNTY"/>
    <x v="15"/>
    <s v="903190"/>
    <n v="0.16"/>
    <n v="0.16"/>
    <x v="0"/>
    <d v="2016-12-25T00:00:00"/>
    <x v="8"/>
    <n v="5701250"/>
    <m/>
    <m/>
  </r>
  <r>
    <s v="COUNTY"/>
    <x v="15"/>
    <s v="903191"/>
    <n v="0.16"/>
    <n v="0.16"/>
    <x v="0"/>
    <d v="2016-12-25T00:00:00"/>
    <x v="8"/>
    <n v="5701470"/>
    <m/>
    <m/>
  </r>
  <r>
    <s v="COUNTY"/>
    <x v="15"/>
    <s v="903192"/>
    <n v="0.16"/>
    <n v="0.16"/>
    <x v="0"/>
    <d v="2016-12-25T00:00:00"/>
    <x v="8"/>
    <n v="5701670"/>
    <m/>
    <m/>
  </r>
  <r>
    <s v="COUNTY"/>
    <x v="15"/>
    <s v="903193"/>
    <n v="0.16"/>
    <n v="0.16"/>
    <x v="0"/>
    <d v="2016-12-25T00:00:00"/>
    <x v="8"/>
    <n v="5701710"/>
    <m/>
    <m/>
  </r>
  <r>
    <s v="COUNTY"/>
    <x v="15"/>
    <s v="903194"/>
    <n v="0.16"/>
    <n v="0.16"/>
    <x v="0"/>
    <d v="2016-12-25T00:00:00"/>
    <x v="8"/>
    <n v="5702090"/>
    <m/>
    <m/>
  </r>
  <r>
    <s v="COUNTY"/>
    <x v="15"/>
    <s v="903195"/>
    <n v="0.16"/>
    <n v="0.16"/>
    <x v="0"/>
    <d v="2016-12-25T00:00:00"/>
    <x v="8"/>
    <n v="5702760"/>
    <m/>
    <m/>
  </r>
  <r>
    <s v="COUNTY"/>
    <x v="15"/>
    <s v="903196"/>
    <n v="0.16"/>
    <n v="0.16"/>
    <x v="0"/>
    <d v="2016-12-25T00:00:00"/>
    <x v="8"/>
    <n v="5703470"/>
    <m/>
    <m/>
  </r>
  <r>
    <s v="COUNTY"/>
    <x v="15"/>
    <s v="903197"/>
    <n v="0.16"/>
    <n v="0.16"/>
    <x v="0"/>
    <d v="2016-12-25T00:00:00"/>
    <x v="8"/>
    <n v="5703920"/>
    <m/>
    <m/>
  </r>
  <r>
    <s v="COUNTY"/>
    <x v="15"/>
    <s v="903198"/>
    <n v="0.16"/>
    <n v="0.16"/>
    <x v="0"/>
    <d v="2016-12-25T00:00:00"/>
    <x v="8"/>
    <n v="5704980"/>
    <m/>
    <m/>
  </r>
  <r>
    <s v="COUNTY"/>
    <x v="15"/>
    <s v="903199"/>
    <n v="0.16"/>
    <n v="0.16"/>
    <x v="0"/>
    <d v="2016-12-25T00:00:00"/>
    <x v="8"/>
    <n v="5705410"/>
    <m/>
    <m/>
  </r>
  <r>
    <s v="COUNTY"/>
    <x v="15"/>
    <s v="903200"/>
    <n v="0.16"/>
    <n v="0.16"/>
    <x v="0"/>
    <d v="2016-12-25T00:00:00"/>
    <x v="8"/>
    <n v="5705580"/>
    <m/>
    <m/>
  </r>
  <r>
    <s v="COUNTY"/>
    <x v="15"/>
    <s v="903201"/>
    <n v="0.16"/>
    <n v="0.16"/>
    <x v="0"/>
    <d v="2016-12-25T00:00:00"/>
    <x v="8"/>
    <n v="5705880"/>
    <m/>
    <m/>
  </r>
  <r>
    <s v="COUNTY"/>
    <x v="15"/>
    <s v="903202"/>
    <n v="0.16"/>
    <n v="0.16"/>
    <x v="0"/>
    <d v="2016-12-25T00:00:00"/>
    <x v="8"/>
    <n v="5706020"/>
    <m/>
    <m/>
  </r>
  <r>
    <s v="COUNTY"/>
    <x v="15"/>
    <s v="903203"/>
    <n v="0.16"/>
    <n v="0.16"/>
    <x v="0"/>
    <d v="2016-12-25T00:00:00"/>
    <x v="8"/>
    <n v="5706390"/>
    <m/>
    <m/>
  </r>
  <r>
    <s v="COUNTY"/>
    <x v="15"/>
    <s v="903204"/>
    <n v="0.16"/>
    <n v="0.16"/>
    <x v="0"/>
    <d v="2016-12-25T00:00:00"/>
    <x v="8"/>
    <n v="5706550"/>
    <m/>
    <m/>
  </r>
  <r>
    <s v="COUNTY"/>
    <x v="15"/>
    <s v="903205"/>
    <n v="0.16"/>
    <n v="0.16"/>
    <x v="0"/>
    <d v="2016-12-25T00:00:00"/>
    <x v="8"/>
    <n v="5706740"/>
    <m/>
    <m/>
  </r>
  <r>
    <s v="COUNTY"/>
    <x v="15"/>
    <s v="903206"/>
    <n v="0.16"/>
    <n v="0.16"/>
    <x v="0"/>
    <d v="2016-12-25T00:00:00"/>
    <x v="8"/>
    <n v="5708080"/>
    <m/>
    <m/>
  </r>
  <r>
    <s v="COUNTY"/>
    <x v="15"/>
    <s v="903207"/>
    <n v="0.16"/>
    <n v="0.16"/>
    <x v="0"/>
    <d v="2016-12-25T00:00:00"/>
    <x v="8"/>
    <n v="5708370"/>
    <m/>
    <m/>
  </r>
  <r>
    <s v="COUNTY"/>
    <x v="15"/>
    <s v="903208"/>
    <n v="0.16"/>
    <n v="0.16"/>
    <x v="0"/>
    <d v="2016-12-25T00:00:00"/>
    <x v="8"/>
    <n v="5708510"/>
    <m/>
    <m/>
  </r>
  <r>
    <s v="COUNTY"/>
    <x v="15"/>
    <s v="903209"/>
    <n v="0.16"/>
    <n v="0.16"/>
    <x v="0"/>
    <d v="2016-12-25T00:00:00"/>
    <x v="8"/>
    <n v="5708580"/>
    <m/>
    <m/>
  </r>
  <r>
    <s v="COUNTY"/>
    <x v="15"/>
    <s v="903210"/>
    <n v="0.16"/>
    <n v="0.16"/>
    <x v="0"/>
    <d v="2016-12-25T00:00:00"/>
    <x v="8"/>
    <n v="5708620"/>
    <m/>
    <m/>
  </r>
  <r>
    <s v="COUNTY"/>
    <x v="15"/>
    <s v="903211"/>
    <n v="0.16"/>
    <n v="0.16"/>
    <x v="0"/>
    <d v="2016-12-25T00:00:00"/>
    <x v="8"/>
    <n v="5708830"/>
    <m/>
    <m/>
  </r>
  <r>
    <s v="COUNTY"/>
    <x v="15"/>
    <s v="903212"/>
    <n v="0.16"/>
    <n v="0.16"/>
    <x v="0"/>
    <d v="2016-12-25T00:00:00"/>
    <x v="8"/>
    <n v="5708980"/>
    <m/>
    <m/>
  </r>
  <r>
    <s v="COUNTY"/>
    <x v="15"/>
    <s v="903213"/>
    <n v="0.16"/>
    <n v="0.16"/>
    <x v="0"/>
    <d v="2016-12-25T00:00:00"/>
    <x v="8"/>
    <n v="5709190"/>
    <m/>
    <m/>
  </r>
  <r>
    <s v="COUNTY"/>
    <x v="15"/>
    <s v="903214"/>
    <n v="0.16"/>
    <n v="0.16"/>
    <x v="0"/>
    <d v="2016-12-25T00:00:00"/>
    <x v="8"/>
    <n v="5709230"/>
    <m/>
    <m/>
  </r>
  <r>
    <s v="COUNTY"/>
    <x v="15"/>
    <s v="903215"/>
    <n v="0.16"/>
    <n v="0.16"/>
    <x v="0"/>
    <d v="2016-12-25T00:00:00"/>
    <x v="8"/>
    <n v="5709330"/>
    <m/>
    <m/>
  </r>
  <r>
    <s v="AWH"/>
    <x v="15"/>
    <s v="903216"/>
    <n v="0.16"/>
    <n v="0.16"/>
    <x v="0"/>
    <d v="2016-12-25T00:00:00"/>
    <x v="8"/>
    <n v="5709340"/>
    <m/>
    <m/>
  </r>
  <r>
    <s v="COUNTY"/>
    <x v="15"/>
    <s v="903217"/>
    <n v="0.16"/>
    <n v="0.16"/>
    <x v="0"/>
    <d v="2016-12-25T00:00:00"/>
    <x v="8"/>
    <n v="5710700"/>
    <m/>
    <m/>
  </r>
  <r>
    <s v="COUNTY"/>
    <x v="15"/>
    <s v="903218"/>
    <n v="0.16"/>
    <n v="0.16"/>
    <x v="0"/>
    <d v="2016-12-25T00:00:00"/>
    <x v="8"/>
    <n v="5710950"/>
    <m/>
    <m/>
  </r>
  <r>
    <s v="COUNTY"/>
    <x v="15"/>
    <s v="903219"/>
    <n v="0.16"/>
    <n v="0.16"/>
    <x v="0"/>
    <d v="2016-12-25T00:00:00"/>
    <x v="8"/>
    <n v="5711110"/>
    <m/>
    <m/>
  </r>
  <r>
    <s v="COUNTY"/>
    <x v="15"/>
    <s v="903220"/>
    <n v="0.16"/>
    <n v="0.16"/>
    <x v="0"/>
    <d v="2016-12-25T00:00:00"/>
    <x v="8"/>
    <n v="5712160"/>
    <m/>
    <m/>
  </r>
  <r>
    <s v="COUNTY"/>
    <x v="15"/>
    <s v="903221"/>
    <n v="0.16"/>
    <n v="0.16"/>
    <x v="0"/>
    <d v="2016-12-25T00:00:00"/>
    <x v="8"/>
    <n v="5712180"/>
    <m/>
    <m/>
  </r>
  <r>
    <s v="AWH"/>
    <x v="15"/>
    <s v="903222"/>
    <n v="0.16"/>
    <n v="0.16"/>
    <x v="0"/>
    <d v="2016-12-25T00:00:00"/>
    <x v="8"/>
    <n v="5712470"/>
    <m/>
    <m/>
  </r>
  <r>
    <s v="COUNTY"/>
    <x v="15"/>
    <s v="903223"/>
    <n v="0.16"/>
    <n v="0.16"/>
    <x v="0"/>
    <d v="2016-12-25T00:00:00"/>
    <x v="8"/>
    <n v="5712620"/>
    <m/>
    <m/>
  </r>
  <r>
    <s v="COUNTY"/>
    <x v="15"/>
    <s v="903224"/>
    <n v="0.16"/>
    <n v="0.16"/>
    <x v="0"/>
    <d v="2016-12-25T00:00:00"/>
    <x v="8"/>
    <n v="5712710"/>
    <m/>
    <m/>
  </r>
  <r>
    <s v="COUNTY"/>
    <x v="15"/>
    <s v="903225"/>
    <n v="0.16"/>
    <n v="0.16"/>
    <x v="0"/>
    <d v="2016-12-25T00:00:00"/>
    <x v="8"/>
    <n v="5712780"/>
    <m/>
    <m/>
  </r>
  <r>
    <s v="COUNTY"/>
    <x v="15"/>
    <s v="903226"/>
    <n v="0.16"/>
    <n v="0.16"/>
    <x v="0"/>
    <d v="2016-12-25T00:00:00"/>
    <x v="8"/>
    <n v="5714150"/>
    <m/>
    <m/>
  </r>
  <r>
    <s v="COUNTY"/>
    <x v="15"/>
    <s v="903227"/>
    <n v="0.16"/>
    <n v="0.16"/>
    <x v="0"/>
    <d v="2016-12-25T00:00:00"/>
    <x v="8"/>
    <n v="5714300"/>
    <m/>
    <m/>
  </r>
  <r>
    <s v="COUNTY"/>
    <x v="15"/>
    <s v="903228"/>
    <n v="0.16"/>
    <n v="0.16"/>
    <x v="0"/>
    <d v="2016-12-25T00:00:00"/>
    <x v="8"/>
    <n v="5714480"/>
    <m/>
    <m/>
  </r>
  <r>
    <s v="COUNTY"/>
    <x v="15"/>
    <s v="903229"/>
    <n v="0.16"/>
    <n v="0.16"/>
    <x v="0"/>
    <d v="2016-12-25T00:00:00"/>
    <x v="8"/>
    <n v="5714830"/>
    <m/>
    <m/>
  </r>
  <r>
    <s v="COUNTY"/>
    <x v="15"/>
    <s v="903230"/>
    <n v="0.16"/>
    <n v="0.16"/>
    <x v="0"/>
    <d v="2016-12-25T00:00:00"/>
    <x v="8"/>
    <n v="5714940"/>
    <m/>
    <m/>
  </r>
  <r>
    <s v="COUNTY"/>
    <x v="15"/>
    <s v="903231"/>
    <n v="0.16"/>
    <n v="0.16"/>
    <x v="0"/>
    <d v="2016-12-25T00:00:00"/>
    <x v="8"/>
    <n v="5715500"/>
    <m/>
    <m/>
  </r>
  <r>
    <s v="COUNTY"/>
    <x v="15"/>
    <s v="903232"/>
    <n v="0.16"/>
    <n v="0.16"/>
    <x v="0"/>
    <d v="2016-12-25T00:00:00"/>
    <x v="8"/>
    <n v="5716400"/>
    <m/>
    <m/>
  </r>
  <r>
    <s v="AWH"/>
    <x v="15"/>
    <s v="903233"/>
    <n v="0.16"/>
    <n v="0.16"/>
    <x v="0"/>
    <d v="2016-12-25T00:00:00"/>
    <x v="8"/>
    <n v="5717030"/>
    <m/>
    <m/>
  </r>
  <r>
    <s v="SpokCity"/>
    <x v="15"/>
    <s v="903234"/>
    <n v="0.16"/>
    <n v="0.16"/>
    <x v="0"/>
    <d v="2016-12-25T00:00:00"/>
    <x v="8"/>
    <n v="5717240"/>
    <m/>
    <m/>
  </r>
  <r>
    <s v="COUNTY"/>
    <x v="15"/>
    <s v="903235"/>
    <n v="0.16"/>
    <n v="0.16"/>
    <x v="0"/>
    <d v="2016-12-25T00:00:00"/>
    <x v="8"/>
    <n v="5717310"/>
    <m/>
    <m/>
  </r>
  <r>
    <s v="COUNTY"/>
    <x v="15"/>
    <s v="903236"/>
    <n v="0.16"/>
    <n v="0.16"/>
    <x v="0"/>
    <d v="2016-12-25T00:00:00"/>
    <x v="8"/>
    <n v="5717330"/>
    <m/>
    <m/>
  </r>
  <r>
    <s v="COUNTY"/>
    <x v="15"/>
    <s v="903237"/>
    <n v="0.16"/>
    <n v="0.16"/>
    <x v="0"/>
    <d v="2016-12-25T00:00:00"/>
    <x v="8"/>
    <n v="5717340"/>
    <m/>
    <m/>
  </r>
  <r>
    <s v="COUNTY"/>
    <x v="15"/>
    <s v="903238"/>
    <n v="0.16"/>
    <n v="0.16"/>
    <x v="0"/>
    <d v="2016-12-25T00:00:00"/>
    <x v="8"/>
    <n v="5717580"/>
    <m/>
    <m/>
  </r>
  <r>
    <s v="COUNTY"/>
    <x v="15"/>
    <s v="903239"/>
    <n v="0.16"/>
    <n v="0.16"/>
    <x v="0"/>
    <d v="2016-12-25T00:00:00"/>
    <x v="8"/>
    <n v="5719000"/>
    <m/>
    <m/>
  </r>
  <r>
    <s v="COUNTY"/>
    <x v="15"/>
    <s v="903240"/>
    <n v="0.16"/>
    <n v="0.16"/>
    <x v="0"/>
    <d v="2016-12-25T00:00:00"/>
    <x v="8"/>
    <n v="5719020"/>
    <m/>
    <m/>
  </r>
  <r>
    <s v="COUNTY"/>
    <x v="15"/>
    <s v="903241"/>
    <n v="0.16"/>
    <n v="0.16"/>
    <x v="0"/>
    <d v="2016-12-25T00:00:00"/>
    <x v="8"/>
    <n v="5720260"/>
    <m/>
    <m/>
  </r>
  <r>
    <s v="COUNTY"/>
    <x v="15"/>
    <s v="903242"/>
    <n v="0.16"/>
    <n v="0.16"/>
    <x v="0"/>
    <d v="2016-12-25T00:00:00"/>
    <x v="8"/>
    <n v="5722060"/>
    <m/>
    <m/>
  </r>
  <r>
    <s v="COUNTY"/>
    <x v="15"/>
    <s v="903243"/>
    <n v="0.16"/>
    <n v="0.16"/>
    <x v="0"/>
    <d v="2016-12-25T00:00:00"/>
    <x v="8"/>
    <n v="5722120"/>
    <m/>
    <m/>
  </r>
  <r>
    <s v="COUNTY"/>
    <x v="15"/>
    <s v="903244"/>
    <n v="0.16"/>
    <n v="0.16"/>
    <x v="0"/>
    <d v="2016-12-25T00:00:00"/>
    <x v="8"/>
    <n v="5722240"/>
    <m/>
    <m/>
  </r>
  <r>
    <s v="COUNTY"/>
    <x v="15"/>
    <s v="903245"/>
    <n v="0.16"/>
    <n v="0.16"/>
    <x v="0"/>
    <d v="2016-12-25T00:00:00"/>
    <x v="8"/>
    <n v="5722280"/>
    <m/>
    <m/>
  </r>
  <r>
    <s v="COUNTY"/>
    <x v="15"/>
    <s v="903246"/>
    <n v="0.16"/>
    <n v="0.16"/>
    <x v="0"/>
    <d v="2016-12-25T00:00:00"/>
    <x v="8"/>
    <n v="5722590"/>
    <m/>
    <m/>
  </r>
  <r>
    <s v="COUNTY"/>
    <x v="15"/>
    <s v="903247"/>
    <n v="0.16"/>
    <n v="0.16"/>
    <x v="0"/>
    <d v="2016-12-25T00:00:00"/>
    <x v="8"/>
    <n v="5722610"/>
    <m/>
    <m/>
  </r>
  <r>
    <s v="COUNTY"/>
    <x v="15"/>
    <s v="903248"/>
    <n v="0.16"/>
    <n v="0.16"/>
    <x v="0"/>
    <d v="2016-12-25T00:00:00"/>
    <x v="8"/>
    <n v="5723680"/>
    <m/>
    <m/>
  </r>
  <r>
    <s v="COUNTY"/>
    <x v="15"/>
    <s v="903249"/>
    <n v="0.16"/>
    <n v="0.16"/>
    <x v="0"/>
    <d v="2016-12-25T00:00:00"/>
    <x v="8"/>
    <n v="5723730"/>
    <m/>
    <m/>
  </r>
  <r>
    <s v="COUNTY"/>
    <x v="15"/>
    <s v="903250"/>
    <n v="0.16"/>
    <n v="0.16"/>
    <x v="0"/>
    <d v="2016-12-25T00:00:00"/>
    <x v="8"/>
    <n v="5724740"/>
    <m/>
    <m/>
  </r>
  <r>
    <s v="COUNTY"/>
    <x v="15"/>
    <s v="903251"/>
    <n v="0.16"/>
    <n v="0.16"/>
    <x v="0"/>
    <d v="2016-12-25T00:00:00"/>
    <x v="8"/>
    <n v="5724920"/>
    <m/>
    <m/>
  </r>
  <r>
    <s v="COUNTY"/>
    <x v="15"/>
    <s v="903252"/>
    <n v="0.16"/>
    <n v="0.16"/>
    <x v="0"/>
    <d v="2016-12-25T00:00:00"/>
    <x v="8"/>
    <n v="5726080"/>
    <m/>
    <m/>
  </r>
  <r>
    <s v="COUNTY"/>
    <x v="15"/>
    <s v="903253"/>
    <n v="0.16"/>
    <n v="0.16"/>
    <x v="0"/>
    <d v="2016-12-25T00:00:00"/>
    <x v="8"/>
    <n v="5726090"/>
    <m/>
    <m/>
  </r>
  <r>
    <s v="COUNTY"/>
    <x v="15"/>
    <s v="903254"/>
    <n v="0.16"/>
    <n v="0.16"/>
    <x v="0"/>
    <d v="2016-12-25T00:00:00"/>
    <x v="8"/>
    <n v="5726240"/>
    <m/>
    <m/>
  </r>
  <r>
    <s v="COUNTY"/>
    <x v="15"/>
    <s v="903255"/>
    <n v="0.16"/>
    <n v="0.16"/>
    <x v="0"/>
    <d v="2016-12-25T00:00:00"/>
    <x v="8"/>
    <n v="5726450"/>
    <m/>
    <m/>
  </r>
  <r>
    <s v="COUNTY"/>
    <x v="15"/>
    <s v="903256"/>
    <n v="0.16"/>
    <n v="0.16"/>
    <x v="0"/>
    <d v="2016-12-25T00:00:00"/>
    <x v="8"/>
    <n v="5726650"/>
    <m/>
    <m/>
  </r>
  <r>
    <s v="COUNTY"/>
    <x v="15"/>
    <s v="903257"/>
    <n v="0.16"/>
    <n v="0.16"/>
    <x v="0"/>
    <d v="2016-12-25T00:00:00"/>
    <x v="8"/>
    <n v="5726670"/>
    <m/>
    <m/>
  </r>
  <r>
    <s v="COUNTY"/>
    <x v="15"/>
    <s v="903258"/>
    <n v="0.16"/>
    <n v="0.16"/>
    <x v="0"/>
    <d v="2016-12-25T00:00:00"/>
    <x v="8"/>
    <n v="5728160"/>
    <m/>
    <m/>
  </r>
  <r>
    <s v="COUNTY"/>
    <x v="15"/>
    <s v="903259"/>
    <n v="0.16"/>
    <n v="0.16"/>
    <x v="0"/>
    <d v="2016-12-25T00:00:00"/>
    <x v="8"/>
    <n v="5728340"/>
    <m/>
    <m/>
  </r>
  <r>
    <s v="COUNTY"/>
    <x v="15"/>
    <s v="903260"/>
    <n v="0.16"/>
    <n v="0.16"/>
    <x v="0"/>
    <d v="2016-12-25T00:00:00"/>
    <x v="8"/>
    <n v="5728450"/>
    <m/>
    <m/>
  </r>
  <r>
    <s v="COUNTY"/>
    <x v="15"/>
    <s v="903261"/>
    <n v="0.16"/>
    <n v="0.16"/>
    <x v="0"/>
    <d v="2016-12-25T00:00:00"/>
    <x v="8"/>
    <n v="5728460"/>
    <m/>
    <m/>
  </r>
  <r>
    <s v="COUNTY"/>
    <x v="15"/>
    <s v="903262"/>
    <n v="0.16"/>
    <n v="0.16"/>
    <x v="0"/>
    <d v="2016-12-25T00:00:00"/>
    <x v="8"/>
    <n v="5728490"/>
    <m/>
    <m/>
  </r>
  <r>
    <s v="COUNTY"/>
    <x v="15"/>
    <s v="903263"/>
    <n v="0.16"/>
    <n v="0.16"/>
    <x v="0"/>
    <d v="2016-12-25T00:00:00"/>
    <x v="8"/>
    <n v="5728510"/>
    <m/>
    <m/>
  </r>
  <r>
    <s v="COUNTY"/>
    <x v="15"/>
    <s v="903264"/>
    <n v="0.16"/>
    <n v="0.16"/>
    <x v="0"/>
    <d v="2016-12-25T00:00:00"/>
    <x v="8"/>
    <n v="5728530"/>
    <m/>
    <m/>
  </r>
  <r>
    <s v="COUNTY"/>
    <x v="15"/>
    <s v="903265"/>
    <n v="0.16"/>
    <n v="0.16"/>
    <x v="0"/>
    <d v="2016-12-25T00:00:00"/>
    <x v="8"/>
    <n v="5728550"/>
    <m/>
    <m/>
  </r>
  <r>
    <s v="COUNTY"/>
    <x v="15"/>
    <s v="903266"/>
    <n v="0.16"/>
    <n v="0.16"/>
    <x v="0"/>
    <d v="2016-12-25T00:00:00"/>
    <x v="8"/>
    <n v="5728570"/>
    <m/>
    <m/>
  </r>
  <r>
    <s v="COUNTY"/>
    <x v="15"/>
    <s v="903267"/>
    <n v="0.16"/>
    <n v="0.16"/>
    <x v="0"/>
    <d v="2016-12-25T00:00:00"/>
    <x v="8"/>
    <n v="5728580"/>
    <m/>
    <m/>
  </r>
  <r>
    <s v="AWH"/>
    <x v="15"/>
    <s v="903268"/>
    <n v="0.16"/>
    <n v="0.16"/>
    <x v="0"/>
    <d v="2016-12-25T00:00:00"/>
    <x v="8"/>
    <n v="5728660"/>
    <m/>
    <m/>
  </r>
  <r>
    <s v="COUNTY"/>
    <x v="15"/>
    <s v="903269"/>
    <n v="0.16"/>
    <n v="0.16"/>
    <x v="0"/>
    <d v="2016-12-25T00:00:00"/>
    <x v="8"/>
    <n v="5730070"/>
    <m/>
    <m/>
  </r>
  <r>
    <s v="COUNTY"/>
    <x v="15"/>
    <s v="903270"/>
    <n v="0.16"/>
    <n v="0.16"/>
    <x v="0"/>
    <d v="2016-12-25T00:00:00"/>
    <x v="8"/>
    <n v="5730240"/>
    <m/>
    <m/>
  </r>
  <r>
    <s v="COUNTY"/>
    <x v="15"/>
    <s v="903271"/>
    <n v="0.16"/>
    <n v="0.16"/>
    <x v="0"/>
    <d v="2016-12-25T00:00:00"/>
    <x v="8"/>
    <n v="5730430"/>
    <m/>
    <m/>
  </r>
  <r>
    <s v="COUNTY"/>
    <x v="15"/>
    <s v="903272"/>
    <n v="0.16"/>
    <n v="0.16"/>
    <x v="0"/>
    <d v="2016-12-25T00:00:00"/>
    <x v="8"/>
    <n v="5730670"/>
    <m/>
    <m/>
  </r>
  <r>
    <s v="AWH"/>
    <x v="15"/>
    <s v="903273"/>
    <n v="0.16"/>
    <n v="0.16"/>
    <x v="0"/>
    <d v="2016-12-25T00:00:00"/>
    <x v="8"/>
    <n v="5730800"/>
    <m/>
    <m/>
  </r>
  <r>
    <s v="COUNTY"/>
    <x v="15"/>
    <s v="903274"/>
    <n v="0.16"/>
    <n v="0.16"/>
    <x v="0"/>
    <d v="2016-12-25T00:00:00"/>
    <x v="8"/>
    <n v="5732120"/>
    <m/>
    <m/>
  </r>
  <r>
    <s v="COUNTY"/>
    <x v="15"/>
    <s v="903275"/>
    <n v="0.16"/>
    <n v="0.16"/>
    <x v="0"/>
    <d v="2016-12-25T00:00:00"/>
    <x v="8"/>
    <n v="5732540"/>
    <m/>
    <m/>
  </r>
  <r>
    <s v="COUNTY"/>
    <x v="15"/>
    <s v="903276"/>
    <n v="0.16"/>
    <n v="0.16"/>
    <x v="0"/>
    <d v="2016-12-25T00:00:00"/>
    <x v="8"/>
    <n v="5732570"/>
    <m/>
    <m/>
  </r>
  <r>
    <s v="COUNTY"/>
    <x v="15"/>
    <s v="903277"/>
    <n v="0.16"/>
    <n v="0.16"/>
    <x v="0"/>
    <d v="2016-12-25T00:00:00"/>
    <x v="8"/>
    <n v="5732660"/>
    <m/>
    <m/>
  </r>
  <r>
    <s v="COUNTY"/>
    <x v="15"/>
    <s v="903278"/>
    <n v="0.16"/>
    <n v="0.16"/>
    <x v="0"/>
    <d v="2016-12-25T00:00:00"/>
    <x v="8"/>
    <n v="5732760"/>
    <m/>
    <m/>
  </r>
  <r>
    <s v="COUNTY"/>
    <x v="15"/>
    <s v="903279"/>
    <n v="0.16"/>
    <n v="0.16"/>
    <x v="0"/>
    <d v="2016-12-25T00:00:00"/>
    <x v="8"/>
    <n v="5732790"/>
    <m/>
    <m/>
  </r>
  <r>
    <s v="COUNTY"/>
    <x v="15"/>
    <s v="903280"/>
    <n v="0.16"/>
    <n v="0.16"/>
    <x v="0"/>
    <d v="2016-12-25T00:00:00"/>
    <x v="8"/>
    <n v="5733040"/>
    <m/>
    <m/>
  </r>
  <r>
    <s v="COUNTY"/>
    <x v="15"/>
    <s v="903281"/>
    <n v="0.16"/>
    <n v="0.16"/>
    <x v="0"/>
    <d v="2016-12-25T00:00:00"/>
    <x v="8"/>
    <n v="5733660"/>
    <m/>
    <m/>
  </r>
  <r>
    <s v="COUNTY"/>
    <x v="15"/>
    <s v="903282"/>
    <n v="0.16"/>
    <n v="0.16"/>
    <x v="0"/>
    <d v="2016-12-25T00:00:00"/>
    <x v="8"/>
    <n v="5734080"/>
    <m/>
    <m/>
  </r>
  <r>
    <s v="COUNTY"/>
    <x v="15"/>
    <s v="903283"/>
    <n v="0.16"/>
    <n v="0.16"/>
    <x v="0"/>
    <d v="2016-12-25T00:00:00"/>
    <x v="8"/>
    <n v="5734210"/>
    <m/>
    <m/>
  </r>
  <r>
    <s v="COUNTY"/>
    <x v="15"/>
    <s v="903284"/>
    <n v="0.16"/>
    <n v="0.16"/>
    <x v="0"/>
    <d v="2016-12-25T00:00:00"/>
    <x v="8"/>
    <n v="5734360"/>
    <m/>
    <m/>
  </r>
  <r>
    <s v="COUNTY"/>
    <x v="15"/>
    <s v="903285"/>
    <n v="0.16"/>
    <n v="0.16"/>
    <x v="0"/>
    <d v="2016-12-25T00:00:00"/>
    <x v="8"/>
    <n v="5734580"/>
    <m/>
    <m/>
  </r>
  <r>
    <s v="COUNTY"/>
    <x v="15"/>
    <s v="903286"/>
    <n v="0.16"/>
    <n v="0.16"/>
    <x v="0"/>
    <d v="2016-12-25T00:00:00"/>
    <x v="8"/>
    <n v="5734650"/>
    <m/>
    <m/>
  </r>
  <r>
    <s v="COUNTY"/>
    <x v="15"/>
    <s v="903287"/>
    <n v="0.16"/>
    <n v="0.16"/>
    <x v="0"/>
    <d v="2016-12-25T00:00:00"/>
    <x v="8"/>
    <n v="5734740"/>
    <m/>
    <m/>
  </r>
  <r>
    <s v="COUNTY"/>
    <x v="15"/>
    <s v="903288"/>
    <n v="0.16"/>
    <n v="0.16"/>
    <x v="0"/>
    <d v="2016-12-25T00:00:00"/>
    <x v="8"/>
    <n v="5735980"/>
    <m/>
    <m/>
  </r>
  <r>
    <s v="COUNTY"/>
    <x v="15"/>
    <s v="903289"/>
    <n v="0.16"/>
    <n v="0.16"/>
    <x v="0"/>
    <d v="2016-12-25T00:00:00"/>
    <x v="8"/>
    <n v="5736180"/>
    <m/>
    <m/>
  </r>
  <r>
    <s v="COUNTY"/>
    <x v="15"/>
    <s v="903290"/>
    <n v="0.16"/>
    <n v="0.16"/>
    <x v="0"/>
    <d v="2016-12-25T00:00:00"/>
    <x v="8"/>
    <n v="5736670"/>
    <m/>
    <m/>
  </r>
  <r>
    <s v="COUNTY"/>
    <x v="15"/>
    <s v="903291"/>
    <n v="0.16"/>
    <n v="0.16"/>
    <x v="0"/>
    <d v="2016-12-25T00:00:00"/>
    <x v="8"/>
    <n v="5738050"/>
    <m/>
    <m/>
  </r>
  <r>
    <s v="AWH"/>
    <x v="15"/>
    <s v="903292"/>
    <n v="0.16"/>
    <n v="0.16"/>
    <x v="0"/>
    <d v="2016-12-25T00:00:00"/>
    <x v="8"/>
    <n v="5738120"/>
    <m/>
    <m/>
  </r>
  <r>
    <s v="COUNTY"/>
    <x v="15"/>
    <s v="903293"/>
    <n v="0.16"/>
    <n v="0.16"/>
    <x v="0"/>
    <d v="2016-12-25T00:00:00"/>
    <x v="8"/>
    <n v="5738210"/>
    <m/>
    <m/>
  </r>
  <r>
    <s v="COUNTY"/>
    <x v="15"/>
    <s v="903294"/>
    <n v="0.16"/>
    <n v="0.16"/>
    <x v="0"/>
    <d v="2016-12-25T00:00:00"/>
    <x v="8"/>
    <n v="5738320"/>
    <m/>
    <m/>
  </r>
  <r>
    <s v="COUNTY"/>
    <x v="15"/>
    <s v="903295"/>
    <n v="0.16"/>
    <n v="0.16"/>
    <x v="0"/>
    <d v="2016-12-25T00:00:00"/>
    <x v="8"/>
    <n v="5738540"/>
    <m/>
    <m/>
  </r>
  <r>
    <s v="COUNTY"/>
    <x v="15"/>
    <s v="903296"/>
    <n v="0.16"/>
    <n v="0.16"/>
    <x v="0"/>
    <d v="2016-12-25T00:00:00"/>
    <x v="8"/>
    <n v="5738750"/>
    <m/>
    <m/>
  </r>
  <r>
    <s v="COUNTY"/>
    <x v="15"/>
    <s v="903297"/>
    <n v="0.16"/>
    <n v="0.16"/>
    <x v="0"/>
    <d v="2016-12-25T00:00:00"/>
    <x v="8"/>
    <n v="5738760"/>
    <m/>
    <m/>
  </r>
  <r>
    <s v="COUNTY"/>
    <x v="15"/>
    <s v="903298"/>
    <n v="0.16"/>
    <n v="0.16"/>
    <x v="0"/>
    <d v="2016-12-25T00:00:00"/>
    <x v="8"/>
    <n v="5738790"/>
    <m/>
    <m/>
  </r>
  <r>
    <s v="COUNTY"/>
    <x v="15"/>
    <s v="903299"/>
    <n v="0.16"/>
    <n v="0.16"/>
    <x v="0"/>
    <d v="2016-12-25T00:00:00"/>
    <x v="8"/>
    <n v="5738900"/>
    <m/>
    <m/>
  </r>
  <r>
    <s v="COUNTY"/>
    <x v="15"/>
    <s v="903300"/>
    <n v="0.16"/>
    <n v="0.16"/>
    <x v="0"/>
    <d v="2016-12-25T00:00:00"/>
    <x v="8"/>
    <n v="5738950"/>
    <m/>
    <m/>
  </r>
  <r>
    <s v="COUNTY"/>
    <x v="15"/>
    <s v="903301"/>
    <n v="0.16"/>
    <n v="0.16"/>
    <x v="0"/>
    <d v="2016-12-25T00:00:00"/>
    <x v="8"/>
    <n v="5739840"/>
    <m/>
    <m/>
  </r>
  <r>
    <s v="COUNTY"/>
    <x v="15"/>
    <s v="903302"/>
    <n v="0.16"/>
    <n v="0.16"/>
    <x v="0"/>
    <d v="2016-12-25T00:00:00"/>
    <x v="8"/>
    <n v="5740300"/>
    <m/>
    <m/>
  </r>
  <r>
    <s v="COUNTY"/>
    <x v="15"/>
    <s v="903303"/>
    <n v="0.16"/>
    <n v="0.16"/>
    <x v="0"/>
    <d v="2016-12-25T00:00:00"/>
    <x v="8"/>
    <n v="5740410"/>
    <m/>
    <m/>
  </r>
  <r>
    <s v="COUNTY"/>
    <x v="15"/>
    <s v="903304"/>
    <n v="0.16"/>
    <n v="0.16"/>
    <x v="0"/>
    <d v="2016-12-25T00:00:00"/>
    <x v="8"/>
    <n v="5740430"/>
    <m/>
    <m/>
  </r>
  <r>
    <s v="COUNTY"/>
    <x v="15"/>
    <s v="903305"/>
    <n v="0.16"/>
    <n v="0.16"/>
    <x v="0"/>
    <d v="2016-12-25T00:00:00"/>
    <x v="8"/>
    <n v="5740630"/>
    <m/>
    <m/>
  </r>
  <r>
    <s v="COUNTY"/>
    <x v="15"/>
    <s v="903306"/>
    <n v="0.16"/>
    <n v="0.16"/>
    <x v="0"/>
    <d v="2016-12-25T00:00:00"/>
    <x v="8"/>
    <n v="5740980"/>
    <m/>
    <m/>
  </r>
  <r>
    <s v="COUNTY"/>
    <x v="15"/>
    <s v="903307"/>
    <n v="0.16"/>
    <n v="0.16"/>
    <x v="0"/>
    <d v="2016-12-25T00:00:00"/>
    <x v="8"/>
    <n v="5741070"/>
    <m/>
    <m/>
  </r>
  <r>
    <s v="COUNTY"/>
    <x v="15"/>
    <s v="903308"/>
    <n v="0.16"/>
    <n v="0.16"/>
    <x v="0"/>
    <d v="2016-12-25T00:00:00"/>
    <x v="8"/>
    <n v="5741140"/>
    <m/>
    <m/>
  </r>
  <r>
    <s v="COUNTY"/>
    <x v="15"/>
    <s v="903309"/>
    <n v="0.16"/>
    <n v="0.16"/>
    <x v="0"/>
    <d v="2016-12-25T00:00:00"/>
    <x v="8"/>
    <n v="5741150"/>
    <m/>
    <m/>
  </r>
  <r>
    <s v="COUNTY"/>
    <x v="15"/>
    <s v="903310"/>
    <n v="0.16"/>
    <n v="0.16"/>
    <x v="0"/>
    <d v="2016-12-25T00:00:00"/>
    <x v="8"/>
    <n v="5741170"/>
    <m/>
    <m/>
  </r>
  <r>
    <s v="COUNTY"/>
    <x v="15"/>
    <s v="903311"/>
    <n v="0.16"/>
    <n v="0.16"/>
    <x v="0"/>
    <d v="2016-12-25T00:00:00"/>
    <x v="8"/>
    <n v="5741190"/>
    <m/>
    <m/>
  </r>
  <r>
    <s v="COUNTY"/>
    <x v="15"/>
    <s v="903312"/>
    <n v="0.16"/>
    <n v="0.16"/>
    <x v="0"/>
    <d v="2016-12-25T00:00:00"/>
    <x v="8"/>
    <n v="5741200"/>
    <m/>
    <m/>
  </r>
  <r>
    <s v="COUNTY"/>
    <x v="15"/>
    <s v="903313"/>
    <n v="0.16"/>
    <n v="0.16"/>
    <x v="0"/>
    <d v="2016-12-25T00:00:00"/>
    <x v="8"/>
    <n v="5741220"/>
    <m/>
    <m/>
  </r>
  <r>
    <s v="COUNTY"/>
    <x v="15"/>
    <s v="903314"/>
    <n v="0.16"/>
    <n v="0.16"/>
    <x v="0"/>
    <d v="2016-12-25T00:00:00"/>
    <x v="8"/>
    <n v="5742700"/>
    <m/>
    <m/>
  </r>
  <r>
    <s v="COUNTY"/>
    <x v="15"/>
    <s v="903315"/>
    <n v="0.16"/>
    <n v="0.16"/>
    <x v="0"/>
    <d v="2016-12-25T00:00:00"/>
    <x v="8"/>
    <n v="5742720"/>
    <m/>
    <m/>
  </r>
  <r>
    <s v="COUNTY"/>
    <x v="15"/>
    <s v="903316"/>
    <n v="0.16"/>
    <n v="0.16"/>
    <x v="0"/>
    <d v="2016-12-25T00:00:00"/>
    <x v="8"/>
    <n v="5742910"/>
    <m/>
    <m/>
  </r>
  <r>
    <s v="COUNTY"/>
    <x v="15"/>
    <s v="903317"/>
    <n v="0.16"/>
    <n v="0.16"/>
    <x v="0"/>
    <d v="2016-12-25T00:00:00"/>
    <x v="8"/>
    <n v="5743130"/>
    <m/>
    <m/>
  </r>
  <r>
    <s v="COUNTY"/>
    <x v="15"/>
    <s v="903318"/>
    <n v="0.16"/>
    <n v="0.16"/>
    <x v="0"/>
    <d v="2016-12-25T00:00:00"/>
    <x v="8"/>
    <n v="5743140"/>
    <m/>
    <m/>
  </r>
  <r>
    <s v="COUNTY"/>
    <x v="15"/>
    <s v="903319"/>
    <n v="0.16"/>
    <n v="0.16"/>
    <x v="0"/>
    <d v="2016-12-25T00:00:00"/>
    <x v="8"/>
    <n v="5743240"/>
    <m/>
    <m/>
  </r>
  <r>
    <s v="COUNTY"/>
    <x v="15"/>
    <s v="903320"/>
    <n v="0.16"/>
    <n v="0.16"/>
    <x v="0"/>
    <d v="2016-12-25T00:00:00"/>
    <x v="8"/>
    <n v="5743270"/>
    <m/>
    <m/>
  </r>
  <r>
    <s v="COUNTY"/>
    <x v="15"/>
    <s v="903321"/>
    <n v="0.16"/>
    <n v="0.16"/>
    <x v="0"/>
    <d v="2016-12-25T00:00:00"/>
    <x v="8"/>
    <n v="5743420"/>
    <m/>
    <m/>
  </r>
  <r>
    <s v="COUNTY"/>
    <x v="15"/>
    <s v="903322"/>
    <n v="0.16"/>
    <n v="0.16"/>
    <x v="0"/>
    <d v="2016-12-25T00:00:00"/>
    <x v="8"/>
    <n v="5743930"/>
    <m/>
    <m/>
  </r>
  <r>
    <s v="COUNTY"/>
    <x v="15"/>
    <s v="903323"/>
    <n v="0.16"/>
    <n v="0.16"/>
    <x v="0"/>
    <d v="2016-12-25T00:00:00"/>
    <x v="8"/>
    <n v="5744030"/>
    <m/>
    <m/>
  </r>
  <r>
    <s v="COUNTY"/>
    <x v="15"/>
    <s v="903324"/>
    <n v="0.16"/>
    <n v="0.16"/>
    <x v="0"/>
    <d v="2016-12-25T00:00:00"/>
    <x v="8"/>
    <n v="5744050"/>
    <m/>
    <m/>
  </r>
  <r>
    <s v="COUNTY"/>
    <x v="15"/>
    <s v="903325"/>
    <n v="0.16"/>
    <n v="0.16"/>
    <x v="0"/>
    <d v="2016-12-25T00:00:00"/>
    <x v="8"/>
    <n v="5744350"/>
    <m/>
    <m/>
  </r>
  <r>
    <s v="COUNTY"/>
    <x v="15"/>
    <s v="903326"/>
    <n v="0.16"/>
    <n v="0.16"/>
    <x v="0"/>
    <d v="2016-12-25T00:00:00"/>
    <x v="8"/>
    <n v="5745320"/>
    <m/>
    <m/>
  </r>
  <r>
    <s v="COUNTY"/>
    <x v="15"/>
    <s v="903327"/>
    <n v="0.16"/>
    <n v="0.16"/>
    <x v="0"/>
    <d v="2016-12-25T00:00:00"/>
    <x v="8"/>
    <n v="5745880"/>
    <m/>
    <m/>
  </r>
  <r>
    <s v="COUNTY"/>
    <x v="15"/>
    <s v="903328"/>
    <n v="0.16"/>
    <n v="0.16"/>
    <x v="0"/>
    <d v="2016-12-25T00:00:00"/>
    <x v="8"/>
    <n v="5746010"/>
    <m/>
    <m/>
  </r>
  <r>
    <s v="COUNTY"/>
    <x v="15"/>
    <s v="903329"/>
    <n v="0.16"/>
    <n v="0.16"/>
    <x v="0"/>
    <d v="2016-12-25T00:00:00"/>
    <x v="8"/>
    <n v="5746110"/>
    <m/>
    <m/>
  </r>
  <r>
    <s v="COUNTY"/>
    <x v="15"/>
    <s v="903330"/>
    <n v="0.16"/>
    <n v="0.16"/>
    <x v="0"/>
    <d v="2016-12-25T00:00:00"/>
    <x v="8"/>
    <n v="5746190"/>
    <m/>
    <m/>
  </r>
  <r>
    <s v="COUNTY"/>
    <x v="15"/>
    <s v="903331"/>
    <n v="0.16"/>
    <n v="0.16"/>
    <x v="0"/>
    <d v="2016-12-25T00:00:00"/>
    <x v="8"/>
    <n v="5746230"/>
    <m/>
    <m/>
  </r>
  <r>
    <s v="COUNTY"/>
    <x v="15"/>
    <s v="903332"/>
    <n v="0.16"/>
    <n v="0.16"/>
    <x v="0"/>
    <d v="2016-12-25T00:00:00"/>
    <x v="8"/>
    <n v="5746500"/>
    <m/>
    <m/>
  </r>
  <r>
    <s v="COUNTY"/>
    <x v="15"/>
    <s v="903333"/>
    <n v="0.16"/>
    <n v="0.16"/>
    <x v="0"/>
    <d v="2016-12-25T00:00:00"/>
    <x v="8"/>
    <n v="5746570"/>
    <m/>
    <m/>
  </r>
  <r>
    <s v="COUNTY"/>
    <x v="15"/>
    <s v="903334"/>
    <n v="0.16"/>
    <n v="0.16"/>
    <x v="0"/>
    <d v="2016-12-25T00:00:00"/>
    <x v="8"/>
    <n v="5746720"/>
    <m/>
    <m/>
  </r>
  <r>
    <s v="COUNTY"/>
    <x v="15"/>
    <s v="903335"/>
    <n v="0.16"/>
    <n v="0.16"/>
    <x v="0"/>
    <d v="2016-12-25T00:00:00"/>
    <x v="8"/>
    <n v="5747650"/>
    <m/>
    <m/>
  </r>
  <r>
    <s v="COUNTY"/>
    <x v="15"/>
    <s v="903336"/>
    <n v="0.16"/>
    <n v="0.16"/>
    <x v="0"/>
    <d v="2016-12-25T00:00:00"/>
    <x v="8"/>
    <n v="5747750"/>
    <m/>
    <m/>
  </r>
  <r>
    <s v="COUNTY"/>
    <x v="15"/>
    <s v="903337"/>
    <n v="0.16"/>
    <n v="0.16"/>
    <x v="0"/>
    <d v="2016-12-25T00:00:00"/>
    <x v="8"/>
    <n v="5747970"/>
    <m/>
    <m/>
  </r>
  <r>
    <s v="COUNTY"/>
    <x v="15"/>
    <s v="903338"/>
    <n v="0.16"/>
    <n v="0.16"/>
    <x v="0"/>
    <d v="2016-12-25T00:00:00"/>
    <x v="8"/>
    <n v="5748050"/>
    <m/>
    <m/>
  </r>
  <r>
    <s v="COUNTY"/>
    <x v="15"/>
    <s v="903339"/>
    <n v="0.16"/>
    <n v="0.16"/>
    <x v="0"/>
    <d v="2016-12-25T00:00:00"/>
    <x v="8"/>
    <n v="5748090"/>
    <m/>
    <m/>
  </r>
  <r>
    <s v="COUNTY"/>
    <x v="15"/>
    <s v="903340"/>
    <n v="0.16"/>
    <n v="0.16"/>
    <x v="0"/>
    <d v="2016-12-25T00:00:00"/>
    <x v="8"/>
    <n v="5748930"/>
    <m/>
    <m/>
  </r>
  <r>
    <s v="COUNTY"/>
    <x v="15"/>
    <s v="903341"/>
    <n v="0.16"/>
    <n v="0.16"/>
    <x v="0"/>
    <d v="2016-12-25T00:00:00"/>
    <x v="8"/>
    <n v="5749300"/>
    <m/>
    <m/>
  </r>
  <r>
    <s v="COUNTY"/>
    <x v="15"/>
    <s v="903342"/>
    <n v="0.16"/>
    <n v="0.16"/>
    <x v="0"/>
    <d v="2016-12-25T00:00:00"/>
    <x v="8"/>
    <n v="5749360"/>
    <m/>
    <m/>
  </r>
  <r>
    <s v="COUNTY"/>
    <x v="15"/>
    <s v="903343"/>
    <n v="0.16"/>
    <n v="0.16"/>
    <x v="0"/>
    <d v="2016-12-25T00:00:00"/>
    <x v="8"/>
    <n v="5749470"/>
    <m/>
    <m/>
  </r>
  <r>
    <s v="COUNTY"/>
    <x v="15"/>
    <s v="903344"/>
    <n v="0.16"/>
    <n v="0.16"/>
    <x v="0"/>
    <d v="2016-12-25T00:00:00"/>
    <x v="8"/>
    <n v="5756090"/>
    <m/>
    <m/>
  </r>
  <r>
    <s v="COUNTY"/>
    <x v="15"/>
    <s v="903345"/>
    <n v="0.16"/>
    <n v="0.16"/>
    <x v="0"/>
    <d v="2016-12-25T00:00:00"/>
    <x v="8"/>
    <n v="5756110"/>
    <m/>
    <m/>
  </r>
  <r>
    <s v="COUNTY"/>
    <x v="15"/>
    <s v="903346"/>
    <n v="0.16"/>
    <n v="0.16"/>
    <x v="0"/>
    <d v="2016-12-25T00:00:00"/>
    <x v="8"/>
    <n v="5756120"/>
    <m/>
    <m/>
  </r>
  <r>
    <s v="COUNTY"/>
    <x v="15"/>
    <s v="903347"/>
    <n v="0.16"/>
    <n v="0.16"/>
    <x v="0"/>
    <d v="2016-12-25T00:00:00"/>
    <x v="8"/>
    <n v="5756160"/>
    <m/>
    <m/>
  </r>
  <r>
    <s v="COUNTY"/>
    <x v="15"/>
    <s v="903348"/>
    <n v="0.16"/>
    <n v="0.16"/>
    <x v="0"/>
    <d v="2016-12-25T00:00:00"/>
    <x v="8"/>
    <n v="5756370"/>
    <m/>
    <m/>
  </r>
  <r>
    <s v="COUNTY"/>
    <x v="15"/>
    <s v="903349"/>
    <n v="0.16"/>
    <n v="0.16"/>
    <x v="0"/>
    <d v="2016-12-25T00:00:00"/>
    <x v="8"/>
    <n v="5756440"/>
    <m/>
    <m/>
  </r>
  <r>
    <s v="COUNTY"/>
    <x v="15"/>
    <s v="903350"/>
    <n v="0.16"/>
    <n v="0.16"/>
    <x v="0"/>
    <d v="2016-12-25T00:00:00"/>
    <x v="8"/>
    <n v="5756550"/>
    <m/>
    <m/>
  </r>
  <r>
    <s v="AWH"/>
    <x v="15"/>
    <s v="903351"/>
    <n v="0.16"/>
    <n v="0.16"/>
    <x v="0"/>
    <d v="2016-12-25T00:00:00"/>
    <x v="8"/>
    <n v="5756580"/>
    <m/>
    <m/>
  </r>
  <r>
    <s v="AWH"/>
    <x v="15"/>
    <s v="903352"/>
    <n v="0.16"/>
    <n v="0.16"/>
    <x v="0"/>
    <d v="2016-12-25T00:00:00"/>
    <x v="8"/>
    <n v="5756850"/>
    <m/>
    <m/>
  </r>
  <r>
    <s v="COUNTY"/>
    <x v="15"/>
    <s v="903353"/>
    <n v="0.16"/>
    <n v="0.16"/>
    <x v="0"/>
    <d v="2016-12-25T00:00:00"/>
    <x v="8"/>
    <n v="5756950"/>
    <m/>
    <m/>
  </r>
  <r>
    <s v="COUNTY"/>
    <x v="15"/>
    <s v="903354"/>
    <n v="0.16"/>
    <n v="0.16"/>
    <x v="0"/>
    <d v="2016-12-25T00:00:00"/>
    <x v="8"/>
    <n v="5757010"/>
    <m/>
    <m/>
  </r>
  <r>
    <s v="COUNTY"/>
    <x v="15"/>
    <s v="903355"/>
    <n v="0.16"/>
    <n v="0.16"/>
    <x v="0"/>
    <d v="2016-12-25T00:00:00"/>
    <x v="8"/>
    <n v="5758160"/>
    <m/>
    <m/>
  </r>
  <r>
    <s v="COUNTY"/>
    <x v="15"/>
    <s v="903356"/>
    <n v="0.16"/>
    <n v="0.16"/>
    <x v="0"/>
    <d v="2016-12-25T00:00:00"/>
    <x v="8"/>
    <n v="5758280"/>
    <m/>
    <m/>
  </r>
  <r>
    <s v="COUNTY"/>
    <x v="15"/>
    <s v="903357"/>
    <n v="0.16"/>
    <n v="0.16"/>
    <x v="0"/>
    <d v="2016-12-25T00:00:00"/>
    <x v="8"/>
    <n v="5758300"/>
    <m/>
    <m/>
  </r>
  <r>
    <s v="COUNTY"/>
    <x v="15"/>
    <s v="903358"/>
    <n v="0.16"/>
    <n v="0.16"/>
    <x v="0"/>
    <d v="2016-12-25T00:00:00"/>
    <x v="8"/>
    <n v="5758390"/>
    <m/>
    <m/>
  </r>
  <r>
    <s v="COUNTY"/>
    <x v="15"/>
    <s v="903359"/>
    <n v="0.16"/>
    <n v="0.16"/>
    <x v="0"/>
    <d v="2016-12-25T00:00:00"/>
    <x v="8"/>
    <n v="5758470"/>
    <m/>
    <m/>
  </r>
  <r>
    <s v="COUNTY"/>
    <x v="15"/>
    <s v="903360"/>
    <n v="0.16"/>
    <n v="0.16"/>
    <x v="0"/>
    <d v="2016-12-25T00:00:00"/>
    <x v="8"/>
    <n v="5758590"/>
    <m/>
    <m/>
  </r>
  <r>
    <s v="COUNTY"/>
    <x v="15"/>
    <s v="903361"/>
    <n v="0.16"/>
    <n v="0.16"/>
    <x v="0"/>
    <d v="2016-12-25T00:00:00"/>
    <x v="8"/>
    <n v="5758770"/>
    <m/>
    <m/>
  </r>
  <r>
    <s v="COUNTY"/>
    <x v="15"/>
    <s v="903362"/>
    <n v="0.16"/>
    <n v="0.16"/>
    <x v="0"/>
    <d v="2016-12-25T00:00:00"/>
    <x v="8"/>
    <n v="5759110"/>
    <m/>
    <m/>
  </r>
  <r>
    <s v="COUNTY"/>
    <x v="15"/>
    <s v="903363"/>
    <n v="0.16"/>
    <n v="0.16"/>
    <x v="0"/>
    <d v="2016-12-25T00:00:00"/>
    <x v="8"/>
    <n v="5759200"/>
    <m/>
    <m/>
  </r>
  <r>
    <s v="COUNTY"/>
    <x v="15"/>
    <s v="903364"/>
    <n v="0.16"/>
    <n v="0.16"/>
    <x v="0"/>
    <d v="2016-12-25T00:00:00"/>
    <x v="8"/>
    <n v="5759640"/>
    <m/>
    <m/>
  </r>
  <r>
    <s v="COUNTY"/>
    <x v="15"/>
    <s v="903365"/>
    <n v="0.16"/>
    <n v="0.16"/>
    <x v="0"/>
    <d v="2016-12-25T00:00:00"/>
    <x v="8"/>
    <n v="5760610"/>
    <m/>
    <m/>
  </r>
  <r>
    <s v="COUNTY"/>
    <x v="15"/>
    <s v="903366"/>
    <n v="0.16"/>
    <n v="0.16"/>
    <x v="0"/>
    <d v="2016-12-25T00:00:00"/>
    <x v="8"/>
    <n v="5760640"/>
    <m/>
    <m/>
  </r>
  <r>
    <s v="COUNTY"/>
    <x v="15"/>
    <s v="903367"/>
    <n v="0.16"/>
    <n v="0.16"/>
    <x v="0"/>
    <d v="2016-12-25T00:00:00"/>
    <x v="8"/>
    <n v="5760790"/>
    <m/>
    <m/>
  </r>
  <r>
    <s v="AWH"/>
    <x v="15"/>
    <s v="903368"/>
    <n v="0.16"/>
    <n v="0.16"/>
    <x v="0"/>
    <d v="2016-12-25T00:00:00"/>
    <x v="8"/>
    <n v="5761030"/>
    <m/>
    <m/>
  </r>
  <r>
    <s v="COUNTY"/>
    <x v="15"/>
    <s v="903369"/>
    <n v="0.16"/>
    <n v="0.16"/>
    <x v="0"/>
    <d v="2016-12-25T00:00:00"/>
    <x v="8"/>
    <n v="5761300"/>
    <m/>
    <m/>
  </r>
  <r>
    <s v="COUNTY"/>
    <x v="15"/>
    <s v="903370"/>
    <n v="0.16"/>
    <n v="0.16"/>
    <x v="0"/>
    <d v="2016-12-25T00:00:00"/>
    <x v="8"/>
    <n v="5761330"/>
    <m/>
    <m/>
  </r>
  <r>
    <s v="COUNTY"/>
    <x v="15"/>
    <s v="903371"/>
    <n v="0.16"/>
    <n v="0.16"/>
    <x v="0"/>
    <d v="2016-12-25T00:00:00"/>
    <x v="8"/>
    <n v="5761360"/>
    <m/>
    <m/>
  </r>
  <r>
    <s v="COUNTY"/>
    <x v="15"/>
    <s v="903372"/>
    <n v="0.16"/>
    <n v="0.16"/>
    <x v="0"/>
    <d v="2016-12-25T00:00:00"/>
    <x v="8"/>
    <n v="5761400"/>
    <m/>
    <m/>
  </r>
  <r>
    <s v="COUNTY"/>
    <x v="15"/>
    <s v="903373"/>
    <n v="0.16"/>
    <n v="0.16"/>
    <x v="0"/>
    <d v="2016-12-25T00:00:00"/>
    <x v="8"/>
    <n v="5761410"/>
    <m/>
    <m/>
  </r>
  <r>
    <s v="COUNTY"/>
    <x v="15"/>
    <s v="903374"/>
    <n v="0.16"/>
    <n v="0.16"/>
    <x v="0"/>
    <d v="2016-12-25T00:00:00"/>
    <x v="8"/>
    <n v="5761620"/>
    <m/>
    <m/>
  </r>
  <r>
    <s v="COUNTY"/>
    <x v="15"/>
    <s v="903375"/>
    <n v="0.16"/>
    <n v="0.16"/>
    <x v="0"/>
    <d v="2016-12-25T00:00:00"/>
    <x v="8"/>
    <n v="5761790"/>
    <m/>
    <m/>
  </r>
  <r>
    <s v="COUNTY"/>
    <x v="15"/>
    <s v="903376"/>
    <n v="0.16"/>
    <n v="0.16"/>
    <x v="0"/>
    <d v="2016-12-25T00:00:00"/>
    <x v="8"/>
    <n v="5762630"/>
    <m/>
    <m/>
  </r>
  <r>
    <s v="COUNTY"/>
    <x v="15"/>
    <s v="903377"/>
    <n v="0.16"/>
    <n v="0.16"/>
    <x v="0"/>
    <d v="2016-12-25T00:00:00"/>
    <x v="8"/>
    <n v="5763080"/>
    <m/>
    <m/>
  </r>
  <r>
    <s v="COUNTY"/>
    <x v="15"/>
    <s v="903378"/>
    <n v="0.16"/>
    <n v="0.16"/>
    <x v="0"/>
    <d v="2016-12-25T00:00:00"/>
    <x v="8"/>
    <n v="5763110"/>
    <m/>
    <m/>
  </r>
  <r>
    <s v="COUNTY"/>
    <x v="15"/>
    <s v="903379"/>
    <n v="0.16"/>
    <n v="0.16"/>
    <x v="0"/>
    <d v="2016-12-25T00:00:00"/>
    <x v="8"/>
    <n v="5763140"/>
    <m/>
    <m/>
  </r>
  <r>
    <s v="COUNTY"/>
    <x v="15"/>
    <s v="903380"/>
    <n v="0.16"/>
    <n v="0.16"/>
    <x v="0"/>
    <d v="2016-12-25T00:00:00"/>
    <x v="8"/>
    <n v="5763380"/>
    <m/>
    <m/>
  </r>
  <r>
    <s v="COUNTY"/>
    <x v="15"/>
    <s v="903381"/>
    <n v="0.16"/>
    <n v="0.16"/>
    <x v="0"/>
    <d v="2016-12-25T00:00:00"/>
    <x v="8"/>
    <n v="5763410"/>
    <m/>
    <m/>
  </r>
  <r>
    <s v="COUNTY"/>
    <x v="15"/>
    <s v="903382"/>
    <n v="0.16"/>
    <n v="0.16"/>
    <x v="0"/>
    <d v="2016-12-25T00:00:00"/>
    <x v="8"/>
    <n v="5763430"/>
    <m/>
    <m/>
  </r>
  <r>
    <s v="COUNTY"/>
    <x v="15"/>
    <s v="903383"/>
    <n v="0.16"/>
    <n v="0.16"/>
    <x v="0"/>
    <d v="2016-12-25T00:00:00"/>
    <x v="8"/>
    <n v="5763630"/>
    <m/>
    <m/>
  </r>
  <r>
    <s v="AWH"/>
    <x v="15"/>
    <s v="903384"/>
    <n v="0.16"/>
    <n v="0.16"/>
    <x v="0"/>
    <d v="2016-12-25T00:00:00"/>
    <x v="8"/>
    <n v="5763680"/>
    <m/>
    <m/>
  </r>
  <r>
    <s v="COUNTY"/>
    <x v="15"/>
    <s v="903385"/>
    <n v="0.16"/>
    <n v="0.16"/>
    <x v="0"/>
    <d v="2016-12-25T00:00:00"/>
    <x v="8"/>
    <n v="5763760"/>
    <m/>
    <m/>
  </r>
  <r>
    <s v="SpokCity"/>
    <x v="15"/>
    <s v="903386"/>
    <n v="0.16"/>
    <n v="0.16"/>
    <x v="0"/>
    <d v="2016-12-25T00:00:00"/>
    <x v="8"/>
    <n v="5763770"/>
    <m/>
    <m/>
  </r>
  <r>
    <s v="COUNTY"/>
    <x v="15"/>
    <s v="903387"/>
    <n v="0.16"/>
    <n v="0.16"/>
    <x v="0"/>
    <d v="2016-12-25T00:00:00"/>
    <x v="8"/>
    <n v="5763980"/>
    <m/>
    <m/>
  </r>
  <r>
    <s v="COUNTY"/>
    <x v="15"/>
    <s v="903388"/>
    <n v="0.16"/>
    <n v="0.16"/>
    <x v="0"/>
    <d v="2016-12-25T00:00:00"/>
    <x v="8"/>
    <n v="5764020"/>
    <m/>
    <m/>
  </r>
  <r>
    <s v="COUNTY"/>
    <x v="15"/>
    <s v="903389"/>
    <n v="0.16"/>
    <n v="0.16"/>
    <x v="0"/>
    <d v="2016-12-25T00:00:00"/>
    <x v="8"/>
    <n v="5764180"/>
    <m/>
    <m/>
  </r>
  <r>
    <s v="COUNTY"/>
    <x v="15"/>
    <s v="903390"/>
    <n v="0.16"/>
    <n v="0.16"/>
    <x v="0"/>
    <d v="2016-12-25T00:00:00"/>
    <x v="8"/>
    <n v="5764280"/>
    <m/>
    <m/>
  </r>
  <r>
    <s v="COUNTY"/>
    <x v="15"/>
    <s v="903391"/>
    <n v="0.16"/>
    <n v="0.16"/>
    <x v="0"/>
    <d v="2016-12-25T00:00:00"/>
    <x v="8"/>
    <n v="5764310"/>
    <m/>
    <m/>
  </r>
  <r>
    <s v="COUNTY"/>
    <x v="15"/>
    <s v="903392"/>
    <n v="0.16"/>
    <n v="0.16"/>
    <x v="0"/>
    <d v="2016-12-25T00:00:00"/>
    <x v="8"/>
    <n v="5765450"/>
    <m/>
    <m/>
  </r>
  <r>
    <s v="COUNTY"/>
    <x v="15"/>
    <s v="903393"/>
    <n v="0.16"/>
    <n v="0.16"/>
    <x v="0"/>
    <d v="2016-12-25T00:00:00"/>
    <x v="8"/>
    <n v="5765530"/>
    <m/>
    <m/>
  </r>
  <r>
    <s v="COUNTY"/>
    <x v="15"/>
    <s v="903394"/>
    <n v="0.16"/>
    <n v="0.16"/>
    <x v="0"/>
    <d v="2016-12-25T00:00:00"/>
    <x v="8"/>
    <n v="5765560"/>
    <m/>
    <m/>
  </r>
  <r>
    <s v="COUNTY"/>
    <x v="15"/>
    <s v="903395"/>
    <n v="0.16"/>
    <n v="0.16"/>
    <x v="0"/>
    <d v="2016-12-25T00:00:00"/>
    <x v="8"/>
    <n v="5765660"/>
    <m/>
    <m/>
  </r>
  <r>
    <s v="COUNTY"/>
    <x v="15"/>
    <s v="903396"/>
    <n v="0.16"/>
    <n v="0.16"/>
    <x v="0"/>
    <d v="2016-12-25T00:00:00"/>
    <x v="8"/>
    <n v="5765710"/>
    <m/>
    <m/>
  </r>
  <r>
    <s v="COUNTY"/>
    <x v="15"/>
    <s v="903397"/>
    <n v="0.16"/>
    <n v="0.16"/>
    <x v="0"/>
    <d v="2016-12-25T00:00:00"/>
    <x v="8"/>
    <n v="5765720"/>
    <m/>
    <m/>
  </r>
  <r>
    <s v="COUNTY"/>
    <x v="15"/>
    <s v="903398"/>
    <n v="0.16"/>
    <n v="0.16"/>
    <x v="0"/>
    <d v="2016-12-25T00:00:00"/>
    <x v="8"/>
    <n v="5765770"/>
    <m/>
    <m/>
  </r>
  <r>
    <s v="COUNTY"/>
    <x v="15"/>
    <s v="903399"/>
    <n v="0.16"/>
    <n v="0.16"/>
    <x v="0"/>
    <d v="2016-12-25T00:00:00"/>
    <x v="8"/>
    <n v="5765850"/>
    <m/>
    <m/>
  </r>
  <r>
    <s v="COUNTY"/>
    <x v="15"/>
    <s v="903400"/>
    <n v="0.16"/>
    <n v="0.16"/>
    <x v="0"/>
    <d v="2016-12-25T00:00:00"/>
    <x v="8"/>
    <n v="5766050"/>
    <m/>
    <m/>
  </r>
  <r>
    <s v="COUNTY"/>
    <x v="15"/>
    <s v="903401"/>
    <n v="0.16"/>
    <n v="0.16"/>
    <x v="0"/>
    <d v="2016-12-25T00:00:00"/>
    <x v="8"/>
    <n v="5766620"/>
    <m/>
    <m/>
  </r>
  <r>
    <s v="COUNTY"/>
    <x v="15"/>
    <s v="903402"/>
    <n v="0.16"/>
    <n v="0.16"/>
    <x v="0"/>
    <d v="2016-12-25T00:00:00"/>
    <x v="8"/>
    <n v="5767010"/>
    <m/>
    <m/>
  </r>
  <r>
    <s v="COUNTY"/>
    <x v="15"/>
    <s v="903403"/>
    <n v="0.16"/>
    <n v="0.16"/>
    <x v="0"/>
    <d v="2016-12-25T00:00:00"/>
    <x v="8"/>
    <n v="5768690"/>
    <m/>
    <m/>
  </r>
  <r>
    <s v="COUNTY"/>
    <x v="15"/>
    <s v="903404"/>
    <n v="0.16"/>
    <n v="0.16"/>
    <x v="0"/>
    <d v="2016-12-25T00:00:00"/>
    <x v="8"/>
    <n v="5768710"/>
    <m/>
    <m/>
  </r>
  <r>
    <s v="COUNTY"/>
    <x v="15"/>
    <s v="903405"/>
    <n v="0.16"/>
    <n v="0.16"/>
    <x v="0"/>
    <d v="2016-12-25T00:00:00"/>
    <x v="8"/>
    <n v="5768720"/>
    <m/>
    <m/>
  </r>
  <r>
    <s v="COUNTY"/>
    <x v="15"/>
    <s v="903406"/>
    <n v="0.16"/>
    <n v="0.16"/>
    <x v="0"/>
    <d v="2016-12-25T00:00:00"/>
    <x v="8"/>
    <n v="5768850"/>
    <m/>
    <m/>
  </r>
  <r>
    <s v="COUNTY"/>
    <x v="15"/>
    <s v="903407"/>
    <n v="0.16"/>
    <n v="0.16"/>
    <x v="0"/>
    <d v="2016-12-25T00:00:00"/>
    <x v="8"/>
    <n v="5768970"/>
    <m/>
    <m/>
  </r>
  <r>
    <s v="COUNTY"/>
    <x v="15"/>
    <s v="903408"/>
    <n v="0.16"/>
    <n v="0.16"/>
    <x v="0"/>
    <d v="2016-12-25T00:00:00"/>
    <x v="8"/>
    <n v="5768990"/>
    <m/>
    <m/>
  </r>
  <r>
    <s v="COUNTY"/>
    <x v="15"/>
    <s v="903409"/>
    <n v="0.16"/>
    <n v="0.16"/>
    <x v="0"/>
    <d v="2016-12-25T00:00:00"/>
    <x v="8"/>
    <n v="5769050"/>
    <m/>
    <m/>
  </r>
  <r>
    <s v="COUNTY"/>
    <x v="15"/>
    <s v="903410"/>
    <n v="0.16"/>
    <n v="0.16"/>
    <x v="0"/>
    <d v="2016-12-25T00:00:00"/>
    <x v="8"/>
    <n v="5769060"/>
    <m/>
    <m/>
  </r>
  <r>
    <s v="COUNTY"/>
    <x v="15"/>
    <s v="903411"/>
    <n v="0.16"/>
    <n v="0.16"/>
    <x v="0"/>
    <d v="2016-12-25T00:00:00"/>
    <x v="8"/>
    <n v="5769070"/>
    <m/>
    <m/>
  </r>
  <r>
    <s v="COUNTY"/>
    <x v="15"/>
    <s v="903412"/>
    <n v="0.16"/>
    <n v="0.16"/>
    <x v="0"/>
    <d v="2016-12-25T00:00:00"/>
    <x v="8"/>
    <n v="5769250"/>
    <m/>
    <m/>
  </r>
  <r>
    <s v="COUNTY"/>
    <x v="15"/>
    <s v="903413"/>
    <n v="0.16"/>
    <n v="0.16"/>
    <x v="0"/>
    <d v="2016-12-25T00:00:00"/>
    <x v="8"/>
    <n v="5770060"/>
    <m/>
    <m/>
  </r>
  <r>
    <s v="COUNTY"/>
    <x v="15"/>
    <s v="903414"/>
    <n v="0.16"/>
    <n v="0.16"/>
    <x v="0"/>
    <d v="2016-12-25T00:00:00"/>
    <x v="8"/>
    <n v="5770460"/>
    <m/>
    <m/>
  </r>
  <r>
    <s v="COUNTY"/>
    <x v="15"/>
    <s v="903415"/>
    <n v="0.16"/>
    <n v="0.16"/>
    <x v="0"/>
    <d v="2016-12-25T00:00:00"/>
    <x v="8"/>
    <n v="5770470"/>
    <m/>
    <m/>
  </r>
  <r>
    <s v="AWH"/>
    <x v="15"/>
    <s v="903416"/>
    <n v="0.16"/>
    <n v="0.16"/>
    <x v="0"/>
    <d v="2016-12-25T00:00:00"/>
    <x v="8"/>
    <n v="5770490"/>
    <m/>
    <m/>
  </r>
  <r>
    <s v="COUNTY"/>
    <x v="15"/>
    <s v="903417"/>
    <n v="0.16"/>
    <n v="0.16"/>
    <x v="0"/>
    <d v="2016-12-25T00:00:00"/>
    <x v="8"/>
    <n v="5770600"/>
    <m/>
    <m/>
  </r>
  <r>
    <s v="COUNTY"/>
    <x v="15"/>
    <s v="903418"/>
    <n v="0.16"/>
    <n v="0.16"/>
    <x v="0"/>
    <d v="2016-12-25T00:00:00"/>
    <x v="8"/>
    <n v="5770660"/>
    <m/>
    <m/>
  </r>
  <r>
    <s v="COUNTY"/>
    <x v="15"/>
    <s v="903419"/>
    <n v="0.16"/>
    <n v="0.16"/>
    <x v="0"/>
    <d v="2016-12-25T00:00:00"/>
    <x v="8"/>
    <n v="5770690"/>
    <m/>
    <m/>
  </r>
  <r>
    <s v="COUNTY"/>
    <x v="15"/>
    <s v="903420"/>
    <n v="0.16"/>
    <n v="0.16"/>
    <x v="0"/>
    <d v="2016-12-25T00:00:00"/>
    <x v="8"/>
    <n v="5770710"/>
    <m/>
    <m/>
  </r>
  <r>
    <s v="COUNTY"/>
    <x v="15"/>
    <s v="903421"/>
    <n v="0.16"/>
    <n v="0.16"/>
    <x v="0"/>
    <d v="2016-12-25T00:00:00"/>
    <x v="8"/>
    <n v="5770800"/>
    <m/>
    <m/>
  </r>
  <r>
    <s v="COUNTY"/>
    <x v="15"/>
    <s v="903422"/>
    <n v="0.16"/>
    <n v="0.16"/>
    <x v="0"/>
    <d v="2016-12-25T00:00:00"/>
    <x v="8"/>
    <n v="5770830"/>
    <m/>
    <m/>
  </r>
  <r>
    <s v="COUNTY"/>
    <x v="15"/>
    <s v="903423"/>
    <n v="0.16"/>
    <n v="0.16"/>
    <x v="0"/>
    <d v="2016-12-25T00:00:00"/>
    <x v="8"/>
    <n v="5770840"/>
    <m/>
    <m/>
  </r>
  <r>
    <s v="COUNTY"/>
    <x v="15"/>
    <s v="903424"/>
    <n v="0.16"/>
    <n v="0.16"/>
    <x v="0"/>
    <d v="2016-12-25T00:00:00"/>
    <x v="8"/>
    <n v="5770860"/>
    <m/>
    <m/>
  </r>
  <r>
    <s v="COUNTY"/>
    <x v="15"/>
    <s v="903425"/>
    <n v="0.16"/>
    <n v="0.16"/>
    <x v="0"/>
    <d v="2016-12-25T00:00:00"/>
    <x v="8"/>
    <n v="5770870"/>
    <m/>
    <m/>
  </r>
  <r>
    <s v="COUNTY"/>
    <x v="15"/>
    <s v="903426"/>
    <n v="0.16"/>
    <n v="0.16"/>
    <x v="0"/>
    <d v="2016-12-25T00:00:00"/>
    <x v="8"/>
    <n v="5770970"/>
    <m/>
    <m/>
  </r>
  <r>
    <s v="COUNTY"/>
    <x v="15"/>
    <s v="903427"/>
    <n v="0.16"/>
    <n v="0.16"/>
    <x v="0"/>
    <d v="2016-12-25T00:00:00"/>
    <x v="8"/>
    <n v="5771180"/>
    <m/>
    <m/>
  </r>
  <r>
    <s v="COUNTY"/>
    <x v="15"/>
    <s v="903428"/>
    <n v="0.16"/>
    <n v="0.16"/>
    <x v="0"/>
    <d v="2016-12-25T00:00:00"/>
    <x v="8"/>
    <n v="5771310"/>
    <m/>
    <m/>
  </r>
  <r>
    <s v="COUNTY"/>
    <x v="15"/>
    <s v="903429"/>
    <n v="0.16"/>
    <n v="0.16"/>
    <x v="0"/>
    <d v="2016-12-25T00:00:00"/>
    <x v="8"/>
    <n v="5771330"/>
    <m/>
    <m/>
  </r>
  <r>
    <s v="COUNTY"/>
    <x v="15"/>
    <s v="903430"/>
    <n v="0.16"/>
    <n v="0.16"/>
    <x v="0"/>
    <d v="2016-12-25T00:00:00"/>
    <x v="8"/>
    <n v="5771410"/>
    <m/>
    <m/>
  </r>
  <r>
    <s v="COUNTY"/>
    <x v="15"/>
    <s v="903431"/>
    <n v="0.16"/>
    <n v="0.16"/>
    <x v="0"/>
    <d v="2016-12-25T00:00:00"/>
    <x v="8"/>
    <n v="5771420"/>
    <m/>
    <m/>
  </r>
  <r>
    <s v="COUNTY"/>
    <x v="15"/>
    <s v="903432"/>
    <n v="0.16"/>
    <n v="0.16"/>
    <x v="0"/>
    <d v="2016-12-25T00:00:00"/>
    <x v="8"/>
    <n v="5771450"/>
    <m/>
    <m/>
  </r>
  <r>
    <s v="COUNTY"/>
    <x v="15"/>
    <s v="903433"/>
    <n v="0.16"/>
    <n v="0.16"/>
    <x v="0"/>
    <d v="2016-12-25T00:00:00"/>
    <x v="8"/>
    <n v="5771470"/>
    <m/>
    <m/>
  </r>
  <r>
    <s v="COUNTY"/>
    <x v="15"/>
    <s v="903434"/>
    <n v="0.16"/>
    <n v="0.16"/>
    <x v="0"/>
    <d v="2016-12-25T00:00:00"/>
    <x v="8"/>
    <n v="5771530"/>
    <m/>
    <m/>
  </r>
  <r>
    <s v="COUNTY"/>
    <x v="15"/>
    <s v="903435"/>
    <n v="0.16"/>
    <n v="0.16"/>
    <x v="0"/>
    <d v="2016-12-25T00:00:00"/>
    <x v="8"/>
    <n v="5771560"/>
    <m/>
    <m/>
  </r>
  <r>
    <s v="COUNTY"/>
    <x v="15"/>
    <s v="903436"/>
    <n v="0.16"/>
    <n v="0.16"/>
    <x v="0"/>
    <d v="2016-12-25T00:00:00"/>
    <x v="8"/>
    <n v="5771640"/>
    <m/>
    <m/>
  </r>
  <r>
    <s v="COUNTY"/>
    <x v="15"/>
    <s v="903437"/>
    <n v="0.16"/>
    <n v="0.16"/>
    <x v="0"/>
    <d v="2016-12-25T00:00:00"/>
    <x v="8"/>
    <n v="5771660"/>
    <m/>
    <m/>
  </r>
  <r>
    <s v="COUNTY"/>
    <x v="15"/>
    <s v="903438"/>
    <n v="0.16"/>
    <n v="0.16"/>
    <x v="0"/>
    <d v="2016-12-25T00:00:00"/>
    <x v="8"/>
    <n v="5771680"/>
    <m/>
    <m/>
  </r>
  <r>
    <s v="COUNTY"/>
    <x v="15"/>
    <s v="903439"/>
    <n v="0.16"/>
    <n v="0.16"/>
    <x v="0"/>
    <d v="2016-12-25T00:00:00"/>
    <x v="8"/>
    <n v="5771730"/>
    <m/>
    <m/>
  </r>
  <r>
    <s v="COUNTY"/>
    <x v="15"/>
    <s v="903440"/>
    <n v="0.16"/>
    <n v="0.16"/>
    <x v="0"/>
    <d v="2016-12-25T00:00:00"/>
    <x v="8"/>
    <n v="5771740"/>
    <m/>
    <m/>
  </r>
  <r>
    <s v="COUNTY"/>
    <x v="15"/>
    <s v="903441"/>
    <n v="0.16"/>
    <n v="0.16"/>
    <x v="0"/>
    <d v="2016-12-25T00:00:00"/>
    <x v="8"/>
    <n v="5771760"/>
    <m/>
    <m/>
  </r>
  <r>
    <s v="COUNTY"/>
    <x v="15"/>
    <s v="903442"/>
    <n v="0.16"/>
    <n v="0.16"/>
    <x v="0"/>
    <d v="2016-12-25T00:00:00"/>
    <x v="8"/>
    <n v="5771810"/>
    <m/>
    <m/>
  </r>
  <r>
    <s v="COUNTY"/>
    <x v="15"/>
    <s v="903443"/>
    <n v="0.16"/>
    <n v="0.16"/>
    <x v="0"/>
    <d v="2016-12-25T00:00:00"/>
    <x v="8"/>
    <n v="5773110"/>
    <m/>
    <m/>
  </r>
  <r>
    <s v="COUNTY"/>
    <x v="15"/>
    <s v="903444"/>
    <n v="0.16"/>
    <n v="0.16"/>
    <x v="0"/>
    <d v="2016-12-25T00:00:00"/>
    <x v="8"/>
    <n v="5773160"/>
    <m/>
    <m/>
  </r>
  <r>
    <s v="COUNTY"/>
    <x v="15"/>
    <s v="903445"/>
    <n v="0.16"/>
    <n v="0.16"/>
    <x v="0"/>
    <d v="2016-12-25T00:00:00"/>
    <x v="8"/>
    <n v="5773190"/>
    <m/>
    <m/>
  </r>
  <r>
    <s v="COUNTY"/>
    <x v="15"/>
    <s v="903446"/>
    <n v="0.16"/>
    <n v="0.16"/>
    <x v="0"/>
    <d v="2016-12-25T00:00:00"/>
    <x v="8"/>
    <n v="5773220"/>
    <m/>
    <m/>
  </r>
  <r>
    <s v="COUNTY"/>
    <x v="15"/>
    <s v="903447"/>
    <n v="0.16"/>
    <n v="0.16"/>
    <x v="0"/>
    <d v="2016-12-25T00:00:00"/>
    <x v="8"/>
    <n v="5773300"/>
    <m/>
    <m/>
  </r>
  <r>
    <s v="COUNTY"/>
    <x v="15"/>
    <s v="903448"/>
    <n v="0.16"/>
    <n v="0.16"/>
    <x v="0"/>
    <d v="2016-12-25T00:00:00"/>
    <x v="8"/>
    <n v="5773470"/>
    <m/>
    <m/>
  </r>
  <r>
    <s v="COUNTY"/>
    <x v="15"/>
    <s v="903449"/>
    <n v="0.16"/>
    <n v="0.16"/>
    <x v="0"/>
    <d v="2016-12-25T00:00:00"/>
    <x v="8"/>
    <n v="5773480"/>
    <m/>
    <m/>
  </r>
  <r>
    <s v="COUNTY"/>
    <x v="15"/>
    <s v="903450"/>
    <n v="0.16"/>
    <n v="0.16"/>
    <x v="0"/>
    <d v="2016-12-25T00:00:00"/>
    <x v="8"/>
    <n v="5773560"/>
    <m/>
    <m/>
  </r>
  <r>
    <s v="COUNTY"/>
    <x v="15"/>
    <s v="903451"/>
    <n v="0.16"/>
    <n v="0.16"/>
    <x v="0"/>
    <d v="2016-12-25T00:00:00"/>
    <x v="8"/>
    <n v="5773670"/>
    <m/>
    <m/>
  </r>
  <r>
    <s v="COUNTY"/>
    <x v="15"/>
    <s v="903452"/>
    <n v="0.16"/>
    <n v="0.16"/>
    <x v="0"/>
    <d v="2016-12-25T00:00:00"/>
    <x v="8"/>
    <n v="5773690"/>
    <m/>
    <m/>
  </r>
  <r>
    <s v="COUNTY"/>
    <x v="15"/>
    <s v="903453"/>
    <n v="0.16"/>
    <n v="0.16"/>
    <x v="0"/>
    <d v="2016-12-25T00:00:00"/>
    <x v="8"/>
    <n v="5773710"/>
    <m/>
    <m/>
  </r>
  <r>
    <s v="COUNTY"/>
    <x v="15"/>
    <s v="903454"/>
    <n v="0.16"/>
    <n v="0.16"/>
    <x v="0"/>
    <d v="2016-12-25T00:00:00"/>
    <x v="8"/>
    <n v="5773880"/>
    <m/>
    <m/>
  </r>
  <r>
    <s v="COUNTY"/>
    <x v="15"/>
    <s v="903455"/>
    <n v="0.16"/>
    <n v="0.16"/>
    <x v="0"/>
    <d v="2016-12-25T00:00:00"/>
    <x v="8"/>
    <n v="5773910"/>
    <m/>
    <m/>
  </r>
  <r>
    <s v="COUNTY"/>
    <x v="15"/>
    <s v="903456"/>
    <n v="0.16"/>
    <n v="0.16"/>
    <x v="0"/>
    <d v="2016-12-25T00:00:00"/>
    <x v="8"/>
    <n v="5773930"/>
    <m/>
    <m/>
  </r>
  <r>
    <s v="AWH"/>
    <x v="15"/>
    <s v="903457"/>
    <n v="0.16"/>
    <n v="0.16"/>
    <x v="0"/>
    <d v="2016-12-25T00:00:00"/>
    <x v="8"/>
    <n v="5774140"/>
    <m/>
    <m/>
  </r>
  <r>
    <s v="COUNTY"/>
    <x v="15"/>
    <s v="903458"/>
    <n v="0.16"/>
    <n v="0.16"/>
    <x v="0"/>
    <d v="2016-12-25T00:00:00"/>
    <x v="8"/>
    <n v="5774260"/>
    <m/>
    <m/>
  </r>
  <r>
    <s v="COUNTY"/>
    <x v="15"/>
    <s v="903459"/>
    <n v="0.16"/>
    <n v="0.16"/>
    <x v="0"/>
    <d v="2016-12-25T00:00:00"/>
    <x v="8"/>
    <n v="5774390"/>
    <m/>
    <m/>
  </r>
  <r>
    <s v="COUNTY"/>
    <x v="15"/>
    <s v="903460"/>
    <n v="0.16"/>
    <n v="0.16"/>
    <x v="0"/>
    <d v="2016-12-25T00:00:00"/>
    <x v="8"/>
    <n v="5774420"/>
    <m/>
    <m/>
  </r>
  <r>
    <s v="COUNTY"/>
    <x v="15"/>
    <s v="903461"/>
    <n v="0.16"/>
    <n v="0.16"/>
    <x v="0"/>
    <d v="2016-12-25T00:00:00"/>
    <x v="8"/>
    <n v="5774510"/>
    <m/>
    <m/>
  </r>
  <r>
    <s v="COUNTY"/>
    <x v="15"/>
    <s v="903462"/>
    <n v="0.16"/>
    <n v="0.16"/>
    <x v="0"/>
    <d v="2016-12-25T00:00:00"/>
    <x v="8"/>
    <n v="5774520"/>
    <m/>
    <m/>
  </r>
  <r>
    <s v="COUNTY"/>
    <x v="15"/>
    <s v="903463"/>
    <n v="0.16"/>
    <n v="0.16"/>
    <x v="0"/>
    <d v="2016-12-25T00:00:00"/>
    <x v="8"/>
    <n v="5775340"/>
    <m/>
    <m/>
  </r>
  <r>
    <s v="COUNTY"/>
    <x v="15"/>
    <s v="903464"/>
    <n v="0.16"/>
    <n v="0.16"/>
    <x v="0"/>
    <d v="2016-12-25T00:00:00"/>
    <x v="8"/>
    <n v="5775770"/>
    <m/>
    <m/>
  </r>
  <r>
    <s v="COUNTY"/>
    <x v="15"/>
    <s v="903465"/>
    <n v="0.16"/>
    <n v="0.16"/>
    <x v="0"/>
    <d v="2016-12-25T00:00:00"/>
    <x v="8"/>
    <n v="5775780"/>
    <m/>
    <m/>
  </r>
  <r>
    <s v="COUNTY"/>
    <x v="15"/>
    <s v="903466"/>
    <n v="0.16"/>
    <n v="0.16"/>
    <x v="0"/>
    <d v="2016-12-25T00:00:00"/>
    <x v="8"/>
    <n v="5776000"/>
    <m/>
    <m/>
  </r>
  <r>
    <s v="COUNTY"/>
    <x v="15"/>
    <s v="903467"/>
    <n v="0.16"/>
    <n v="0.16"/>
    <x v="0"/>
    <d v="2016-12-25T00:00:00"/>
    <x v="8"/>
    <n v="5776050"/>
    <m/>
    <m/>
  </r>
  <r>
    <s v="COUNTY"/>
    <x v="15"/>
    <s v="903468"/>
    <n v="0.16"/>
    <n v="0.16"/>
    <x v="0"/>
    <d v="2016-12-25T00:00:00"/>
    <x v="8"/>
    <n v="5776240"/>
    <m/>
    <m/>
  </r>
  <r>
    <s v="COUNTY"/>
    <x v="15"/>
    <s v="903469"/>
    <n v="0.16"/>
    <n v="0.16"/>
    <x v="0"/>
    <d v="2016-12-25T00:00:00"/>
    <x v="8"/>
    <n v="5776320"/>
    <m/>
    <m/>
  </r>
  <r>
    <s v="COUNTY"/>
    <x v="15"/>
    <s v="903470"/>
    <n v="0.16"/>
    <n v="0.16"/>
    <x v="0"/>
    <d v="2016-12-25T00:00:00"/>
    <x v="8"/>
    <n v="5776330"/>
    <m/>
    <m/>
  </r>
  <r>
    <s v="COUNTY"/>
    <x v="15"/>
    <s v="903471"/>
    <n v="0.16"/>
    <n v="0.16"/>
    <x v="0"/>
    <d v="2016-12-25T00:00:00"/>
    <x v="8"/>
    <n v="5776450"/>
    <m/>
    <m/>
  </r>
  <r>
    <s v="COUNTY"/>
    <x v="15"/>
    <s v="903472"/>
    <n v="0.16"/>
    <n v="0.16"/>
    <x v="0"/>
    <d v="2016-12-25T00:00:00"/>
    <x v="8"/>
    <n v="5776460"/>
    <m/>
    <m/>
  </r>
  <r>
    <s v="COUNTY"/>
    <x v="15"/>
    <s v="903473"/>
    <n v="0.16"/>
    <n v="0.16"/>
    <x v="0"/>
    <d v="2016-12-25T00:00:00"/>
    <x v="8"/>
    <n v="5776490"/>
    <m/>
    <m/>
  </r>
  <r>
    <s v="COUNTY"/>
    <x v="15"/>
    <s v="903474"/>
    <n v="0.16"/>
    <n v="0.16"/>
    <x v="0"/>
    <d v="2016-12-25T00:00:00"/>
    <x v="8"/>
    <n v="5776530"/>
    <m/>
    <m/>
  </r>
  <r>
    <s v="COUNTY"/>
    <x v="15"/>
    <s v="903475"/>
    <n v="0.16"/>
    <n v="0.16"/>
    <x v="0"/>
    <d v="2016-12-25T00:00:00"/>
    <x v="8"/>
    <n v="5776540"/>
    <m/>
    <m/>
  </r>
  <r>
    <s v="COUNTY"/>
    <x v="15"/>
    <s v="903476"/>
    <n v="0.16"/>
    <n v="0.16"/>
    <x v="0"/>
    <d v="2016-12-25T00:00:00"/>
    <x v="8"/>
    <n v="5776550"/>
    <m/>
    <m/>
  </r>
  <r>
    <s v="COUNTY"/>
    <x v="15"/>
    <s v="903477"/>
    <n v="0.16"/>
    <n v="0.16"/>
    <x v="0"/>
    <d v="2016-12-25T00:00:00"/>
    <x v="8"/>
    <n v="5776630"/>
    <m/>
    <m/>
  </r>
  <r>
    <s v="COUNTY"/>
    <x v="15"/>
    <s v="903478"/>
    <n v="0.16"/>
    <n v="0.16"/>
    <x v="0"/>
    <d v="2016-12-25T00:00:00"/>
    <x v="8"/>
    <n v="5776670"/>
    <m/>
    <m/>
  </r>
  <r>
    <s v="COUNTY"/>
    <x v="15"/>
    <s v="903479"/>
    <n v="0.16"/>
    <n v="0.16"/>
    <x v="0"/>
    <d v="2016-12-25T00:00:00"/>
    <x v="8"/>
    <n v="5777450"/>
    <m/>
    <m/>
  </r>
  <r>
    <s v="COUNTY"/>
    <x v="15"/>
    <s v="903480"/>
    <n v="0.16"/>
    <n v="0.16"/>
    <x v="0"/>
    <d v="2016-12-25T00:00:00"/>
    <x v="8"/>
    <n v="5777470"/>
    <m/>
    <m/>
  </r>
  <r>
    <s v="COUNTY"/>
    <x v="15"/>
    <s v="903481"/>
    <n v="0.16"/>
    <n v="0.16"/>
    <x v="0"/>
    <d v="2016-12-25T00:00:00"/>
    <x v="8"/>
    <n v="5777580"/>
    <m/>
    <m/>
  </r>
  <r>
    <s v="COUNTY"/>
    <x v="15"/>
    <s v="903482"/>
    <n v="0.16"/>
    <n v="0.16"/>
    <x v="0"/>
    <d v="2016-12-25T00:00:00"/>
    <x v="8"/>
    <n v="5777610"/>
    <m/>
    <m/>
  </r>
  <r>
    <s v="COUNTY"/>
    <x v="15"/>
    <s v="903483"/>
    <n v="0.16"/>
    <n v="0.16"/>
    <x v="0"/>
    <d v="2016-12-25T00:00:00"/>
    <x v="8"/>
    <n v="5777670"/>
    <m/>
    <m/>
  </r>
  <r>
    <s v="COUNTY"/>
    <x v="15"/>
    <s v="903484"/>
    <n v="0.16"/>
    <n v="0.16"/>
    <x v="0"/>
    <d v="2016-12-25T00:00:00"/>
    <x v="8"/>
    <n v="5777720"/>
    <m/>
    <m/>
  </r>
  <r>
    <s v="COUNTY"/>
    <x v="15"/>
    <s v="903485"/>
    <n v="0.16"/>
    <n v="0.16"/>
    <x v="0"/>
    <d v="2016-12-25T00:00:00"/>
    <x v="8"/>
    <n v="5777730"/>
    <m/>
    <m/>
  </r>
  <r>
    <s v="COUNTY"/>
    <x v="15"/>
    <s v="903486"/>
    <n v="0.16"/>
    <n v="0.16"/>
    <x v="0"/>
    <d v="2016-12-25T00:00:00"/>
    <x v="8"/>
    <n v="5777740"/>
    <m/>
    <m/>
  </r>
  <r>
    <s v="COUNTY"/>
    <x v="15"/>
    <s v="903487"/>
    <n v="0.16"/>
    <n v="0.16"/>
    <x v="0"/>
    <d v="2016-12-25T00:00:00"/>
    <x v="8"/>
    <n v="5777760"/>
    <m/>
    <m/>
  </r>
  <r>
    <s v="COUNTY"/>
    <x v="15"/>
    <s v="903488"/>
    <n v="0.16"/>
    <n v="0.16"/>
    <x v="0"/>
    <d v="2016-12-25T00:00:00"/>
    <x v="8"/>
    <n v="5777800"/>
    <m/>
    <m/>
  </r>
  <r>
    <s v="COUNTY"/>
    <x v="15"/>
    <s v="903489"/>
    <n v="0.16"/>
    <n v="0.16"/>
    <x v="0"/>
    <d v="2016-12-25T00:00:00"/>
    <x v="8"/>
    <n v="5777920"/>
    <m/>
    <m/>
  </r>
  <r>
    <s v="COUNTY"/>
    <x v="15"/>
    <s v="903490"/>
    <n v="0.16"/>
    <n v="0.16"/>
    <x v="0"/>
    <d v="2016-12-25T00:00:00"/>
    <x v="8"/>
    <n v="5778020"/>
    <m/>
    <m/>
  </r>
  <r>
    <s v="COUNTY"/>
    <x v="15"/>
    <s v="903491"/>
    <n v="0.16"/>
    <n v="0.16"/>
    <x v="0"/>
    <d v="2016-12-25T00:00:00"/>
    <x v="8"/>
    <n v="5778140"/>
    <m/>
    <m/>
  </r>
  <r>
    <s v="COUNTY"/>
    <x v="15"/>
    <s v="903492"/>
    <n v="0.16"/>
    <n v="0.16"/>
    <x v="0"/>
    <d v="2016-12-25T00:00:00"/>
    <x v="8"/>
    <n v="5778160"/>
    <m/>
    <m/>
  </r>
  <r>
    <s v="COUNTY"/>
    <x v="15"/>
    <s v="903493"/>
    <n v="0.16"/>
    <n v="0.16"/>
    <x v="0"/>
    <d v="2016-12-25T00:00:00"/>
    <x v="8"/>
    <n v="5778880"/>
    <m/>
    <m/>
  </r>
  <r>
    <s v="COUNTY"/>
    <x v="15"/>
    <s v="903494"/>
    <n v="0.16"/>
    <n v="0.16"/>
    <x v="0"/>
    <d v="2016-12-25T00:00:00"/>
    <x v="8"/>
    <n v="5778900"/>
    <m/>
    <m/>
  </r>
  <r>
    <s v="COUNTY"/>
    <x v="15"/>
    <s v="903495"/>
    <n v="0.16"/>
    <n v="0.16"/>
    <x v="0"/>
    <d v="2016-12-25T00:00:00"/>
    <x v="8"/>
    <n v="5778920"/>
    <m/>
    <m/>
  </r>
  <r>
    <s v="COUNTY"/>
    <x v="15"/>
    <s v="903496"/>
    <n v="0.16"/>
    <n v="0.16"/>
    <x v="0"/>
    <d v="2016-12-25T00:00:00"/>
    <x v="8"/>
    <n v="5779120"/>
    <m/>
    <m/>
  </r>
  <r>
    <s v="COUNTY"/>
    <x v="15"/>
    <s v="903497"/>
    <n v="0.16"/>
    <n v="0.16"/>
    <x v="0"/>
    <d v="2016-12-25T00:00:00"/>
    <x v="8"/>
    <n v="5779170"/>
    <m/>
    <m/>
  </r>
  <r>
    <s v="COUNTY"/>
    <x v="15"/>
    <s v="903498"/>
    <n v="0.16"/>
    <n v="0.16"/>
    <x v="0"/>
    <d v="2016-12-25T00:00:00"/>
    <x v="8"/>
    <n v="5779210"/>
    <m/>
    <m/>
  </r>
  <r>
    <s v="COUNTY"/>
    <x v="15"/>
    <s v="903499"/>
    <n v="0.16"/>
    <n v="0.16"/>
    <x v="0"/>
    <d v="2016-12-25T00:00:00"/>
    <x v="8"/>
    <n v="5779240"/>
    <m/>
    <m/>
  </r>
  <r>
    <s v="COUNTY"/>
    <x v="15"/>
    <s v="903500"/>
    <n v="0.16"/>
    <n v="0.16"/>
    <x v="0"/>
    <d v="2016-12-25T00:00:00"/>
    <x v="8"/>
    <n v="5779250"/>
    <m/>
    <m/>
  </r>
  <r>
    <s v="COUNTY"/>
    <x v="15"/>
    <s v="903501"/>
    <n v="0.16"/>
    <n v="0.16"/>
    <x v="0"/>
    <d v="2016-12-25T00:00:00"/>
    <x v="8"/>
    <n v="5779370"/>
    <m/>
    <m/>
  </r>
  <r>
    <s v="COUNTY"/>
    <x v="15"/>
    <s v="903502"/>
    <n v="0.16"/>
    <n v="0.16"/>
    <x v="0"/>
    <d v="2016-12-25T00:00:00"/>
    <x v="8"/>
    <n v="5779390"/>
    <m/>
    <m/>
  </r>
  <r>
    <s v="COUNTY"/>
    <x v="15"/>
    <s v="903503"/>
    <n v="0.16"/>
    <n v="0.16"/>
    <x v="0"/>
    <d v="2016-12-25T00:00:00"/>
    <x v="8"/>
    <n v="5780550"/>
    <m/>
    <m/>
  </r>
  <r>
    <s v="COUNTY"/>
    <x v="15"/>
    <s v="903504"/>
    <n v="0.16"/>
    <n v="0.16"/>
    <x v="0"/>
    <d v="2016-12-25T00:00:00"/>
    <x v="8"/>
    <n v="5780580"/>
    <m/>
    <m/>
  </r>
  <r>
    <s v="COUNTY"/>
    <x v="15"/>
    <s v="903505"/>
    <n v="0.16"/>
    <n v="0.16"/>
    <x v="0"/>
    <d v="2016-12-25T00:00:00"/>
    <x v="8"/>
    <n v="5780640"/>
    <m/>
    <m/>
  </r>
  <r>
    <s v="COUNTY"/>
    <x v="15"/>
    <s v="903506"/>
    <n v="0.16"/>
    <n v="0.16"/>
    <x v="0"/>
    <d v="2016-12-25T00:00:00"/>
    <x v="8"/>
    <n v="5780810"/>
    <m/>
    <m/>
  </r>
  <r>
    <s v="COUNTY"/>
    <x v="15"/>
    <s v="903507"/>
    <n v="0.16"/>
    <n v="0.16"/>
    <x v="0"/>
    <d v="2016-12-25T00:00:00"/>
    <x v="8"/>
    <n v="5780840"/>
    <m/>
    <m/>
  </r>
  <r>
    <s v="COUNTY"/>
    <x v="15"/>
    <s v="903508"/>
    <n v="0.16"/>
    <n v="0.16"/>
    <x v="0"/>
    <d v="2016-12-25T00:00:00"/>
    <x v="8"/>
    <n v="5780880"/>
    <m/>
    <m/>
  </r>
  <r>
    <s v="COUNTY"/>
    <x v="15"/>
    <s v="903509"/>
    <n v="0.16"/>
    <n v="0.16"/>
    <x v="0"/>
    <d v="2016-12-25T00:00:00"/>
    <x v="8"/>
    <n v="5780930"/>
    <m/>
    <m/>
  </r>
  <r>
    <s v="COUNTY"/>
    <x v="15"/>
    <s v="903510"/>
    <n v="0.16"/>
    <n v="0.16"/>
    <x v="0"/>
    <d v="2016-12-25T00:00:00"/>
    <x v="8"/>
    <n v="5780960"/>
    <m/>
    <m/>
  </r>
  <r>
    <s v="COUNTY"/>
    <x v="15"/>
    <s v="903511"/>
    <n v="0.16"/>
    <n v="0.16"/>
    <x v="0"/>
    <d v="2016-12-25T00:00:00"/>
    <x v="8"/>
    <n v="5781550"/>
    <m/>
    <m/>
  </r>
  <r>
    <s v="COUNTY"/>
    <x v="15"/>
    <s v="903512"/>
    <n v="0.16"/>
    <n v="0.16"/>
    <x v="0"/>
    <d v="2016-12-25T00:00:00"/>
    <x v="8"/>
    <n v="5781580"/>
    <m/>
    <m/>
  </r>
  <r>
    <s v="COUNTY"/>
    <x v="15"/>
    <s v="903513"/>
    <n v="0.16"/>
    <n v="0.16"/>
    <x v="0"/>
    <d v="2016-12-25T00:00:00"/>
    <x v="8"/>
    <n v="5781650"/>
    <m/>
    <m/>
  </r>
  <r>
    <s v="COUNTY"/>
    <x v="15"/>
    <s v="903514"/>
    <n v="0.16"/>
    <n v="0.16"/>
    <x v="0"/>
    <d v="2016-12-25T00:00:00"/>
    <x v="8"/>
    <n v="5781770"/>
    <m/>
    <m/>
  </r>
  <r>
    <s v="COUNTY"/>
    <x v="15"/>
    <s v="903515"/>
    <n v="0.16"/>
    <n v="0.16"/>
    <x v="0"/>
    <d v="2016-12-25T00:00:00"/>
    <x v="8"/>
    <n v="5781800"/>
    <m/>
    <m/>
  </r>
  <r>
    <s v="COUNTY"/>
    <x v="15"/>
    <s v="903516"/>
    <n v="0.16"/>
    <n v="0.16"/>
    <x v="0"/>
    <d v="2016-12-25T00:00:00"/>
    <x v="8"/>
    <n v="5781910"/>
    <m/>
    <m/>
  </r>
  <r>
    <s v="COUNTY"/>
    <x v="15"/>
    <s v="903517"/>
    <n v="0.16"/>
    <n v="0.16"/>
    <x v="0"/>
    <d v="2016-12-25T00:00:00"/>
    <x v="8"/>
    <n v="5781940"/>
    <m/>
    <m/>
  </r>
  <r>
    <s v="COUNTY"/>
    <x v="15"/>
    <s v="903518"/>
    <n v="0.16"/>
    <n v="0.16"/>
    <x v="0"/>
    <d v="2016-12-25T00:00:00"/>
    <x v="8"/>
    <n v="5782080"/>
    <m/>
    <m/>
  </r>
  <r>
    <s v="COUNTY"/>
    <x v="15"/>
    <s v="903519"/>
    <n v="0.16"/>
    <n v="0.16"/>
    <x v="0"/>
    <d v="2016-12-25T00:00:00"/>
    <x v="8"/>
    <n v="5782090"/>
    <m/>
    <m/>
  </r>
  <r>
    <s v="COUNTY"/>
    <x v="15"/>
    <s v="903520"/>
    <n v="0.16"/>
    <n v="0.16"/>
    <x v="0"/>
    <d v="2016-12-25T00:00:00"/>
    <x v="8"/>
    <n v="5782340"/>
    <m/>
    <m/>
  </r>
  <r>
    <s v="COUNTY"/>
    <x v="15"/>
    <s v="903521"/>
    <n v="0.16"/>
    <n v="0.16"/>
    <x v="0"/>
    <d v="2016-12-25T00:00:00"/>
    <x v="8"/>
    <n v="5782430"/>
    <m/>
    <m/>
  </r>
  <r>
    <s v="COUNTY"/>
    <x v="15"/>
    <s v="903522"/>
    <n v="0.16"/>
    <n v="0.16"/>
    <x v="0"/>
    <d v="2016-12-25T00:00:00"/>
    <x v="8"/>
    <n v="5782450"/>
    <m/>
    <m/>
  </r>
  <r>
    <s v="COUNTY"/>
    <x v="15"/>
    <s v="903523"/>
    <n v="0.16"/>
    <n v="0.16"/>
    <x v="0"/>
    <d v="2016-12-25T00:00:00"/>
    <x v="8"/>
    <n v="5782460"/>
    <m/>
    <m/>
  </r>
  <r>
    <s v="COUNTY"/>
    <x v="15"/>
    <s v="903524"/>
    <n v="0.16"/>
    <n v="0.16"/>
    <x v="0"/>
    <d v="2016-12-25T00:00:00"/>
    <x v="8"/>
    <n v="5782530"/>
    <m/>
    <m/>
  </r>
  <r>
    <s v="COUNTY"/>
    <x v="15"/>
    <s v="903525"/>
    <n v="0.16"/>
    <n v="0.16"/>
    <x v="0"/>
    <d v="2016-12-25T00:00:00"/>
    <x v="8"/>
    <n v="5782560"/>
    <m/>
    <m/>
  </r>
  <r>
    <s v="COUNTY"/>
    <x v="15"/>
    <s v="903526"/>
    <n v="0.16"/>
    <n v="0.16"/>
    <x v="0"/>
    <d v="2016-12-25T00:00:00"/>
    <x v="8"/>
    <n v="5782570"/>
    <m/>
    <m/>
  </r>
  <r>
    <s v="COUNTY"/>
    <x v="15"/>
    <s v="903527"/>
    <n v="0.16"/>
    <n v="0.16"/>
    <x v="0"/>
    <d v="2016-12-25T00:00:00"/>
    <x v="8"/>
    <n v="5782580"/>
    <m/>
    <m/>
  </r>
  <r>
    <s v="COUNTY"/>
    <x v="15"/>
    <s v="903528"/>
    <n v="0.16"/>
    <n v="0.16"/>
    <x v="0"/>
    <d v="2016-12-25T00:00:00"/>
    <x v="8"/>
    <n v="5784580"/>
    <m/>
    <m/>
  </r>
  <r>
    <s v="COUNTY"/>
    <x v="15"/>
    <s v="903529"/>
    <n v="0.16"/>
    <n v="0.16"/>
    <x v="0"/>
    <d v="2016-12-25T00:00:00"/>
    <x v="8"/>
    <n v="5784860"/>
    <m/>
    <m/>
  </r>
  <r>
    <s v="COUNTY"/>
    <x v="15"/>
    <s v="903530"/>
    <n v="0.16"/>
    <n v="0.16"/>
    <x v="0"/>
    <d v="2016-12-25T00:00:00"/>
    <x v="8"/>
    <n v="5784950"/>
    <m/>
    <m/>
  </r>
  <r>
    <s v="COUNTY"/>
    <x v="15"/>
    <s v="903531"/>
    <n v="0.16"/>
    <n v="0.16"/>
    <x v="0"/>
    <d v="2016-12-25T00:00:00"/>
    <x v="8"/>
    <n v="5785080"/>
    <m/>
    <m/>
  </r>
  <r>
    <s v="COUNTY"/>
    <x v="15"/>
    <s v="903532"/>
    <n v="0.16"/>
    <n v="0.16"/>
    <x v="0"/>
    <d v="2016-12-25T00:00:00"/>
    <x v="8"/>
    <n v="5785120"/>
    <m/>
    <m/>
  </r>
  <r>
    <s v="COUNTY"/>
    <x v="15"/>
    <s v="903533"/>
    <n v="0.16"/>
    <n v="0.16"/>
    <x v="0"/>
    <d v="2016-12-25T00:00:00"/>
    <x v="8"/>
    <n v="5785150"/>
    <m/>
    <m/>
  </r>
  <r>
    <s v="COUNTY"/>
    <x v="15"/>
    <s v="903534"/>
    <n v="0.16"/>
    <n v="0.16"/>
    <x v="0"/>
    <d v="2016-12-25T00:00:00"/>
    <x v="8"/>
    <n v="5785200"/>
    <m/>
    <m/>
  </r>
  <r>
    <s v="COUNTY"/>
    <x v="15"/>
    <s v="903535"/>
    <n v="0.16"/>
    <n v="0.16"/>
    <x v="0"/>
    <d v="2016-12-25T00:00:00"/>
    <x v="8"/>
    <n v="5785210"/>
    <m/>
    <m/>
  </r>
  <r>
    <s v="COUNTY"/>
    <x v="15"/>
    <s v="903536"/>
    <n v="0.16"/>
    <n v="0.16"/>
    <x v="0"/>
    <d v="2016-12-25T00:00:00"/>
    <x v="8"/>
    <n v="5785230"/>
    <m/>
    <m/>
  </r>
  <r>
    <s v="COUNTY"/>
    <x v="15"/>
    <s v="903537"/>
    <n v="0.16"/>
    <n v="0.16"/>
    <x v="0"/>
    <d v="2016-12-25T00:00:00"/>
    <x v="8"/>
    <n v="5785360"/>
    <m/>
    <m/>
  </r>
  <r>
    <s v="COUNTY"/>
    <x v="15"/>
    <s v="903538"/>
    <n v="0.16"/>
    <n v="0.16"/>
    <x v="0"/>
    <d v="2016-12-25T00:00:00"/>
    <x v="8"/>
    <n v="5785380"/>
    <m/>
    <m/>
  </r>
  <r>
    <s v="COUNTY"/>
    <x v="15"/>
    <s v="903539"/>
    <n v="0.16"/>
    <n v="0.16"/>
    <x v="0"/>
    <d v="2016-12-25T00:00:00"/>
    <x v="8"/>
    <n v="5785400"/>
    <m/>
    <m/>
  </r>
  <r>
    <s v="COUNTY"/>
    <x v="15"/>
    <s v="903540"/>
    <n v="0.16"/>
    <n v="0.16"/>
    <x v="0"/>
    <d v="2016-12-25T00:00:00"/>
    <x v="8"/>
    <n v="5785430"/>
    <m/>
    <m/>
  </r>
  <r>
    <s v="COUNTY"/>
    <x v="15"/>
    <s v="903541"/>
    <n v="0.16"/>
    <n v="0.16"/>
    <x v="0"/>
    <d v="2016-12-25T00:00:00"/>
    <x v="8"/>
    <n v="5785460"/>
    <m/>
    <m/>
  </r>
  <r>
    <s v="COUNTY"/>
    <x v="15"/>
    <s v="903542"/>
    <n v="0.16"/>
    <n v="0.16"/>
    <x v="0"/>
    <d v="2016-12-25T00:00:00"/>
    <x v="8"/>
    <n v="5785550"/>
    <m/>
    <m/>
  </r>
  <r>
    <s v="COUNTY"/>
    <x v="15"/>
    <s v="903543"/>
    <n v="0.16"/>
    <n v="0.16"/>
    <x v="0"/>
    <d v="2016-12-25T00:00:00"/>
    <x v="8"/>
    <n v="5785560"/>
    <m/>
    <m/>
  </r>
  <r>
    <s v="COUNTY"/>
    <x v="15"/>
    <s v="903544"/>
    <n v="0.16"/>
    <n v="0.16"/>
    <x v="0"/>
    <d v="2016-12-25T00:00:00"/>
    <x v="8"/>
    <n v="5785630"/>
    <m/>
    <m/>
  </r>
  <r>
    <s v="COUNTY"/>
    <x v="15"/>
    <s v="903545"/>
    <n v="0.16"/>
    <n v="0.16"/>
    <x v="0"/>
    <d v="2016-12-25T00:00:00"/>
    <x v="8"/>
    <n v="5785650"/>
    <m/>
    <m/>
  </r>
  <r>
    <s v="COUNTY"/>
    <x v="15"/>
    <s v="903546"/>
    <n v="0.16"/>
    <n v="0.16"/>
    <x v="0"/>
    <d v="2016-12-25T00:00:00"/>
    <x v="8"/>
    <n v="5785710"/>
    <m/>
    <m/>
  </r>
  <r>
    <s v="COUNTY"/>
    <x v="15"/>
    <s v="903547"/>
    <n v="0.16"/>
    <n v="0.16"/>
    <x v="0"/>
    <d v="2016-12-25T00:00:00"/>
    <x v="8"/>
    <n v="5785730"/>
    <m/>
    <m/>
  </r>
  <r>
    <s v="COUNTY"/>
    <x v="15"/>
    <s v="903548"/>
    <n v="0.16"/>
    <n v="0.16"/>
    <x v="0"/>
    <d v="2016-12-25T00:00:00"/>
    <x v="8"/>
    <n v="5785810"/>
    <m/>
    <m/>
  </r>
  <r>
    <s v="COUNTY"/>
    <x v="15"/>
    <s v="903549"/>
    <n v="0.16"/>
    <n v="0.16"/>
    <x v="0"/>
    <d v="2016-12-25T00:00:00"/>
    <x v="8"/>
    <n v="5785830"/>
    <m/>
    <m/>
  </r>
  <r>
    <s v="COUNTY"/>
    <x v="15"/>
    <s v="903550"/>
    <n v="0.16"/>
    <n v="0.16"/>
    <x v="0"/>
    <d v="2016-12-25T00:00:00"/>
    <x v="8"/>
    <n v="5785900"/>
    <m/>
    <m/>
  </r>
  <r>
    <s v="COUNTY"/>
    <x v="15"/>
    <s v="903551"/>
    <n v="0.16"/>
    <n v="0.16"/>
    <x v="0"/>
    <d v="2016-12-25T00:00:00"/>
    <x v="8"/>
    <n v="5785950"/>
    <m/>
    <m/>
  </r>
  <r>
    <s v="COUNTY"/>
    <x v="15"/>
    <s v="903552"/>
    <n v="0.16"/>
    <n v="0.16"/>
    <x v="0"/>
    <d v="2016-12-25T00:00:00"/>
    <x v="8"/>
    <n v="5785980"/>
    <m/>
    <m/>
  </r>
  <r>
    <s v="COUNTY"/>
    <x v="15"/>
    <s v="903553"/>
    <n v="0.16"/>
    <n v="0.16"/>
    <x v="0"/>
    <d v="2016-12-25T00:00:00"/>
    <x v="8"/>
    <n v="5786070"/>
    <m/>
    <m/>
  </r>
  <r>
    <s v="COUNTY"/>
    <x v="15"/>
    <s v="903554"/>
    <n v="0.16"/>
    <n v="0.16"/>
    <x v="0"/>
    <d v="2016-12-25T00:00:00"/>
    <x v="8"/>
    <n v="5787960"/>
    <m/>
    <m/>
  </r>
  <r>
    <s v="COUNTY"/>
    <x v="15"/>
    <s v="903555"/>
    <n v="0.16"/>
    <n v="0.16"/>
    <x v="0"/>
    <d v="2016-12-25T00:00:00"/>
    <x v="8"/>
    <n v="5788040"/>
    <m/>
    <m/>
  </r>
  <r>
    <s v="COUNTY"/>
    <x v="15"/>
    <s v="903556"/>
    <n v="0.16"/>
    <n v="0.16"/>
    <x v="0"/>
    <d v="2016-12-25T00:00:00"/>
    <x v="8"/>
    <n v="5788120"/>
    <m/>
    <m/>
  </r>
  <r>
    <s v="COUNTY"/>
    <x v="15"/>
    <s v="903557"/>
    <n v="0.16"/>
    <n v="0.16"/>
    <x v="0"/>
    <d v="2016-12-25T00:00:00"/>
    <x v="8"/>
    <n v="5788280"/>
    <m/>
    <m/>
  </r>
  <r>
    <s v="COUNTY"/>
    <x v="15"/>
    <s v="903558"/>
    <n v="0.16"/>
    <n v="0.16"/>
    <x v="0"/>
    <d v="2016-12-25T00:00:00"/>
    <x v="8"/>
    <n v="5788300"/>
    <m/>
    <m/>
  </r>
  <r>
    <s v="COUNTY"/>
    <x v="15"/>
    <s v="903559"/>
    <n v="0.16"/>
    <n v="0.16"/>
    <x v="0"/>
    <d v="2016-12-25T00:00:00"/>
    <x v="8"/>
    <n v="5788310"/>
    <m/>
    <m/>
  </r>
  <r>
    <s v="COUNTY"/>
    <x v="15"/>
    <s v="903560"/>
    <n v="0.16"/>
    <n v="0.16"/>
    <x v="0"/>
    <d v="2016-12-25T00:00:00"/>
    <x v="8"/>
    <n v="5788380"/>
    <m/>
    <m/>
  </r>
  <r>
    <s v="COUNTY"/>
    <x v="15"/>
    <s v="903561"/>
    <n v="0.16"/>
    <n v="0.16"/>
    <x v="0"/>
    <d v="2016-12-25T00:00:00"/>
    <x v="8"/>
    <n v="5788390"/>
    <m/>
    <m/>
  </r>
  <r>
    <s v="COUNTY"/>
    <x v="15"/>
    <s v="903562"/>
    <n v="0.16"/>
    <n v="0.16"/>
    <x v="0"/>
    <d v="2016-12-25T00:00:00"/>
    <x v="8"/>
    <n v="5788520"/>
    <m/>
    <m/>
  </r>
  <r>
    <s v="COUNTY"/>
    <x v="15"/>
    <s v="903563"/>
    <n v="0.16"/>
    <n v="0.16"/>
    <x v="0"/>
    <d v="2016-12-25T00:00:00"/>
    <x v="8"/>
    <n v="5788570"/>
    <m/>
    <m/>
  </r>
  <r>
    <s v="COUNTY"/>
    <x v="15"/>
    <s v="903564"/>
    <n v="0.16"/>
    <n v="0.16"/>
    <x v="0"/>
    <d v="2016-12-25T00:00:00"/>
    <x v="8"/>
    <n v="5788620"/>
    <m/>
    <m/>
  </r>
  <r>
    <s v="COUNTY"/>
    <x v="15"/>
    <s v="903565"/>
    <n v="0.16"/>
    <n v="0.16"/>
    <x v="0"/>
    <d v="2016-12-25T00:00:00"/>
    <x v="8"/>
    <n v="5788630"/>
    <m/>
    <m/>
  </r>
  <r>
    <s v="COUNTY"/>
    <x v="15"/>
    <s v="903566"/>
    <n v="0.16"/>
    <n v="0.16"/>
    <x v="0"/>
    <d v="2016-12-25T00:00:00"/>
    <x v="8"/>
    <n v="5788660"/>
    <m/>
    <m/>
  </r>
  <r>
    <s v="COUNTY"/>
    <x v="15"/>
    <s v="903567"/>
    <n v="0.16"/>
    <n v="0.16"/>
    <x v="0"/>
    <d v="2016-12-25T00:00:00"/>
    <x v="8"/>
    <n v="5788700"/>
    <m/>
    <m/>
  </r>
  <r>
    <s v="COUNTY"/>
    <x v="15"/>
    <s v="903568"/>
    <n v="0.16"/>
    <n v="0.16"/>
    <x v="0"/>
    <d v="2016-12-25T00:00:00"/>
    <x v="8"/>
    <n v="5788730"/>
    <m/>
    <m/>
  </r>
  <r>
    <s v="COUNTY"/>
    <x v="15"/>
    <s v="903569"/>
    <n v="0.16"/>
    <n v="0.16"/>
    <x v="0"/>
    <d v="2016-12-25T00:00:00"/>
    <x v="8"/>
    <n v="5788770"/>
    <m/>
    <m/>
  </r>
  <r>
    <s v="COUNTY"/>
    <x v="15"/>
    <s v="903570"/>
    <n v="0.16"/>
    <n v="0.16"/>
    <x v="0"/>
    <d v="2016-12-25T00:00:00"/>
    <x v="8"/>
    <n v="5788820"/>
    <m/>
    <m/>
  </r>
  <r>
    <s v="COUNTY"/>
    <x v="15"/>
    <s v="903571"/>
    <n v="0.16"/>
    <n v="0.16"/>
    <x v="0"/>
    <d v="2016-12-25T00:00:00"/>
    <x v="8"/>
    <n v="5788850"/>
    <m/>
    <m/>
  </r>
  <r>
    <s v="COUNTY"/>
    <x v="15"/>
    <s v="903572"/>
    <n v="0.16"/>
    <n v="0.16"/>
    <x v="0"/>
    <d v="2016-12-25T00:00:00"/>
    <x v="8"/>
    <n v="5788860"/>
    <m/>
    <m/>
  </r>
  <r>
    <s v="COUNTY"/>
    <x v="15"/>
    <s v="903573"/>
    <n v="0.16"/>
    <n v="0.16"/>
    <x v="0"/>
    <d v="2016-12-25T00:00:00"/>
    <x v="8"/>
    <n v="5789420"/>
    <m/>
    <m/>
  </r>
  <r>
    <s v="COUNTY"/>
    <x v="15"/>
    <s v="903574"/>
    <n v="0.16"/>
    <n v="0.16"/>
    <x v="0"/>
    <d v="2016-12-25T00:00:00"/>
    <x v="8"/>
    <n v="5789450"/>
    <m/>
    <m/>
  </r>
  <r>
    <s v="COUNTY"/>
    <x v="15"/>
    <s v="903575"/>
    <n v="0.16"/>
    <n v="0.16"/>
    <x v="0"/>
    <d v="2016-12-25T00:00:00"/>
    <x v="8"/>
    <n v="5789470"/>
    <m/>
    <m/>
  </r>
  <r>
    <s v="SpokCity"/>
    <x v="15"/>
    <s v="903576"/>
    <n v="0.32"/>
    <n v="0.32"/>
    <x v="0"/>
    <d v="2016-12-25T00:00:00"/>
    <x v="8"/>
    <n v="5004596"/>
    <m/>
    <m/>
  </r>
  <r>
    <s v="COUNTY"/>
    <x v="15"/>
    <s v="903577"/>
    <n v="0.32"/>
    <n v="0.32"/>
    <x v="0"/>
    <d v="2016-12-25T00:00:00"/>
    <x v="8"/>
    <n v="5004936"/>
    <m/>
    <m/>
  </r>
  <r>
    <s v="COUNTY"/>
    <x v="15"/>
    <s v="903578"/>
    <n v="0.04"/>
    <n v="0.04"/>
    <x v="0"/>
    <d v="2016-12-25T00:00:00"/>
    <x v="8"/>
    <n v="5000897"/>
    <m/>
    <m/>
  </r>
  <r>
    <s v="COUNTY"/>
    <x v="15"/>
    <s v="903579"/>
    <n v="0.04"/>
    <n v="0.04"/>
    <x v="0"/>
    <d v="2016-12-25T00:00:00"/>
    <x v="8"/>
    <n v="5001036"/>
    <m/>
    <m/>
  </r>
  <r>
    <s v="COUNTY"/>
    <x v="15"/>
    <s v="903580"/>
    <n v="0.04"/>
    <n v="0.04"/>
    <x v="0"/>
    <d v="2016-12-25T00:00:00"/>
    <x v="8"/>
    <n v="5003959"/>
    <m/>
    <m/>
  </r>
  <r>
    <s v="COUNTY"/>
    <x v="15"/>
    <s v="903581"/>
    <n v="0.04"/>
    <n v="0.04"/>
    <x v="0"/>
    <d v="2016-12-25T00:00:00"/>
    <x v="8"/>
    <n v="5004370"/>
    <m/>
    <m/>
  </r>
  <r>
    <s v="COUNTY"/>
    <x v="15"/>
    <s v="903582"/>
    <n v="0.04"/>
    <n v="0.04"/>
    <x v="0"/>
    <d v="2016-12-25T00:00:00"/>
    <x v="8"/>
    <n v="5004575"/>
    <m/>
    <m/>
  </r>
  <r>
    <s v="COUNTY"/>
    <x v="15"/>
    <s v="903583"/>
    <n v="0.04"/>
    <n v="0.04"/>
    <x v="0"/>
    <d v="2016-12-25T00:00:00"/>
    <x v="8"/>
    <n v="5004832"/>
    <m/>
    <m/>
  </r>
  <r>
    <s v="COUNTY"/>
    <x v="15"/>
    <s v="903584"/>
    <n v="0.04"/>
    <n v="0.04"/>
    <x v="0"/>
    <d v="2016-12-25T00:00:00"/>
    <x v="8"/>
    <n v="5004854"/>
    <m/>
    <m/>
  </r>
  <r>
    <s v="COUNTY"/>
    <x v="15"/>
    <s v="903585"/>
    <n v="0.04"/>
    <n v="0.04"/>
    <x v="0"/>
    <d v="2016-12-25T00:00:00"/>
    <x v="8"/>
    <n v="5005520"/>
    <m/>
    <m/>
  </r>
  <r>
    <s v="COUNTY"/>
    <x v="15"/>
    <s v="903586"/>
    <n v="0.04"/>
    <n v="0.04"/>
    <x v="0"/>
    <d v="2016-12-25T00:00:00"/>
    <x v="8"/>
    <n v="5005605"/>
    <m/>
    <m/>
  </r>
  <r>
    <s v="COUNTY"/>
    <x v="15"/>
    <s v="903587"/>
    <n v="0.04"/>
    <n v="0.04"/>
    <x v="0"/>
    <d v="2016-12-25T00:00:00"/>
    <x v="8"/>
    <n v="5740520"/>
    <m/>
    <m/>
  </r>
  <r>
    <s v="COUNTY"/>
    <x v="15"/>
    <s v="903588"/>
    <n v="0.04"/>
    <n v="0.04"/>
    <x v="0"/>
    <d v="2016-12-25T00:00:00"/>
    <x v="8"/>
    <n v="5016765"/>
    <m/>
    <m/>
  </r>
  <r>
    <s v="COUNTY"/>
    <x v="15"/>
    <s v="903589"/>
    <n v="0.06"/>
    <n v="0.06"/>
    <x v="0"/>
    <d v="2016-12-25T00:00:00"/>
    <x v="8"/>
    <n v="5783650"/>
    <m/>
    <m/>
  </r>
  <r>
    <s v="COUNTY"/>
    <x v="15"/>
    <s v="903590"/>
    <n v="0.45"/>
    <n v="0.45"/>
    <x v="0"/>
    <d v="2016-12-25T00:00:00"/>
    <x v="8"/>
    <n v="5005695"/>
    <m/>
    <m/>
  </r>
  <r>
    <s v="COUNTY"/>
    <x v="15"/>
    <s v="903591"/>
    <n v="0.23"/>
    <n v="0.23"/>
    <x v="0"/>
    <d v="2016-12-25T00:00:00"/>
    <x v="8"/>
    <n v="5000798"/>
    <m/>
    <m/>
  </r>
  <r>
    <s v="COUNTY"/>
    <x v="15"/>
    <s v="903592"/>
    <n v="0.23"/>
    <n v="0.23"/>
    <x v="0"/>
    <d v="2016-12-25T00:00:00"/>
    <x v="8"/>
    <n v="5000804"/>
    <m/>
    <m/>
  </r>
  <r>
    <s v="COUNTY"/>
    <x v="15"/>
    <s v="903593"/>
    <n v="0.23"/>
    <n v="0.23"/>
    <x v="0"/>
    <d v="2016-12-25T00:00:00"/>
    <x v="8"/>
    <n v="5000809"/>
    <m/>
    <m/>
  </r>
  <r>
    <s v="COUNTY"/>
    <x v="15"/>
    <s v="903594"/>
    <n v="0.23"/>
    <n v="0.23"/>
    <x v="0"/>
    <d v="2016-12-25T00:00:00"/>
    <x v="8"/>
    <n v="5000810"/>
    <m/>
    <m/>
  </r>
  <r>
    <s v="COUNTY"/>
    <x v="15"/>
    <s v="903595"/>
    <n v="0.23"/>
    <n v="0.23"/>
    <x v="0"/>
    <d v="2016-12-25T00:00:00"/>
    <x v="8"/>
    <n v="5000815"/>
    <m/>
    <m/>
  </r>
  <r>
    <s v="COUNTY"/>
    <x v="15"/>
    <s v="903596"/>
    <n v="0.23"/>
    <n v="0.23"/>
    <x v="0"/>
    <d v="2016-12-25T00:00:00"/>
    <x v="8"/>
    <n v="5000816"/>
    <m/>
    <m/>
  </r>
  <r>
    <s v="COUNTY"/>
    <x v="15"/>
    <s v="903597"/>
    <n v="0.23"/>
    <n v="0.23"/>
    <x v="0"/>
    <d v="2016-12-25T00:00:00"/>
    <x v="8"/>
    <n v="5000818"/>
    <m/>
    <m/>
  </r>
  <r>
    <s v="COUNTY"/>
    <x v="15"/>
    <s v="903598"/>
    <n v="0.23"/>
    <n v="0.23"/>
    <x v="0"/>
    <d v="2016-12-25T00:00:00"/>
    <x v="8"/>
    <n v="5000822"/>
    <m/>
    <m/>
  </r>
  <r>
    <s v="COUNTY"/>
    <x v="15"/>
    <s v="903599"/>
    <n v="0.23"/>
    <n v="0.23"/>
    <x v="0"/>
    <d v="2016-12-25T00:00:00"/>
    <x v="8"/>
    <n v="5000838"/>
    <m/>
    <m/>
  </r>
  <r>
    <s v="COUNTY"/>
    <x v="15"/>
    <s v="903600"/>
    <n v="0.23"/>
    <n v="0.23"/>
    <x v="0"/>
    <d v="2016-12-25T00:00:00"/>
    <x v="8"/>
    <n v="5000840"/>
    <m/>
    <m/>
  </r>
  <r>
    <s v="COUNTY"/>
    <x v="15"/>
    <s v="903601"/>
    <n v="0.23"/>
    <n v="0.23"/>
    <x v="0"/>
    <d v="2016-12-25T00:00:00"/>
    <x v="8"/>
    <n v="5000842"/>
    <m/>
    <m/>
  </r>
  <r>
    <s v="COUNTY"/>
    <x v="15"/>
    <s v="903602"/>
    <n v="0.23"/>
    <n v="0.23"/>
    <x v="0"/>
    <d v="2016-12-25T00:00:00"/>
    <x v="8"/>
    <n v="5000850"/>
    <m/>
    <m/>
  </r>
  <r>
    <s v="COUNTY"/>
    <x v="15"/>
    <s v="903603"/>
    <n v="0.23"/>
    <n v="0.23"/>
    <x v="0"/>
    <d v="2016-12-25T00:00:00"/>
    <x v="8"/>
    <n v="5000851"/>
    <m/>
    <m/>
  </r>
  <r>
    <s v="COUNTY"/>
    <x v="15"/>
    <s v="903604"/>
    <n v="0.23"/>
    <n v="0.23"/>
    <x v="0"/>
    <d v="2016-12-25T00:00:00"/>
    <x v="8"/>
    <n v="5000852"/>
    <m/>
    <m/>
  </r>
  <r>
    <s v="COUNTY"/>
    <x v="15"/>
    <s v="903605"/>
    <n v="0.23"/>
    <n v="0.23"/>
    <x v="0"/>
    <d v="2016-12-25T00:00:00"/>
    <x v="8"/>
    <n v="5000856"/>
    <m/>
    <m/>
  </r>
  <r>
    <s v="COUNTY"/>
    <x v="15"/>
    <s v="903606"/>
    <n v="0.23"/>
    <n v="0.23"/>
    <x v="0"/>
    <d v="2016-12-25T00:00:00"/>
    <x v="8"/>
    <n v="5000867"/>
    <m/>
    <m/>
  </r>
  <r>
    <s v="COUNTY"/>
    <x v="15"/>
    <s v="903607"/>
    <n v="0.23"/>
    <n v="0.23"/>
    <x v="0"/>
    <d v="2016-12-25T00:00:00"/>
    <x v="8"/>
    <n v="5000870"/>
    <m/>
    <m/>
  </r>
  <r>
    <s v="COUNTY"/>
    <x v="15"/>
    <s v="903608"/>
    <n v="0.23"/>
    <n v="0.23"/>
    <x v="0"/>
    <d v="2016-12-25T00:00:00"/>
    <x v="8"/>
    <n v="5000873"/>
    <m/>
    <m/>
  </r>
  <r>
    <s v="COUNTY"/>
    <x v="15"/>
    <s v="903609"/>
    <n v="0.23"/>
    <n v="0.23"/>
    <x v="0"/>
    <d v="2016-12-25T00:00:00"/>
    <x v="8"/>
    <n v="5000879"/>
    <m/>
    <m/>
  </r>
  <r>
    <s v="COUNTY"/>
    <x v="15"/>
    <s v="903610"/>
    <n v="0.23"/>
    <n v="0.23"/>
    <x v="0"/>
    <d v="2016-12-25T00:00:00"/>
    <x v="8"/>
    <n v="5000881"/>
    <m/>
    <m/>
  </r>
  <r>
    <s v="COUNTY"/>
    <x v="15"/>
    <s v="903611"/>
    <n v="0.23"/>
    <n v="0.23"/>
    <x v="0"/>
    <d v="2016-12-25T00:00:00"/>
    <x v="8"/>
    <n v="5000884"/>
    <m/>
    <m/>
  </r>
  <r>
    <s v="COUNTY"/>
    <x v="15"/>
    <s v="903612"/>
    <n v="0.23"/>
    <n v="0.23"/>
    <x v="0"/>
    <d v="2016-12-25T00:00:00"/>
    <x v="8"/>
    <n v="5000885"/>
    <m/>
    <m/>
  </r>
  <r>
    <s v="COUNTY"/>
    <x v="15"/>
    <s v="903613"/>
    <n v="0.23"/>
    <n v="0.23"/>
    <x v="0"/>
    <d v="2016-12-25T00:00:00"/>
    <x v="8"/>
    <n v="5000890"/>
    <m/>
    <m/>
  </r>
  <r>
    <s v="COUNTY"/>
    <x v="15"/>
    <s v="903614"/>
    <n v="0.23"/>
    <n v="0.23"/>
    <x v="0"/>
    <d v="2016-12-25T00:00:00"/>
    <x v="8"/>
    <n v="5000894"/>
    <m/>
    <m/>
  </r>
  <r>
    <s v="COUNTY"/>
    <x v="15"/>
    <s v="903615"/>
    <n v="0.23"/>
    <n v="0.23"/>
    <x v="0"/>
    <d v="2016-12-25T00:00:00"/>
    <x v="8"/>
    <n v="5000896"/>
    <m/>
    <m/>
  </r>
  <r>
    <s v="COUNTY"/>
    <x v="15"/>
    <s v="903616"/>
    <n v="0.23"/>
    <n v="0.23"/>
    <x v="0"/>
    <d v="2016-12-25T00:00:00"/>
    <x v="8"/>
    <n v="5000900"/>
    <m/>
    <m/>
  </r>
  <r>
    <s v="COUNTY"/>
    <x v="15"/>
    <s v="903617"/>
    <n v="0.23"/>
    <n v="0.23"/>
    <x v="0"/>
    <d v="2016-12-25T00:00:00"/>
    <x v="8"/>
    <n v="5000901"/>
    <m/>
    <m/>
  </r>
  <r>
    <s v="COUNTY"/>
    <x v="15"/>
    <s v="903618"/>
    <n v="0.23"/>
    <n v="0.23"/>
    <x v="0"/>
    <d v="2016-12-25T00:00:00"/>
    <x v="8"/>
    <n v="5000904"/>
    <m/>
    <m/>
  </r>
  <r>
    <s v="COUNTY"/>
    <x v="15"/>
    <s v="903619"/>
    <n v="0.23"/>
    <n v="0.23"/>
    <x v="0"/>
    <d v="2016-12-25T00:00:00"/>
    <x v="8"/>
    <n v="5000912"/>
    <m/>
    <m/>
  </r>
  <r>
    <s v="COUNTY"/>
    <x v="15"/>
    <s v="903620"/>
    <n v="0.23"/>
    <n v="0.23"/>
    <x v="0"/>
    <d v="2016-12-25T00:00:00"/>
    <x v="8"/>
    <n v="5000914"/>
    <m/>
    <m/>
  </r>
  <r>
    <s v="COUNTY"/>
    <x v="15"/>
    <s v="903621"/>
    <n v="0.23"/>
    <n v="0.23"/>
    <x v="0"/>
    <d v="2016-12-25T00:00:00"/>
    <x v="8"/>
    <n v="5000919"/>
    <m/>
    <m/>
  </r>
  <r>
    <s v="COUNTY"/>
    <x v="15"/>
    <s v="903622"/>
    <n v="0.23"/>
    <n v="0.23"/>
    <x v="0"/>
    <d v="2016-12-25T00:00:00"/>
    <x v="8"/>
    <n v="5000920"/>
    <m/>
    <m/>
  </r>
  <r>
    <s v="COUNTY"/>
    <x v="15"/>
    <s v="903623"/>
    <n v="0.23"/>
    <n v="0.23"/>
    <x v="0"/>
    <d v="2016-12-25T00:00:00"/>
    <x v="8"/>
    <n v="5000933"/>
    <m/>
    <m/>
  </r>
  <r>
    <s v="COUNTY"/>
    <x v="15"/>
    <s v="903624"/>
    <n v="0.23"/>
    <n v="0.23"/>
    <x v="0"/>
    <d v="2016-12-25T00:00:00"/>
    <x v="8"/>
    <n v="5000936"/>
    <m/>
    <m/>
  </r>
  <r>
    <s v="COUNTY"/>
    <x v="15"/>
    <s v="903625"/>
    <n v="0.23"/>
    <n v="0.23"/>
    <x v="0"/>
    <d v="2016-12-25T00:00:00"/>
    <x v="8"/>
    <n v="5000939"/>
    <m/>
    <m/>
  </r>
  <r>
    <s v="COUNTY"/>
    <x v="15"/>
    <s v="903626"/>
    <n v="0.23"/>
    <n v="0.23"/>
    <x v="0"/>
    <d v="2016-12-25T00:00:00"/>
    <x v="8"/>
    <n v="5000943"/>
    <m/>
    <m/>
  </r>
  <r>
    <s v="COUNTY"/>
    <x v="15"/>
    <s v="903627"/>
    <n v="0.23"/>
    <n v="0.23"/>
    <x v="0"/>
    <d v="2016-12-25T00:00:00"/>
    <x v="8"/>
    <n v="5000944"/>
    <m/>
    <m/>
  </r>
  <r>
    <s v="COUNTY"/>
    <x v="15"/>
    <s v="903628"/>
    <n v="0.23"/>
    <n v="0.23"/>
    <x v="0"/>
    <d v="2016-12-25T00:00:00"/>
    <x v="8"/>
    <n v="5000945"/>
    <m/>
    <m/>
  </r>
  <r>
    <s v="COUNTY"/>
    <x v="15"/>
    <s v="903629"/>
    <n v="0.23"/>
    <n v="0.23"/>
    <x v="0"/>
    <d v="2016-12-25T00:00:00"/>
    <x v="8"/>
    <n v="5000950"/>
    <m/>
    <m/>
  </r>
  <r>
    <s v="COUNTY"/>
    <x v="15"/>
    <s v="903630"/>
    <n v="0.23"/>
    <n v="0.23"/>
    <x v="0"/>
    <d v="2016-12-25T00:00:00"/>
    <x v="8"/>
    <n v="5000951"/>
    <m/>
    <m/>
  </r>
  <r>
    <s v="COUNTY"/>
    <x v="15"/>
    <s v="903631"/>
    <n v="0.23"/>
    <n v="0.23"/>
    <x v="0"/>
    <d v="2016-12-25T00:00:00"/>
    <x v="8"/>
    <n v="5000954"/>
    <m/>
    <m/>
  </r>
  <r>
    <s v="COUNTY"/>
    <x v="15"/>
    <s v="903632"/>
    <n v="0.23"/>
    <n v="0.23"/>
    <x v="0"/>
    <d v="2016-12-25T00:00:00"/>
    <x v="8"/>
    <n v="5000955"/>
    <m/>
    <m/>
  </r>
  <r>
    <s v="COUNTY"/>
    <x v="15"/>
    <s v="903633"/>
    <n v="0.23"/>
    <n v="0.23"/>
    <x v="0"/>
    <d v="2016-12-25T00:00:00"/>
    <x v="8"/>
    <n v="5000960"/>
    <m/>
    <m/>
  </r>
  <r>
    <s v="COUNTY"/>
    <x v="15"/>
    <s v="903634"/>
    <n v="0.23"/>
    <n v="0.23"/>
    <x v="0"/>
    <d v="2016-12-25T00:00:00"/>
    <x v="8"/>
    <n v="5000973"/>
    <m/>
    <m/>
  </r>
  <r>
    <s v="COUNTY"/>
    <x v="15"/>
    <s v="903635"/>
    <n v="0.23"/>
    <n v="0.23"/>
    <x v="0"/>
    <d v="2016-12-25T00:00:00"/>
    <x v="8"/>
    <n v="5000976"/>
    <m/>
    <m/>
  </r>
  <r>
    <s v="COUNTY"/>
    <x v="15"/>
    <s v="903636"/>
    <n v="0.23"/>
    <n v="0.23"/>
    <x v="0"/>
    <d v="2016-12-25T00:00:00"/>
    <x v="8"/>
    <n v="5000983"/>
    <m/>
    <m/>
  </r>
  <r>
    <s v="COUNTY"/>
    <x v="15"/>
    <s v="903637"/>
    <n v="0.23"/>
    <n v="0.23"/>
    <x v="0"/>
    <d v="2016-12-25T00:00:00"/>
    <x v="8"/>
    <n v="5000989"/>
    <m/>
    <m/>
  </r>
  <r>
    <s v="COUNTY"/>
    <x v="15"/>
    <s v="903638"/>
    <n v="0.23"/>
    <n v="0.23"/>
    <x v="0"/>
    <d v="2016-12-25T00:00:00"/>
    <x v="8"/>
    <n v="5000996"/>
    <m/>
    <m/>
  </r>
  <r>
    <s v="COUNTY"/>
    <x v="15"/>
    <s v="903639"/>
    <n v="0.23"/>
    <n v="0.23"/>
    <x v="0"/>
    <d v="2016-12-25T00:00:00"/>
    <x v="8"/>
    <n v="5001002"/>
    <m/>
    <m/>
  </r>
  <r>
    <s v="COUNTY"/>
    <x v="15"/>
    <s v="903640"/>
    <n v="0.23"/>
    <n v="0.23"/>
    <x v="0"/>
    <d v="2016-12-25T00:00:00"/>
    <x v="8"/>
    <n v="5001009"/>
    <m/>
    <m/>
  </r>
  <r>
    <s v="COUNTY"/>
    <x v="15"/>
    <s v="903641"/>
    <n v="0.23"/>
    <n v="0.23"/>
    <x v="0"/>
    <d v="2016-12-25T00:00:00"/>
    <x v="8"/>
    <n v="5001015"/>
    <m/>
    <m/>
  </r>
  <r>
    <s v="COUNTY"/>
    <x v="15"/>
    <s v="903642"/>
    <n v="0.23"/>
    <n v="0.23"/>
    <x v="0"/>
    <d v="2016-12-25T00:00:00"/>
    <x v="8"/>
    <n v="5001019"/>
    <m/>
    <m/>
  </r>
  <r>
    <s v="COUNTY"/>
    <x v="15"/>
    <s v="903643"/>
    <n v="0.23"/>
    <n v="0.23"/>
    <x v="0"/>
    <d v="2016-12-25T00:00:00"/>
    <x v="8"/>
    <n v="5001023"/>
    <m/>
    <m/>
  </r>
  <r>
    <s v="COUNTY"/>
    <x v="15"/>
    <s v="903644"/>
    <n v="0.23"/>
    <n v="0.23"/>
    <x v="0"/>
    <d v="2016-12-25T00:00:00"/>
    <x v="8"/>
    <n v="5001028"/>
    <m/>
    <m/>
  </r>
  <r>
    <s v="COUNTY"/>
    <x v="15"/>
    <s v="903645"/>
    <n v="0.23"/>
    <n v="0.23"/>
    <x v="0"/>
    <d v="2016-12-25T00:00:00"/>
    <x v="8"/>
    <n v="5001039"/>
    <m/>
    <m/>
  </r>
  <r>
    <s v="COUNTY"/>
    <x v="15"/>
    <s v="903646"/>
    <n v="0.23"/>
    <n v="0.23"/>
    <x v="0"/>
    <d v="2016-12-25T00:00:00"/>
    <x v="8"/>
    <n v="5001043"/>
    <m/>
    <m/>
  </r>
  <r>
    <s v="COUNTY"/>
    <x v="15"/>
    <s v="903647"/>
    <n v="0.23"/>
    <n v="0.23"/>
    <x v="0"/>
    <d v="2016-12-25T00:00:00"/>
    <x v="8"/>
    <n v="5001046"/>
    <m/>
    <m/>
  </r>
  <r>
    <s v="COUNTY"/>
    <x v="15"/>
    <s v="903648"/>
    <n v="0.23"/>
    <n v="0.23"/>
    <x v="0"/>
    <d v="2016-12-25T00:00:00"/>
    <x v="8"/>
    <n v="5001047"/>
    <m/>
    <m/>
  </r>
  <r>
    <s v="COUNTY"/>
    <x v="15"/>
    <s v="903649"/>
    <n v="0.23"/>
    <n v="0.23"/>
    <x v="0"/>
    <d v="2016-12-25T00:00:00"/>
    <x v="8"/>
    <n v="5001048"/>
    <m/>
    <m/>
  </r>
  <r>
    <s v="COUNTY"/>
    <x v="15"/>
    <s v="903650"/>
    <n v="0.23"/>
    <n v="0.23"/>
    <x v="0"/>
    <d v="2016-12-25T00:00:00"/>
    <x v="8"/>
    <n v="5001049"/>
    <m/>
    <m/>
  </r>
  <r>
    <s v="COUNTY"/>
    <x v="15"/>
    <s v="903651"/>
    <n v="0.23"/>
    <n v="0.23"/>
    <x v="0"/>
    <d v="2016-12-25T00:00:00"/>
    <x v="8"/>
    <n v="5001050"/>
    <m/>
    <m/>
  </r>
  <r>
    <s v="COUNTY"/>
    <x v="15"/>
    <s v="903652"/>
    <n v="0.23"/>
    <n v="0.23"/>
    <x v="0"/>
    <d v="2016-12-25T00:00:00"/>
    <x v="8"/>
    <n v="5001053"/>
    <m/>
    <m/>
  </r>
  <r>
    <s v="COUNTY"/>
    <x v="15"/>
    <s v="903653"/>
    <n v="0.23"/>
    <n v="0.23"/>
    <x v="0"/>
    <d v="2016-12-25T00:00:00"/>
    <x v="8"/>
    <n v="5001054"/>
    <m/>
    <m/>
  </r>
  <r>
    <s v="COUNTY"/>
    <x v="15"/>
    <s v="903654"/>
    <n v="0.23"/>
    <n v="0.23"/>
    <x v="0"/>
    <d v="2016-12-25T00:00:00"/>
    <x v="8"/>
    <n v="5001056"/>
    <m/>
    <m/>
  </r>
  <r>
    <s v="COUNTY"/>
    <x v="15"/>
    <s v="903655"/>
    <n v="0.23"/>
    <n v="0.23"/>
    <x v="0"/>
    <d v="2016-12-25T00:00:00"/>
    <x v="8"/>
    <n v="5001057"/>
    <m/>
    <m/>
  </r>
  <r>
    <s v="COUNTY"/>
    <x v="15"/>
    <s v="903656"/>
    <n v="0.23"/>
    <n v="0.23"/>
    <x v="0"/>
    <d v="2016-12-25T00:00:00"/>
    <x v="8"/>
    <n v="5001059"/>
    <m/>
    <m/>
  </r>
  <r>
    <s v="COUNTY"/>
    <x v="15"/>
    <s v="903657"/>
    <n v="0.23"/>
    <n v="0.23"/>
    <x v="0"/>
    <d v="2016-12-25T00:00:00"/>
    <x v="8"/>
    <n v="5001061"/>
    <m/>
    <m/>
  </r>
  <r>
    <s v="COUNTY"/>
    <x v="15"/>
    <s v="903658"/>
    <n v="0.23"/>
    <n v="0.23"/>
    <x v="0"/>
    <d v="2016-12-25T00:00:00"/>
    <x v="8"/>
    <n v="5001062"/>
    <m/>
    <m/>
  </r>
  <r>
    <s v="COUNTY"/>
    <x v="15"/>
    <s v="903659"/>
    <n v="0.23"/>
    <n v="0.23"/>
    <x v="0"/>
    <d v="2016-12-25T00:00:00"/>
    <x v="8"/>
    <n v="5001065"/>
    <m/>
    <m/>
  </r>
  <r>
    <s v="COUNTY"/>
    <x v="15"/>
    <s v="903660"/>
    <n v="0.23"/>
    <n v="0.23"/>
    <x v="0"/>
    <d v="2016-12-25T00:00:00"/>
    <x v="8"/>
    <n v="5001068"/>
    <m/>
    <m/>
  </r>
  <r>
    <s v="COUNTY"/>
    <x v="15"/>
    <s v="903661"/>
    <n v="0.23"/>
    <n v="0.23"/>
    <x v="0"/>
    <d v="2016-12-25T00:00:00"/>
    <x v="8"/>
    <n v="5001069"/>
    <m/>
    <m/>
  </r>
  <r>
    <s v="COUNTY"/>
    <x v="15"/>
    <s v="903662"/>
    <n v="0.23"/>
    <n v="0.23"/>
    <x v="0"/>
    <d v="2016-12-25T00:00:00"/>
    <x v="8"/>
    <n v="5001071"/>
    <m/>
    <m/>
  </r>
  <r>
    <s v="COUNTY"/>
    <x v="15"/>
    <s v="903663"/>
    <n v="0.23"/>
    <n v="0.23"/>
    <x v="0"/>
    <d v="2016-12-25T00:00:00"/>
    <x v="8"/>
    <n v="5001077"/>
    <m/>
    <m/>
  </r>
  <r>
    <s v="COUNTY"/>
    <x v="15"/>
    <s v="903664"/>
    <n v="0.23"/>
    <n v="0.23"/>
    <x v="0"/>
    <d v="2016-12-25T00:00:00"/>
    <x v="8"/>
    <n v="5001079"/>
    <m/>
    <m/>
  </r>
  <r>
    <s v="COUNTY"/>
    <x v="15"/>
    <s v="903665"/>
    <n v="0.23"/>
    <n v="0.23"/>
    <x v="0"/>
    <d v="2016-12-25T00:00:00"/>
    <x v="8"/>
    <n v="5001082"/>
    <m/>
    <m/>
  </r>
  <r>
    <s v="COUNTY"/>
    <x v="15"/>
    <s v="903666"/>
    <n v="0.23"/>
    <n v="0.23"/>
    <x v="0"/>
    <d v="2016-12-25T00:00:00"/>
    <x v="8"/>
    <n v="5001084"/>
    <m/>
    <m/>
  </r>
  <r>
    <s v="COUNTY"/>
    <x v="15"/>
    <s v="903667"/>
    <n v="0.23"/>
    <n v="0.23"/>
    <x v="0"/>
    <d v="2016-12-25T00:00:00"/>
    <x v="8"/>
    <n v="5001085"/>
    <m/>
    <m/>
  </r>
  <r>
    <s v="COUNTY"/>
    <x v="15"/>
    <s v="903668"/>
    <n v="0.23"/>
    <n v="0.23"/>
    <x v="0"/>
    <d v="2016-12-25T00:00:00"/>
    <x v="8"/>
    <n v="5001088"/>
    <m/>
    <m/>
  </r>
  <r>
    <s v="COUNTY"/>
    <x v="15"/>
    <s v="903669"/>
    <n v="0.23"/>
    <n v="0.23"/>
    <x v="0"/>
    <d v="2016-12-25T00:00:00"/>
    <x v="8"/>
    <n v="5001089"/>
    <m/>
    <m/>
  </r>
  <r>
    <s v="COUNTY"/>
    <x v="15"/>
    <s v="903670"/>
    <n v="0.23"/>
    <n v="0.23"/>
    <x v="0"/>
    <d v="2016-12-25T00:00:00"/>
    <x v="8"/>
    <n v="5001090"/>
    <m/>
    <m/>
  </r>
  <r>
    <s v="COUNTY"/>
    <x v="15"/>
    <s v="903671"/>
    <n v="0.23"/>
    <n v="0.23"/>
    <x v="0"/>
    <d v="2016-12-25T00:00:00"/>
    <x v="8"/>
    <n v="5001091"/>
    <m/>
    <m/>
  </r>
  <r>
    <s v="COUNTY"/>
    <x v="15"/>
    <s v="903672"/>
    <n v="0.23"/>
    <n v="0.23"/>
    <x v="0"/>
    <d v="2016-12-25T00:00:00"/>
    <x v="8"/>
    <n v="5001092"/>
    <m/>
    <m/>
  </r>
  <r>
    <s v="COUNTY"/>
    <x v="15"/>
    <s v="903673"/>
    <n v="0.23"/>
    <n v="0.23"/>
    <x v="0"/>
    <d v="2016-12-25T00:00:00"/>
    <x v="8"/>
    <n v="5001097"/>
    <m/>
    <m/>
  </r>
  <r>
    <s v="COUNTY"/>
    <x v="15"/>
    <s v="903674"/>
    <n v="0.23"/>
    <n v="0.23"/>
    <x v="0"/>
    <d v="2016-12-25T00:00:00"/>
    <x v="8"/>
    <n v="5001098"/>
    <m/>
    <m/>
  </r>
  <r>
    <s v="COUNTY"/>
    <x v="15"/>
    <s v="903675"/>
    <n v="0.23"/>
    <n v="0.23"/>
    <x v="0"/>
    <d v="2016-12-25T00:00:00"/>
    <x v="8"/>
    <n v="5001099"/>
    <m/>
    <m/>
  </r>
  <r>
    <s v="COUNTY"/>
    <x v="15"/>
    <s v="903676"/>
    <n v="0.23"/>
    <n v="0.23"/>
    <x v="0"/>
    <d v="2016-12-25T00:00:00"/>
    <x v="8"/>
    <n v="5001107"/>
    <m/>
    <m/>
  </r>
  <r>
    <s v="COUNTY"/>
    <x v="15"/>
    <s v="903677"/>
    <n v="0.23"/>
    <n v="0.23"/>
    <x v="0"/>
    <d v="2016-12-25T00:00:00"/>
    <x v="8"/>
    <n v="5001111"/>
    <m/>
    <m/>
  </r>
  <r>
    <s v="COUNTY"/>
    <x v="15"/>
    <s v="903678"/>
    <n v="0.23"/>
    <n v="0.23"/>
    <x v="0"/>
    <d v="2016-12-25T00:00:00"/>
    <x v="8"/>
    <n v="5001112"/>
    <m/>
    <m/>
  </r>
  <r>
    <s v="COUNTY"/>
    <x v="15"/>
    <s v="903679"/>
    <n v="0.23"/>
    <n v="0.23"/>
    <x v="0"/>
    <d v="2016-12-25T00:00:00"/>
    <x v="8"/>
    <n v="5001115"/>
    <m/>
    <m/>
  </r>
  <r>
    <s v="COUNTY"/>
    <x v="15"/>
    <s v="903680"/>
    <n v="0.23"/>
    <n v="0.23"/>
    <x v="0"/>
    <d v="2016-12-25T00:00:00"/>
    <x v="8"/>
    <n v="5001120"/>
    <m/>
    <m/>
  </r>
  <r>
    <s v="COUNTY"/>
    <x v="15"/>
    <s v="903681"/>
    <n v="0.23"/>
    <n v="0.23"/>
    <x v="0"/>
    <d v="2016-12-25T00:00:00"/>
    <x v="8"/>
    <n v="5001123"/>
    <m/>
    <m/>
  </r>
  <r>
    <s v="COUNTY"/>
    <x v="15"/>
    <s v="903682"/>
    <n v="0.23"/>
    <n v="0.23"/>
    <x v="0"/>
    <d v="2016-12-25T00:00:00"/>
    <x v="8"/>
    <n v="5001124"/>
    <m/>
    <m/>
  </r>
  <r>
    <s v="COUNTY"/>
    <x v="15"/>
    <s v="903683"/>
    <n v="0.23"/>
    <n v="0.23"/>
    <x v="0"/>
    <d v="2016-12-25T00:00:00"/>
    <x v="8"/>
    <n v="5001128"/>
    <m/>
    <m/>
  </r>
  <r>
    <s v="COUNTY"/>
    <x v="15"/>
    <s v="903684"/>
    <n v="0.23"/>
    <n v="0.23"/>
    <x v="0"/>
    <d v="2016-12-25T00:00:00"/>
    <x v="8"/>
    <n v="5001146"/>
    <m/>
    <m/>
  </r>
  <r>
    <s v="COUNTY"/>
    <x v="15"/>
    <s v="903685"/>
    <n v="0.23"/>
    <n v="0.23"/>
    <x v="0"/>
    <d v="2016-12-25T00:00:00"/>
    <x v="8"/>
    <n v="5001159"/>
    <m/>
    <m/>
  </r>
  <r>
    <s v="COUNTY"/>
    <x v="15"/>
    <s v="903686"/>
    <n v="0.23"/>
    <n v="0.23"/>
    <x v="0"/>
    <d v="2016-12-25T00:00:00"/>
    <x v="8"/>
    <n v="5001177"/>
    <m/>
    <m/>
  </r>
  <r>
    <s v="COUNTY"/>
    <x v="15"/>
    <s v="903687"/>
    <n v="0.23"/>
    <n v="0.23"/>
    <x v="0"/>
    <d v="2016-12-25T00:00:00"/>
    <x v="8"/>
    <n v="5001182"/>
    <m/>
    <m/>
  </r>
  <r>
    <s v="COUNTY"/>
    <x v="15"/>
    <s v="903688"/>
    <n v="0.23"/>
    <n v="0.23"/>
    <x v="0"/>
    <d v="2016-12-25T00:00:00"/>
    <x v="8"/>
    <n v="5001183"/>
    <m/>
    <m/>
  </r>
  <r>
    <s v="COUNTY"/>
    <x v="15"/>
    <s v="903689"/>
    <n v="0.23"/>
    <n v="0.23"/>
    <x v="0"/>
    <d v="2016-12-25T00:00:00"/>
    <x v="8"/>
    <n v="5001184"/>
    <m/>
    <m/>
  </r>
  <r>
    <s v="COUNTY"/>
    <x v="15"/>
    <s v="903690"/>
    <n v="0.23"/>
    <n v="0.23"/>
    <x v="0"/>
    <d v="2016-12-25T00:00:00"/>
    <x v="8"/>
    <n v="5001187"/>
    <m/>
    <m/>
  </r>
  <r>
    <s v="COUNTY"/>
    <x v="15"/>
    <s v="903691"/>
    <n v="0.23"/>
    <n v="0.23"/>
    <x v="0"/>
    <d v="2016-12-25T00:00:00"/>
    <x v="8"/>
    <n v="5001198"/>
    <m/>
    <m/>
  </r>
  <r>
    <s v="COUNTY"/>
    <x v="15"/>
    <s v="903692"/>
    <n v="0.23"/>
    <n v="0.23"/>
    <x v="0"/>
    <d v="2016-12-25T00:00:00"/>
    <x v="8"/>
    <n v="5001204"/>
    <m/>
    <m/>
  </r>
  <r>
    <s v="COUNTY"/>
    <x v="15"/>
    <s v="903693"/>
    <n v="0.23"/>
    <n v="0.23"/>
    <x v="0"/>
    <d v="2016-12-25T00:00:00"/>
    <x v="8"/>
    <n v="5001211"/>
    <m/>
    <m/>
  </r>
  <r>
    <s v="COUNTY"/>
    <x v="15"/>
    <s v="903694"/>
    <n v="0.23"/>
    <n v="0.23"/>
    <x v="0"/>
    <d v="2016-12-25T00:00:00"/>
    <x v="8"/>
    <n v="5001212"/>
    <m/>
    <m/>
  </r>
  <r>
    <s v="COUNTY"/>
    <x v="15"/>
    <s v="903695"/>
    <n v="0.23"/>
    <n v="0.23"/>
    <x v="0"/>
    <d v="2016-12-25T00:00:00"/>
    <x v="8"/>
    <n v="5001215"/>
    <m/>
    <m/>
  </r>
  <r>
    <s v="COUNTY"/>
    <x v="15"/>
    <s v="903696"/>
    <n v="0.23"/>
    <n v="0.23"/>
    <x v="0"/>
    <d v="2016-12-25T00:00:00"/>
    <x v="8"/>
    <n v="5001223"/>
    <m/>
    <m/>
  </r>
  <r>
    <s v="COUNTY"/>
    <x v="15"/>
    <s v="903697"/>
    <n v="0.23"/>
    <n v="0.23"/>
    <x v="0"/>
    <d v="2016-12-25T00:00:00"/>
    <x v="8"/>
    <n v="5001226"/>
    <m/>
    <m/>
  </r>
  <r>
    <s v="COUNTY"/>
    <x v="15"/>
    <s v="903698"/>
    <n v="0.23"/>
    <n v="0.23"/>
    <x v="0"/>
    <d v="2016-12-25T00:00:00"/>
    <x v="8"/>
    <n v="5001241"/>
    <m/>
    <m/>
  </r>
  <r>
    <s v="COUNTY"/>
    <x v="15"/>
    <s v="903699"/>
    <n v="0.23"/>
    <n v="0.23"/>
    <x v="0"/>
    <d v="2016-12-25T00:00:00"/>
    <x v="8"/>
    <n v="5001243"/>
    <m/>
    <m/>
  </r>
  <r>
    <s v="COUNTY"/>
    <x v="15"/>
    <s v="903700"/>
    <n v="0.23"/>
    <n v="0.23"/>
    <x v="0"/>
    <d v="2016-12-25T00:00:00"/>
    <x v="8"/>
    <n v="5001250"/>
    <m/>
    <m/>
  </r>
  <r>
    <s v="COUNTY"/>
    <x v="15"/>
    <s v="903701"/>
    <n v="0.23"/>
    <n v="0.23"/>
    <x v="0"/>
    <d v="2016-12-25T00:00:00"/>
    <x v="8"/>
    <n v="5001251"/>
    <m/>
    <m/>
  </r>
  <r>
    <s v="COUNTY"/>
    <x v="15"/>
    <s v="903702"/>
    <n v="0.23"/>
    <n v="0.23"/>
    <x v="0"/>
    <d v="2016-12-25T00:00:00"/>
    <x v="8"/>
    <n v="5001255"/>
    <m/>
    <m/>
  </r>
  <r>
    <s v="COUNTY"/>
    <x v="15"/>
    <s v="903703"/>
    <n v="0.23"/>
    <n v="0.23"/>
    <x v="0"/>
    <d v="2016-12-25T00:00:00"/>
    <x v="8"/>
    <n v="5001258"/>
    <m/>
    <m/>
  </r>
  <r>
    <s v="COUNTY"/>
    <x v="15"/>
    <s v="903704"/>
    <n v="0.23"/>
    <n v="0.23"/>
    <x v="0"/>
    <d v="2016-12-25T00:00:00"/>
    <x v="8"/>
    <n v="5001260"/>
    <m/>
    <m/>
  </r>
  <r>
    <s v="COUNTY"/>
    <x v="15"/>
    <s v="903705"/>
    <n v="0.23"/>
    <n v="0.23"/>
    <x v="0"/>
    <d v="2016-12-25T00:00:00"/>
    <x v="8"/>
    <n v="5001262"/>
    <m/>
    <m/>
  </r>
  <r>
    <s v="COUNTY"/>
    <x v="15"/>
    <s v="903706"/>
    <n v="0.23"/>
    <n v="0.23"/>
    <x v="0"/>
    <d v="2016-12-25T00:00:00"/>
    <x v="8"/>
    <n v="5001269"/>
    <m/>
    <m/>
  </r>
  <r>
    <s v="COUNTY"/>
    <x v="15"/>
    <s v="903707"/>
    <n v="0.23"/>
    <n v="0.23"/>
    <x v="0"/>
    <d v="2016-12-25T00:00:00"/>
    <x v="8"/>
    <n v="5001280"/>
    <m/>
    <m/>
  </r>
  <r>
    <s v="COUNTY"/>
    <x v="15"/>
    <s v="903708"/>
    <n v="0.23"/>
    <n v="0.23"/>
    <x v="0"/>
    <d v="2016-12-25T00:00:00"/>
    <x v="8"/>
    <n v="5001288"/>
    <m/>
    <m/>
  </r>
  <r>
    <s v="COUNTY"/>
    <x v="15"/>
    <s v="903709"/>
    <n v="0.23"/>
    <n v="0.23"/>
    <x v="0"/>
    <d v="2016-12-25T00:00:00"/>
    <x v="8"/>
    <n v="5001289"/>
    <m/>
    <m/>
  </r>
  <r>
    <s v="COUNTY"/>
    <x v="15"/>
    <s v="903710"/>
    <n v="0.23"/>
    <n v="0.23"/>
    <x v="0"/>
    <d v="2016-12-25T00:00:00"/>
    <x v="8"/>
    <n v="5001290"/>
    <m/>
    <m/>
  </r>
  <r>
    <s v="COUNTY"/>
    <x v="15"/>
    <s v="903711"/>
    <n v="0.23"/>
    <n v="0.23"/>
    <x v="0"/>
    <d v="2016-12-25T00:00:00"/>
    <x v="8"/>
    <n v="5001318"/>
    <m/>
    <m/>
  </r>
  <r>
    <s v="COUNTY"/>
    <x v="15"/>
    <s v="903712"/>
    <n v="0.23"/>
    <n v="0.23"/>
    <x v="0"/>
    <d v="2016-12-25T00:00:00"/>
    <x v="8"/>
    <n v="5001320"/>
    <m/>
    <m/>
  </r>
  <r>
    <s v="COUNTY"/>
    <x v="15"/>
    <s v="903713"/>
    <n v="0.23"/>
    <n v="0.23"/>
    <x v="0"/>
    <d v="2016-12-25T00:00:00"/>
    <x v="8"/>
    <n v="5001322"/>
    <m/>
    <m/>
  </r>
  <r>
    <s v="COUNTY"/>
    <x v="15"/>
    <s v="903714"/>
    <n v="0.23"/>
    <n v="0.23"/>
    <x v="0"/>
    <d v="2016-12-25T00:00:00"/>
    <x v="8"/>
    <n v="5001326"/>
    <m/>
    <m/>
  </r>
  <r>
    <s v="COUNTY"/>
    <x v="15"/>
    <s v="903715"/>
    <n v="0.23"/>
    <n v="0.23"/>
    <x v="0"/>
    <d v="2016-12-25T00:00:00"/>
    <x v="8"/>
    <n v="5001328"/>
    <m/>
    <m/>
  </r>
  <r>
    <s v="COUNTY"/>
    <x v="15"/>
    <s v="903716"/>
    <n v="0.23"/>
    <n v="0.23"/>
    <x v="0"/>
    <d v="2016-12-25T00:00:00"/>
    <x v="8"/>
    <n v="5001330"/>
    <m/>
    <m/>
  </r>
  <r>
    <s v="COUNTY"/>
    <x v="15"/>
    <s v="903717"/>
    <n v="0.23"/>
    <n v="0.23"/>
    <x v="0"/>
    <d v="2016-12-25T00:00:00"/>
    <x v="8"/>
    <n v="5001335"/>
    <m/>
    <m/>
  </r>
  <r>
    <s v="COUNTY"/>
    <x v="15"/>
    <s v="903718"/>
    <n v="0.23"/>
    <n v="0.23"/>
    <x v="0"/>
    <d v="2016-12-25T00:00:00"/>
    <x v="8"/>
    <n v="5001342"/>
    <m/>
    <m/>
  </r>
  <r>
    <s v="COUNTY"/>
    <x v="15"/>
    <s v="903719"/>
    <n v="0.23"/>
    <n v="0.23"/>
    <x v="0"/>
    <d v="2016-12-25T00:00:00"/>
    <x v="8"/>
    <n v="5001343"/>
    <m/>
    <m/>
  </r>
  <r>
    <s v="COUNTY"/>
    <x v="15"/>
    <s v="903720"/>
    <n v="0.23"/>
    <n v="0.23"/>
    <x v="0"/>
    <d v="2016-12-25T00:00:00"/>
    <x v="8"/>
    <n v="5001344"/>
    <m/>
    <m/>
  </r>
  <r>
    <s v="COUNTY"/>
    <x v="15"/>
    <s v="903721"/>
    <n v="0.23"/>
    <n v="0.23"/>
    <x v="0"/>
    <d v="2016-12-25T00:00:00"/>
    <x v="8"/>
    <n v="5001346"/>
    <m/>
    <m/>
  </r>
  <r>
    <s v="COUNTY"/>
    <x v="15"/>
    <s v="903722"/>
    <n v="0.23"/>
    <n v="0.23"/>
    <x v="0"/>
    <d v="2016-12-25T00:00:00"/>
    <x v="8"/>
    <n v="5001351"/>
    <m/>
    <m/>
  </r>
  <r>
    <s v="COUNTY"/>
    <x v="15"/>
    <s v="903723"/>
    <n v="0.23"/>
    <n v="0.23"/>
    <x v="0"/>
    <d v="2016-12-25T00:00:00"/>
    <x v="8"/>
    <n v="5001353"/>
    <m/>
    <m/>
  </r>
  <r>
    <s v="COUNTY"/>
    <x v="15"/>
    <s v="903724"/>
    <n v="0.23"/>
    <n v="0.23"/>
    <x v="0"/>
    <d v="2016-12-25T00:00:00"/>
    <x v="8"/>
    <n v="5001362"/>
    <m/>
    <m/>
  </r>
  <r>
    <s v="COUNTY"/>
    <x v="15"/>
    <s v="903725"/>
    <n v="0.23"/>
    <n v="0.23"/>
    <x v="0"/>
    <d v="2016-12-25T00:00:00"/>
    <x v="8"/>
    <n v="5001363"/>
    <m/>
    <m/>
  </r>
  <r>
    <s v="COUNTY"/>
    <x v="15"/>
    <s v="903726"/>
    <n v="0.23"/>
    <n v="0.23"/>
    <x v="0"/>
    <d v="2016-12-25T00:00:00"/>
    <x v="8"/>
    <n v="5001382"/>
    <m/>
    <m/>
  </r>
  <r>
    <s v="COUNTY"/>
    <x v="15"/>
    <s v="903727"/>
    <n v="0.23"/>
    <n v="0.23"/>
    <x v="0"/>
    <d v="2016-12-25T00:00:00"/>
    <x v="8"/>
    <n v="5001383"/>
    <m/>
    <m/>
  </r>
  <r>
    <s v="COUNTY"/>
    <x v="15"/>
    <s v="903728"/>
    <n v="0.23"/>
    <n v="0.23"/>
    <x v="0"/>
    <d v="2016-12-25T00:00:00"/>
    <x v="8"/>
    <n v="5001384"/>
    <m/>
    <m/>
  </r>
  <r>
    <s v="COUNTY"/>
    <x v="15"/>
    <s v="903729"/>
    <n v="0.23"/>
    <n v="0.23"/>
    <x v="0"/>
    <d v="2016-12-25T00:00:00"/>
    <x v="8"/>
    <n v="5001386"/>
    <m/>
    <m/>
  </r>
  <r>
    <s v="COUNTY"/>
    <x v="15"/>
    <s v="903730"/>
    <n v="0.23"/>
    <n v="0.23"/>
    <x v="0"/>
    <d v="2016-12-25T00:00:00"/>
    <x v="8"/>
    <n v="5001387"/>
    <m/>
    <m/>
  </r>
  <r>
    <s v="COUNTY"/>
    <x v="15"/>
    <s v="903731"/>
    <n v="0.23"/>
    <n v="0.23"/>
    <x v="0"/>
    <d v="2016-12-25T00:00:00"/>
    <x v="8"/>
    <n v="5001398"/>
    <m/>
    <m/>
  </r>
  <r>
    <s v="COUNTY"/>
    <x v="15"/>
    <s v="903732"/>
    <n v="0.23"/>
    <n v="0.23"/>
    <x v="0"/>
    <d v="2016-12-25T00:00:00"/>
    <x v="8"/>
    <n v="5001399"/>
    <m/>
    <m/>
  </r>
  <r>
    <s v="COUNTY"/>
    <x v="15"/>
    <s v="903733"/>
    <n v="0.23"/>
    <n v="0.23"/>
    <x v="0"/>
    <d v="2016-12-25T00:00:00"/>
    <x v="8"/>
    <n v="5001402"/>
    <m/>
    <m/>
  </r>
  <r>
    <s v="COUNTY"/>
    <x v="15"/>
    <s v="903734"/>
    <n v="0.23"/>
    <n v="0.23"/>
    <x v="0"/>
    <d v="2016-12-25T00:00:00"/>
    <x v="8"/>
    <n v="5001403"/>
    <m/>
    <m/>
  </r>
  <r>
    <s v="COUNTY"/>
    <x v="15"/>
    <s v="903735"/>
    <n v="0.23"/>
    <n v="0.23"/>
    <x v="0"/>
    <d v="2016-12-25T00:00:00"/>
    <x v="8"/>
    <n v="5001417"/>
    <m/>
    <m/>
  </r>
  <r>
    <s v="COUNTY"/>
    <x v="15"/>
    <s v="903736"/>
    <n v="0.23"/>
    <n v="0.23"/>
    <x v="0"/>
    <d v="2016-12-25T00:00:00"/>
    <x v="8"/>
    <n v="5001430"/>
    <m/>
    <m/>
  </r>
  <r>
    <s v="COUNTY"/>
    <x v="15"/>
    <s v="903737"/>
    <n v="0.23"/>
    <n v="0.23"/>
    <x v="0"/>
    <d v="2016-12-25T00:00:00"/>
    <x v="8"/>
    <n v="5001445"/>
    <m/>
    <m/>
  </r>
  <r>
    <s v="COUNTY"/>
    <x v="15"/>
    <s v="903738"/>
    <n v="0.23"/>
    <n v="0.23"/>
    <x v="0"/>
    <d v="2016-12-25T00:00:00"/>
    <x v="8"/>
    <n v="5001454"/>
    <m/>
    <m/>
  </r>
  <r>
    <s v="COUNTY"/>
    <x v="15"/>
    <s v="903739"/>
    <n v="0.23"/>
    <n v="0.23"/>
    <x v="0"/>
    <d v="2016-12-25T00:00:00"/>
    <x v="8"/>
    <n v="5001456"/>
    <m/>
    <m/>
  </r>
  <r>
    <s v="COUNTY"/>
    <x v="15"/>
    <s v="903740"/>
    <n v="0.23"/>
    <n v="0.23"/>
    <x v="0"/>
    <d v="2016-12-25T00:00:00"/>
    <x v="8"/>
    <n v="5001460"/>
    <m/>
    <m/>
  </r>
  <r>
    <s v="COUNTY"/>
    <x v="15"/>
    <s v="903741"/>
    <n v="0.23"/>
    <n v="0.23"/>
    <x v="0"/>
    <d v="2016-12-25T00:00:00"/>
    <x v="8"/>
    <n v="5001469"/>
    <m/>
    <m/>
  </r>
  <r>
    <s v="COUNTY"/>
    <x v="15"/>
    <s v="903742"/>
    <n v="0.23"/>
    <n v="0.23"/>
    <x v="0"/>
    <d v="2016-12-25T00:00:00"/>
    <x v="8"/>
    <n v="5001473"/>
    <m/>
    <m/>
  </r>
  <r>
    <s v="COUNTY"/>
    <x v="15"/>
    <s v="903743"/>
    <n v="0.23"/>
    <n v="0.23"/>
    <x v="0"/>
    <d v="2016-12-25T00:00:00"/>
    <x v="8"/>
    <n v="5001479"/>
    <m/>
    <m/>
  </r>
  <r>
    <s v="COUNTY"/>
    <x v="15"/>
    <s v="903744"/>
    <n v="0.23"/>
    <n v="0.23"/>
    <x v="0"/>
    <d v="2016-12-25T00:00:00"/>
    <x v="8"/>
    <n v="5001486"/>
    <m/>
    <m/>
  </r>
  <r>
    <s v="COUNTY"/>
    <x v="15"/>
    <s v="903745"/>
    <n v="0.23"/>
    <n v="0.23"/>
    <x v="0"/>
    <d v="2016-12-25T00:00:00"/>
    <x v="8"/>
    <n v="5001489"/>
    <m/>
    <m/>
  </r>
  <r>
    <s v="COUNTY"/>
    <x v="15"/>
    <s v="903746"/>
    <n v="0.23"/>
    <n v="0.23"/>
    <x v="0"/>
    <d v="2016-12-25T00:00:00"/>
    <x v="8"/>
    <n v="5001492"/>
    <m/>
    <m/>
  </r>
  <r>
    <s v="COUNTY"/>
    <x v="15"/>
    <s v="903747"/>
    <n v="0.23"/>
    <n v="0.23"/>
    <x v="0"/>
    <d v="2016-12-25T00:00:00"/>
    <x v="8"/>
    <n v="5001495"/>
    <m/>
    <m/>
  </r>
  <r>
    <s v="COUNTY"/>
    <x v="15"/>
    <s v="903748"/>
    <n v="0.23"/>
    <n v="0.23"/>
    <x v="0"/>
    <d v="2016-12-25T00:00:00"/>
    <x v="8"/>
    <n v="5001498"/>
    <m/>
    <m/>
  </r>
  <r>
    <s v="COUNTY"/>
    <x v="15"/>
    <s v="903749"/>
    <n v="0.23"/>
    <n v="0.23"/>
    <x v="0"/>
    <d v="2016-12-25T00:00:00"/>
    <x v="8"/>
    <n v="5001501"/>
    <m/>
    <m/>
  </r>
  <r>
    <s v="COUNTY"/>
    <x v="15"/>
    <s v="903750"/>
    <n v="0.23"/>
    <n v="0.23"/>
    <x v="0"/>
    <d v="2016-12-25T00:00:00"/>
    <x v="8"/>
    <n v="5001505"/>
    <m/>
    <m/>
  </r>
  <r>
    <s v="COUNTY"/>
    <x v="15"/>
    <s v="903751"/>
    <n v="0.23"/>
    <n v="0.23"/>
    <x v="0"/>
    <d v="2016-12-25T00:00:00"/>
    <x v="8"/>
    <n v="5001507"/>
    <m/>
    <m/>
  </r>
  <r>
    <s v="COUNTY"/>
    <x v="15"/>
    <s v="903752"/>
    <n v="0.23"/>
    <n v="0.23"/>
    <x v="0"/>
    <d v="2016-12-25T00:00:00"/>
    <x v="8"/>
    <n v="5001510"/>
    <m/>
    <m/>
  </r>
  <r>
    <s v="COUNTY"/>
    <x v="15"/>
    <s v="903753"/>
    <n v="0.23"/>
    <n v="0.23"/>
    <x v="0"/>
    <d v="2016-12-25T00:00:00"/>
    <x v="8"/>
    <n v="5001515"/>
    <m/>
    <m/>
  </r>
  <r>
    <s v="COUNTY"/>
    <x v="15"/>
    <s v="903754"/>
    <n v="0.23"/>
    <n v="0.23"/>
    <x v="0"/>
    <d v="2016-12-25T00:00:00"/>
    <x v="8"/>
    <n v="5001516"/>
    <m/>
    <m/>
  </r>
  <r>
    <s v="COUNTY"/>
    <x v="15"/>
    <s v="903755"/>
    <n v="0.23"/>
    <n v="0.23"/>
    <x v="0"/>
    <d v="2016-12-25T00:00:00"/>
    <x v="8"/>
    <n v="5001525"/>
    <m/>
    <m/>
  </r>
  <r>
    <s v="COUNTY"/>
    <x v="15"/>
    <s v="903756"/>
    <n v="0.23"/>
    <n v="0.23"/>
    <x v="0"/>
    <d v="2016-12-25T00:00:00"/>
    <x v="8"/>
    <n v="5001529"/>
    <m/>
    <m/>
  </r>
  <r>
    <s v="COUNTY"/>
    <x v="15"/>
    <s v="903757"/>
    <n v="0.23"/>
    <n v="0.23"/>
    <x v="0"/>
    <d v="2016-12-25T00:00:00"/>
    <x v="8"/>
    <n v="5001534"/>
    <m/>
    <m/>
  </r>
  <r>
    <s v="COUNTY"/>
    <x v="15"/>
    <s v="903758"/>
    <n v="0.23"/>
    <n v="0.23"/>
    <x v="0"/>
    <d v="2016-12-25T00:00:00"/>
    <x v="8"/>
    <n v="5001535"/>
    <m/>
    <m/>
  </r>
  <r>
    <s v="COUNTY"/>
    <x v="15"/>
    <s v="903759"/>
    <n v="0.23"/>
    <n v="0.23"/>
    <x v="0"/>
    <d v="2016-12-25T00:00:00"/>
    <x v="8"/>
    <n v="5001538"/>
    <m/>
    <m/>
  </r>
  <r>
    <s v="COUNTY"/>
    <x v="15"/>
    <s v="903760"/>
    <n v="0.23"/>
    <n v="0.23"/>
    <x v="0"/>
    <d v="2016-12-25T00:00:00"/>
    <x v="8"/>
    <n v="5001541"/>
    <m/>
    <m/>
  </r>
  <r>
    <s v="COUNTY"/>
    <x v="15"/>
    <s v="903761"/>
    <n v="0.23"/>
    <n v="0.23"/>
    <x v="0"/>
    <d v="2016-12-25T00:00:00"/>
    <x v="8"/>
    <n v="5001545"/>
    <m/>
    <m/>
  </r>
  <r>
    <s v="COUNTY"/>
    <x v="15"/>
    <s v="903762"/>
    <n v="0.23"/>
    <n v="0.23"/>
    <x v="0"/>
    <d v="2016-12-25T00:00:00"/>
    <x v="8"/>
    <n v="5001546"/>
    <m/>
    <m/>
  </r>
  <r>
    <s v="COUNTY"/>
    <x v="15"/>
    <s v="903763"/>
    <n v="0.23"/>
    <n v="0.23"/>
    <x v="0"/>
    <d v="2016-12-25T00:00:00"/>
    <x v="8"/>
    <n v="5001549"/>
    <m/>
    <m/>
  </r>
  <r>
    <s v="COUNTY"/>
    <x v="15"/>
    <s v="903764"/>
    <n v="0.23"/>
    <n v="0.23"/>
    <x v="0"/>
    <d v="2016-12-25T00:00:00"/>
    <x v="8"/>
    <n v="5001552"/>
    <m/>
    <m/>
  </r>
  <r>
    <s v="COUNTY"/>
    <x v="15"/>
    <s v="903765"/>
    <n v="0.23"/>
    <n v="0.23"/>
    <x v="0"/>
    <d v="2016-12-25T00:00:00"/>
    <x v="8"/>
    <n v="5001553"/>
    <m/>
    <m/>
  </r>
  <r>
    <s v="COUNTY"/>
    <x v="15"/>
    <s v="903766"/>
    <n v="0.23"/>
    <n v="0.23"/>
    <x v="0"/>
    <d v="2016-12-25T00:00:00"/>
    <x v="8"/>
    <n v="5001555"/>
    <m/>
    <m/>
  </r>
  <r>
    <s v="COUNTY"/>
    <x v="15"/>
    <s v="903767"/>
    <n v="0.23"/>
    <n v="0.23"/>
    <x v="0"/>
    <d v="2016-12-25T00:00:00"/>
    <x v="8"/>
    <n v="5001556"/>
    <m/>
    <m/>
  </r>
  <r>
    <s v="COUNTY"/>
    <x v="15"/>
    <s v="903768"/>
    <n v="0.23"/>
    <n v="0.23"/>
    <x v="0"/>
    <d v="2016-12-25T00:00:00"/>
    <x v="8"/>
    <n v="5001558"/>
    <m/>
    <m/>
  </r>
  <r>
    <s v="COUNTY"/>
    <x v="15"/>
    <s v="903769"/>
    <n v="0.23"/>
    <n v="0.23"/>
    <x v="0"/>
    <d v="2016-12-25T00:00:00"/>
    <x v="8"/>
    <n v="5001559"/>
    <m/>
    <m/>
  </r>
  <r>
    <s v="COUNTY"/>
    <x v="15"/>
    <s v="903770"/>
    <n v="0.23"/>
    <n v="0.23"/>
    <x v="0"/>
    <d v="2016-12-25T00:00:00"/>
    <x v="8"/>
    <n v="5001564"/>
    <m/>
    <m/>
  </r>
  <r>
    <s v="COUNTY"/>
    <x v="15"/>
    <s v="903771"/>
    <n v="0.23"/>
    <n v="0.23"/>
    <x v="0"/>
    <d v="2016-12-25T00:00:00"/>
    <x v="8"/>
    <n v="5001568"/>
    <m/>
    <m/>
  </r>
  <r>
    <s v="COUNTY"/>
    <x v="15"/>
    <s v="903772"/>
    <n v="0.23"/>
    <n v="0.23"/>
    <x v="0"/>
    <d v="2016-12-25T00:00:00"/>
    <x v="8"/>
    <n v="5003943"/>
    <m/>
    <m/>
  </r>
  <r>
    <s v="COUNTY"/>
    <x v="15"/>
    <s v="903773"/>
    <n v="0.23"/>
    <n v="0.23"/>
    <x v="0"/>
    <d v="2016-12-25T00:00:00"/>
    <x v="8"/>
    <n v="5003948"/>
    <m/>
    <m/>
  </r>
  <r>
    <s v="COUNTY"/>
    <x v="15"/>
    <s v="903774"/>
    <n v="0.23"/>
    <n v="0.23"/>
    <x v="0"/>
    <d v="2016-12-25T00:00:00"/>
    <x v="8"/>
    <n v="5003958"/>
    <m/>
    <m/>
  </r>
  <r>
    <s v="COUNTY"/>
    <x v="15"/>
    <s v="903775"/>
    <n v="0.23"/>
    <n v="0.23"/>
    <x v="0"/>
    <d v="2016-12-25T00:00:00"/>
    <x v="8"/>
    <n v="5003963"/>
    <m/>
    <m/>
  </r>
  <r>
    <s v="COUNTY"/>
    <x v="15"/>
    <s v="903776"/>
    <n v="0.23"/>
    <n v="0.23"/>
    <x v="0"/>
    <d v="2016-12-25T00:00:00"/>
    <x v="8"/>
    <n v="5003966"/>
    <m/>
    <m/>
  </r>
  <r>
    <s v="COUNTY"/>
    <x v="15"/>
    <s v="903777"/>
    <n v="0.23"/>
    <n v="0.23"/>
    <x v="0"/>
    <d v="2016-12-25T00:00:00"/>
    <x v="8"/>
    <n v="5003972"/>
    <m/>
    <m/>
  </r>
  <r>
    <s v="COUNTY"/>
    <x v="15"/>
    <s v="903778"/>
    <n v="0.23"/>
    <n v="0.23"/>
    <x v="0"/>
    <d v="2016-12-25T00:00:00"/>
    <x v="8"/>
    <n v="5003974"/>
    <m/>
    <m/>
  </r>
  <r>
    <s v="COUNTY"/>
    <x v="15"/>
    <s v="903779"/>
    <n v="0.23"/>
    <n v="0.23"/>
    <x v="0"/>
    <d v="2016-12-25T00:00:00"/>
    <x v="8"/>
    <n v="5003977"/>
    <m/>
    <m/>
  </r>
  <r>
    <s v="COUNTY"/>
    <x v="15"/>
    <s v="903780"/>
    <n v="0.23"/>
    <n v="0.23"/>
    <x v="0"/>
    <d v="2016-12-25T00:00:00"/>
    <x v="8"/>
    <n v="5003978"/>
    <m/>
    <m/>
  </r>
  <r>
    <s v="COUNTY"/>
    <x v="15"/>
    <s v="903781"/>
    <n v="0.23"/>
    <n v="0.23"/>
    <x v="0"/>
    <d v="2016-12-25T00:00:00"/>
    <x v="8"/>
    <n v="5003983"/>
    <m/>
    <m/>
  </r>
  <r>
    <s v="COUNTY"/>
    <x v="15"/>
    <s v="903782"/>
    <n v="0.23"/>
    <n v="0.23"/>
    <x v="0"/>
    <d v="2016-12-25T00:00:00"/>
    <x v="8"/>
    <n v="5003984"/>
    <m/>
    <m/>
  </r>
  <r>
    <s v="COUNTY"/>
    <x v="15"/>
    <s v="903783"/>
    <n v="0.23"/>
    <n v="0.23"/>
    <x v="0"/>
    <d v="2016-12-25T00:00:00"/>
    <x v="8"/>
    <n v="5003987"/>
    <m/>
    <m/>
  </r>
  <r>
    <s v="COUNTY"/>
    <x v="15"/>
    <s v="903784"/>
    <n v="0.23"/>
    <n v="0.23"/>
    <x v="0"/>
    <d v="2016-12-25T00:00:00"/>
    <x v="8"/>
    <n v="5003989"/>
    <m/>
    <m/>
  </r>
  <r>
    <s v="COUNTY"/>
    <x v="15"/>
    <s v="903785"/>
    <n v="0.23"/>
    <n v="0.23"/>
    <x v="0"/>
    <d v="2016-12-25T00:00:00"/>
    <x v="8"/>
    <n v="5003990"/>
    <m/>
    <m/>
  </r>
  <r>
    <s v="COUNTY"/>
    <x v="15"/>
    <s v="903786"/>
    <n v="0.23"/>
    <n v="0.23"/>
    <x v="0"/>
    <d v="2016-12-25T00:00:00"/>
    <x v="8"/>
    <n v="5003995"/>
    <m/>
    <m/>
  </r>
  <r>
    <s v="COUNTY"/>
    <x v="15"/>
    <s v="903787"/>
    <n v="0.23"/>
    <n v="0.23"/>
    <x v="0"/>
    <d v="2016-12-25T00:00:00"/>
    <x v="8"/>
    <n v="5004003"/>
    <m/>
    <m/>
  </r>
  <r>
    <s v="COUNTY"/>
    <x v="15"/>
    <s v="903788"/>
    <n v="0.23"/>
    <n v="0.23"/>
    <x v="0"/>
    <d v="2016-12-25T00:00:00"/>
    <x v="8"/>
    <n v="5004004"/>
    <m/>
    <m/>
  </r>
  <r>
    <s v="COUNTY"/>
    <x v="15"/>
    <s v="903789"/>
    <n v="0.23"/>
    <n v="0.23"/>
    <x v="0"/>
    <d v="2016-12-25T00:00:00"/>
    <x v="8"/>
    <n v="5004010"/>
    <m/>
    <m/>
  </r>
  <r>
    <s v="COUNTY"/>
    <x v="15"/>
    <s v="903790"/>
    <n v="0.23"/>
    <n v="0.23"/>
    <x v="0"/>
    <d v="2016-12-25T00:00:00"/>
    <x v="8"/>
    <n v="5004014"/>
    <m/>
    <m/>
  </r>
  <r>
    <s v="COUNTY"/>
    <x v="15"/>
    <s v="903791"/>
    <n v="0.23"/>
    <n v="0.23"/>
    <x v="0"/>
    <d v="2016-12-25T00:00:00"/>
    <x v="8"/>
    <n v="5004015"/>
    <m/>
    <m/>
  </r>
  <r>
    <s v="COUNTY"/>
    <x v="15"/>
    <s v="903792"/>
    <n v="0.23"/>
    <n v="0.23"/>
    <x v="0"/>
    <d v="2016-12-25T00:00:00"/>
    <x v="8"/>
    <n v="5004025"/>
    <m/>
    <m/>
  </r>
  <r>
    <s v="COUNTY"/>
    <x v="15"/>
    <s v="903793"/>
    <n v="0.23"/>
    <n v="0.23"/>
    <x v="0"/>
    <d v="2016-12-25T00:00:00"/>
    <x v="8"/>
    <n v="5004030"/>
    <m/>
    <m/>
  </r>
  <r>
    <s v="COUNTY"/>
    <x v="15"/>
    <s v="903794"/>
    <n v="0.23"/>
    <n v="0.23"/>
    <x v="0"/>
    <d v="2016-12-25T00:00:00"/>
    <x v="8"/>
    <n v="5004034"/>
    <m/>
    <m/>
  </r>
  <r>
    <s v="COUNTY"/>
    <x v="15"/>
    <s v="903795"/>
    <n v="0.23"/>
    <n v="0.23"/>
    <x v="0"/>
    <d v="2016-12-25T00:00:00"/>
    <x v="8"/>
    <n v="5004036"/>
    <m/>
    <m/>
  </r>
  <r>
    <s v="COUNTY"/>
    <x v="15"/>
    <s v="903796"/>
    <n v="0.23"/>
    <n v="0.23"/>
    <x v="0"/>
    <d v="2016-12-25T00:00:00"/>
    <x v="8"/>
    <n v="5004037"/>
    <m/>
    <m/>
  </r>
  <r>
    <s v="COUNTY"/>
    <x v="15"/>
    <s v="903797"/>
    <n v="0.23"/>
    <n v="0.23"/>
    <x v="0"/>
    <d v="2016-12-25T00:00:00"/>
    <x v="8"/>
    <n v="5004040"/>
    <m/>
    <m/>
  </r>
  <r>
    <s v="COUNTY"/>
    <x v="15"/>
    <s v="903798"/>
    <n v="0.23"/>
    <n v="0.23"/>
    <x v="0"/>
    <d v="2016-12-25T00:00:00"/>
    <x v="8"/>
    <n v="5004041"/>
    <m/>
    <m/>
  </r>
  <r>
    <s v="COUNTY"/>
    <x v="15"/>
    <s v="903799"/>
    <n v="0.23"/>
    <n v="0.23"/>
    <x v="0"/>
    <d v="2016-12-25T00:00:00"/>
    <x v="8"/>
    <n v="5004042"/>
    <m/>
    <m/>
  </r>
  <r>
    <s v="COUNTY"/>
    <x v="15"/>
    <s v="903800"/>
    <n v="0.23"/>
    <n v="0.23"/>
    <x v="0"/>
    <d v="2016-12-25T00:00:00"/>
    <x v="8"/>
    <n v="5004047"/>
    <m/>
    <m/>
  </r>
  <r>
    <s v="COUNTY"/>
    <x v="15"/>
    <s v="903801"/>
    <n v="0.23"/>
    <n v="0.23"/>
    <x v="0"/>
    <d v="2016-12-25T00:00:00"/>
    <x v="8"/>
    <n v="5004050"/>
    <m/>
    <m/>
  </r>
  <r>
    <s v="COUNTY"/>
    <x v="15"/>
    <s v="903802"/>
    <n v="0.23"/>
    <n v="0.23"/>
    <x v="0"/>
    <d v="2016-12-25T00:00:00"/>
    <x v="8"/>
    <n v="5004053"/>
    <m/>
    <m/>
  </r>
  <r>
    <s v="COUNTY"/>
    <x v="15"/>
    <s v="903803"/>
    <n v="0.23"/>
    <n v="0.23"/>
    <x v="0"/>
    <d v="2016-12-25T00:00:00"/>
    <x v="8"/>
    <n v="5004057"/>
    <m/>
    <m/>
  </r>
  <r>
    <s v="COUNTY"/>
    <x v="15"/>
    <s v="903804"/>
    <n v="0.23"/>
    <n v="0.23"/>
    <x v="0"/>
    <d v="2016-12-25T00:00:00"/>
    <x v="8"/>
    <n v="5004059"/>
    <m/>
    <m/>
  </r>
  <r>
    <s v="COUNTY"/>
    <x v="15"/>
    <s v="903805"/>
    <n v="0.23"/>
    <n v="0.23"/>
    <x v="0"/>
    <d v="2016-12-25T00:00:00"/>
    <x v="8"/>
    <n v="5004064"/>
    <m/>
    <m/>
  </r>
  <r>
    <s v="COUNTY"/>
    <x v="15"/>
    <s v="903806"/>
    <n v="0.23"/>
    <n v="0.23"/>
    <x v="0"/>
    <d v="2016-12-25T00:00:00"/>
    <x v="8"/>
    <n v="5004066"/>
    <m/>
    <m/>
  </r>
  <r>
    <s v="COUNTY"/>
    <x v="15"/>
    <s v="903807"/>
    <n v="0.23"/>
    <n v="0.23"/>
    <x v="0"/>
    <d v="2016-12-25T00:00:00"/>
    <x v="8"/>
    <n v="5004076"/>
    <m/>
    <m/>
  </r>
  <r>
    <s v="COUNTY"/>
    <x v="15"/>
    <s v="903808"/>
    <n v="0.23"/>
    <n v="0.23"/>
    <x v="0"/>
    <d v="2016-12-25T00:00:00"/>
    <x v="8"/>
    <n v="5004078"/>
    <m/>
    <m/>
  </r>
  <r>
    <s v="COUNTY"/>
    <x v="15"/>
    <s v="903809"/>
    <n v="0.23"/>
    <n v="0.23"/>
    <x v="0"/>
    <d v="2016-12-25T00:00:00"/>
    <x v="8"/>
    <n v="5004083"/>
    <m/>
    <m/>
  </r>
  <r>
    <s v="COUNTY"/>
    <x v="15"/>
    <s v="903810"/>
    <n v="0.23"/>
    <n v="0.23"/>
    <x v="0"/>
    <d v="2016-12-25T00:00:00"/>
    <x v="8"/>
    <n v="5004084"/>
    <m/>
    <m/>
  </r>
  <r>
    <s v="COUNTY"/>
    <x v="15"/>
    <s v="903811"/>
    <n v="0.23"/>
    <n v="0.23"/>
    <x v="0"/>
    <d v="2016-12-25T00:00:00"/>
    <x v="8"/>
    <n v="5004089"/>
    <m/>
    <m/>
  </r>
  <r>
    <s v="COUNTY"/>
    <x v="15"/>
    <s v="903812"/>
    <n v="0.23"/>
    <n v="0.23"/>
    <x v="0"/>
    <d v="2016-12-25T00:00:00"/>
    <x v="8"/>
    <n v="5004096"/>
    <m/>
    <m/>
  </r>
  <r>
    <s v="COUNTY"/>
    <x v="15"/>
    <s v="903813"/>
    <n v="0.23"/>
    <n v="0.23"/>
    <x v="0"/>
    <d v="2016-12-25T00:00:00"/>
    <x v="8"/>
    <n v="5004097"/>
    <m/>
    <m/>
  </r>
  <r>
    <s v="COUNTY"/>
    <x v="15"/>
    <s v="903814"/>
    <n v="0.23"/>
    <n v="0.23"/>
    <x v="0"/>
    <d v="2016-12-25T00:00:00"/>
    <x v="8"/>
    <n v="5004098"/>
    <m/>
    <m/>
  </r>
  <r>
    <s v="COUNTY"/>
    <x v="15"/>
    <s v="903815"/>
    <n v="0.23"/>
    <n v="0.23"/>
    <x v="0"/>
    <d v="2016-12-25T00:00:00"/>
    <x v="8"/>
    <n v="5004099"/>
    <m/>
    <m/>
  </r>
  <r>
    <s v="COUNTY"/>
    <x v="15"/>
    <s v="903816"/>
    <n v="0.23"/>
    <n v="0.23"/>
    <x v="0"/>
    <d v="2016-12-25T00:00:00"/>
    <x v="8"/>
    <n v="5004101"/>
    <m/>
    <m/>
  </r>
  <r>
    <s v="COUNTY"/>
    <x v="15"/>
    <s v="903817"/>
    <n v="0.23"/>
    <n v="0.23"/>
    <x v="0"/>
    <d v="2016-12-25T00:00:00"/>
    <x v="8"/>
    <n v="5004107"/>
    <m/>
    <m/>
  </r>
  <r>
    <s v="COUNTY"/>
    <x v="15"/>
    <s v="903818"/>
    <n v="0.23"/>
    <n v="0.23"/>
    <x v="0"/>
    <d v="2016-12-25T00:00:00"/>
    <x v="8"/>
    <n v="5004109"/>
    <m/>
    <m/>
  </r>
  <r>
    <s v="COUNTY"/>
    <x v="15"/>
    <s v="903819"/>
    <n v="0.23"/>
    <n v="0.23"/>
    <x v="0"/>
    <d v="2016-12-25T00:00:00"/>
    <x v="8"/>
    <n v="5004111"/>
    <m/>
    <m/>
  </r>
  <r>
    <s v="COUNTY"/>
    <x v="15"/>
    <s v="903820"/>
    <n v="0.23"/>
    <n v="0.23"/>
    <x v="0"/>
    <d v="2016-12-25T00:00:00"/>
    <x v="8"/>
    <n v="5004116"/>
    <m/>
    <m/>
  </r>
  <r>
    <s v="COUNTY"/>
    <x v="15"/>
    <s v="903821"/>
    <n v="0.23"/>
    <n v="0.23"/>
    <x v="0"/>
    <d v="2016-12-25T00:00:00"/>
    <x v="8"/>
    <n v="5004141"/>
    <m/>
    <m/>
  </r>
  <r>
    <s v="COUNTY"/>
    <x v="15"/>
    <s v="903822"/>
    <n v="0.23"/>
    <n v="0.23"/>
    <x v="0"/>
    <d v="2016-12-25T00:00:00"/>
    <x v="8"/>
    <n v="5004143"/>
    <m/>
    <m/>
  </r>
  <r>
    <s v="COUNTY"/>
    <x v="15"/>
    <s v="903823"/>
    <n v="0.23"/>
    <n v="0.23"/>
    <x v="0"/>
    <d v="2016-12-25T00:00:00"/>
    <x v="8"/>
    <n v="5004158"/>
    <m/>
    <m/>
  </r>
  <r>
    <s v="COUNTY"/>
    <x v="15"/>
    <s v="903824"/>
    <n v="0.23"/>
    <n v="0.23"/>
    <x v="0"/>
    <d v="2016-12-25T00:00:00"/>
    <x v="8"/>
    <n v="5004165"/>
    <m/>
    <m/>
  </r>
  <r>
    <s v="COUNTY"/>
    <x v="15"/>
    <s v="903825"/>
    <n v="0.23"/>
    <n v="0.23"/>
    <x v="0"/>
    <d v="2016-12-25T00:00:00"/>
    <x v="8"/>
    <n v="5004176"/>
    <m/>
    <m/>
  </r>
  <r>
    <s v="COUNTY"/>
    <x v="15"/>
    <s v="903826"/>
    <n v="0.23"/>
    <n v="0.23"/>
    <x v="0"/>
    <d v="2016-12-25T00:00:00"/>
    <x v="8"/>
    <n v="5004179"/>
    <m/>
    <m/>
  </r>
  <r>
    <s v="COUNTY"/>
    <x v="15"/>
    <s v="903827"/>
    <n v="0.23"/>
    <n v="0.23"/>
    <x v="0"/>
    <d v="2016-12-25T00:00:00"/>
    <x v="8"/>
    <n v="5004198"/>
    <m/>
    <m/>
  </r>
  <r>
    <s v="COUNTY"/>
    <x v="15"/>
    <s v="903828"/>
    <n v="0.23"/>
    <n v="0.23"/>
    <x v="0"/>
    <d v="2016-12-25T00:00:00"/>
    <x v="8"/>
    <n v="5004208"/>
    <m/>
    <m/>
  </r>
  <r>
    <s v="AWH"/>
    <x v="15"/>
    <s v="903829"/>
    <n v="0.23"/>
    <n v="0.23"/>
    <x v="0"/>
    <d v="2016-12-25T00:00:00"/>
    <x v="8"/>
    <n v="5004222"/>
    <m/>
    <m/>
  </r>
  <r>
    <s v="COUNTY"/>
    <x v="15"/>
    <s v="903830"/>
    <n v="0.23"/>
    <n v="0.23"/>
    <x v="0"/>
    <d v="2016-12-25T00:00:00"/>
    <x v="8"/>
    <n v="5004224"/>
    <m/>
    <m/>
  </r>
  <r>
    <s v="COUNTY"/>
    <x v="15"/>
    <s v="903831"/>
    <n v="0.23"/>
    <n v="0.23"/>
    <x v="0"/>
    <d v="2016-12-25T00:00:00"/>
    <x v="8"/>
    <n v="5004226"/>
    <m/>
    <m/>
  </r>
  <r>
    <s v="COUNTY"/>
    <x v="15"/>
    <s v="903832"/>
    <n v="0.23"/>
    <n v="0.23"/>
    <x v="0"/>
    <d v="2016-12-25T00:00:00"/>
    <x v="8"/>
    <n v="5004229"/>
    <m/>
    <m/>
  </r>
  <r>
    <s v="COUNTY"/>
    <x v="15"/>
    <s v="903833"/>
    <n v="0.23"/>
    <n v="0.23"/>
    <x v="0"/>
    <d v="2016-12-25T00:00:00"/>
    <x v="8"/>
    <n v="5004232"/>
    <m/>
    <m/>
  </r>
  <r>
    <s v="COUNTY"/>
    <x v="15"/>
    <s v="903834"/>
    <n v="0.23"/>
    <n v="0.23"/>
    <x v="0"/>
    <d v="2016-12-25T00:00:00"/>
    <x v="8"/>
    <n v="5004233"/>
    <m/>
    <m/>
  </r>
  <r>
    <s v="COUNTY"/>
    <x v="15"/>
    <s v="903835"/>
    <n v="0.23"/>
    <n v="0.23"/>
    <x v="0"/>
    <d v="2016-12-25T00:00:00"/>
    <x v="8"/>
    <n v="5004234"/>
    <m/>
    <m/>
  </r>
  <r>
    <s v="COUNTY"/>
    <x v="15"/>
    <s v="903836"/>
    <n v="0.23"/>
    <n v="0.23"/>
    <x v="0"/>
    <d v="2016-12-25T00:00:00"/>
    <x v="8"/>
    <n v="5004235"/>
    <m/>
    <m/>
  </r>
  <r>
    <s v="COUNTY"/>
    <x v="15"/>
    <s v="903837"/>
    <n v="0.23"/>
    <n v="0.23"/>
    <x v="0"/>
    <d v="2016-12-25T00:00:00"/>
    <x v="8"/>
    <n v="5004243"/>
    <m/>
    <m/>
  </r>
  <r>
    <s v="COUNTY"/>
    <x v="15"/>
    <s v="903838"/>
    <n v="0.23"/>
    <n v="0.23"/>
    <x v="0"/>
    <d v="2016-12-25T00:00:00"/>
    <x v="8"/>
    <n v="5004245"/>
    <m/>
    <m/>
  </r>
  <r>
    <s v="COUNTY"/>
    <x v="15"/>
    <s v="903839"/>
    <n v="0.23"/>
    <n v="0.23"/>
    <x v="0"/>
    <d v="2016-12-25T00:00:00"/>
    <x v="8"/>
    <n v="5004250"/>
    <m/>
    <m/>
  </r>
  <r>
    <s v="COUNTY"/>
    <x v="15"/>
    <s v="903840"/>
    <n v="0.23"/>
    <n v="0.23"/>
    <x v="0"/>
    <d v="2016-12-25T00:00:00"/>
    <x v="8"/>
    <n v="5004254"/>
    <m/>
    <m/>
  </r>
  <r>
    <s v="COUNTY"/>
    <x v="15"/>
    <s v="903841"/>
    <n v="0.23"/>
    <n v="0.23"/>
    <x v="0"/>
    <d v="2016-12-25T00:00:00"/>
    <x v="8"/>
    <n v="5004256"/>
    <m/>
    <m/>
  </r>
  <r>
    <s v="COUNTY"/>
    <x v="15"/>
    <s v="903842"/>
    <n v="0.23"/>
    <n v="0.23"/>
    <x v="0"/>
    <d v="2016-12-25T00:00:00"/>
    <x v="8"/>
    <n v="5004258"/>
    <m/>
    <m/>
  </r>
  <r>
    <s v="COUNTY"/>
    <x v="15"/>
    <s v="903843"/>
    <n v="0.23"/>
    <n v="0.23"/>
    <x v="0"/>
    <d v="2016-12-25T00:00:00"/>
    <x v="8"/>
    <n v="5004264"/>
    <m/>
    <m/>
  </r>
  <r>
    <s v="COUNTY"/>
    <x v="15"/>
    <s v="903844"/>
    <n v="0.23"/>
    <n v="0.23"/>
    <x v="0"/>
    <d v="2016-12-25T00:00:00"/>
    <x v="8"/>
    <n v="5004266"/>
    <m/>
    <m/>
  </r>
  <r>
    <s v="COUNTY"/>
    <x v="15"/>
    <s v="903845"/>
    <n v="0.23"/>
    <n v="0.23"/>
    <x v="0"/>
    <d v="2016-12-25T00:00:00"/>
    <x v="8"/>
    <n v="5004268"/>
    <m/>
    <m/>
  </r>
  <r>
    <s v="COUNTY"/>
    <x v="15"/>
    <s v="903846"/>
    <n v="0.23"/>
    <n v="0.23"/>
    <x v="0"/>
    <d v="2016-12-25T00:00:00"/>
    <x v="8"/>
    <n v="5004269"/>
    <m/>
    <m/>
  </r>
  <r>
    <s v="COUNTY"/>
    <x v="15"/>
    <s v="903847"/>
    <n v="0.23"/>
    <n v="0.23"/>
    <x v="0"/>
    <d v="2016-12-25T00:00:00"/>
    <x v="8"/>
    <n v="5004275"/>
    <m/>
    <m/>
  </r>
  <r>
    <s v="COUNTY"/>
    <x v="15"/>
    <s v="903848"/>
    <n v="0.23"/>
    <n v="0.23"/>
    <x v="0"/>
    <d v="2016-12-25T00:00:00"/>
    <x v="8"/>
    <n v="5004276"/>
    <m/>
    <m/>
  </r>
  <r>
    <s v="COUNTY"/>
    <x v="15"/>
    <s v="903849"/>
    <n v="0.23"/>
    <n v="0.23"/>
    <x v="0"/>
    <d v="2016-12-25T00:00:00"/>
    <x v="8"/>
    <n v="5004284"/>
    <m/>
    <m/>
  </r>
  <r>
    <s v="COUNTY"/>
    <x v="15"/>
    <s v="903850"/>
    <n v="0.23"/>
    <n v="0.23"/>
    <x v="0"/>
    <d v="2016-12-25T00:00:00"/>
    <x v="8"/>
    <n v="5004287"/>
    <m/>
    <m/>
  </r>
  <r>
    <s v="COUNTY"/>
    <x v="15"/>
    <s v="903851"/>
    <n v="0.23"/>
    <n v="0.23"/>
    <x v="0"/>
    <d v="2016-12-25T00:00:00"/>
    <x v="8"/>
    <n v="5004288"/>
    <m/>
    <m/>
  </r>
  <r>
    <s v="COUNTY"/>
    <x v="15"/>
    <s v="903852"/>
    <n v="0.23"/>
    <n v="0.23"/>
    <x v="0"/>
    <d v="2016-12-25T00:00:00"/>
    <x v="8"/>
    <n v="5004292"/>
    <m/>
    <m/>
  </r>
  <r>
    <s v="COUNTY"/>
    <x v="15"/>
    <s v="903853"/>
    <n v="0.23"/>
    <n v="0.23"/>
    <x v="0"/>
    <d v="2016-12-25T00:00:00"/>
    <x v="8"/>
    <n v="5004294"/>
    <m/>
    <m/>
  </r>
  <r>
    <s v="COUNTY"/>
    <x v="15"/>
    <s v="903854"/>
    <n v="0.23"/>
    <n v="0.23"/>
    <x v="0"/>
    <d v="2016-12-25T00:00:00"/>
    <x v="8"/>
    <n v="5004297"/>
    <m/>
    <m/>
  </r>
  <r>
    <s v="COUNTY"/>
    <x v="15"/>
    <s v="903855"/>
    <n v="0.23"/>
    <n v="0.23"/>
    <x v="0"/>
    <d v="2016-12-25T00:00:00"/>
    <x v="8"/>
    <n v="5004312"/>
    <m/>
    <m/>
  </r>
  <r>
    <s v="COUNTY"/>
    <x v="15"/>
    <s v="903856"/>
    <n v="0.23"/>
    <n v="0.23"/>
    <x v="0"/>
    <d v="2016-12-25T00:00:00"/>
    <x v="8"/>
    <n v="5004317"/>
    <m/>
    <m/>
  </r>
  <r>
    <s v="COUNTY"/>
    <x v="15"/>
    <s v="903857"/>
    <n v="0.23"/>
    <n v="0.23"/>
    <x v="0"/>
    <d v="2016-12-25T00:00:00"/>
    <x v="8"/>
    <n v="5004324"/>
    <m/>
    <m/>
  </r>
  <r>
    <s v="COUNTY"/>
    <x v="15"/>
    <s v="903858"/>
    <n v="0.23"/>
    <n v="0.23"/>
    <x v="0"/>
    <d v="2016-12-25T00:00:00"/>
    <x v="8"/>
    <n v="5004333"/>
    <m/>
    <m/>
  </r>
  <r>
    <s v="COUNTY"/>
    <x v="15"/>
    <s v="903859"/>
    <n v="0.23"/>
    <n v="0.23"/>
    <x v="0"/>
    <d v="2016-12-25T00:00:00"/>
    <x v="8"/>
    <n v="5004334"/>
    <m/>
    <m/>
  </r>
  <r>
    <s v="COUNTY"/>
    <x v="15"/>
    <s v="903860"/>
    <n v="0.23"/>
    <n v="0.23"/>
    <x v="0"/>
    <d v="2016-12-25T00:00:00"/>
    <x v="8"/>
    <n v="5004335"/>
    <m/>
    <m/>
  </r>
  <r>
    <s v="COUNTY"/>
    <x v="15"/>
    <s v="903861"/>
    <n v="0.23"/>
    <n v="0.23"/>
    <x v="0"/>
    <d v="2016-12-25T00:00:00"/>
    <x v="8"/>
    <n v="5004350"/>
    <m/>
    <m/>
  </r>
  <r>
    <s v="COUNTY"/>
    <x v="15"/>
    <s v="903862"/>
    <n v="0.23"/>
    <n v="0.23"/>
    <x v="0"/>
    <d v="2016-12-25T00:00:00"/>
    <x v="8"/>
    <n v="5004360"/>
    <m/>
    <m/>
  </r>
  <r>
    <s v="COUNTY"/>
    <x v="15"/>
    <s v="903863"/>
    <n v="0.23"/>
    <n v="0.23"/>
    <x v="0"/>
    <d v="2016-12-25T00:00:00"/>
    <x v="8"/>
    <n v="5004367"/>
    <m/>
    <m/>
  </r>
  <r>
    <s v="COUNTY"/>
    <x v="15"/>
    <s v="903864"/>
    <n v="0.23"/>
    <n v="0.23"/>
    <x v="0"/>
    <d v="2016-12-25T00:00:00"/>
    <x v="8"/>
    <n v="5004372"/>
    <m/>
    <m/>
  </r>
  <r>
    <s v="COUNTY"/>
    <x v="15"/>
    <s v="903865"/>
    <n v="0.23"/>
    <n v="0.23"/>
    <x v="0"/>
    <d v="2016-12-25T00:00:00"/>
    <x v="8"/>
    <n v="5004386"/>
    <m/>
    <m/>
  </r>
  <r>
    <s v="COUNTY"/>
    <x v="15"/>
    <s v="903866"/>
    <n v="0.23"/>
    <n v="0.23"/>
    <x v="0"/>
    <d v="2016-12-25T00:00:00"/>
    <x v="8"/>
    <n v="5004388"/>
    <m/>
    <m/>
  </r>
  <r>
    <s v="COUNTY"/>
    <x v="15"/>
    <s v="903867"/>
    <n v="0.23"/>
    <n v="0.23"/>
    <x v="0"/>
    <d v="2016-12-25T00:00:00"/>
    <x v="8"/>
    <n v="5004391"/>
    <m/>
    <m/>
  </r>
  <r>
    <s v="COUNTY"/>
    <x v="15"/>
    <s v="903868"/>
    <n v="0.23"/>
    <n v="0.23"/>
    <x v="0"/>
    <d v="2016-12-25T00:00:00"/>
    <x v="8"/>
    <n v="5004399"/>
    <m/>
    <m/>
  </r>
  <r>
    <s v="COUNTY"/>
    <x v="15"/>
    <s v="903869"/>
    <n v="0.23"/>
    <n v="0.23"/>
    <x v="0"/>
    <d v="2016-12-25T00:00:00"/>
    <x v="8"/>
    <n v="5004401"/>
    <m/>
    <m/>
  </r>
  <r>
    <s v="COUNTY"/>
    <x v="15"/>
    <s v="903870"/>
    <n v="0.23"/>
    <n v="0.23"/>
    <x v="0"/>
    <d v="2016-12-25T00:00:00"/>
    <x v="8"/>
    <n v="5004403"/>
    <m/>
    <m/>
  </r>
  <r>
    <s v="COUNTY"/>
    <x v="15"/>
    <s v="903871"/>
    <n v="0.23"/>
    <n v="0.23"/>
    <x v="0"/>
    <d v="2016-12-25T00:00:00"/>
    <x v="8"/>
    <n v="5004407"/>
    <m/>
    <m/>
  </r>
  <r>
    <s v="COUNTY"/>
    <x v="15"/>
    <s v="903872"/>
    <n v="0.23"/>
    <n v="0.23"/>
    <x v="0"/>
    <d v="2016-12-25T00:00:00"/>
    <x v="8"/>
    <n v="5004409"/>
    <m/>
    <m/>
  </r>
  <r>
    <s v="COUNTY"/>
    <x v="15"/>
    <s v="903873"/>
    <n v="0.23"/>
    <n v="0.23"/>
    <x v="0"/>
    <d v="2016-12-25T00:00:00"/>
    <x v="8"/>
    <n v="5004414"/>
    <m/>
    <m/>
  </r>
  <r>
    <s v="COUNTY"/>
    <x v="15"/>
    <s v="903874"/>
    <n v="0.23"/>
    <n v="0.23"/>
    <x v="0"/>
    <d v="2016-12-25T00:00:00"/>
    <x v="8"/>
    <n v="5004419"/>
    <m/>
    <m/>
  </r>
  <r>
    <s v="COUNTY"/>
    <x v="15"/>
    <s v="903875"/>
    <n v="0.23"/>
    <n v="0.23"/>
    <x v="0"/>
    <d v="2016-12-25T00:00:00"/>
    <x v="8"/>
    <n v="5004420"/>
    <m/>
    <m/>
  </r>
  <r>
    <s v="COUNTY"/>
    <x v="15"/>
    <s v="903876"/>
    <n v="0.23"/>
    <n v="0.23"/>
    <x v="0"/>
    <d v="2016-12-25T00:00:00"/>
    <x v="8"/>
    <n v="5004426"/>
    <m/>
    <m/>
  </r>
  <r>
    <s v="COUNTY"/>
    <x v="15"/>
    <s v="903877"/>
    <n v="0.23"/>
    <n v="0.23"/>
    <x v="0"/>
    <d v="2016-12-25T00:00:00"/>
    <x v="8"/>
    <n v="5004441"/>
    <m/>
    <m/>
  </r>
  <r>
    <s v="COUNTY"/>
    <x v="15"/>
    <s v="903878"/>
    <n v="0.23"/>
    <n v="0.23"/>
    <x v="0"/>
    <d v="2016-12-25T00:00:00"/>
    <x v="8"/>
    <n v="5004442"/>
    <m/>
    <m/>
  </r>
  <r>
    <s v="COUNTY"/>
    <x v="15"/>
    <s v="903879"/>
    <n v="0.23"/>
    <n v="0.23"/>
    <x v="0"/>
    <d v="2016-12-25T00:00:00"/>
    <x v="8"/>
    <n v="5004448"/>
    <m/>
    <m/>
  </r>
  <r>
    <s v="COUNTY"/>
    <x v="15"/>
    <s v="903880"/>
    <n v="0.23"/>
    <n v="0.23"/>
    <x v="0"/>
    <d v="2016-12-25T00:00:00"/>
    <x v="8"/>
    <n v="5004462"/>
    <m/>
    <m/>
  </r>
  <r>
    <s v="COUNTY"/>
    <x v="15"/>
    <s v="903881"/>
    <n v="0.23"/>
    <n v="0.23"/>
    <x v="0"/>
    <d v="2016-12-25T00:00:00"/>
    <x v="8"/>
    <n v="5004469"/>
    <m/>
    <m/>
  </r>
  <r>
    <s v="COUNTY"/>
    <x v="15"/>
    <s v="903882"/>
    <n v="0.23"/>
    <n v="0.23"/>
    <x v="0"/>
    <d v="2016-12-25T00:00:00"/>
    <x v="8"/>
    <n v="5004470"/>
    <m/>
    <m/>
  </r>
  <r>
    <s v="COUNTY"/>
    <x v="15"/>
    <s v="903883"/>
    <n v="0.23"/>
    <n v="0.23"/>
    <x v="0"/>
    <d v="2016-12-25T00:00:00"/>
    <x v="8"/>
    <n v="5004479"/>
    <m/>
    <m/>
  </r>
  <r>
    <s v="COUNTY"/>
    <x v="15"/>
    <s v="903884"/>
    <n v="0.23"/>
    <n v="0.23"/>
    <x v="0"/>
    <d v="2016-12-25T00:00:00"/>
    <x v="8"/>
    <n v="5004481"/>
    <m/>
    <m/>
  </r>
  <r>
    <s v="COUNTY"/>
    <x v="15"/>
    <s v="903885"/>
    <n v="0.23"/>
    <n v="0.23"/>
    <x v="0"/>
    <d v="2016-12-25T00:00:00"/>
    <x v="8"/>
    <n v="5004489"/>
    <m/>
    <m/>
  </r>
  <r>
    <s v="COUNTY"/>
    <x v="15"/>
    <s v="903886"/>
    <n v="0.23"/>
    <n v="0.23"/>
    <x v="0"/>
    <d v="2016-12-25T00:00:00"/>
    <x v="8"/>
    <n v="5004496"/>
    <m/>
    <m/>
  </r>
  <r>
    <s v="COUNTY"/>
    <x v="15"/>
    <s v="903887"/>
    <n v="0.23"/>
    <n v="0.23"/>
    <x v="0"/>
    <d v="2016-12-25T00:00:00"/>
    <x v="8"/>
    <n v="5004502"/>
    <m/>
    <m/>
  </r>
  <r>
    <s v="COUNTY"/>
    <x v="15"/>
    <s v="903888"/>
    <n v="0.23"/>
    <n v="0.23"/>
    <x v="0"/>
    <d v="2016-12-25T00:00:00"/>
    <x v="8"/>
    <n v="5004505"/>
    <m/>
    <m/>
  </r>
  <r>
    <s v="COUNTY"/>
    <x v="15"/>
    <s v="903889"/>
    <n v="0.23"/>
    <n v="0.23"/>
    <x v="0"/>
    <d v="2016-12-25T00:00:00"/>
    <x v="8"/>
    <n v="5004506"/>
    <m/>
    <m/>
  </r>
  <r>
    <s v="COUNTY"/>
    <x v="15"/>
    <s v="903890"/>
    <n v="0.23"/>
    <n v="0.23"/>
    <x v="0"/>
    <d v="2016-12-25T00:00:00"/>
    <x v="8"/>
    <n v="5004513"/>
    <m/>
    <m/>
  </r>
  <r>
    <s v="COUNTY"/>
    <x v="15"/>
    <s v="903891"/>
    <n v="0.23"/>
    <n v="0.23"/>
    <x v="0"/>
    <d v="2016-12-25T00:00:00"/>
    <x v="8"/>
    <n v="5004522"/>
    <m/>
    <m/>
  </r>
  <r>
    <s v="COUNTY"/>
    <x v="15"/>
    <s v="903892"/>
    <n v="0.23"/>
    <n v="0.23"/>
    <x v="0"/>
    <d v="2016-12-25T00:00:00"/>
    <x v="8"/>
    <n v="5004527"/>
    <m/>
    <m/>
  </r>
  <r>
    <s v="COUNTY"/>
    <x v="15"/>
    <s v="903893"/>
    <n v="0.23"/>
    <n v="0.23"/>
    <x v="0"/>
    <d v="2016-12-25T00:00:00"/>
    <x v="8"/>
    <n v="5004528"/>
    <m/>
    <m/>
  </r>
  <r>
    <s v="COUNTY"/>
    <x v="15"/>
    <s v="903894"/>
    <n v="0.23"/>
    <n v="0.23"/>
    <x v="0"/>
    <d v="2016-12-25T00:00:00"/>
    <x v="8"/>
    <n v="5004535"/>
    <m/>
    <m/>
  </r>
  <r>
    <s v="COUNTY"/>
    <x v="15"/>
    <s v="903895"/>
    <n v="0.23"/>
    <n v="0.23"/>
    <x v="0"/>
    <d v="2016-12-25T00:00:00"/>
    <x v="8"/>
    <n v="5004538"/>
    <m/>
    <m/>
  </r>
  <r>
    <s v="COUNTY"/>
    <x v="15"/>
    <s v="903896"/>
    <n v="0.23"/>
    <n v="0.23"/>
    <x v="0"/>
    <d v="2016-12-25T00:00:00"/>
    <x v="8"/>
    <n v="5004539"/>
    <m/>
    <m/>
  </r>
  <r>
    <s v="COUNTY"/>
    <x v="15"/>
    <s v="903897"/>
    <n v="0.23"/>
    <n v="0.23"/>
    <x v="0"/>
    <d v="2016-12-25T00:00:00"/>
    <x v="8"/>
    <n v="5004541"/>
    <m/>
    <m/>
  </r>
  <r>
    <s v="COUNTY"/>
    <x v="15"/>
    <s v="903898"/>
    <n v="0.23"/>
    <n v="0.23"/>
    <x v="0"/>
    <d v="2016-12-25T00:00:00"/>
    <x v="8"/>
    <n v="5004545"/>
    <m/>
    <m/>
  </r>
  <r>
    <s v="COUNTY"/>
    <x v="15"/>
    <s v="903899"/>
    <n v="0.23"/>
    <n v="0.23"/>
    <x v="0"/>
    <d v="2016-12-25T00:00:00"/>
    <x v="8"/>
    <n v="5004551"/>
    <m/>
    <m/>
  </r>
  <r>
    <s v="COUNTY"/>
    <x v="15"/>
    <s v="903900"/>
    <n v="0.23"/>
    <n v="0.23"/>
    <x v="0"/>
    <d v="2016-12-25T00:00:00"/>
    <x v="8"/>
    <n v="5004552"/>
    <m/>
    <m/>
  </r>
  <r>
    <s v="COUNTY"/>
    <x v="15"/>
    <s v="903901"/>
    <n v="0.23"/>
    <n v="0.23"/>
    <x v="0"/>
    <d v="2016-12-25T00:00:00"/>
    <x v="8"/>
    <n v="5004553"/>
    <m/>
    <m/>
  </r>
  <r>
    <s v="COUNTY"/>
    <x v="15"/>
    <s v="903902"/>
    <n v="0.23"/>
    <n v="0.23"/>
    <x v="0"/>
    <d v="2016-12-25T00:00:00"/>
    <x v="8"/>
    <n v="5004555"/>
    <m/>
    <m/>
  </r>
  <r>
    <s v="COUNTY"/>
    <x v="15"/>
    <s v="903903"/>
    <n v="0.23"/>
    <n v="0.23"/>
    <x v="0"/>
    <d v="2016-12-25T00:00:00"/>
    <x v="8"/>
    <n v="5004559"/>
    <m/>
    <m/>
  </r>
  <r>
    <s v="COUNTY"/>
    <x v="15"/>
    <s v="903904"/>
    <n v="0.23"/>
    <n v="0.23"/>
    <x v="0"/>
    <d v="2016-12-25T00:00:00"/>
    <x v="8"/>
    <n v="5004567"/>
    <m/>
    <m/>
  </r>
  <r>
    <s v="COUNTY"/>
    <x v="15"/>
    <s v="903905"/>
    <n v="0.23"/>
    <n v="0.23"/>
    <x v="0"/>
    <d v="2016-12-25T00:00:00"/>
    <x v="8"/>
    <n v="5004569"/>
    <m/>
    <m/>
  </r>
  <r>
    <s v="COUNTY"/>
    <x v="15"/>
    <s v="903906"/>
    <n v="0.23"/>
    <n v="0.23"/>
    <x v="0"/>
    <d v="2016-12-25T00:00:00"/>
    <x v="8"/>
    <n v="5004572"/>
    <m/>
    <m/>
  </r>
  <r>
    <s v="COUNTY"/>
    <x v="15"/>
    <s v="903907"/>
    <n v="0.23"/>
    <n v="0.23"/>
    <x v="0"/>
    <d v="2016-12-25T00:00:00"/>
    <x v="8"/>
    <n v="5004576"/>
    <m/>
    <m/>
  </r>
  <r>
    <s v="COUNTY"/>
    <x v="15"/>
    <s v="903908"/>
    <n v="0.23"/>
    <n v="0.23"/>
    <x v="0"/>
    <d v="2016-12-25T00:00:00"/>
    <x v="8"/>
    <n v="5004602"/>
    <m/>
    <m/>
  </r>
  <r>
    <s v="COUNTY"/>
    <x v="15"/>
    <s v="903909"/>
    <n v="0.23"/>
    <n v="0.23"/>
    <x v="0"/>
    <d v="2016-12-25T00:00:00"/>
    <x v="8"/>
    <n v="5004605"/>
    <m/>
    <m/>
  </r>
  <r>
    <s v="COUNTY"/>
    <x v="15"/>
    <s v="903910"/>
    <n v="0.23"/>
    <n v="0.23"/>
    <x v="0"/>
    <d v="2016-12-25T00:00:00"/>
    <x v="8"/>
    <n v="5004608"/>
    <m/>
    <m/>
  </r>
  <r>
    <s v="COUNTY"/>
    <x v="15"/>
    <s v="903911"/>
    <n v="0.23"/>
    <n v="0.23"/>
    <x v="0"/>
    <d v="2016-12-25T00:00:00"/>
    <x v="8"/>
    <n v="5004613"/>
    <m/>
    <m/>
  </r>
  <r>
    <s v="COUNTY"/>
    <x v="15"/>
    <s v="903912"/>
    <n v="0.23"/>
    <n v="0.23"/>
    <x v="0"/>
    <d v="2016-12-25T00:00:00"/>
    <x v="8"/>
    <n v="5004622"/>
    <m/>
    <m/>
  </r>
  <r>
    <s v="COUNTY"/>
    <x v="15"/>
    <s v="903913"/>
    <n v="0.23"/>
    <n v="0.23"/>
    <x v="0"/>
    <d v="2016-12-25T00:00:00"/>
    <x v="8"/>
    <n v="5004626"/>
    <m/>
    <m/>
  </r>
  <r>
    <s v="COUNTY"/>
    <x v="15"/>
    <s v="903914"/>
    <n v="0.23"/>
    <n v="0.23"/>
    <x v="0"/>
    <d v="2016-12-25T00:00:00"/>
    <x v="8"/>
    <n v="5004628"/>
    <m/>
    <m/>
  </r>
  <r>
    <s v="COUNTY"/>
    <x v="15"/>
    <s v="903915"/>
    <n v="0.23"/>
    <n v="0.23"/>
    <x v="0"/>
    <d v="2016-12-25T00:00:00"/>
    <x v="8"/>
    <n v="5004629"/>
    <m/>
    <m/>
  </r>
  <r>
    <s v="COUNTY"/>
    <x v="15"/>
    <s v="903916"/>
    <n v="0.23"/>
    <n v="0.23"/>
    <x v="0"/>
    <d v="2016-12-25T00:00:00"/>
    <x v="8"/>
    <n v="5004643"/>
    <m/>
    <m/>
  </r>
  <r>
    <s v="COUNTY"/>
    <x v="15"/>
    <s v="903917"/>
    <n v="0.23"/>
    <n v="0.23"/>
    <x v="0"/>
    <d v="2016-12-25T00:00:00"/>
    <x v="8"/>
    <n v="5004647"/>
    <m/>
    <m/>
  </r>
  <r>
    <s v="COUNTY"/>
    <x v="15"/>
    <s v="903918"/>
    <n v="0.23"/>
    <n v="0.23"/>
    <x v="0"/>
    <d v="2016-12-25T00:00:00"/>
    <x v="8"/>
    <n v="5004651"/>
    <m/>
    <m/>
  </r>
  <r>
    <s v="COUNTY"/>
    <x v="15"/>
    <s v="903919"/>
    <n v="0.23"/>
    <n v="0.23"/>
    <x v="0"/>
    <d v="2016-12-25T00:00:00"/>
    <x v="8"/>
    <n v="5004654"/>
    <m/>
    <m/>
  </r>
  <r>
    <s v="COUNTY"/>
    <x v="15"/>
    <s v="903920"/>
    <n v="0.23"/>
    <n v="0.23"/>
    <x v="0"/>
    <d v="2016-12-25T00:00:00"/>
    <x v="8"/>
    <n v="5004658"/>
    <m/>
    <m/>
  </r>
  <r>
    <s v="COUNTY"/>
    <x v="15"/>
    <s v="903921"/>
    <n v="0.23"/>
    <n v="0.23"/>
    <x v="0"/>
    <d v="2016-12-25T00:00:00"/>
    <x v="8"/>
    <n v="5004679"/>
    <m/>
    <m/>
  </r>
  <r>
    <s v="COUNTY"/>
    <x v="15"/>
    <s v="903922"/>
    <n v="0.23"/>
    <n v="0.23"/>
    <x v="0"/>
    <d v="2016-12-25T00:00:00"/>
    <x v="8"/>
    <n v="5004681"/>
    <m/>
    <m/>
  </r>
  <r>
    <s v="COUNTY"/>
    <x v="15"/>
    <s v="903923"/>
    <n v="0.23"/>
    <n v="0.23"/>
    <x v="0"/>
    <d v="2016-12-25T00:00:00"/>
    <x v="8"/>
    <n v="5004694"/>
    <m/>
    <m/>
  </r>
  <r>
    <s v="COUNTY"/>
    <x v="15"/>
    <s v="903924"/>
    <n v="0.23"/>
    <n v="0.23"/>
    <x v="0"/>
    <d v="2016-12-25T00:00:00"/>
    <x v="8"/>
    <n v="5004695"/>
    <m/>
    <m/>
  </r>
  <r>
    <s v="COUNTY"/>
    <x v="15"/>
    <s v="903925"/>
    <n v="0.23"/>
    <n v="0.23"/>
    <x v="0"/>
    <d v="2016-12-25T00:00:00"/>
    <x v="8"/>
    <n v="5004697"/>
    <m/>
    <m/>
  </r>
  <r>
    <s v="COUNTY"/>
    <x v="15"/>
    <s v="903926"/>
    <n v="0.23"/>
    <n v="0.23"/>
    <x v="0"/>
    <d v="2016-12-25T00:00:00"/>
    <x v="8"/>
    <n v="5004710"/>
    <m/>
    <m/>
  </r>
  <r>
    <s v="COUNTY"/>
    <x v="15"/>
    <s v="903927"/>
    <n v="0.23"/>
    <n v="0.23"/>
    <x v="0"/>
    <d v="2016-12-25T00:00:00"/>
    <x v="8"/>
    <n v="5004716"/>
    <m/>
    <m/>
  </r>
  <r>
    <s v="COUNTY"/>
    <x v="15"/>
    <s v="903928"/>
    <n v="0.23"/>
    <n v="0.23"/>
    <x v="0"/>
    <d v="2016-12-25T00:00:00"/>
    <x v="8"/>
    <n v="5004720"/>
    <m/>
    <m/>
  </r>
  <r>
    <s v="COUNTY"/>
    <x v="15"/>
    <s v="903929"/>
    <n v="0.23"/>
    <n v="0.23"/>
    <x v="0"/>
    <d v="2016-12-25T00:00:00"/>
    <x v="8"/>
    <n v="5004721"/>
    <m/>
    <m/>
  </r>
  <r>
    <s v="COUNTY"/>
    <x v="15"/>
    <s v="903930"/>
    <n v="0.23"/>
    <n v="0.23"/>
    <x v="0"/>
    <d v="2016-12-25T00:00:00"/>
    <x v="8"/>
    <n v="5004733"/>
    <m/>
    <m/>
  </r>
  <r>
    <s v="COUNTY"/>
    <x v="15"/>
    <s v="903931"/>
    <n v="0.23"/>
    <n v="0.23"/>
    <x v="0"/>
    <d v="2016-12-25T00:00:00"/>
    <x v="8"/>
    <n v="5004736"/>
    <m/>
    <m/>
  </r>
  <r>
    <s v="COUNTY"/>
    <x v="15"/>
    <s v="903932"/>
    <n v="0.23"/>
    <n v="0.23"/>
    <x v="0"/>
    <d v="2016-12-25T00:00:00"/>
    <x v="8"/>
    <n v="5004751"/>
    <m/>
    <m/>
  </r>
  <r>
    <s v="COUNTY"/>
    <x v="15"/>
    <s v="903933"/>
    <n v="0.23"/>
    <n v="0.23"/>
    <x v="0"/>
    <d v="2016-12-25T00:00:00"/>
    <x v="8"/>
    <n v="5004756"/>
    <m/>
    <m/>
  </r>
  <r>
    <s v="COUNTY"/>
    <x v="15"/>
    <s v="903934"/>
    <n v="0.23"/>
    <n v="0.23"/>
    <x v="0"/>
    <d v="2016-12-25T00:00:00"/>
    <x v="8"/>
    <n v="5004773"/>
    <m/>
    <m/>
  </r>
  <r>
    <s v="COUNTY"/>
    <x v="15"/>
    <s v="903935"/>
    <n v="0.23"/>
    <n v="0.23"/>
    <x v="0"/>
    <d v="2016-12-25T00:00:00"/>
    <x v="8"/>
    <n v="5004775"/>
    <m/>
    <m/>
  </r>
  <r>
    <s v="COUNTY"/>
    <x v="15"/>
    <s v="903936"/>
    <n v="0.23"/>
    <n v="0.23"/>
    <x v="0"/>
    <d v="2016-12-25T00:00:00"/>
    <x v="8"/>
    <n v="5004777"/>
    <m/>
    <m/>
  </r>
  <r>
    <s v="COUNTY"/>
    <x v="15"/>
    <s v="903937"/>
    <n v="0.23"/>
    <n v="0.23"/>
    <x v="0"/>
    <d v="2016-12-25T00:00:00"/>
    <x v="8"/>
    <n v="5004781"/>
    <m/>
    <m/>
  </r>
  <r>
    <s v="COUNTY"/>
    <x v="15"/>
    <s v="903938"/>
    <n v="0.23"/>
    <n v="0.23"/>
    <x v="0"/>
    <d v="2016-12-25T00:00:00"/>
    <x v="8"/>
    <n v="5004782"/>
    <m/>
    <m/>
  </r>
  <r>
    <s v="COUNTY"/>
    <x v="15"/>
    <s v="903939"/>
    <n v="0.23"/>
    <n v="0.23"/>
    <x v="0"/>
    <d v="2016-12-25T00:00:00"/>
    <x v="8"/>
    <n v="5004783"/>
    <m/>
    <m/>
  </r>
  <r>
    <s v="COUNTY"/>
    <x v="15"/>
    <s v="903940"/>
    <n v="0.23"/>
    <n v="0.23"/>
    <x v="0"/>
    <d v="2016-12-25T00:00:00"/>
    <x v="8"/>
    <n v="5004784"/>
    <m/>
    <m/>
  </r>
  <r>
    <s v="COUNTY"/>
    <x v="15"/>
    <s v="903941"/>
    <n v="0.23"/>
    <n v="0.23"/>
    <x v="0"/>
    <d v="2016-12-25T00:00:00"/>
    <x v="8"/>
    <n v="5004785"/>
    <m/>
    <m/>
  </r>
  <r>
    <s v="COUNTY"/>
    <x v="15"/>
    <s v="903942"/>
    <n v="0.23"/>
    <n v="0.23"/>
    <x v="0"/>
    <d v="2016-12-25T00:00:00"/>
    <x v="8"/>
    <n v="5004794"/>
    <m/>
    <m/>
  </r>
  <r>
    <s v="COUNTY"/>
    <x v="15"/>
    <s v="903943"/>
    <n v="0.23"/>
    <n v="0.23"/>
    <x v="0"/>
    <d v="2016-12-25T00:00:00"/>
    <x v="8"/>
    <n v="5004805"/>
    <m/>
    <m/>
  </r>
  <r>
    <s v="COUNTY"/>
    <x v="15"/>
    <s v="903944"/>
    <n v="0.23"/>
    <n v="0.23"/>
    <x v="0"/>
    <d v="2016-12-25T00:00:00"/>
    <x v="8"/>
    <n v="5004811"/>
    <m/>
    <m/>
  </r>
  <r>
    <s v="COUNTY"/>
    <x v="15"/>
    <s v="903945"/>
    <n v="0.23"/>
    <n v="0.23"/>
    <x v="0"/>
    <d v="2016-12-25T00:00:00"/>
    <x v="8"/>
    <n v="5004821"/>
    <m/>
    <m/>
  </r>
  <r>
    <s v="COUNTY"/>
    <x v="15"/>
    <s v="903946"/>
    <n v="0.23"/>
    <n v="0.23"/>
    <x v="0"/>
    <d v="2016-12-25T00:00:00"/>
    <x v="8"/>
    <n v="5004830"/>
    <m/>
    <m/>
  </r>
  <r>
    <s v="COUNTY"/>
    <x v="15"/>
    <s v="903947"/>
    <n v="0.23"/>
    <n v="0.23"/>
    <x v="0"/>
    <d v="2016-12-25T00:00:00"/>
    <x v="8"/>
    <n v="5004837"/>
    <m/>
    <m/>
  </r>
  <r>
    <s v="COUNTY"/>
    <x v="15"/>
    <s v="903948"/>
    <n v="0.23"/>
    <n v="0.23"/>
    <x v="0"/>
    <d v="2016-12-25T00:00:00"/>
    <x v="8"/>
    <n v="5004842"/>
    <m/>
    <m/>
  </r>
  <r>
    <s v="COUNTY"/>
    <x v="15"/>
    <s v="903949"/>
    <n v="0.23"/>
    <n v="0.23"/>
    <x v="0"/>
    <d v="2016-12-25T00:00:00"/>
    <x v="8"/>
    <n v="5004844"/>
    <m/>
    <m/>
  </r>
  <r>
    <s v="COUNTY"/>
    <x v="15"/>
    <s v="903950"/>
    <n v="0.23"/>
    <n v="0.23"/>
    <x v="0"/>
    <d v="2016-12-25T00:00:00"/>
    <x v="8"/>
    <n v="5004846"/>
    <m/>
    <m/>
  </r>
  <r>
    <s v="COUNTY"/>
    <x v="15"/>
    <s v="903951"/>
    <n v="0.23"/>
    <n v="0.23"/>
    <x v="0"/>
    <d v="2016-12-25T00:00:00"/>
    <x v="8"/>
    <n v="5004847"/>
    <m/>
    <m/>
  </r>
  <r>
    <s v="COUNTY"/>
    <x v="15"/>
    <s v="903952"/>
    <n v="0.23"/>
    <n v="0.23"/>
    <x v="0"/>
    <d v="2016-12-25T00:00:00"/>
    <x v="8"/>
    <n v="5004851"/>
    <m/>
    <m/>
  </r>
  <r>
    <s v="COUNTY"/>
    <x v="15"/>
    <s v="903953"/>
    <n v="0.23"/>
    <n v="0.23"/>
    <x v="0"/>
    <d v="2016-12-25T00:00:00"/>
    <x v="8"/>
    <n v="5004857"/>
    <m/>
    <m/>
  </r>
  <r>
    <s v="COUNTY"/>
    <x v="15"/>
    <s v="903954"/>
    <n v="0.23"/>
    <n v="0.23"/>
    <x v="0"/>
    <d v="2016-12-25T00:00:00"/>
    <x v="8"/>
    <n v="5004884"/>
    <m/>
    <m/>
  </r>
  <r>
    <s v="COUNTY"/>
    <x v="15"/>
    <s v="903955"/>
    <n v="0.23"/>
    <n v="0.23"/>
    <x v="0"/>
    <d v="2016-12-25T00:00:00"/>
    <x v="8"/>
    <n v="5004893"/>
    <m/>
    <m/>
  </r>
  <r>
    <s v="COUNTY"/>
    <x v="15"/>
    <s v="903956"/>
    <n v="0.23"/>
    <n v="0.23"/>
    <x v="0"/>
    <d v="2016-12-25T00:00:00"/>
    <x v="8"/>
    <n v="5004895"/>
    <m/>
    <m/>
  </r>
  <r>
    <s v="COUNTY"/>
    <x v="15"/>
    <s v="903957"/>
    <n v="0.23"/>
    <n v="0.23"/>
    <x v="0"/>
    <d v="2016-12-25T00:00:00"/>
    <x v="8"/>
    <n v="5004896"/>
    <m/>
    <m/>
  </r>
  <r>
    <s v="COUNTY"/>
    <x v="15"/>
    <s v="903958"/>
    <n v="0.23"/>
    <n v="0.23"/>
    <x v="0"/>
    <d v="2016-12-25T00:00:00"/>
    <x v="8"/>
    <n v="5004902"/>
    <m/>
    <m/>
  </r>
  <r>
    <s v="COUNTY"/>
    <x v="15"/>
    <s v="903959"/>
    <n v="0.23"/>
    <n v="0.23"/>
    <x v="0"/>
    <d v="2016-12-25T00:00:00"/>
    <x v="8"/>
    <n v="5004906"/>
    <m/>
    <m/>
  </r>
  <r>
    <s v="COUNTY"/>
    <x v="15"/>
    <s v="903960"/>
    <n v="0.23"/>
    <n v="0.23"/>
    <x v="0"/>
    <d v="2016-12-25T00:00:00"/>
    <x v="8"/>
    <n v="5004909"/>
    <m/>
    <m/>
  </r>
  <r>
    <s v="COUNTY"/>
    <x v="15"/>
    <s v="903961"/>
    <n v="0.23"/>
    <n v="0.23"/>
    <x v="0"/>
    <d v="2016-12-25T00:00:00"/>
    <x v="8"/>
    <n v="5004910"/>
    <m/>
    <m/>
  </r>
  <r>
    <s v="COUNTY"/>
    <x v="15"/>
    <s v="903962"/>
    <n v="0.23"/>
    <n v="0.23"/>
    <x v="0"/>
    <d v="2016-12-25T00:00:00"/>
    <x v="8"/>
    <n v="5004921"/>
    <m/>
    <m/>
  </r>
  <r>
    <s v="COUNTY"/>
    <x v="15"/>
    <s v="903963"/>
    <n v="0.23"/>
    <n v="0.23"/>
    <x v="0"/>
    <d v="2016-12-25T00:00:00"/>
    <x v="8"/>
    <n v="5004928"/>
    <m/>
    <m/>
  </r>
  <r>
    <s v="COUNTY"/>
    <x v="15"/>
    <s v="903964"/>
    <n v="0.23"/>
    <n v="0.23"/>
    <x v="0"/>
    <d v="2016-12-25T00:00:00"/>
    <x v="8"/>
    <n v="5004931"/>
    <m/>
    <m/>
  </r>
  <r>
    <s v="COUNTY"/>
    <x v="15"/>
    <s v="903965"/>
    <n v="0.23"/>
    <n v="0.23"/>
    <x v="0"/>
    <d v="2016-12-25T00:00:00"/>
    <x v="8"/>
    <n v="5004933"/>
    <m/>
    <m/>
  </r>
  <r>
    <s v="COUNTY"/>
    <x v="15"/>
    <s v="903966"/>
    <n v="0.23"/>
    <n v="0.23"/>
    <x v="0"/>
    <d v="2016-12-25T00:00:00"/>
    <x v="8"/>
    <n v="5004934"/>
    <m/>
    <m/>
  </r>
  <r>
    <s v="COUNTY"/>
    <x v="15"/>
    <s v="903967"/>
    <n v="0.23"/>
    <n v="0.23"/>
    <x v="0"/>
    <d v="2016-12-25T00:00:00"/>
    <x v="8"/>
    <n v="5004938"/>
    <m/>
    <m/>
  </r>
  <r>
    <s v="COUNTY"/>
    <x v="15"/>
    <s v="903968"/>
    <n v="0.23"/>
    <n v="0.23"/>
    <x v="0"/>
    <d v="2016-12-25T00:00:00"/>
    <x v="8"/>
    <n v="5004939"/>
    <m/>
    <m/>
  </r>
  <r>
    <s v="COUNTY"/>
    <x v="15"/>
    <s v="903969"/>
    <n v="0.23"/>
    <n v="0.23"/>
    <x v="0"/>
    <d v="2016-12-25T00:00:00"/>
    <x v="8"/>
    <n v="5004940"/>
    <m/>
    <m/>
  </r>
  <r>
    <s v="COUNTY"/>
    <x v="15"/>
    <s v="903970"/>
    <n v="0.23"/>
    <n v="0.23"/>
    <x v="0"/>
    <d v="2016-12-25T00:00:00"/>
    <x v="8"/>
    <n v="5004949"/>
    <m/>
    <m/>
  </r>
  <r>
    <s v="COUNTY"/>
    <x v="15"/>
    <s v="903971"/>
    <n v="0.23"/>
    <n v="0.23"/>
    <x v="0"/>
    <d v="2016-12-25T00:00:00"/>
    <x v="8"/>
    <n v="5004953"/>
    <m/>
    <m/>
  </r>
  <r>
    <s v="COUNTY"/>
    <x v="15"/>
    <s v="903972"/>
    <n v="0.23"/>
    <n v="0.23"/>
    <x v="0"/>
    <d v="2016-12-25T00:00:00"/>
    <x v="8"/>
    <n v="5004957"/>
    <m/>
    <m/>
  </r>
  <r>
    <s v="COUNTY"/>
    <x v="15"/>
    <s v="903973"/>
    <n v="0.23"/>
    <n v="0.23"/>
    <x v="0"/>
    <d v="2016-12-25T00:00:00"/>
    <x v="8"/>
    <n v="5004958"/>
    <m/>
    <m/>
  </r>
  <r>
    <s v="COUNTY"/>
    <x v="15"/>
    <s v="903974"/>
    <n v="0.23"/>
    <n v="0.23"/>
    <x v="0"/>
    <d v="2016-12-25T00:00:00"/>
    <x v="8"/>
    <n v="5004959"/>
    <m/>
    <m/>
  </r>
  <r>
    <s v="COUNTY"/>
    <x v="15"/>
    <s v="903975"/>
    <n v="0.23"/>
    <n v="0.23"/>
    <x v="0"/>
    <d v="2016-12-25T00:00:00"/>
    <x v="8"/>
    <n v="5004962"/>
    <m/>
    <m/>
  </r>
  <r>
    <s v="COUNTY"/>
    <x v="15"/>
    <s v="903976"/>
    <n v="0.23"/>
    <n v="0.23"/>
    <x v="0"/>
    <d v="2016-12-25T00:00:00"/>
    <x v="8"/>
    <n v="5004980"/>
    <m/>
    <m/>
  </r>
  <r>
    <s v="COUNTY"/>
    <x v="15"/>
    <s v="903977"/>
    <n v="0.23"/>
    <n v="0.23"/>
    <x v="0"/>
    <d v="2016-12-25T00:00:00"/>
    <x v="8"/>
    <n v="5004987"/>
    <m/>
    <m/>
  </r>
  <r>
    <s v="COUNTY"/>
    <x v="15"/>
    <s v="903978"/>
    <n v="0.23"/>
    <n v="0.23"/>
    <x v="0"/>
    <d v="2016-12-25T00:00:00"/>
    <x v="8"/>
    <n v="5004989"/>
    <m/>
    <m/>
  </r>
  <r>
    <s v="COUNTY"/>
    <x v="15"/>
    <s v="903979"/>
    <n v="0.23"/>
    <n v="0.23"/>
    <x v="0"/>
    <d v="2016-12-25T00:00:00"/>
    <x v="8"/>
    <n v="5004990"/>
    <m/>
    <m/>
  </r>
  <r>
    <s v="COUNTY"/>
    <x v="15"/>
    <s v="903980"/>
    <n v="0.23"/>
    <n v="0.23"/>
    <x v="0"/>
    <d v="2016-12-25T00:00:00"/>
    <x v="8"/>
    <n v="5004995"/>
    <m/>
    <m/>
  </r>
  <r>
    <s v="COUNTY"/>
    <x v="15"/>
    <s v="903981"/>
    <n v="0.23"/>
    <n v="0.23"/>
    <x v="0"/>
    <d v="2016-12-25T00:00:00"/>
    <x v="8"/>
    <n v="5004996"/>
    <m/>
    <m/>
  </r>
  <r>
    <s v="COUNTY"/>
    <x v="15"/>
    <s v="903982"/>
    <n v="0.23"/>
    <n v="0.23"/>
    <x v="0"/>
    <d v="2016-12-25T00:00:00"/>
    <x v="8"/>
    <n v="5005002"/>
    <m/>
    <m/>
  </r>
  <r>
    <s v="COUNTY"/>
    <x v="15"/>
    <s v="903983"/>
    <n v="0.23"/>
    <n v="0.23"/>
    <x v="0"/>
    <d v="2016-12-25T00:00:00"/>
    <x v="8"/>
    <n v="5005010"/>
    <m/>
    <m/>
  </r>
  <r>
    <s v="COUNTY"/>
    <x v="15"/>
    <s v="903984"/>
    <n v="0.23"/>
    <n v="0.23"/>
    <x v="0"/>
    <d v="2016-12-25T00:00:00"/>
    <x v="8"/>
    <n v="5005024"/>
    <m/>
    <m/>
  </r>
  <r>
    <s v="COUNTY"/>
    <x v="15"/>
    <s v="903985"/>
    <n v="0.23"/>
    <n v="0.23"/>
    <x v="0"/>
    <d v="2016-12-25T00:00:00"/>
    <x v="8"/>
    <n v="5005027"/>
    <m/>
    <m/>
  </r>
  <r>
    <s v="COUNTY"/>
    <x v="15"/>
    <s v="903986"/>
    <n v="0.23"/>
    <n v="0.23"/>
    <x v="0"/>
    <d v="2016-12-25T00:00:00"/>
    <x v="8"/>
    <n v="5005030"/>
    <m/>
    <m/>
  </r>
  <r>
    <s v="COUNTY"/>
    <x v="15"/>
    <s v="903987"/>
    <n v="0.23"/>
    <n v="0.23"/>
    <x v="0"/>
    <d v="2016-12-25T00:00:00"/>
    <x v="8"/>
    <n v="5005033"/>
    <m/>
    <m/>
  </r>
  <r>
    <s v="COUNTY"/>
    <x v="15"/>
    <s v="903988"/>
    <n v="0.23"/>
    <n v="0.23"/>
    <x v="0"/>
    <d v="2016-12-25T00:00:00"/>
    <x v="8"/>
    <n v="5005035"/>
    <m/>
    <m/>
  </r>
  <r>
    <s v="COUNTY"/>
    <x v="15"/>
    <s v="903989"/>
    <n v="0.23"/>
    <n v="0.23"/>
    <x v="0"/>
    <d v="2016-12-25T00:00:00"/>
    <x v="8"/>
    <n v="5005038"/>
    <m/>
    <m/>
  </r>
  <r>
    <s v="COUNTY"/>
    <x v="15"/>
    <s v="903990"/>
    <n v="0.23"/>
    <n v="0.23"/>
    <x v="0"/>
    <d v="2016-12-25T00:00:00"/>
    <x v="8"/>
    <n v="5005039"/>
    <m/>
    <m/>
  </r>
  <r>
    <s v="COUNTY"/>
    <x v="15"/>
    <s v="903991"/>
    <n v="0.23"/>
    <n v="0.23"/>
    <x v="0"/>
    <d v="2016-12-25T00:00:00"/>
    <x v="8"/>
    <n v="5005055"/>
    <m/>
    <m/>
  </r>
  <r>
    <s v="COUNTY"/>
    <x v="15"/>
    <s v="903992"/>
    <n v="0.23"/>
    <n v="0.23"/>
    <x v="0"/>
    <d v="2016-12-25T00:00:00"/>
    <x v="8"/>
    <n v="5005062"/>
    <m/>
    <m/>
  </r>
  <r>
    <s v="COUNTY"/>
    <x v="15"/>
    <s v="903993"/>
    <n v="0.23"/>
    <n v="0.23"/>
    <x v="0"/>
    <d v="2016-12-25T00:00:00"/>
    <x v="8"/>
    <n v="5005069"/>
    <m/>
    <m/>
  </r>
  <r>
    <s v="COUNTY"/>
    <x v="15"/>
    <s v="903994"/>
    <n v="0.23"/>
    <n v="0.23"/>
    <x v="0"/>
    <d v="2016-12-25T00:00:00"/>
    <x v="8"/>
    <n v="5005071"/>
    <m/>
    <m/>
  </r>
  <r>
    <s v="COUNTY"/>
    <x v="15"/>
    <s v="903995"/>
    <n v="0.23"/>
    <n v="0.23"/>
    <x v="0"/>
    <d v="2016-12-25T00:00:00"/>
    <x v="8"/>
    <n v="5005072"/>
    <m/>
    <m/>
  </r>
  <r>
    <s v="COUNTY"/>
    <x v="15"/>
    <s v="903996"/>
    <n v="0.23"/>
    <n v="0.23"/>
    <x v="0"/>
    <d v="2016-12-25T00:00:00"/>
    <x v="8"/>
    <n v="5005074"/>
    <m/>
    <m/>
  </r>
  <r>
    <s v="COUNTY"/>
    <x v="15"/>
    <s v="903997"/>
    <n v="0.23"/>
    <n v="0.23"/>
    <x v="0"/>
    <d v="2016-12-25T00:00:00"/>
    <x v="8"/>
    <n v="5005075"/>
    <m/>
    <m/>
  </r>
  <r>
    <s v="COUNTY"/>
    <x v="15"/>
    <s v="903998"/>
    <n v="0.23"/>
    <n v="0.23"/>
    <x v="0"/>
    <d v="2016-12-25T00:00:00"/>
    <x v="8"/>
    <n v="5005076"/>
    <m/>
    <m/>
  </r>
  <r>
    <s v="COUNTY"/>
    <x v="15"/>
    <s v="903999"/>
    <n v="0.23"/>
    <n v="0.23"/>
    <x v="0"/>
    <d v="2016-12-25T00:00:00"/>
    <x v="8"/>
    <n v="5005077"/>
    <m/>
    <m/>
  </r>
  <r>
    <s v="COUNTY"/>
    <x v="15"/>
    <s v="904000"/>
    <n v="0.23"/>
    <n v="0.23"/>
    <x v="0"/>
    <d v="2016-12-25T00:00:00"/>
    <x v="8"/>
    <n v="5005078"/>
    <m/>
    <m/>
  </r>
  <r>
    <s v="COUNTY"/>
    <x v="15"/>
    <s v="904001"/>
    <n v="0.23"/>
    <n v="0.23"/>
    <x v="0"/>
    <d v="2016-12-25T00:00:00"/>
    <x v="8"/>
    <n v="5005083"/>
    <m/>
    <m/>
  </r>
  <r>
    <s v="COUNTY"/>
    <x v="15"/>
    <s v="904002"/>
    <n v="0.23"/>
    <n v="0.23"/>
    <x v="0"/>
    <d v="2016-12-25T00:00:00"/>
    <x v="8"/>
    <n v="5005086"/>
    <m/>
    <m/>
  </r>
  <r>
    <s v="COUNTY"/>
    <x v="15"/>
    <s v="904003"/>
    <n v="0.23"/>
    <n v="0.23"/>
    <x v="0"/>
    <d v="2016-12-25T00:00:00"/>
    <x v="8"/>
    <n v="5005088"/>
    <m/>
    <m/>
  </r>
  <r>
    <s v="COUNTY"/>
    <x v="15"/>
    <s v="904004"/>
    <n v="0.23"/>
    <n v="0.23"/>
    <x v="0"/>
    <d v="2016-12-25T00:00:00"/>
    <x v="8"/>
    <n v="5005091"/>
    <m/>
    <m/>
  </r>
  <r>
    <s v="COUNTY"/>
    <x v="15"/>
    <s v="904005"/>
    <n v="0.23"/>
    <n v="0.23"/>
    <x v="0"/>
    <d v="2016-12-25T00:00:00"/>
    <x v="8"/>
    <n v="5005092"/>
    <m/>
    <m/>
  </r>
  <r>
    <s v="COUNTY"/>
    <x v="15"/>
    <s v="904006"/>
    <n v="0.23"/>
    <n v="0.23"/>
    <x v="0"/>
    <d v="2016-12-25T00:00:00"/>
    <x v="8"/>
    <n v="5005093"/>
    <m/>
    <m/>
  </r>
  <r>
    <s v="COUNTY"/>
    <x v="15"/>
    <s v="904007"/>
    <n v="0.23"/>
    <n v="0.23"/>
    <x v="0"/>
    <d v="2016-12-25T00:00:00"/>
    <x v="8"/>
    <n v="5005100"/>
    <m/>
    <m/>
  </r>
  <r>
    <s v="COUNTY"/>
    <x v="15"/>
    <s v="904008"/>
    <n v="0.23"/>
    <n v="0.23"/>
    <x v="0"/>
    <d v="2016-12-25T00:00:00"/>
    <x v="8"/>
    <n v="5005104"/>
    <m/>
    <m/>
  </r>
  <r>
    <s v="COUNTY"/>
    <x v="15"/>
    <s v="904009"/>
    <n v="0.23"/>
    <n v="0.23"/>
    <x v="0"/>
    <d v="2016-12-25T00:00:00"/>
    <x v="8"/>
    <n v="5005113"/>
    <m/>
    <m/>
  </r>
  <r>
    <s v="COUNTY"/>
    <x v="15"/>
    <s v="904010"/>
    <n v="0.23"/>
    <n v="0.23"/>
    <x v="0"/>
    <d v="2016-12-25T00:00:00"/>
    <x v="8"/>
    <n v="5005117"/>
    <m/>
    <m/>
  </r>
  <r>
    <s v="COUNTY"/>
    <x v="15"/>
    <s v="904011"/>
    <n v="0.23"/>
    <n v="0.23"/>
    <x v="0"/>
    <d v="2016-12-25T00:00:00"/>
    <x v="8"/>
    <n v="5005137"/>
    <m/>
    <m/>
  </r>
  <r>
    <s v="COUNTY"/>
    <x v="15"/>
    <s v="904012"/>
    <n v="0.23"/>
    <n v="0.23"/>
    <x v="0"/>
    <d v="2016-12-25T00:00:00"/>
    <x v="8"/>
    <n v="5005144"/>
    <m/>
    <m/>
  </r>
  <r>
    <s v="COUNTY"/>
    <x v="15"/>
    <s v="904013"/>
    <n v="0.23"/>
    <n v="0.23"/>
    <x v="0"/>
    <d v="2016-12-25T00:00:00"/>
    <x v="8"/>
    <n v="5005149"/>
    <m/>
    <m/>
  </r>
  <r>
    <s v="COUNTY"/>
    <x v="15"/>
    <s v="904014"/>
    <n v="0.23"/>
    <n v="0.23"/>
    <x v="0"/>
    <d v="2016-12-25T00:00:00"/>
    <x v="8"/>
    <n v="5005152"/>
    <m/>
    <m/>
  </r>
  <r>
    <s v="COUNTY"/>
    <x v="15"/>
    <s v="904015"/>
    <n v="0.23"/>
    <n v="0.23"/>
    <x v="0"/>
    <d v="2016-12-25T00:00:00"/>
    <x v="8"/>
    <n v="5005153"/>
    <m/>
    <m/>
  </r>
  <r>
    <s v="COUNTY"/>
    <x v="15"/>
    <s v="904016"/>
    <n v="0.23"/>
    <n v="0.23"/>
    <x v="0"/>
    <d v="2016-12-25T00:00:00"/>
    <x v="8"/>
    <n v="5005161"/>
    <m/>
    <m/>
  </r>
  <r>
    <s v="COUNTY"/>
    <x v="15"/>
    <s v="904017"/>
    <n v="0.23"/>
    <n v="0.23"/>
    <x v="0"/>
    <d v="2016-12-25T00:00:00"/>
    <x v="8"/>
    <n v="5005162"/>
    <m/>
    <m/>
  </r>
  <r>
    <s v="COUNTY"/>
    <x v="15"/>
    <s v="904018"/>
    <n v="0.23"/>
    <n v="0.23"/>
    <x v="0"/>
    <d v="2016-12-25T00:00:00"/>
    <x v="8"/>
    <n v="5005164"/>
    <m/>
    <m/>
  </r>
  <r>
    <s v="COUNTY"/>
    <x v="15"/>
    <s v="904019"/>
    <n v="0.23"/>
    <n v="0.23"/>
    <x v="0"/>
    <d v="2016-12-25T00:00:00"/>
    <x v="8"/>
    <n v="5005172"/>
    <m/>
    <m/>
  </r>
  <r>
    <s v="COUNTY"/>
    <x v="15"/>
    <s v="904020"/>
    <n v="0.23"/>
    <n v="0.23"/>
    <x v="0"/>
    <d v="2016-12-25T00:00:00"/>
    <x v="8"/>
    <n v="5005183"/>
    <m/>
    <m/>
  </r>
  <r>
    <s v="COUNTY"/>
    <x v="15"/>
    <s v="904021"/>
    <n v="0.23"/>
    <n v="0.23"/>
    <x v="0"/>
    <d v="2016-12-25T00:00:00"/>
    <x v="8"/>
    <n v="5005184"/>
    <m/>
    <m/>
  </r>
  <r>
    <s v="COUNTY"/>
    <x v="15"/>
    <s v="904022"/>
    <n v="0.23"/>
    <n v="0.23"/>
    <x v="0"/>
    <d v="2016-12-25T00:00:00"/>
    <x v="8"/>
    <n v="5005193"/>
    <m/>
    <m/>
  </r>
  <r>
    <s v="COUNTY"/>
    <x v="15"/>
    <s v="904023"/>
    <n v="0.23"/>
    <n v="0.23"/>
    <x v="0"/>
    <d v="2016-12-25T00:00:00"/>
    <x v="8"/>
    <n v="5005194"/>
    <m/>
    <m/>
  </r>
  <r>
    <s v="COUNTY"/>
    <x v="15"/>
    <s v="904024"/>
    <n v="0.23"/>
    <n v="0.23"/>
    <x v="0"/>
    <d v="2016-12-25T00:00:00"/>
    <x v="8"/>
    <n v="5005196"/>
    <m/>
    <m/>
  </r>
  <r>
    <s v="COUNTY"/>
    <x v="15"/>
    <s v="904025"/>
    <n v="0.23"/>
    <n v="0.23"/>
    <x v="0"/>
    <d v="2016-12-25T00:00:00"/>
    <x v="8"/>
    <n v="5005201"/>
    <m/>
    <m/>
  </r>
  <r>
    <s v="COUNTY"/>
    <x v="15"/>
    <s v="904026"/>
    <n v="0.23"/>
    <n v="0.23"/>
    <x v="0"/>
    <d v="2016-12-25T00:00:00"/>
    <x v="8"/>
    <n v="5005202"/>
    <m/>
    <m/>
  </r>
  <r>
    <s v="COUNTY"/>
    <x v="15"/>
    <s v="904027"/>
    <n v="0.23"/>
    <n v="0.23"/>
    <x v="0"/>
    <d v="2016-12-25T00:00:00"/>
    <x v="8"/>
    <n v="5005216"/>
    <m/>
    <m/>
  </r>
  <r>
    <s v="COUNTY"/>
    <x v="15"/>
    <s v="904028"/>
    <n v="0.23"/>
    <n v="0.23"/>
    <x v="0"/>
    <d v="2016-12-25T00:00:00"/>
    <x v="8"/>
    <n v="5005221"/>
    <m/>
    <m/>
  </r>
  <r>
    <s v="COUNTY"/>
    <x v="15"/>
    <s v="904029"/>
    <n v="0.23"/>
    <n v="0.23"/>
    <x v="0"/>
    <d v="2016-12-25T00:00:00"/>
    <x v="8"/>
    <n v="5005222"/>
    <m/>
    <m/>
  </r>
  <r>
    <s v="COUNTY"/>
    <x v="15"/>
    <s v="904030"/>
    <n v="0.23"/>
    <n v="0.23"/>
    <x v="0"/>
    <d v="2016-12-25T00:00:00"/>
    <x v="8"/>
    <n v="5005224"/>
    <m/>
    <m/>
  </r>
  <r>
    <s v="COUNTY"/>
    <x v="15"/>
    <s v="904031"/>
    <n v="0.23"/>
    <n v="0.23"/>
    <x v="0"/>
    <d v="2016-12-25T00:00:00"/>
    <x v="8"/>
    <n v="5005225"/>
    <m/>
    <m/>
  </r>
  <r>
    <s v="COUNTY"/>
    <x v="15"/>
    <s v="904032"/>
    <n v="0.23"/>
    <n v="0.23"/>
    <x v="0"/>
    <d v="2016-12-25T00:00:00"/>
    <x v="8"/>
    <n v="5005232"/>
    <m/>
    <m/>
  </r>
  <r>
    <s v="COUNTY"/>
    <x v="15"/>
    <s v="904033"/>
    <n v="0.23"/>
    <n v="0.23"/>
    <x v="0"/>
    <d v="2016-12-25T00:00:00"/>
    <x v="8"/>
    <n v="5005236"/>
    <m/>
    <m/>
  </r>
  <r>
    <s v="COUNTY"/>
    <x v="15"/>
    <s v="904034"/>
    <n v="0.23"/>
    <n v="0.23"/>
    <x v="0"/>
    <d v="2016-12-25T00:00:00"/>
    <x v="8"/>
    <n v="5005242"/>
    <m/>
    <m/>
  </r>
  <r>
    <s v="COUNTY"/>
    <x v="15"/>
    <s v="904035"/>
    <n v="0.23"/>
    <n v="0.23"/>
    <x v="0"/>
    <d v="2016-12-25T00:00:00"/>
    <x v="8"/>
    <n v="5005244"/>
    <m/>
    <m/>
  </r>
  <r>
    <s v="COUNTY"/>
    <x v="15"/>
    <s v="904036"/>
    <n v="0.23"/>
    <n v="0.23"/>
    <x v="0"/>
    <d v="2016-12-25T00:00:00"/>
    <x v="8"/>
    <n v="5005249"/>
    <m/>
    <m/>
  </r>
  <r>
    <s v="COUNTY"/>
    <x v="15"/>
    <s v="904037"/>
    <n v="0.23"/>
    <n v="0.23"/>
    <x v="0"/>
    <d v="2016-12-25T00:00:00"/>
    <x v="8"/>
    <n v="5005252"/>
    <m/>
    <m/>
  </r>
  <r>
    <s v="COUNTY"/>
    <x v="15"/>
    <s v="904038"/>
    <n v="0.23"/>
    <n v="0.23"/>
    <x v="0"/>
    <d v="2016-12-25T00:00:00"/>
    <x v="8"/>
    <n v="5005257"/>
    <m/>
    <m/>
  </r>
  <r>
    <s v="COUNTY"/>
    <x v="15"/>
    <s v="904039"/>
    <n v="0.23"/>
    <n v="0.23"/>
    <x v="0"/>
    <d v="2016-12-25T00:00:00"/>
    <x v="8"/>
    <n v="5005259"/>
    <m/>
    <m/>
  </r>
  <r>
    <s v="COUNTY"/>
    <x v="15"/>
    <s v="904040"/>
    <n v="0.23"/>
    <n v="0.23"/>
    <x v="0"/>
    <d v="2016-12-25T00:00:00"/>
    <x v="8"/>
    <n v="5005267"/>
    <m/>
    <m/>
  </r>
  <r>
    <s v="COUNTY"/>
    <x v="15"/>
    <s v="904041"/>
    <n v="0.23"/>
    <n v="0.23"/>
    <x v="0"/>
    <d v="2016-12-25T00:00:00"/>
    <x v="8"/>
    <n v="5005276"/>
    <m/>
    <m/>
  </r>
  <r>
    <s v="COUNTY"/>
    <x v="15"/>
    <s v="904042"/>
    <n v="0.23"/>
    <n v="0.23"/>
    <x v="0"/>
    <d v="2016-12-25T00:00:00"/>
    <x v="8"/>
    <n v="5005278"/>
    <m/>
    <m/>
  </r>
  <r>
    <s v="COUNTY"/>
    <x v="15"/>
    <s v="904043"/>
    <n v="0.23"/>
    <n v="0.23"/>
    <x v="0"/>
    <d v="2016-12-25T00:00:00"/>
    <x v="8"/>
    <n v="5005283"/>
    <m/>
    <m/>
  </r>
  <r>
    <s v="COUNTY"/>
    <x v="15"/>
    <s v="904044"/>
    <n v="0.23"/>
    <n v="0.23"/>
    <x v="0"/>
    <d v="2016-12-25T00:00:00"/>
    <x v="8"/>
    <n v="5005289"/>
    <m/>
    <m/>
  </r>
  <r>
    <s v="COUNTY"/>
    <x v="15"/>
    <s v="904045"/>
    <n v="0.23"/>
    <n v="0.23"/>
    <x v="0"/>
    <d v="2016-12-25T00:00:00"/>
    <x v="8"/>
    <n v="5005291"/>
    <m/>
    <m/>
  </r>
  <r>
    <s v="COUNTY"/>
    <x v="15"/>
    <s v="904046"/>
    <n v="0.23"/>
    <n v="0.23"/>
    <x v="0"/>
    <d v="2016-12-25T00:00:00"/>
    <x v="8"/>
    <n v="5005294"/>
    <m/>
    <m/>
  </r>
  <r>
    <s v="COUNTY"/>
    <x v="15"/>
    <s v="904047"/>
    <n v="0.23"/>
    <n v="0.23"/>
    <x v="0"/>
    <d v="2016-12-25T00:00:00"/>
    <x v="8"/>
    <n v="5005297"/>
    <m/>
    <m/>
  </r>
  <r>
    <s v="COUNTY"/>
    <x v="15"/>
    <s v="904048"/>
    <n v="0.23"/>
    <n v="0.23"/>
    <x v="0"/>
    <d v="2016-12-25T00:00:00"/>
    <x v="8"/>
    <n v="5005301"/>
    <m/>
    <m/>
  </r>
  <r>
    <s v="COUNTY"/>
    <x v="15"/>
    <s v="904049"/>
    <n v="0.23"/>
    <n v="0.23"/>
    <x v="0"/>
    <d v="2016-12-25T00:00:00"/>
    <x v="8"/>
    <n v="5005306"/>
    <m/>
    <m/>
  </r>
  <r>
    <s v="COUNTY"/>
    <x v="15"/>
    <s v="904050"/>
    <n v="0.23"/>
    <n v="0.23"/>
    <x v="0"/>
    <d v="2016-12-25T00:00:00"/>
    <x v="8"/>
    <n v="5005336"/>
    <m/>
    <m/>
  </r>
  <r>
    <s v="COUNTY"/>
    <x v="15"/>
    <s v="904051"/>
    <n v="0.23"/>
    <n v="0.23"/>
    <x v="0"/>
    <d v="2016-12-25T00:00:00"/>
    <x v="8"/>
    <n v="5005337"/>
    <m/>
    <m/>
  </r>
  <r>
    <s v="COUNTY"/>
    <x v="15"/>
    <s v="904052"/>
    <n v="0.23"/>
    <n v="0.23"/>
    <x v="0"/>
    <d v="2016-12-25T00:00:00"/>
    <x v="8"/>
    <n v="5005340"/>
    <m/>
    <m/>
  </r>
  <r>
    <s v="COUNTY"/>
    <x v="15"/>
    <s v="904053"/>
    <n v="0.23"/>
    <n v="0.23"/>
    <x v="0"/>
    <d v="2016-12-25T00:00:00"/>
    <x v="8"/>
    <n v="5005346"/>
    <m/>
    <m/>
  </r>
  <r>
    <s v="COUNTY"/>
    <x v="15"/>
    <s v="904054"/>
    <n v="0.23"/>
    <n v="0.23"/>
    <x v="0"/>
    <d v="2016-12-25T00:00:00"/>
    <x v="8"/>
    <n v="5005349"/>
    <m/>
    <m/>
  </r>
  <r>
    <s v="COUNTY"/>
    <x v="15"/>
    <s v="904055"/>
    <n v="0.23"/>
    <n v="0.23"/>
    <x v="0"/>
    <d v="2016-12-25T00:00:00"/>
    <x v="8"/>
    <n v="5005354"/>
    <m/>
    <m/>
  </r>
  <r>
    <s v="COUNTY"/>
    <x v="15"/>
    <s v="904056"/>
    <n v="0.23"/>
    <n v="0.23"/>
    <x v="0"/>
    <d v="2016-12-25T00:00:00"/>
    <x v="8"/>
    <n v="5005363"/>
    <m/>
    <m/>
  </r>
  <r>
    <s v="COUNTY"/>
    <x v="15"/>
    <s v="904057"/>
    <n v="0.23"/>
    <n v="0.23"/>
    <x v="0"/>
    <d v="2016-12-25T00:00:00"/>
    <x v="8"/>
    <n v="5005366"/>
    <m/>
    <m/>
  </r>
  <r>
    <s v="COUNTY"/>
    <x v="15"/>
    <s v="904058"/>
    <n v="0.23"/>
    <n v="0.23"/>
    <x v="0"/>
    <d v="2016-12-25T00:00:00"/>
    <x v="8"/>
    <n v="5005367"/>
    <m/>
    <m/>
  </r>
  <r>
    <s v="COUNTY"/>
    <x v="15"/>
    <s v="904059"/>
    <n v="0.23"/>
    <n v="0.23"/>
    <x v="0"/>
    <d v="2016-12-25T00:00:00"/>
    <x v="8"/>
    <n v="5005378"/>
    <m/>
    <m/>
  </r>
  <r>
    <s v="COUNTY"/>
    <x v="15"/>
    <s v="904060"/>
    <n v="0.23"/>
    <n v="0.23"/>
    <x v="0"/>
    <d v="2016-12-25T00:00:00"/>
    <x v="8"/>
    <n v="5005380"/>
    <m/>
    <m/>
  </r>
  <r>
    <s v="COUNTY"/>
    <x v="15"/>
    <s v="904061"/>
    <n v="0.23"/>
    <n v="0.23"/>
    <x v="0"/>
    <d v="2016-12-25T00:00:00"/>
    <x v="8"/>
    <n v="5005381"/>
    <m/>
    <m/>
  </r>
  <r>
    <s v="COUNTY"/>
    <x v="15"/>
    <s v="904062"/>
    <n v="0.23"/>
    <n v="0.23"/>
    <x v="0"/>
    <d v="2016-12-25T00:00:00"/>
    <x v="8"/>
    <n v="5005382"/>
    <m/>
    <m/>
  </r>
  <r>
    <s v="COUNTY"/>
    <x v="15"/>
    <s v="904063"/>
    <n v="0.23"/>
    <n v="0.23"/>
    <x v="0"/>
    <d v="2016-12-25T00:00:00"/>
    <x v="8"/>
    <n v="5005394"/>
    <m/>
    <m/>
  </r>
  <r>
    <s v="COUNTY"/>
    <x v="15"/>
    <s v="904064"/>
    <n v="0.23"/>
    <n v="0.23"/>
    <x v="0"/>
    <d v="2016-12-25T00:00:00"/>
    <x v="8"/>
    <n v="5005395"/>
    <m/>
    <m/>
  </r>
  <r>
    <s v="COUNTY"/>
    <x v="15"/>
    <s v="904065"/>
    <n v="0.23"/>
    <n v="0.23"/>
    <x v="0"/>
    <d v="2016-12-25T00:00:00"/>
    <x v="8"/>
    <n v="5005397"/>
    <m/>
    <m/>
  </r>
  <r>
    <s v="COUNTY"/>
    <x v="15"/>
    <s v="904066"/>
    <n v="0.23"/>
    <n v="0.23"/>
    <x v="0"/>
    <d v="2016-12-25T00:00:00"/>
    <x v="8"/>
    <n v="5005400"/>
    <m/>
    <m/>
  </r>
  <r>
    <s v="COUNTY"/>
    <x v="15"/>
    <s v="904067"/>
    <n v="0.23"/>
    <n v="0.23"/>
    <x v="0"/>
    <d v="2016-12-25T00:00:00"/>
    <x v="8"/>
    <n v="5005408"/>
    <m/>
    <m/>
  </r>
  <r>
    <s v="COUNTY"/>
    <x v="15"/>
    <s v="904068"/>
    <n v="0.23"/>
    <n v="0.23"/>
    <x v="0"/>
    <d v="2016-12-25T00:00:00"/>
    <x v="8"/>
    <n v="5005423"/>
    <m/>
    <m/>
  </r>
  <r>
    <s v="COUNTY"/>
    <x v="15"/>
    <s v="904069"/>
    <n v="0.23"/>
    <n v="0.23"/>
    <x v="0"/>
    <d v="2016-12-25T00:00:00"/>
    <x v="8"/>
    <n v="5005426"/>
    <m/>
    <m/>
  </r>
  <r>
    <s v="COUNTY"/>
    <x v="15"/>
    <s v="904070"/>
    <n v="0.23"/>
    <n v="0.23"/>
    <x v="0"/>
    <d v="2016-12-25T00:00:00"/>
    <x v="8"/>
    <n v="5005430"/>
    <m/>
    <m/>
  </r>
  <r>
    <s v="COUNTY"/>
    <x v="15"/>
    <s v="904071"/>
    <n v="0.23"/>
    <n v="0.23"/>
    <x v="0"/>
    <d v="2016-12-25T00:00:00"/>
    <x v="8"/>
    <n v="5005432"/>
    <m/>
    <m/>
  </r>
  <r>
    <s v="COUNTY"/>
    <x v="15"/>
    <s v="904072"/>
    <n v="0.23"/>
    <n v="0.23"/>
    <x v="0"/>
    <d v="2016-12-25T00:00:00"/>
    <x v="8"/>
    <n v="5005442"/>
    <m/>
    <m/>
  </r>
  <r>
    <s v="COUNTY"/>
    <x v="15"/>
    <s v="904073"/>
    <n v="0.23"/>
    <n v="0.23"/>
    <x v="0"/>
    <d v="2016-12-25T00:00:00"/>
    <x v="8"/>
    <n v="5005448"/>
    <m/>
    <m/>
  </r>
  <r>
    <s v="COUNTY"/>
    <x v="15"/>
    <s v="904074"/>
    <n v="0.23"/>
    <n v="0.23"/>
    <x v="0"/>
    <d v="2016-12-25T00:00:00"/>
    <x v="8"/>
    <n v="5005452"/>
    <m/>
    <m/>
  </r>
  <r>
    <s v="COUNTY"/>
    <x v="15"/>
    <s v="904075"/>
    <n v="0.23"/>
    <n v="0.23"/>
    <x v="0"/>
    <d v="2016-12-25T00:00:00"/>
    <x v="8"/>
    <n v="5005460"/>
    <m/>
    <m/>
  </r>
  <r>
    <s v="COUNTY"/>
    <x v="15"/>
    <s v="904076"/>
    <n v="0.23"/>
    <n v="0.23"/>
    <x v="0"/>
    <d v="2016-12-25T00:00:00"/>
    <x v="8"/>
    <n v="5005461"/>
    <m/>
    <m/>
  </r>
  <r>
    <s v="COUNTY"/>
    <x v="15"/>
    <s v="904077"/>
    <n v="0.23"/>
    <n v="0.23"/>
    <x v="0"/>
    <d v="2016-12-25T00:00:00"/>
    <x v="8"/>
    <n v="5005470"/>
    <m/>
    <m/>
  </r>
  <r>
    <s v="COUNTY"/>
    <x v="15"/>
    <s v="904078"/>
    <n v="0.23"/>
    <n v="0.23"/>
    <x v="0"/>
    <d v="2016-12-25T00:00:00"/>
    <x v="8"/>
    <n v="5005476"/>
    <m/>
    <m/>
  </r>
  <r>
    <s v="COUNTY"/>
    <x v="15"/>
    <s v="904079"/>
    <n v="0.23"/>
    <n v="0.23"/>
    <x v="0"/>
    <d v="2016-12-25T00:00:00"/>
    <x v="8"/>
    <n v="5005482"/>
    <m/>
    <m/>
  </r>
  <r>
    <s v="COUNTY"/>
    <x v="15"/>
    <s v="904080"/>
    <n v="0.23"/>
    <n v="0.23"/>
    <x v="0"/>
    <d v="2016-12-25T00:00:00"/>
    <x v="8"/>
    <n v="5005488"/>
    <m/>
    <m/>
  </r>
  <r>
    <s v="COUNTY"/>
    <x v="15"/>
    <s v="904081"/>
    <n v="0.23"/>
    <n v="0.23"/>
    <x v="0"/>
    <d v="2016-12-25T00:00:00"/>
    <x v="8"/>
    <n v="5005496"/>
    <m/>
    <m/>
  </r>
  <r>
    <s v="COUNTY"/>
    <x v="15"/>
    <s v="904082"/>
    <n v="0.23"/>
    <n v="0.23"/>
    <x v="0"/>
    <d v="2016-12-25T00:00:00"/>
    <x v="8"/>
    <n v="5005497"/>
    <m/>
    <m/>
  </r>
  <r>
    <s v="COUNTY"/>
    <x v="15"/>
    <s v="904083"/>
    <n v="0.23"/>
    <n v="0.23"/>
    <x v="0"/>
    <d v="2016-12-25T00:00:00"/>
    <x v="8"/>
    <n v="5005501"/>
    <m/>
    <m/>
  </r>
  <r>
    <s v="COUNTY"/>
    <x v="15"/>
    <s v="904084"/>
    <n v="0.23"/>
    <n v="0.23"/>
    <x v="0"/>
    <d v="2016-12-25T00:00:00"/>
    <x v="8"/>
    <n v="5005502"/>
    <m/>
    <m/>
  </r>
  <r>
    <s v="COUNTY"/>
    <x v="15"/>
    <s v="904085"/>
    <n v="0.23"/>
    <n v="0.23"/>
    <x v="0"/>
    <d v="2016-12-25T00:00:00"/>
    <x v="8"/>
    <n v="5005530"/>
    <m/>
    <m/>
  </r>
  <r>
    <s v="COUNTY"/>
    <x v="15"/>
    <s v="904086"/>
    <n v="0.23"/>
    <n v="0.23"/>
    <x v="0"/>
    <d v="2016-12-25T00:00:00"/>
    <x v="8"/>
    <n v="5005534"/>
    <m/>
    <m/>
  </r>
  <r>
    <s v="COUNTY"/>
    <x v="15"/>
    <s v="904087"/>
    <n v="0.23"/>
    <n v="0.23"/>
    <x v="0"/>
    <d v="2016-12-25T00:00:00"/>
    <x v="8"/>
    <n v="5005542"/>
    <m/>
    <m/>
  </r>
  <r>
    <s v="COUNTY"/>
    <x v="15"/>
    <s v="904088"/>
    <n v="0.23"/>
    <n v="0.23"/>
    <x v="0"/>
    <d v="2016-12-25T00:00:00"/>
    <x v="8"/>
    <n v="5005544"/>
    <m/>
    <m/>
  </r>
  <r>
    <s v="COUNTY"/>
    <x v="15"/>
    <s v="904089"/>
    <n v="0.23"/>
    <n v="0.23"/>
    <x v="0"/>
    <d v="2016-12-25T00:00:00"/>
    <x v="8"/>
    <n v="5005546"/>
    <m/>
    <m/>
  </r>
  <r>
    <s v="COUNTY"/>
    <x v="15"/>
    <s v="904090"/>
    <n v="0.23"/>
    <n v="0.23"/>
    <x v="0"/>
    <d v="2016-12-25T00:00:00"/>
    <x v="8"/>
    <n v="5005548"/>
    <m/>
    <m/>
  </r>
  <r>
    <s v="COUNTY"/>
    <x v="15"/>
    <s v="904091"/>
    <n v="0.23"/>
    <n v="0.23"/>
    <x v="0"/>
    <d v="2016-12-25T00:00:00"/>
    <x v="8"/>
    <n v="5005549"/>
    <m/>
    <m/>
  </r>
  <r>
    <s v="COUNTY"/>
    <x v="15"/>
    <s v="904092"/>
    <n v="0.23"/>
    <n v="0.23"/>
    <x v="0"/>
    <d v="2016-12-25T00:00:00"/>
    <x v="8"/>
    <n v="5005553"/>
    <m/>
    <m/>
  </r>
  <r>
    <s v="COUNTY"/>
    <x v="15"/>
    <s v="904093"/>
    <n v="0.23"/>
    <n v="0.23"/>
    <x v="0"/>
    <d v="2016-12-25T00:00:00"/>
    <x v="8"/>
    <n v="5005555"/>
    <m/>
    <m/>
  </r>
  <r>
    <s v="COUNTY"/>
    <x v="15"/>
    <s v="904094"/>
    <n v="0.23"/>
    <n v="0.23"/>
    <x v="0"/>
    <d v="2016-12-25T00:00:00"/>
    <x v="8"/>
    <n v="5005557"/>
    <m/>
    <m/>
  </r>
  <r>
    <s v="COUNTY"/>
    <x v="15"/>
    <s v="904095"/>
    <n v="0.23"/>
    <n v="0.23"/>
    <x v="0"/>
    <d v="2016-12-25T00:00:00"/>
    <x v="8"/>
    <n v="5005568"/>
    <m/>
    <m/>
  </r>
  <r>
    <s v="COUNTY"/>
    <x v="15"/>
    <s v="904096"/>
    <n v="0.23"/>
    <n v="0.23"/>
    <x v="0"/>
    <d v="2016-12-25T00:00:00"/>
    <x v="8"/>
    <n v="5005575"/>
    <m/>
    <m/>
  </r>
  <r>
    <s v="COUNTY"/>
    <x v="15"/>
    <s v="904097"/>
    <n v="0.23"/>
    <n v="0.23"/>
    <x v="0"/>
    <d v="2016-12-25T00:00:00"/>
    <x v="8"/>
    <n v="5005576"/>
    <m/>
    <m/>
  </r>
  <r>
    <s v="COUNTY"/>
    <x v="15"/>
    <s v="904098"/>
    <n v="0.23"/>
    <n v="0.23"/>
    <x v="0"/>
    <d v="2016-12-25T00:00:00"/>
    <x v="8"/>
    <n v="5005579"/>
    <m/>
    <m/>
  </r>
  <r>
    <s v="COUNTY"/>
    <x v="15"/>
    <s v="904099"/>
    <n v="0.23"/>
    <n v="0.23"/>
    <x v="0"/>
    <d v="2016-12-25T00:00:00"/>
    <x v="8"/>
    <n v="5005584"/>
    <m/>
    <m/>
  </r>
  <r>
    <s v="COUNTY"/>
    <x v="15"/>
    <s v="904100"/>
    <n v="0.23"/>
    <n v="0.23"/>
    <x v="0"/>
    <d v="2016-12-25T00:00:00"/>
    <x v="8"/>
    <n v="5005585"/>
    <m/>
    <m/>
  </r>
  <r>
    <s v="COUNTY"/>
    <x v="15"/>
    <s v="904101"/>
    <n v="0.23"/>
    <n v="0.23"/>
    <x v="0"/>
    <d v="2016-12-25T00:00:00"/>
    <x v="8"/>
    <n v="5005587"/>
    <m/>
    <m/>
  </r>
  <r>
    <s v="COUNTY"/>
    <x v="15"/>
    <s v="904102"/>
    <n v="0.23"/>
    <n v="0.23"/>
    <x v="0"/>
    <d v="2016-12-25T00:00:00"/>
    <x v="8"/>
    <n v="5005589"/>
    <m/>
    <m/>
  </r>
  <r>
    <s v="COUNTY"/>
    <x v="15"/>
    <s v="904103"/>
    <n v="0.23"/>
    <n v="0.23"/>
    <x v="0"/>
    <d v="2016-12-25T00:00:00"/>
    <x v="8"/>
    <n v="5005595"/>
    <m/>
    <m/>
  </r>
  <r>
    <s v="COUNTY"/>
    <x v="15"/>
    <s v="904104"/>
    <n v="0.23"/>
    <n v="0.23"/>
    <x v="0"/>
    <d v="2016-12-25T00:00:00"/>
    <x v="8"/>
    <n v="5005601"/>
    <m/>
    <m/>
  </r>
  <r>
    <s v="COUNTY"/>
    <x v="15"/>
    <s v="904105"/>
    <n v="0.23"/>
    <n v="0.23"/>
    <x v="0"/>
    <d v="2016-12-25T00:00:00"/>
    <x v="8"/>
    <n v="5005602"/>
    <m/>
    <m/>
  </r>
  <r>
    <s v="COUNTY"/>
    <x v="15"/>
    <s v="904106"/>
    <n v="0.23"/>
    <n v="0.23"/>
    <x v="0"/>
    <d v="2016-12-25T00:00:00"/>
    <x v="8"/>
    <n v="5005603"/>
    <m/>
    <m/>
  </r>
  <r>
    <s v="COUNTY"/>
    <x v="15"/>
    <s v="904107"/>
    <n v="0.23"/>
    <n v="0.23"/>
    <x v="0"/>
    <d v="2016-12-25T00:00:00"/>
    <x v="8"/>
    <n v="5005610"/>
    <m/>
    <m/>
  </r>
  <r>
    <s v="COUNTY"/>
    <x v="15"/>
    <s v="904108"/>
    <n v="0.23"/>
    <n v="0.23"/>
    <x v="0"/>
    <d v="2016-12-25T00:00:00"/>
    <x v="8"/>
    <n v="5005616"/>
    <m/>
    <m/>
  </r>
  <r>
    <s v="COUNTY"/>
    <x v="15"/>
    <s v="904109"/>
    <n v="0.23"/>
    <n v="0.23"/>
    <x v="0"/>
    <d v="2016-12-25T00:00:00"/>
    <x v="8"/>
    <n v="5005621"/>
    <m/>
    <m/>
  </r>
  <r>
    <s v="COUNTY"/>
    <x v="15"/>
    <s v="904110"/>
    <n v="0.23"/>
    <n v="0.23"/>
    <x v="0"/>
    <d v="2016-12-25T00:00:00"/>
    <x v="8"/>
    <n v="5005625"/>
    <m/>
    <m/>
  </r>
  <r>
    <s v="COUNTY"/>
    <x v="15"/>
    <s v="904111"/>
    <n v="0.23"/>
    <n v="0.23"/>
    <x v="0"/>
    <d v="2016-12-25T00:00:00"/>
    <x v="8"/>
    <n v="5005636"/>
    <m/>
    <m/>
  </r>
  <r>
    <s v="COUNTY"/>
    <x v="15"/>
    <s v="904112"/>
    <n v="0.23"/>
    <n v="0.23"/>
    <x v="0"/>
    <d v="2016-12-25T00:00:00"/>
    <x v="8"/>
    <n v="5005648"/>
    <m/>
    <m/>
  </r>
  <r>
    <s v="COUNTY"/>
    <x v="15"/>
    <s v="904113"/>
    <n v="0.23"/>
    <n v="0.23"/>
    <x v="0"/>
    <d v="2016-12-25T00:00:00"/>
    <x v="8"/>
    <n v="5005651"/>
    <m/>
    <m/>
  </r>
  <r>
    <s v="COUNTY"/>
    <x v="15"/>
    <s v="904114"/>
    <n v="0.23"/>
    <n v="0.23"/>
    <x v="0"/>
    <d v="2016-12-25T00:00:00"/>
    <x v="8"/>
    <n v="5005655"/>
    <m/>
    <m/>
  </r>
  <r>
    <s v="COUNTY"/>
    <x v="15"/>
    <s v="904115"/>
    <n v="0.23"/>
    <n v="0.23"/>
    <x v="0"/>
    <d v="2016-12-25T00:00:00"/>
    <x v="8"/>
    <n v="5005658"/>
    <m/>
    <m/>
  </r>
  <r>
    <s v="COUNTY"/>
    <x v="15"/>
    <s v="904116"/>
    <n v="0.23"/>
    <n v="0.23"/>
    <x v="0"/>
    <d v="2016-12-25T00:00:00"/>
    <x v="8"/>
    <n v="5005660"/>
    <m/>
    <m/>
  </r>
  <r>
    <s v="COUNTY"/>
    <x v="15"/>
    <s v="904117"/>
    <n v="0.23"/>
    <n v="0.23"/>
    <x v="0"/>
    <d v="2016-12-25T00:00:00"/>
    <x v="8"/>
    <n v="5005668"/>
    <m/>
    <m/>
  </r>
  <r>
    <s v="COUNTY"/>
    <x v="15"/>
    <s v="904118"/>
    <n v="0.23"/>
    <n v="0.23"/>
    <x v="0"/>
    <d v="2016-12-25T00:00:00"/>
    <x v="8"/>
    <n v="5005669"/>
    <m/>
    <m/>
  </r>
  <r>
    <s v="COUNTY"/>
    <x v="15"/>
    <s v="904119"/>
    <n v="0.23"/>
    <n v="0.23"/>
    <x v="0"/>
    <d v="2016-12-25T00:00:00"/>
    <x v="8"/>
    <n v="5005672"/>
    <m/>
    <m/>
  </r>
  <r>
    <s v="COUNTY"/>
    <x v="15"/>
    <s v="904120"/>
    <n v="0.23"/>
    <n v="0.23"/>
    <x v="0"/>
    <d v="2016-12-25T00:00:00"/>
    <x v="8"/>
    <n v="5005675"/>
    <m/>
    <m/>
  </r>
  <r>
    <s v="COUNTY"/>
    <x v="15"/>
    <s v="904121"/>
    <n v="0.23"/>
    <n v="0.23"/>
    <x v="0"/>
    <d v="2016-12-25T00:00:00"/>
    <x v="8"/>
    <n v="5005684"/>
    <m/>
    <m/>
  </r>
  <r>
    <s v="COUNTY"/>
    <x v="15"/>
    <s v="904122"/>
    <n v="0.23"/>
    <n v="0.23"/>
    <x v="0"/>
    <d v="2016-12-25T00:00:00"/>
    <x v="8"/>
    <n v="5005685"/>
    <m/>
    <m/>
  </r>
  <r>
    <s v="COUNTY"/>
    <x v="15"/>
    <s v="904123"/>
    <n v="0.23"/>
    <n v="0.23"/>
    <x v="0"/>
    <d v="2016-12-25T00:00:00"/>
    <x v="8"/>
    <n v="5005697"/>
    <m/>
    <m/>
  </r>
  <r>
    <s v="COUNTY"/>
    <x v="15"/>
    <s v="904124"/>
    <n v="0.23"/>
    <n v="0.23"/>
    <x v="0"/>
    <d v="2016-12-25T00:00:00"/>
    <x v="8"/>
    <n v="5005699"/>
    <m/>
    <m/>
  </r>
  <r>
    <s v="COUNTY"/>
    <x v="15"/>
    <s v="904125"/>
    <n v="0.23"/>
    <n v="0.23"/>
    <x v="0"/>
    <d v="2016-12-25T00:00:00"/>
    <x v="8"/>
    <n v="5005716"/>
    <m/>
    <m/>
  </r>
  <r>
    <s v="COUNTY"/>
    <x v="15"/>
    <s v="904126"/>
    <n v="0.23"/>
    <n v="0.23"/>
    <x v="0"/>
    <d v="2016-12-25T00:00:00"/>
    <x v="8"/>
    <n v="5005719"/>
    <m/>
    <m/>
  </r>
  <r>
    <s v="COUNTY"/>
    <x v="15"/>
    <s v="904127"/>
    <n v="0.23"/>
    <n v="0.23"/>
    <x v="0"/>
    <d v="2016-12-25T00:00:00"/>
    <x v="8"/>
    <n v="5005720"/>
    <m/>
    <m/>
  </r>
  <r>
    <s v="COUNTY"/>
    <x v="15"/>
    <s v="904128"/>
    <n v="0.23"/>
    <n v="0.23"/>
    <x v="0"/>
    <d v="2016-12-25T00:00:00"/>
    <x v="8"/>
    <n v="5005721"/>
    <m/>
    <m/>
  </r>
  <r>
    <s v="COUNTY"/>
    <x v="15"/>
    <s v="904129"/>
    <n v="0.23"/>
    <n v="0.23"/>
    <x v="0"/>
    <d v="2016-12-25T00:00:00"/>
    <x v="8"/>
    <n v="5005724"/>
    <m/>
    <m/>
  </r>
  <r>
    <s v="COUNTY"/>
    <x v="15"/>
    <s v="904130"/>
    <n v="0.23"/>
    <n v="0.23"/>
    <x v="0"/>
    <d v="2016-12-25T00:00:00"/>
    <x v="8"/>
    <n v="5005732"/>
    <m/>
    <m/>
  </r>
  <r>
    <s v="COUNTY"/>
    <x v="15"/>
    <s v="904131"/>
    <n v="0.23"/>
    <n v="0.23"/>
    <x v="0"/>
    <d v="2016-12-25T00:00:00"/>
    <x v="8"/>
    <n v="5005740"/>
    <m/>
    <m/>
  </r>
  <r>
    <s v="COUNTY"/>
    <x v="15"/>
    <s v="904132"/>
    <n v="0.23"/>
    <n v="0.23"/>
    <x v="0"/>
    <d v="2016-12-25T00:00:00"/>
    <x v="8"/>
    <n v="5005746"/>
    <m/>
    <m/>
  </r>
  <r>
    <s v="COUNTY"/>
    <x v="15"/>
    <s v="904133"/>
    <n v="0.23"/>
    <n v="0.23"/>
    <x v="0"/>
    <d v="2016-12-25T00:00:00"/>
    <x v="8"/>
    <n v="5005747"/>
    <m/>
    <m/>
  </r>
  <r>
    <s v="COUNTY"/>
    <x v="15"/>
    <s v="904134"/>
    <n v="0.23"/>
    <n v="0.23"/>
    <x v="0"/>
    <d v="2016-12-25T00:00:00"/>
    <x v="8"/>
    <n v="5005748"/>
    <m/>
    <m/>
  </r>
  <r>
    <s v="COUNTY"/>
    <x v="15"/>
    <s v="904135"/>
    <n v="0.23"/>
    <n v="0.23"/>
    <x v="0"/>
    <d v="2016-12-25T00:00:00"/>
    <x v="8"/>
    <n v="5005754"/>
    <m/>
    <m/>
  </r>
  <r>
    <s v="COUNTY"/>
    <x v="15"/>
    <s v="904136"/>
    <n v="0.23"/>
    <n v="0.23"/>
    <x v="0"/>
    <d v="2016-12-25T00:00:00"/>
    <x v="8"/>
    <n v="5005757"/>
    <m/>
    <m/>
  </r>
  <r>
    <s v="COUNTY"/>
    <x v="15"/>
    <s v="904137"/>
    <n v="0.23"/>
    <n v="0.23"/>
    <x v="0"/>
    <d v="2016-12-25T00:00:00"/>
    <x v="8"/>
    <n v="5005764"/>
    <m/>
    <m/>
  </r>
  <r>
    <s v="COUNTY"/>
    <x v="15"/>
    <s v="904138"/>
    <n v="0.23"/>
    <n v="0.23"/>
    <x v="0"/>
    <d v="2016-12-25T00:00:00"/>
    <x v="8"/>
    <n v="5005765"/>
    <m/>
    <m/>
  </r>
  <r>
    <s v="COUNTY"/>
    <x v="15"/>
    <s v="904139"/>
    <n v="0.23"/>
    <n v="0.23"/>
    <x v="0"/>
    <d v="2016-12-25T00:00:00"/>
    <x v="8"/>
    <n v="5005766"/>
    <m/>
    <m/>
  </r>
  <r>
    <s v="COUNTY"/>
    <x v="15"/>
    <s v="904140"/>
    <n v="0.23"/>
    <n v="0.23"/>
    <x v="0"/>
    <d v="2016-12-25T00:00:00"/>
    <x v="8"/>
    <n v="5005768"/>
    <m/>
    <m/>
  </r>
  <r>
    <s v="COUNTY"/>
    <x v="15"/>
    <s v="904141"/>
    <n v="0.23"/>
    <n v="0.23"/>
    <x v="0"/>
    <d v="2016-12-25T00:00:00"/>
    <x v="8"/>
    <n v="5005769"/>
    <m/>
    <m/>
  </r>
  <r>
    <s v="COUNTY"/>
    <x v="15"/>
    <s v="904142"/>
    <n v="0.23"/>
    <n v="0.23"/>
    <x v="0"/>
    <d v="2016-12-25T00:00:00"/>
    <x v="8"/>
    <n v="5005779"/>
    <m/>
    <m/>
  </r>
  <r>
    <s v="COUNTY"/>
    <x v="15"/>
    <s v="904143"/>
    <n v="0.23"/>
    <n v="0.23"/>
    <x v="0"/>
    <d v="2016-12-25T00:00:00"/>
    <x v="8"/>
    <n v="5005792"/>
    <m/>
    <m/>
  </r>
  <r>
    <s v="COUNTY"/>
    <x v="15"/>
    <s v="904144"/>
    <n v="0.23"/>
    <n v="0.23"/>
    <x v="0"/>
    <d v="2016-12-25T00:00:00"/>
    <x v="8"/>
    <n v="5005794"/>
    <m/>
    <m/>
  </r>
  <r>
    <s v="COUNTY"/>
    <x v="15"/>
    <s v="904145"/>
    <n v="0.23"/>
    <n v="0.23"/>
    <x v="0"/>
    <d v="2016-12-25T00:00:00"/>
    <x v="8"/>
    <n v="5005801"/>
    <m/>
    <m/>
  </r>
  <r>
    <s v="COUNTY"/>
    <x v="15"/>
    <s v="904146"/>
    <n v="0.23"/>
    <n v="0.23"/>
    <x v="0"/>
    <d v="2016-12-25T00:00:00"/>
    <x v="8"/>
    <n v="5005806"/>
    <m/>
    <m/>
  </r>
  <r>
    <s v="COUNTY"/>
    <x v="15"/>
    <s v="904147"/>
    <n v="0.23"/>
    <n v="0.23"/>
    <x v="0"/>
    <d v="2016-12-25T00:00:00"/>
    <x v="8"/>
    <n v="5005809"/>
    <m/>
    <m/>
  </r>
  <r>
    <s v="COUNTY"/>
    <x v="15"/>
    <s v="904148"/>
    <n v="0.23"/>
    <n v="0.23"/>
    <x v="0"/>
    <d v="2016-12-25T00:00:00"/>
    <x v="8"/>
    <n v="5005813"/>
    <m/>
    <m/>
  </r>
  <r>
    <s v="COUNTY"/>
    <x v="15"/>
    <s v="904149"/>
    <n v="0.23"/>
    <n v="0.23"/>
    <x v="0"/>
    <d v="2016-12-25T00:00:00"/>
    <x v="8"/>
    <n v="5005814"/>
    <m/>
    <m/>
  </r>
  <r>
    <s v="COUNTY"/>
    <x v="15"/>
    <s v="904150"/>
    <n v="0.23"/>
    <n v="0.23"/>
    <x v="0"/>
    <d v="2016-12-25T00:00:00"/>
    <x v="8"/>
    <n v="5005820"/>
    <m/>
    <m/>
  </r>
  <r>
    <s v="COUNTY"/>
    <x v="15"/>
    <s v="904151"/>
    <n v="0.23"/>
    <n v="0.23"/>
    <x v="0"/>
    <d v="2016-12-25T00:00:00"/>
    <x v="8"/>
    <n v="5005821"/>
    <m/>
    <m/>
  </r>
  <r>
    <s v="COUNTY"/>
    <x v="15"/>
    <s v="904152"/>
    <n v="0.23"/>
    <n v="0.23"/>
    <x v="0"/>
    <d v="2016-12-25T00:00:00"/>
    <x v="8"/>
    <n v="5005822"/>
    <m/>
    <m/>
  </r>
  <r>
    <s v="COUNTY"/>
    <x v="15"/>
    <s v="904153"/>
    <n v="0.23"/>
    <n v="0.23"/>
    <x v="0"/>
    <d v="2016-12-25T00:00:00"/>
    <x v="8"/>
    <n v="5005823"/>
    <m/>
    <m/>
  </r>
  <r>
    <s v="COUNTY"/>
    <x v="15"/>
    <s v="904154"/>
    <n v="0.23"/>
    <n v="0.23"/>
    <x v="0"/>
    <d v="2016-12-25T00:00:00"/>
    <x v="8"/>
    <n v="5005825"/>
    <m/>
    <m/>
  </r>
  <r>
    <s v="COUNTY"/>
    <x v="15"/>
    <s v="904155"/>
    <n v="0.23"/>
    <n v="0.23"/>
    <x v="0"/>
    <d v="2016-12-25T00:00:00"/>
    <x v="8"/>
    <n v="5005833"/>
    <m/>
    <m/>
  </r>
  <r>
    <s v="COUNTY"/>
    <x v="15"/>
    <s v="904156"/>
    <n v="0.23"/>
    <n v="0.23"/>
    <x v="0"/>
    <d v="2016-12-25T00:00:00"/>
    <x v="8"/>
    <n v="5005835"/>
    <m/>
    <m/>
  </r>
  <r>
    <s v="COUNTY"/>
    <x v="15"/>
    <s v="904157"/>
    <n v="0.23"/>
    <n v="0.23"/>
    <x v="0"/>
    <d v="2016-12-25T00:00:00"/>
    <x v="8"/>
    <n v="5005840"/>
    <m/>
    <m/>
  </r>
  <r>
    <s v="COUNTY"/>
    <x v="15"/>
    <s v="904158"/>
    <n v="0.23"/>
    <n v="0.23"/>
    <x v="0"/>
    <d v="2016-12-25T00:00:00"/>
    <x v="8"/>
    <n v="5005849"/>
    <m/>
    <m/>
  </r>
  <r>
    <s v="COUNTY"/>
    <x v="15"/>
    <s v="904159"/>
    <n v="0.23"/>
    <n v="0.23"/>
    <x v="0"/>
    <d v="2016-12-25T00:00:00"/>
    <x v="8"/>
    <n v="5005855"/>
    <m/>
    <m/>
  </r>
  <r>
    <s v="COUNTY"/>
    <x v="15"/>
    <s v="904160"/>
    <n v="0.23"/>
    <n v="0.23"/>
    <x v="0"/>
    <d v="2016-12-25T00:00:00"/>
    <x v="8"/>
    <n v="5005858"/>
    <m/>
    <m/>
  </r>
  <r>
    <s v="COUNTY"/>
    <x v="15"/>
    <s v="904161"/>
    <n v="0.23"/>
    <n v="0.23"/>
    <x v="0"/>
    <d v="2016-12-25T00:00:00"/>
    <x v="8"/>
    <n v="5005862"/>
    <m/>
    <m/>
  </r>
  <r>
    <s v="COUNTY"/>
    <x v="15"/>
    <s v="904162"/>
    <n v="0.23"/>
    <n v="0.23"/>
    <x v="0"/>
    <d v="2016-12-25T00:00:00"/>
    <x v="8"/>
    <n v="5005869"/>
    <m/>
    <m/>
  </r>
  <r>
    <s v="COUNTY"/>
    <x v="15"/>
    <s v="904163"/>
    <n v="0.23"/>
    <n v="0.23"/>
    <x v="0"/>
    <d v="2016-12-25T00:00:00"/>
    <x v="8"/>
    <n v="5005872"/>
    <m/>
    <m/>
  </r>
  <r>
    <s v="COUNTY"/>
    <x v="15"/>
    <s v="904164"/>
    <n v="0.23"/>
    <n v="0.23"/>
    <x v="0"/>
    <d v="2016-12-25T00:00:00"/>
    <x v="8"/>
    <n v="5005873"/>
    <m/>
    <m/>
  </r>
  <r>
    <s v="COUNTY"/>
    <x v="15"/>
    <s v="904165"/>
    <n v="0.23"/>
    <n v="0.23"/>
    <x v="0"/>
    <d v="2016-12-25T00:00:00"/>
    <x v="8"/>
    <n v="5005874"/>
    <m/>
    <m/>
  </r>
  <r>
    <s v="COUNTY"/>
    <x v="15"/>
    <s v="904166"/>
    <n v="0.23"/>
    <n v="0.23"/>
    <x v="0"/>
    <d v="2016-12-25T00:00:00"/>
    <x v="8"/>
    <n v="5005875"/>
    <m/>
    <m/>
  </r>
  <r>
    <s v="COUNTY"/>
    <x v="15"/>
    <s v="904167"/>
    <n v="0.23"/>
    <n v="0.23"/>
    <x v="0"/>
    <d v="2016-12-25T00:00:00"/>
    <x v="8"/>
    <n v="5005880"/>
    <m/>
    <m/>
  </r>
  <r>
    <s v="COUNTY"/>
    <x v="15"/>
    <s v="904168"/>
    <n v="0.23"/>
    <n v="0.23"/>
    <x v="0"/>
    <d v="2016-12-25T00:00:00"/>
    <x v="8"/>
    <n v="5005881"/>
    <m/>
    <m/>
  </r>
  <r>
    <s v="COUNTY"/>
    <x v="15"/>
    <s v="904169"/>
    <n v="0.23"/>
    <n v="0.23"/>
    <x v="0"/>
    <d v="2016-12-25T00:00:00"/>
    <x v="8"/>
    <n v="5005896"/>
    <m/>
    <m/>
  </r>
  <r>
    <s v="COUNTY"/>
    <x v="15"/>
    <s v="904170"/>
    <n v="0.23"/>
    <n v="0.23"/>
    <x v="0"/>
    <d v="2016-12-25T00:00:00"/>
    <x v="8"/>
    <n v="5005898"/>
    <m/>
    <m/>
  </r>
  <r>
    <s v="COUNTY"/>
    <x v="15"/>
    <s v="904171"/>
    <n v="0.23"/>
    <n v="0.23"/>
    <x v="0"/>
    <d v="2016-12-25T00:00:00"/>
    <x v="8"/>
    <n v="5005910"/>
    <m/>
    <m/>
  </r>
  <r>
    <s v="COUNTY"/>
    <x v="15"/>
    <s v="904172"/>
    <n v="0.23"/>
    <n v="0.23"/>
    <x v="0"/>
    <d v="2016-12-25T00:00:00"/>
    <x v="8"/>
    <n v="5005913"/>
    <m/>
    <m/>
  </r>
  <r>
    <s v="COUNTY"/>
    <x v="15"/>
    <s v="904173"/>
    <n v="0.23"/>
    <n v="0.23"/>
    <x v="0"/>
    <d v="2016-12-25T00:00:00"/>
    <x v="8"/>
    <n v="5005919"/>
    <m/>
    <m/>
  </r>
  <r>
    <s v="COUNTY"/>
    <x v="15"/>
    <s v="904174"/>
    <n v="0.23"/>
    <n v="0.23"/>
    <x v="0"/>
    <d v="2016-12-25T00:00:00"/>
    <x v="8"/>
    <n v="5005921"/>
    <m/>
    <m/>
  </r>
  <r>
    <s v="COUNTY"/>
    <x v="15"/>
    <s v="904175"/>
    <n v="0.23"/>
    <n v="0.23"/>
    <x v="0"/>
    <d v="2016-12-25T00:00:00"/>
    <x v="8"/>
    <n v="5005927"/>
    <m/>
    <m/>
  </r>
  <r>
    <s v="COUNTY"/>
    <x v="15"/>
    <s v="904176"/>
    <n v="0.23"/>
    <n v="0.23"/>
    <x v="0"/>
    <d v="2016-12-25T00:00:00"/>
    <x v="8"/>
    <n v="5005928"/>
    <m/>
    <m/>
  </r>
  <r>
    <s v="COUNTY"/>
    <x v="15"/>
    <s v="904177"/>
    <n v="0.23"/>
    <n v="0.23"/>
    <x v="0"/>
    <d v="2016-12-25T00:00:00"/>
    <x v="8"/>
    <n v="5005932"/>
    <m/>
    <m/>
  </r>
  <r>
    <s v="COUNTY"/>
    <x v="15"/>
    <s v="904178"/>
    <n v="0.23"/>
    <n v="0.23"/>
    <x v="0"/>
    <d v="2016-12-25T00:00:00"/>
    <x v="8"/>
    <n v="5005933"/>
    <m/>
    <m/>
  </r>
  <r>
    <s v="COUNTY"/>
    <x v="15"/>
    <s v="904179"/>
    <n v="0.23"/>
    <n v="0.23"/>
    <x v="0"/>
    <d v="2016-12-25T00:00:00"/>
    <x v="8"/>
    <n v="5005940"/>
    <m/>
    <m/>
  </r>
  <r>
    <s v="COUNTY"/>
    <x v="15"/>
    <s v="904180"/>
    <n v="0.23"/>
    <n v="0.23"/>
    <x v="0"/>
    <d v="2016-12-25T00:00:00"/>
    <x v="8"/>
    <n v="5006146"/>
    <m/>
    <m/>
  </r>
  <r>
    <s v="COUNTY"/>
    <x v="15"/>
    <s v="904181"/>
    <n v="0.23"/>
    <n v="0.23"/>
    <x v="0"/>
    <d v="2016-12-25T00:00:00"/>
    <x v="8"/>
    <n v="5006212"/>
    <m/>
    <m/>
  </r>
  <r>
    <s v="COUNTY"/>
    <x v="15"/>
    <s v="904182"/>
    <n v="0.23"/>
    <n v="0.23"/>
    <x v="0"/>
    <d v="2016-12-25T00:00:00"/>
    <x v="8"/>
    <n v="5006251"/>
    <m/>
    <m/>
  </r>
  <r>
    <s v="COUNTY"/>
    <x v="15"/>
    <s v="904183"/>
    <n v="0.23"/>
    <n v="0.23"/>
    <x v="0"/>
    <d v="2016-12-25T00:00:00"/>
    <x v="8"/>
    <n v="5006288"/>
    <m/>
    <m/>
  </r>
  <r>
    <s v="COUNTY"/>
    <x v="15"/>
    <s v="904184"/>
    <n v="0.23"/>
    <n v="0.23"/>
    <x v="0"/>
    <d v="2016-12-25T00:00:00"/>
    <x v="8"/>
    <n v="5006411"/>
    <m/>
    <m/>
  </r>
  <r>
    <s v="COUNTY"/>
    <x v="15"/>
    <s v="904185"/>
    <n v="0.23"/>
    <n v="0.23"/>
    <x v="0"/>
    <d v="2016-12-25T00:00:00"/>
    <x v="8"/>
    <n v="5006428"/>
    <m/>
    <m/>
  </r>
  <r>
    <s v="COUNTY"/>
    <x v="15"/>
    <s v="904186"/>
    <n v="0.23"/>
    <n v="0.23"/>
    <x v="0"/>
    <d v="2016-12-25T00:00:00"/>
    <x v="8"/>
    <n v="5006450"/>
    <m/>
    <m/>
  </r>
  <r>
    <s v="COUNTY"/>
    <x v="15"/>
    <s v="904187"/>
    <n v="0.23"/>
    <n v="0.23"/>
    <x v="0"/>
    <d v="2016-12-25T00:00:00"/>
    <x v="8"/>
    <n v="5006528"/>
    <m/>
    <m/>
  </r>
  <r>
    <s v="COUNTY"/>
    <x v="15"/>
    <s v="904188"/>
    <n v="0.23"/>
    <n v="0.23"/>
    <x v="0"/>
    <d v="2016-12-25T00:00:00"/>
    <x v="8"/>
    <n v="5006631"/>
    <m/>
    <m/>
  </r>
  <r>
    <s v="AWH"/>
    <x v="15"/>
    <s v="904189"/>
    <n v="0.23"/>
    <n v="0.23"/>
    <x v="0"/>
    <d v="2016-12-25T00:00:00"/>
    <x v="8"/>
    <n v="5006822"/>
    <m/>
    <m/>
  </r>
  <r>
    <s v="COUNTY"/>
    <x v="15"/>
    <s v="904190"/>
    <n v="0.23"/>
    <n v="0.23"/>
    <x v="0"/>
    <d v="2016-12-25T00:00:00"/>
    <x v="8"/>
    <n v="5006912"/>
    <m/>
    <m/>
  </r>
  <r>
    <s v="COUNTY"/>
    <x v="15"/>
    <s v="904191"/>
    <n v="0.23"/>
    <n v="0.23"/>
    <x v="0"/>
    <d v="2016-12-25T00:00:00"/>
    <x v="8"/>
    <n v="5006915"/>
    <m/>
    <m/>
  </r>
  <r>
    <s v="COUNTY"/>
    <x v="15"/>
    <s v="904192"/>
    <n v="0.23"/>
    <n v="0.23"/>
    <x v="0"/>
    <d v="2016-12-25T00:00:00"/>
    <x v="8"/>
    <n v="5006922"/>
    <m/>
    <m/>
  </r>
  <r>
    <s v="AWH"/>
    <x v="15"/>
    <s v="904193"/>
    <n v="0.23"/>
    <n v="0.23"/>
    <x v="0"/>
    <d v="2016-12-25T00:00:00"/>
    <x v="8"/>
    <n v="5006936"/>
    <m/>
    <m/>
  </r>
  <r>
    <s v="COUNTY"/>
    <x v="15"/>
    <s v="904194"/>
    <n v="0.23"/>
    <n v="0.23"/>
    <x v="0"/>
    <d v="2016-12-25T00:00:00"/>
    <x v="8"/>
    <n v="5007009"/>
    <m/>
    <m/>
  </r>
  <r>
    <s v="COUNTY"/>
    <x v="15"/>
    <s v="904195"/>
    <n v="0.23"/>
    <n v="0.23"/>
    <x v="0"/>
    <d v="2016-12-25T00:00:00"/>
    <x v="8"/>
    <n v="5007040"/>
    <m/>
    <m/>
  </r>
  <r>
    <s v="COUNTY"/>
    <x v="15"/>
    <s v="904196"/>
    <n v="0.23"/>
    <n v="0.23"/>
    <x v="0"/>
    <d v="2016-12-25T00:00:00"/>
    <x v="8"/>
    <n v="5007233"/>
    <m/>
    <m/>
  </r>
  <r>
    <s v="COUNTY"/>
    <x v="15"/>
    <s v="904197"/>
    <n v="0.23"/>
    <n v="0.23"/>
    <x v="0"/>
    <d v="2016-12-25T00:00:00"/>
    <x v="8"/>
    <n v="5007326"/>
    <m/>
    <m/>
  </r>
  <r>
    <s v="COUNTY"/>
    <x v="15"/>
    <s v="904198"/>
    <n v="0.23"/>
    <n v="0.23"/>
    <x v="0"/>
    <d v="2016-12-25T00:00:00"/>
    <x v="8"/>
    <n v="5007443"/>
    <m/>
    <m/>
  </r>
  <r>
    <s v="COUNTY"/>
    <x v="15"/>
    <s v="904199"/>
    <n v="0.23"/>
    <n v="0.23"/>
    <x v="0"/>
    <d v="2016-12-25T00:00:00"/>
    <x v="8"/>
    <n v="5007461"/>
    <m/>
    <m/>
  </r>
  <r>
    <s v="COUNTY"/>
    <x v="15"/>
    <s v="904200"/>
    <n v="0.23"/>
    <n v="0.23"/>
    <x v="0"/>
    <d v="2016-12-25T00:00:00"/>
    <x v="8"/>
    <n v="5007546"/>
    <m/>
    <m/>
  </r>
  <r>
    <s v="COUNTY"/>
    <x v="15"/>
    <s v="904201"/>
    <n v="0.23"/>
    <n v="0.23"/>
    <x v="0"/>
    <d v="2016-12-25T00:00:00"/>
    <x v="8"/>
    <n v="5007549"/>
    <m/>
    <m/>
  </r>
  <r>
    <s v="COUNTY"/>
    <x v="15"/>
    <s v="904202"/>
    <n v="0.23"/>
    <n v="0.23"/>
    <x v="0"/>
    <d v="2016-12-25T00:00:00"/>
    <x v="8"/>
    <n v="5007622"/>
    <m/>
    <m/>
  </r>
  <r>
    <s v="COUNTY"/>
    <x v="15"/>
    <s v="904203"/>
    <n v="0.23"/>
    <n v="0.23"/>
    <x v="0"/>
    <d v="2016-12-25T00:00:00"/>
    <x v="8"/>
    <n v="5011663"/>
    <m/>
    <m/>
  </r>
  <r>
    <s v="COUNTY"/>
    <x v="15"/>
    <s v="904204"/>
    <n v="0.23"/>
    <n v="0.23"/>
    <x v="0"/>
    <d v="2016-12-25T00:00:00"/>
    <x v="8"/>
    <n v="5011700"/>
    <m/>
    <m/>
  </r>
  <r>
    <s v="COUNTY"/>
    <x v="15"/>
    <s v="904205"/>
    <n v="0.23"/>
    <n v="0.23"/>
    <x v="0"/>
    <d v="2016-12-25T00:00:00"/>
    <x v="8"/>
    <n v="5012092"/>
    <m/>
    <m/>
  </r>
  <r>
    <s v="COUNTY"/>
    <x v="15"/>
    <s v="904206"/>
    <n v="0.23"/>
    <n v="0.23"/>
    <x v="0"/>
    <d v="2016-12-25T00:00:00"/>
    <x v="8"/>
    <n v="5012179"/>
    <m/>
    <m/>
  </r>
  <r>
    <s v="COUNTY"/>
    <x v="15"/>
    <s v="904207"/>
    <n v="0.23"/>
    <n v="0.23"/>
    <x v="0"/>
    <d v="2016-12-25T00:00:00"/>
    <x v="8"/>
    <n v="5012213"/>
    <m/>
    <m/>
  </r>
  <r>
    <s v="COUNTY"/>
    <x v="15"/>
    <s v="904208"/>
    <n v="0.23"/>
    <n v="0.23"/>
    <x v="0"/>
    <d v="2016-12-25T00:00:00"/>
    <x v="8"/>
    <n v="5013628"/>
    <m/>
    <m/>
  </r>
  <r>
    <s v="COUNTY"/>
    <x v="15"/>
    <s v="904209"/>
    <n v="0.23"/>
    <n v="0.23"/>
    <x v="0"/>
    <d v="2016-12-25T00:00:00"/>
    <x v="8"/>
    <n v="5013764"/>
    <m/>
    <m/>
  </r>
  <r>
    <s v="COUNTY"/>
    <x v="15"/>
    <s v="904210"/>
    <n v="0.23"/>
    <n v="0.23"/>
    <x v="0"/>
    <d v="2016-12-25T00:00:00"/>
    <x v="8"/>
    <n v="5014810"/>
    <m/>
    <m/>
  </r>
  <r>
    <s v="COUNTY"/>
    <x v="15"/>
    <s v="904211"/>
    <n v="0.23"/>
    <n v="0.23"/>
    <x v="0"/>
    <d v="2016-12-25T00:00:00"/>
    <x v="8"/>
    <n v="5014974"/>
    <m/>
    <m/>
  </r>
  <r>
    <s v="COUNTY"/>
    <x v="15"/>
    <s v="904212"/>
    <n v="0.23"/>
    <n v="0.23"/>
    <x v="0"/>
    <d v="2016-12-25T00:00:00"/>
    <x v="8"/>
    <n v="5015015"/>
    <m/>
    <m/>
  </r>
  <r>
    <s v="COUNTY"/>
    <x v="15"/>
    <s v="904213"/>
    <n v="0.23"/>
    <n v="0.23"/>
    <x v="0"/>
    <d v="2016-12-25T00:00:00"/>
    <x v="8"/>
    <n v="5015030"/>
    <m/>
    <m/>
  </r>
  <r>
    <s v="COUNTY"/>
    <x v="15"/>
    <s v="904214"/>
    <n v="0.23"/>
    <n v="0.23"/>
    <x v="0"/>
    <d v="2016-12-25T00:00:00"/>
    <x v="8"/>
    <n v="5015063"/>
    <m/>
    <m/>
  </r>
  <r>
    <s v="COUNTY"/>
    <x v="15"/>
    <s v="904215"/>
    <n v="0.23"/>
    <n v="0.23"/>
    <x v="0"/>
    <d v="2016-12-25T00:00:00"/>
    <x v="8"/>
    <n v="5015680"/>
    <m/>
    <m/>
  </r>
  <r>
    <s v="COUNTY"/>
    <x v="15"/>
    <s v="904216"/>
    <n v="0.23"/>
    <n v="0.23"/>
    <x v="0"/>
    <d v="2016-12-25T00:00:00"/>
    <x v="8"/>
    <n v="5015800"/>
    <m/>
    <m/>
  </r>
  <r>
    <s v="COUNTY"/>
    <x v="15"/>
    <s v="904217"/>
    <n v="0.23"/>
    <n v="0.23"/>
    <x v="0"/>
    <d v="2016-12-25T00:00:00"/>
    <x v="8"/>
    <n v="5015825"/>
    <m/>
    <m/>
  </r>
  <r>
    <s v="COUNTY"/>
    <x v="15"/>
    <s v="904218"/>
    <n v="0.23"/>
    <n v="0.23"/>
    <x v="0"/>
    <d v="2016-12-25T00:00:00"/>
    <x v="8"/>
    <n v="5015838"/>
    <m/>
    <m/>
  </r>
  <r>
    <s v="COUNTY"/>
    <x v="15"/>
    <s v="904219"/>
    <n v="0.23"/>
    <n v="0.23"/>
    <x v="0"/>
    <d v="2016-12-25T00:00:00"/>
    <x v="8"/>
    <n v="5015894"/>
    <m/>
    <m/>
  </r>
  <r>
    <s v="COUNTY"/>
    <x v="15"/>
    <s v="904220"/>
    <n v="0.23"/>
    <n v="0.23"/>
    <x v="0"/>
    <d v="2016-12-25T00:00:00"/>
    <x v="8"/>
    <n v="5015929"/>
    <m/>
    <m/>
  </r>
  <r>
    <s v="COUNTY"/>
    <x v="15"/>
    <s v="904221"/>
    <n v="0.23"/>
    <n v="0.23"/>
    <x v="0"/>
    <d v="2016-12-25T00:00:00"/>
    <x v="8"/>
    <n v="5015985"/>
    <m/>
    <m/>
  </r>
  <r>
    <s v="COUNTY"/>
    <x v="15"/>
    <s v="904222"/>
    <n v="0.23"/>
    <n v="0.23"/>
    <x v="0"/>
    <d v="2016-12-25T00:00:00"/>
    <x v="8"/>
    <n v="5016010"/>
    <m/>
    <m/>
  </r>
  <r>
    <s v="COUNTY"/>
    <x v="15"/>
    <s v="904223"/>
    <n v="0.23"/>
    <n v="0.23"/>
    <x v="0"/>
    <d v="2016-12-25T00:00:00"/>
    <x v="8"/>
    <n v="5016011"/>
    <m/>
    <m/>
  </r>
  <r>
    <s v="COUNTY"/>
    <x v="15"/>
    <s v="904224"/>
    <n v="0.23"/>
    <n v="0.23"/>
    <x v="0"/>
    <d v="2016-12-25T00:00:00"/>
    <x v="8"/>
    <n v="5016032"/>
    <m/>
    <m/>
  </r>
  <r>
    <s v="COUNTY"/>
    <x v="15"/>
    <s v="904225"/>
    <n v="0.23"/>
    <n v="0.23"/>
    <x v="0"/>
    <d v="2016-12-25T00:00:00"/>
    <x v="8"/>
    <n v="5016037"/>
    <m/>
    <m/>
  </r>
  <r>
    <s v="COUNTY"/>
    <x v="15"/>
    <s v="904226"/>
    <n v="0.23"/>
    <n v="0.23"/>
    <x v="0"/>
    <d v="2016-12-25T00:00:00"/>
    <x v="8"/>
    <n v="5016178"/>
    <m/>
    <m/>
  </r>
  <r>
    <s v="COUNTY"/>
    <x v="15"/>
    <s v="904227"/>
    <n v="0.23"/>
    <n v="0.23"/>
    <x v="0"/>
    <d v="2016-12-25T00:00:00"/>
    <x v="8"/>
    <n v="5016203"/>
    <m/>
    <m/>
  </r>
  <r>
    <s v="COUNTY"/>
    <x v="15"/>
    <s v="904228"/>
    <n v="0.23"/>
    <n v="0.23"/>
    <x v="0"/>
    <d v="2016-12-25T00:00:00"/>
    <x v="8"/>
    <n v="5016219"/>
    <m/>
    <m/>
  </r>
  <r>
    <s v="COUNTY"/>
    <x v="15"/>
    <s v="904229"/>
    <n v="0.23"/>
    <n v="0.23"/>
    <x v="0"/>
    <d v="2016-12-25T00:00:00"/>
    <x v="8"/>
    <n v="5016235"/>
    <m/>
    <m/>
  </r>
  <r>
    <s v="COUNTY"/>
    <x v="15"/>
    <s v="904230"/>
    <n v="0.23"/>
    <n v="0.23"/>
    <x v="0"/>
    <d v="2016-12-25T00:00:00"/>
    <x v="8"/>
    <n v="5016268"/>
    <m/>
    <m/>
  </r>
  <r>
    <s v="COUNTY"/>
    <x v="15"/>
    <s v="904231"/>
    <n v="0.23"/>
    <n v="0.23"/>
    <x v="0"/>
    <d v="2016-12-25T00:00:00"/>
    <x v="8"/>
    <n v="5016272"/>
    <m/>
    <m/>
  </r>
  <r>
    <s v="COUNTY"/>
    <x v="15"/>
    <s v="904232"/>
    <n v="0.23"/>
    <n v="0.23"/>
    <x v="0"/>
    <d v="2016-12-25T00:00:00"/>
    <x v="8"/>
    <n v="5016288"/>
    <m/>
    <m/>
  </r>
  <r>
    <s v="COUNTY"/>
    <x v="15"/>
    <s v="904233"/>
    <n v="0.23"/>
    <n v="0.23"/>
    <x v="0"/>
    <d v="2016-12-25T00:00:00"/>
    <x v="8"/>
    <n v="5016309"/>
    <m/>
    <m/>
  </r>
  <r>
    <s v="COUNTY"/>
    <x v="15"/>
    <s v="904234"/>
    <n v="0.23"/>
    <n v="0.23"/>
    <x v="0"/>
    <d v="2016-12-25T00:00:00"/>
    <x v="8"/>
    <n v="5016314"/>
    <m/>
    <m/>
  </r>
  <r>
    <s v="COUNTY"/>
    <x v="15"/>
    <s v="904235"/>
    <n v="0.23"/>
    <n v="0.23"/>
    <x v="0"/>
    <d v="2016-12-25T00:00:00"/>
    <x v="8"/>
    <n v="5016399"/>
    <m/>
    <m/>
  </r>
  <r>
    <s v="COUNTY"/>
    <x v="15"/>
    <s v="904236"/>
    <n v="0.23"/>
    <n v="0.23"/>
    <x v="0"/>
    <d v="2016-12-25T00:00:00"/>
    <x v="8"/>
    <n v="5016481"/>
    <m/>
    <m/>
  </r>
  <r>
    <s v="COUNTY"/>
    <x v="15"/>
    <s v="904237"/>
    <n v="0.23"/>
    <n v="0.23"/>
    <x v="0"/>
    <d v="2016-12-25T00:00:00"/>
    <x v="8"/>
    <n v="5016573"/>
    <m/>
    <m/>
  </r>
  <r>
    <s v="COUNTY"/>
    <x v="15"/>
    <s v="904238"/>
    <n v="0.23"/>
    <n v="0.23"/>
    <x v="0"/>
    <d v="2016-12-25T00:00:00"/>
    <x v="8"/>
    <n v="5016620"/>
    <m/>
    <m/>
  </r>
  <r>
    <s v="COUNTY"/>
    <x v="15"/>
    <s v="904239"/>
    <n v="0.23"/>
    <n v="0.23"/>
    <x v="0"/>
    <d v="2016-12-25T00:00:00"/>
    <x v="8"/>
    <n v="5016643"/>
    <m/>
    <m/>
  </r>
  <r>
    <s v="COUNTY"/>
    <x v="15"/>
    <s v="904240"/>
    <n v="0.23"/>
    <n v="0.23"/>
    <x v="0"/>
    <d v="2016-12-25T00:00:00"/>
    <x v="8"/>
    <n v="5016645"/>
    <m/>
    <m/>
  </r>
  <r>
    <s v="COUNTY"/>
    <x v="15"/>
    <s v="904241"/>
    <n v="0.23"/>
    <n v="0.23"/>
    <x v="0"/>
    <d v="2016-12-25T00:00:00"/>
    <x v="8"/>
    <n v="5016759"/>
    <m/>
    <m/>
  </r>
  <r>
    <s v="COUNTY"/>
    <x v="15"/>
    <s v="904242"/>
    <n v="0.23"/>
    <n v="0.23"/>
    <x v="0"/>
    <d v="2016-12-25T00:00:00"/>
    <x v="8"/>
    <n v="5016806"/>
    <m/>
    <m/>
  </r>
  <r>
    <s v="COUNTY"/>
    <x v="15"/>
    <s v="904243"/>
    <n v="0.23"/>
    <n v="0.23"/>
    <x v="0"/>
    <d v="2016-12-25T00:00:00"/>
    <x v="8"/>
    <n v="5700170"/>
    <m/>
    <m/>
  </r>
  <r>
    <s v="COUNTY"/>
    <x v="15"/>
    <s v="904244"/>
    <n v="0.23"/>
    <n v="0.23"/>
    <x v="0"/>
    <d v="2016-12-25T00:00:00"/>
    <x v="8"/>
    <n v="5700200"/>
    <m/>
    <m/>
  </r>
  <r>
    <s v="COUNTY"/>
    <x v="15"/>
    <s v="904245"/>
    <n v="0.23"/>
    <n v="0.23"/>
    <x v="0"/>
    <d v="2016-12-25T00:00:00"/>
    <x v="8"/>
    <n v="5700370"/>
    <m/>
    <m/>
  </r>
  <r>
    <s v="COUNTY"/>
    <x v="15"/>
    <s v="904246"/>
    <n v="0.23"/>
    <n v="0.23"/>
    <x v="0"/>
    <d v="2016-12-25T00:00:00"/>
    <x v="8"/>
    <n v="5700940"/>
    <m/>
    <m/>
  </r>
  <r>
    <s v="COUNTY"/>
    <x v="15"/>
    <s v="904247"/>
    <n v="0.23"/>
    <n v="0.23"/>
    <x v="0"/>
    <d v="2016-12-25T00:00:00"/>
    <x v="8"/>
    <n v="5701260"/>
    <m/>
    <m/>
  </r>
  <r>
    <s v="COUNTY"/>
    <x v="15"/>
    <s v="904248"/>
    <n v="0.23"/>
    <n v="0.23"/>
    <x v="0"/>
    <d v="2016-12-25T00:00:00"/>
    <x v="8"/>
    <n v="5701270"/>
    <m/>
    <m/>
  </r>
  <r>
    <s v="COUNTY"/>
    <x v="15"/>
    <s v="904249"/>
    <n v="0.23"/>
    <n v="0.23"/>
    <x v="0"/>
    <d v="2016-12-25T00:00:00"/>
    <x v="8"/>
    <n v="5701480"/>
    <m/>
    <m/>
  </r>
  <r>
    <s v="COUNTY"/>
    <x v="15"/>
    <s v="904250"/>
    <n v="0.23"/>
    <n v="0.23"/>
    <x v="0"/>
    <d v="2016-12-25T00:00:00"/>
    <x v="8"/>
    <n v="5702140"/>
    <m/>
    <m/>
  </r>
  <r>
    <s v="COUNTY"/>
    <x v="15"/>
    <s v="904251"/>
    <n v="0.23"/>
    <n v="0.23"/>
    <x v="0"/>
    <d v="2016-12-25T00:00:00"/>
    <x v="8"/>
    <n v="5702280"/>
    <m/>
    <m/>
  </r>
  <r>
    <s v="COUNTY"/>
    <x v="15"/>
    <s v="904252"/>
    <n v="0.23"/>
    <n v="0.23"/>
    <x v="0"/>
    <d v="2016-12-25T00:00:00"/>
    <x v="8"/>
    <n v="5703030"/>
    <m/>
    <m/>
  </r>
  <r>
    <s v="COUNTY"/>
    <x v="15"/>
    <s v="904253"/>
    <n v="0.23"/>
    <n v="0.23"/>
    <x v="0"/>
    <d v="2016-12-25T00:00:00"/>
    <x v="8"/>
    <n v="5703140"/>
    <m/>
    <m/>
  </r>
  <r>
    <s v="COUNTY"/>
    <x v="15"/>
    <s v="904254"/>
    <n v="0.23"/>
    <n v="0.23"/>
    <x v="0"/>
    <d v="2016-12-25T00:00:00"/>
    <x v="8"/>
    <n v="5703250"/>
    <m/>
    <m/>
  </r>
  <r>
    <s v="COUNTY"/>
    <x v="15"/>
    <s v="904255"/>
    <n v="0.23"/>
    <n v="0.23"/>
    <x v="0"/>
    <d v="2016-12-25T00:00:00"/>
    <x v="8"/>
    <n v="5703500"/>
    <m/>
    <m/>
  </r>
  <r>
    <s v="COUNTY"/>
    <x v="15"/>
    <s v="904256"/>
    <n v="0.23"/>
    <n v="0.23"/>
    <x v="0"/>
    <d v="2016-12-25T00:00:00"/>
    <x v="8"/>
    <n v="5703640"/>
    <m/>
    <m/>
  </r>
  <r>
    <s v="COUNTY"/>
    <x v="15"/>
    <s v="904257"/>
    <n v="0.23"/>
    <n v="0.23"/>
    <x v="0"/>
    <d v="2016-12-25T00:00:00"/>
    <x v="8"/>
    <n v="5703750"/>
    <m/>
    <m/>
  </r>
  <r>
    <s v="COUNTY"/>
    <x v="15"/>
    <s v="904258"/>
    <n v="0.23"/>
    <n v="0.23"/>
    <x v="0"/>
    <d v="2016-12-25T00:00:00"/>
    <x v="8"/>
    <n v="5703980"/>
    <m/>
    <m/>
  </r>
  <r>
    <s v="COUNTY"/>
    <x v="15"/>
    <s v="904259"/>
    <n v="0.23"/>
    <n v="0.23"/>
    <x v="0"/>
    <d v="2016-12-25T00:00:00"/>
    <x v="8"/>
    <n v="5705150"/>
    <m/>
    <m/>
  </r>
  <r>
    <s v="COUNTY"/>
    <x v="15"/>
    <s v="904260"/>
    <n v="0.23"/>
    <n v="0.23"/>
    <x v="0"/>
    <d v="2016-12-25T00:00:00"/>
    <x v="8"/>
    <n v="5705260"/>
    <m/>
    <m/>
  </r>
  <r>
    <s v="COUNTY"/>
    <x v="15"/>
    <s v="904261"/>
    <n v="0.23"/>
    <n v="0.23"/>
    <x v="0"/>
    <d v="2016-12-25T00:00:00"/>
    <x v="8"/>
    <n v="5705280"/>
    <m/>
    <m/>
  </r>
  <r>
    <s v="COUNTY"/>
    <x v="15"/>
    <s v="904262"/>
    <n v="0.23"/>
    <n v="0.23"/>
    <x v="0"/>
    <d v="2016-12-25T00:00:00"/>
    <x v="8"/>
    <n v="5705520"/>
    <m/>
    <m/>
  </r>
  <r>
    <s v="COUNTY"/>
    <x v="15"/>
    <s v="904263"/>
    <n v="0.23"/>
    <n v="0.23"/>
    <x v="0"/>
    <d v="2016-12-25T00:00:00"/>
    <x v="8"/>
    <n v="5705890"/>
    <m/>
    <m/>
  </r>
  <r>
    <s v="COUNTY"/>
    <x v="15"/>
    <s v="904264"/>
    <n v="0.23"/>
    <n v="0.23"/>
    <x v="0"/>
    <d v="2016-12-25T00:00:00"/>
    <x v="8"/>
    <n v="5706060"/>
    <m/>
    <m/>
  </r>
  <r>
    <s v="COUNTY"/>
    <x v="15"/>
    <s v="904265"/>
    <n v="0.23"/>
    <n v="0.23"/>
    <x v="0"/>
    <d v="2016-12-25T00:00:00"/>
    <x v="8"/>
    <n v="5706070"/>
    <m/>
    <m/>
  </r>
  <r>
    <s v="COUNTY"/>
    <x v="15"/>
    <s v="904266"/>
    <n v="0.23"/>
    <n v="0.23"/>
    <x v="0"/>
    <d v="2016-12-25T00:00:00"/>
    <x v="8"/>
    <n v="5706080"/>
    <m/>
    <m/>
  </r>
  <r>
    <s v="COUNTY"/>
    <x v="15"/>
    <s v="904267"/>
    <n v="0.23"/>
    <n v="0.23"/>
    <x v="0"/>
    <d v="2016-12-25T00:00:00"/>
    <x v="8"/>
    <n v="5706090"/>
    <m/>
    <m/>
  </r>
  <r>
    <s v="COUNTY"/>
    <x v="15"/>
    <s v="904268"/>
    <n v="0.23"/>
    <n v="0.23"/>
    <x v="0"/>
    <d v="2016-12-25T00:00:00"/>
    <x v="8"/>
    <n v="5707240"/>
    <m/>
    <m/>
  </r>
  <r>
    <s v="COUNTY"/>
    <x v="15"/>
    <s v="904269"/>
    <n v="0.23"/>
    <n v="0.23"/>
    <x v="0"/>
    <d v="2016-12-25T00:00:00"/>
    <x v="8"/>
    <n v="5708010"/>
    <m/>
    <m/>
  </r>
  <r>
    <s v="COUNTY"/>
    <x v="15"/>
    <s v="904270"/>
    <n v="0.23"/>
    <n v="0.23"/>
    <x v="0"/>
    <d v="2016-12-25T00:00:00"/>
    <x v="8"/>
    <n v="5708050"/>
    <m/>
    <m/>
  </r>
  <r>
    <s v="COUNTY"/>
    <x v="15"/>
    <s v="904271"/>
    <n v="0.23"/>
    <n v="0.23"/>
    <x v="0"/>
    <d v="2016-12-25T00:00:00"/>
    <x v="8"/>
    <n v="5708110"/>
    <m/>
    <m/>
  </r>
  <r>
    <s v="COUNTY"/>
    <x v="15"/>
    <s v="904272"/>
    <n v="0.23"/>
    <n v="0.23"/>
    <x v="0"/>
    <d v="2016-12-25T00:00:00"/>
    <x v="8"/>
    <n v="5708450"/>
    <m/>
    <m/>
  </r>
  <r>
    <s v="COUNTY"/>
    <x v="15"/>
    <s v="904273"/>
    <n v="0.23"/>
    <n v="0.23"/>
    <x v="0"/>
    <d v="2016-12-25T00:00:00"/>
    <x v="8"/>
    <n v="5708470"/>
    <m/>
    <m/>
  </r>
  <r>
    <s v="COUNTY"/>
    <x v="15"/>
    <s v="904274"/>
    <n v="0.23"/>
    <n v="0.23"/>
    <x v="0"/>
    <d v="2016-12-25T00:00:00"/>
    <x v="8"/>
    <n v="5709010"/>
    <m/>
    <m/>
  </r>
  <r>
    <s v="COUNTY"/>
    <x v="15"/>
    <s v="904275"/>
    <n v="0.23"/>
    <n v="0.23"/>
    <x v="0"/>
    <d v="2016-12-25T00:00:00"/>
    <x v="8"/>
    <n v="5710720"/>
    <m/>
    <m/>
  </r>
  <r>
    <s v="COUNTY"/>
    <x v="15"/>
    <s v="904276"/>
    <n v="0.23"/>
    <n v="0.23"/>
    <x v="0"/>
    <d v="2016-12-25T00:00:00"/>
    <x v="8"/>
    <n v="5710940"/>
    <m/>
    <m/>
  </r>
  <r>
    <s v="COUNTY"/>
    <x v="15"/>
    <s v="904277"/>
    <n v="0.23"/>
    <n v="0.23"/>
    <x v="0"/>
    <d v="2016-12-25T00:00:00"/>
    <x v="8"/>
    <n v="5711080"/>
    <m/>
    <m/>
  </r>
  <r>
    <s v="COUNTY"/>
    <x v="15"/>
    <s v="904278"/>
    <n v="0.23"/>
    <n v="0.23"/>
    <x v="0"/>
    <d v="2016-12-25T00:00:00"/>
    <x v="8"/>
    <n v="5711970"/>
    <m/>
    <m/>
  </r>
  <r>
    <s v="COUNTY"/>
    <x v="15"/>
    <s v="904279"/>
    <n v="0.23"/>
    <n v="0.23"/>
    <x v="0"/>
    <d v="2016-12-25T00:00:00"/>
    <x v="8"/>
    <n v="5712280"/>
    <m/>
    <m/>
  </r>
  <r>
    <s v="COUNTY"/>
    <x v="15"/>
    <s v="904280"/>
    <n v="0.23"/>
    <n v="0.23"/>
    <x v="0"/>
    <d v="2016-12-25T00:00:00"/>
    <x v="8"/>
    <n v="5712380"/>
    <m/>
    <m/>
  </r>
  <r>
    <s v="COUNTY"/>
    <x v="15"/>
    <s v="904281"/>
    <n v="0.23"/>
    <n v="0.23"/>
    <x v="0"/>
    <d v="2016-12-25T00:00:00"/>
    <x v="8"/>
    <n v="5712700"/>
    <m/>
    <m/>
  </r>
  <r>
    <s v="COUNTY"/>
    <x v="15"/>
    <s v="904282"/>
    <n v="0.23"/>
    <n v="0.23"/>
    <x v="0"/>
    <d v="2016-12-25T00:00:00"/>
    <x v="8"/>
    <n v="5713610"/>
    <m/>
    <m/>
  </r>
  <r>
    <s v="COUNTY"/>
    <x v="15"/>
    <s v="904283"/>
    <n v="0.23"/>
    <n v="0.23"/>
    <x v="0"/>
    <d v="2016-12-25T00:00:00"/>
    <x v="8"/>
    <n v="5714090"/>
    <m/>
    <m/>
  </r>
  <r>
    <s v="COUNTY"/>
    <x v="15"/>
    <s v="904284"/>
    <n v="0.23"/>
    <n v="0.23"/>
    <x v="0"/>
    <d v="2016-12-25T00:00:00"/>
    <x v="8"/>
    <n v="5714160"/>
    <m/>
    <m/>
  </r>
  <r>
    <s v="COUNTY"/>
    <x v="15"/>
    <s v="904285"/>
    <n v="0.23"/>
    <n v="0.23"/>
    <x v="0"/>
    <d v="2016-12-25T00:00:00"/>
    <x v="8"/>
    <n v="5714250"/>
    <m/>
    <m/>
  </r>
  <r>
    <s v="COUNTY"/>
    <x v="15"/>
    <s v="904286"/>
    <n v="0.23"/>
    <n v="0.23"/>
    <x v="0"/>
    <d v="2016-12-25T00:00:00"/>
    <x v="8"/>
    <n v="5714290"/>
    <m/>
    <m/>
  </r>
  <r>
    <s v="COUNTY"/>
    <x v="15"/>
    <s v="904287"/>
    <n v="0.23"/>
    <n v="0.23"/>
    <x v="0"/>
    <d v="2016-12-25T00:00:00"/>
    <x v="8"/>
    <n v="5714540"/>
    <m/>
    <m/>
  </r>
  <r>
    <s v="COUNTY"/>
    <x v="15"/>
    <s v="904288"/>
    <n v="0.23"/>
    <n v="0.23"/>
    <x v="0"/>
    <d v="2016-12-25T00:00:00"/>
    <x v="8"/>
    <n v="5716270"/>
    <m/>
    <m/>
  </r>
  <r>
    <s v="COUNTY"/>
    <x v="15"/>
    <s v="904289"/>
    <n v="0.23"/>
    <n v="0.23"/>
    <x v="0"/>
    <d v="2016-12-25T00:00:00"/>
    <x v="8"/>
    <n v="5716300"/>
    <m/>
    <m/>
  </r>
  <r>
    <s v="COUNTY"/>
    <x v="15"/>
    <s v="904290"/>
    <n v="0.23"/>
    <n v="0.23"/>
    <x v="0"/>
    <d v="2016-12-25T00:00:00"/>
    <x v="8"/>
    <n v="5716410"/>
    <m/>
    <m/>
  </r>
  <r>
    <s v="COUNTY"/>
    <x v="15"/>
    <s v="904291"/>
    <n v="0.23"/>
    <n v="0.23"/>
    <x v="0"/>
    <d v="2016-12-25T00:00:00"/>
    <x v="8"/>
    <n v="5716660"/>
    <m/>
    <m/>
  </r>
  <r>
    <s v="COUNTY"/>
    <x v="15"/>
    <s v="904292"/>
    <n v="0.23"/>
    <n v="0.23"/>
    <x v="0"/>
    <d v="2016-12-25T00:00:00"/>
    <x v="8"/>
    <n v="5716680"/>
    <m/>
    <m/>
  </r>
  <r>
    <s v="COUNTY"/>
    <x v="15"/>
    <s v="904293"/>
    <n v="0.23"/>
    <n v="0.23"/>
    <x v="0"/>
    <d v="2016-12-25T00:00:00"/>
    <x v="8"/>
    <n v="5717130"/>
    <m/>
    <m/>
  </r>
  <r>
    <s v="COUNTY"/>
    <x v="15"/>
    <s v="904294"/>
    <n v="0.23"/>
    <n v="0.23"/>
    <x v="0"/>
    <d v="2016-12-25T00:00:00"/>
    <x v="8"/>
    <n v="5717140"/>
    <m/>
    <m/>
  </r>
  <r>
    <s v="COUNTY"/>
    <x v="15"/>
    <s v="904295"/>
    <n v="0.23"/>
    <n v="0.23"/>
    <x v="0"/>
    <d v="2016-12-25T00:00:00"/>
    <x v="8"/>
    <n v="5717210"/>
    <m/>
    <m/>
  </r>
  <r>
    <s v="COUNTY"/>
    <x v="15"/>
    <s v="904296"/>
    <n v="0.23"/>
    <n v="0.23"/>
    <x v="0"/>
    <d v="2016-12-25T00:00:00"/>
    <x v="8"/>
    <n v="5717300"/>
    <m/>
    <m/>
  </r>
  <r>
    <s v="COUNTY"/>
    <x v="15"/>
    <s v="904297"/>
    <n v="0.23"/>
    <n v="0.23"/>
    <x v="0"/>
    <d v="2016-12-25T00:00:00"/>
    <x v="8"/>
    <n v="5717350"/>
    <m/>
    <m/>
  </r>
  <r>
    <s v="COUNTY"/>
    <x v="15"/>
    <s v="904298"/>
    <n v="0.23"/>
    <n v="0.23"/>
    <x v="0"/>
    <d v="2016-12-25T00:00:00"/>
    <x v="8"/>
    <n v="5717420"/>
    <m/>
    <m/>
  </r>
  <r>
    <s v="COUNTY"/>
    <x v="15"/>
    <s v="904299"/>
    <n v="0.23"/>
    <n v="0.23"/>
    <x v="0"/>
    <d v="2016-12-25T00:00:00"/>
    <x v="8"/>
    <n v="5717520"/>
    <m/>
    <m/>
  </r>
  <r>
    <s v="COUNTY"/>
    <x v="15"/>
    <s v="904300"/>
    <n v="0.23"/>
    <n v="0.23"/>
    <x v="0"/>
    <d v="2016-12-25T00:00:00"/>
    <x v="8"/>
    <n v="5718880"/>
    <m/>
    <m/>
  </r>
  <r>
    <s v="COUNTY"/>
    <x v="15"/>
    <s v="904301"/>
    <n v="0.23"/>
    <n v="0.23"/>
    <x v="0"/>
    <d v="2016-12-25T00:00:00"/>
    <x v="8"/>
    <n v="5719180"/>
    <m/>
    <m/>
  </r>
  <r>
    <s v="COUNTY"/>
    <x v="15"/>
    <s v="904302"/>
    <n v="0.23"/>
    <n v="0.23"/>
    <x v="0"/>
    <d v="2016-12-25T00:00:00"/>
    <x v="8"/>
    <n v="5719400"/>
    <m/>
    <m/>
  </r>
  <r>
    <s v="COUNTY"/>
    <x v="15"/>
    <s v="904303"/>
    <n v="0.23"/>
    <n v="0.23"/>
    <x v="0"/>
    <d v="2016-12-25T00:00:00"/>
    <x v="8"/>
    <n v="5719700"/>
    <m/>
    <m/>
  </r>
  <r>
    <s v="COUNTY"/>
    <x v="15"/>
    <s v="904304"/>
    <n v="0.23"/>
    <n v="0.23"/>
    <x v="0"/>
    <d v="2016-12-25T00:00:00"/>
    <x v="8"/>
    <n v="5719730"/>
    <m/>
    <m/>
  </r>
  <r>
    <s v="COUNTY"/>
    <x v="15"/>
    <s v="904305"/>
    <n v="0.23"/>
    <n v="0.23"/>
    <x v="0"/>
    <d v="2016-12-25T00:00:00"/>
    <x v="8"/>
    <n v="5719970"/>
    <m/>
    <m/>
  </r>
  <r>
    <s v="COUNTY"/>
    <x v="15"/>
    <s v="904306"/>
    <n v="0.23"/>
    <n v="0.23"/>
    <x v="0"/>
    <d v="2016-12-25T00:00:00"/>
    <x v="8"/>
    <n v="5721850"/>
    <m/>
    <m/>
  </r>
  <r>
    <s v="COUNTY"/>
    <x v="15"/>
    <s v="904307"/>
    <n v="0.23"/>
    <n v="0.23"/>
    <x v="0"/>
    <d v="2016-12-25T00:00:00"/>
    <x v="8"/>
    <n v="5722300"/>
    <m/>
    <m/>
  </r>
  <r>
    <s v="COUNTY"/>
    <x v="15"/>
    <s v="904308"/>
    <n v="0.23"/>
    <n v="0.23"/>
    <x v="0"/>
    <d v="2016-12-25T00:00:00"/>
    <x v="8"/>
    <n v="5722460"/>
    <m/>
    <m/>
  </r>
  <r>
    <s v="COUNTY"/>
    <x v="15"/>
    <s v="904309"/>
    <n v="0.23"/>
    <n v="0.23"/>
    <x v="0"/>
    <d v="2016-12-25T00:00:00"/>
    <x v="8"/>
    <n v="5723470"/>
    <m/>
    <m/>
  </r>
  <r>
    <s v="COUNTY"/>
    <x v="15"/>
    <s v="904310"/>
    <n v="0.23"/>
    <n v="0.23"/>
    <x v="0"/>
    <d v="2016-12-25T00:00:00"/>
    <x v="8"/>
    <n v="5723580"/>
    <m/>
    <m/>
  </r>
  <r>
    <s v="COUNTY"/>
    <x v="15"/>
    <s v="904311"/>
    <n v="0.23"/>
    <n v="0.23"/>
    <x v="0"/>
    <d v="2016-12-25T00:00:00"/>
    <x v="8"/>
    <n v="5723810"/>
    <m/>
    <m/>
  </r>
  <r>
    <s v="COUNTY"/>
    <x v="15"/>
    <s v="904312"/>
    <n v="0.23"/>
    <n v="0.23"/>
    <x v="0"/>
    <d v="2016-12-25T00:00:00"/>
    <x v="8"/>
    <n v="5724060"/>
    <m/>
    <m/>
  </r>
  <r>
    <s v="COUNTY"/>
    <x v="15"/>
    <s v="904313"/>
    <n v="0.23"/>
    <n v="0.23"/>
    <x v="0"/>
    <d v="2016-12-25T00:00:00"/>
    <x v="8"/>
    <n v="5724590"/>
    <m/>
    <m/>
  </r>
  <r>
    <s v="COUNTY"/>
    <x v="15"/>
    <s v="904314"/>
    <n v="0.23"/>
    <n v="0.23"/>
    <x v="0"/>
    <d v="2016-12-25T00:00:00"/>
    <x v="8"/>
    <n v="5724970"/>
    <m/>
    <m/>
  </r>
  <r>
    <s v="COUNTY"/>
    <x v="15"/>
    <s v="904315"/>
    <n v="0.23"/>
    <n v="0.23"/>
    <x v="0"/>
    <d v="2016-12-25T00:00:00"/>
    <x v="8"/>
    <n v="5726060"/>
    <m/>
    <m/>
  </r>
  <r>
    <s v="COUNTY"/>
    <x v="15"/>
    <s v="904316"/>
    <n v="0.23"/>
    <n v="0.23"/>
    <x v="0"/>
    <d v="2016-12-25T00:00:00"/>
    <x v="8"/>
    <n v="5726190"/>
    <m/>
    <m/>
  </r>
  <r>
    <s v="COUNTY"/>
    <x v="15"/>
    <s v="904317"/>
    <n v="0.23"/>
    <n v="0.23"/>
    <x v="0"/>
    <d v="2016-12-25T00:00:00"/>
    <x v="8"/>
    <n v="5726360"/>
    <m/>
    <m/>
  </r>
  <r>
    <s v="COUNTY"/>
    <x v="15"/>
    <s v="904318"/>
    <n v="0.23"/>
    <n v="0.23"/>
    <x v="0"/>
    <d v="2016-12-25T00:00:00"/>
    <x v="8"/>
    <n v="5726610"/>
    <m/>
    <m/>
  </r>
  <r>
    <s v="COUNTY"/>
    <x v="15"/>
    <s v="904319"/>
    <n v="0.23"/>
    <n v="0.23"/>
    <x v="0"/>
    <d v="2016-12-25T00:00:00"/>
    <x v="8"/>
    <n v="5726750"/>
    <m/>
    <m/>
  </r>
  <r>
    <s v="COUNTY"/>
    <x v="15"/>
    <s v="904320"/>
    <n v="0.23"/>
    <n v="0.23"/>
    <x v="0"/>
    <d v="2016-12-25T00:00:00"/>
    <x v="8"/>
    <n v="5728060"/>
    <m/>
    <m/>
  </r>
  <r>
    <s v="COUNTY"/>
    <x v="15"/>
    <s v="904321"/>
    <n v="0.23"/>
    <n v="0.23"/>
    <x v="0"/>
    <d v="2016-12-25T00:00:00"/>
    <x v="8"/>
    <n v="5728120"/>
    <m/>
    <m/>
  </r>
  <r>
    <s v="COUNTY"/>
    <x v="15"/>
    <s v="904322"/>
    <n v="0.23"/>
    <n v="0.23"/>
    <x v="0"/>
    <d v="2016-12-25T00:00:00"/>
    <x v="8"/>
    <n v="5728140"/>
    <m/>
    <m/>
  </r>
  <r>
    <s v="COUNTY"/>
    <x v="15"/>
    <s v="904323"/>
    <n v="0.23"/>
    <n v="0.23"/>
    <x v="0"/>
    <d v="2016-12-25T00:00:00"/>
    <x v="8"/>
    <n v="5728410"/>
    <m/>
    <m/>
  </r>
  <r>
    <s v="COUNTY"/>
    <x v="15"/>
    <s v="904324"/>
    <n v="0.23"/>
    <n v="0.23"/>
    <x v="0"/>
    <d v="2016-12-25T00:00:00"/>
    <x v="8"/>
    <n v="5728430"/>
    <m/>
    <m/>
  </r>
  <r>
    <s v="COUNTY"/>
    <x v="15"/>
    <s v="904325"/>
    <n v="0.23"/>
    <n v="0.23"/>
    <x v="0"/>
    <d v="2016-12-25T00:00:00"/>
    <x v="8"/>
    <n v="5728480"/>
    <m/>
    <m/>
  </r>
  <r>
    <s v="COUNTY"/>
    <x v="15"/>
    <s v="904326"/>
    <n v="0.23"/>
    <n v="0.23"/>
    <x v="0"/>
    <d v="2016-12-25T00:00:00"/>
    <x v="8"/>
    <n v="5728520"/>
    <m/>
    <m/>
  </r>
  <r>
    <s v="COUNTY"/>
    <x v="15"/>
    <s v="904327"/>
    <n v="0.23"/>
    <n v="0.23"/>
    <x v="0"/>
    <d v="2016-12-25T00:00:00"/>
    <x v="8"/>
    <n v="5728740"/>
    <m/>
    <m/>
  </r>
  <r>
    <s v="COUNTY"/>
    <x v="15"/>
    <s v="904328"/>
    <n v="0.23"/>
    <n v="0.23"/>
    <x v="0"/>
    <d v="2016-12-25T00:00:00"/>
    <x v="8"/>
    <n v="5728790"/>
    <m/>
    <m/>
  </r>
  <r>
    <s v="COUNTY"/>
    <x v="15"/>
    <s v="904329"/>
    <n v="0.23"/>
    <n v="0.23"/>
    <x v="0"/>
    <d v="2016-12-25T00:00:00"/>
    <x v="8"/>
    <n v="5728850"/>
    <m/>
    <m/>
  </r>
  <r>
    <s v="COUNTY"/>
    <x v="15"/>
    <s v="904330"/>
    <n v="0.23"/>
    <n v="0.23"/>
    <x v="0"/>
    <d v="2016-12-25T00:00:00"/>
    <x v="8"/>
    <n v="5728900"/>
    <m/>
    <m/>
  </r>
  <r>
    <s v="COUNTY"/>
    <x v="15"/>
    <s v="904331"/>
    <n v="0.23"/>
    <n v="0.23"/>
    <x v="0"/>
    <d v="2016-12-25T00:00:00"/>
    <x v="8"/>
    <n v="5730010"/>
    <m/>
    <m/>
  </r>
  <r>
    <s v="COUNTY"/>
    <x v="15"/>
    <s v="904332"/>
    <n v="0.23"/>
    <n v="0.23"/>
    <x v="0"/>
    <d v="2016-12-25T00:00:00"/>
    <x v="8"/>
    <n v="5730120"/>
    <m/>
    <m/>
  </r>
  <r>
    <s v="COUNTY"/>
    <x v="15"/>
    <s v="904333"/>
    <n v="0.23"/>
    <n v="0.23"/>
    <x v="0"/>
    <d v="2016-12-25T00:00:00"/>
    <x v="8"/>
    <n v="5730130"/>
    <m/>
    <m/>
  </r>
  <r>
    <s v="COUNTY"/>
    <x v="15"/>
    <s v="904334"/>
    <n v="0.23"/>
    <n v="0.23"/>
    <x v="0"/>
    <d v="2016-12-25T00:00:00"/>
    <x v="8"/>
    <n v="5730290"/>
    <m/>
    <m/>
  </r>
  <r>
    <s v="COUNTY"/>
    <x v="15"/>
    <s v="904335"/>
    <n v="0.23"/>
    <n v="0.23"/>
    <x v="0"/>
    <d v="2016-12-25T00:00:00"/>
    <x v="8"/>
    <n v="5730450"/>
    <m/>
    <m/>
  </r>
  <r>
    <s v="COUNTY"/>
    <x v="15"/>
    <s v="904336"/>
    <n v="0.23"/>
    <n v="0.23"/>
    <x v="0"/>
    <d v="2016-12-25T00:00:00"/>
    <x v="8"/>
    <n v="5730460"/>
    <m/>
    <m/>
  </r>
  <r>
    <s v="COUNTY"/>
    <x v="15"/>
    <s v="904337"/>
    <n v="0.23"/>
    <n v="0.23"/>
    <x v="0"/>
    <d v="2016-12-25T00:00:00"/>
    <x v="8"/>
    <n v="5730470"/>
    <m/>
    <m/>
  </r>
  <r>
    <s v="COUNTY"/>
    <x v="15"/>
    <s v="904338"/>
    <n v="0.23"/>
    <n v="0.23"/>
    <x v="0"/>
    <d v="2016-12-25T00:00:00"/>
    <x v="8"/>
    <n v="5730540"/>
    <m/>
    <m/>
  </r>
  <r>
    <s v="COUNTY"/>
    <x v="15"/>
    <s v="904339"/>
    <n v="0.23"/>
    <n v="0.23"/>
    <x v="0"/>
    <d v="2016-12-25T00:00:00"/>
    <x v="8"/>
    <n v="5730640"/>
    <m/>
    <m/>
  </r>
  <r>
    <s v="COUNTY"/>
    <x v="15"/>
    <s v="904340"/>
    <n v="0.23"/>
    <n v="0.23"/>
    <x v="0"/>
    <d v="2016-12-25T00:00:00"/>
    <x v="8"/>
    <n v="5730850"/>
    <m/>
    <m/>
  </r>
  <r>
    <s v="COUNTY"/>
    <x v="15"/>
    <s v="904341"/>
    <n v="0.23"/>
    <n v="0.23"/>
    <x v="0"/>
    <d v="2016-12-25T00:00:00"/>
    <x v="8"/>
    <n v="5730950"/>
    <m/>
    <m/>
  </r>
  <r>
    <s v="COUNTY"/>
    <x v="15"/>
    <s v="904342"/>
    <n v="0.23"/>
    <n v="0.23"/>
    <x v="0"/>
    <d v="2016-12-25T00:00:00"/>
    <x v="8"/>
    <n v="5731580"/>
    <m/>
    <m/>
  </r>
  <r>
    <s v="COUNTY"/>
    <x v="15"/>
    <s v="904343"/>
    <n v="0.23"/>
    <n v="0.23"/>
    <x v="0"/>
    <d v="2016-12-25T00:00:00"/>
    <x v="8"/>
    <n v="5732140"/>
    <m/>
    <m/>
  </r>
  <r>
    <s v="COUNTY"/>
    <x v="15"/>
    <s v="904344"/>
    <n v="0.23"/>
    <n v="0.23"/>
    <x v="0"/>
    <d v="2016-12-25T00:00:00"/>
    <x v="8"/>
    <n v="5732160"/>
    <m/>
    <m/>
  </r>
  <r>
    <s v="COUNTY"/>
    <x v="15"/>
    <s v="904345"/>
    <n v="0.23"/>
    <n v="0.23"/>
    <x v="0"/>
    <d v="2016-12-25T00:00:00"/>
    <x v="8"/>
    <n v="5732230"/>
    <m/>
    <m/>
  </r>
  <r>
    <s v="COUNTY"/>
    <x v="15"/>
    <s v="904346"/>
    <n v="0.23"/>
    <n v="0.23"/>
    <x v="0"/>
    <d v="2016-12-25T00:00:00"/>
    <x v="8"/>
    <n v="5732340"/>
    <m/>
    <m/>
  </r>
  <r>
    <s v="COUNTY"/>
    <x v="15"/>
    <s v="904347"/>
    <n v="0.23"/>
    <n v="0.23"/>
    <x v="0"/>
    <d v="2016-12-25T00:00:00"/>
    <x v="8"/>
    <n v="5732800"/>
    <m/>
    <m/>
  </r>
  <r>
    <s v="COUNTY"/>
    <x v="15"/>
    <s v="904348"/>
    <n v="0.23"/>
    <n v="0.23"/>
    <x v="0"/>
    <d v="2016-12-25T00:00:00"/>
    <x v="8"/>
    <n v="5732880"/>
    <m/>
    <m/>
  </r>
  <r>
    <s v="COUNTY"/>
    <x v="15"/>
    <s v="904349"/>
    <n v="0.23"/>
    <n v="0.23"/>
    <x v="0"/>
    <d v="2016-12-25T00:00:00"/>
    <x v="8"/>
    <n v="5733000"/>
    <m/>
    <m/>
  </r>
  <r>
    <s v="COUNTY"/>
    <x v="15"/>
    <s v="904350"/>
    <n v="0.23"/>
    <n v="0.23"/>
    <x v="0"/>
    <d v="2016-12-25T00:00:00"/>
    <x v="8"/>
    <n v="5733020"/>
    <m/>
    <m/>
  </r>
  <r>
    <s v="COUNTY"/>
    <x v="15"/>
    <s v="904351"/>
    <n v="0.23"/>
    <n v="0.23"/>
    <x v="0"/>
    <d v="2016-12-25T00:00:00"/>
    <x v="8"/>
    <n v="5733080"/>
    <m/>
    <m/>
  </r>
  <r>
    <s v="COUNTY"/>
    <x v="15"/>
    <s v="904352"/>
    <n v="0.23"/>
    <n v="0.23"/>
    <x v="0"/>
    <d v="2016-12-25T00:00:00"/>
    <x v="8"/>
    <n v="5733140"/>
    <m/>
    <m/>
  </r>
  <r>
    <s v="COUNTY"/>
    <x v="15"/>
    <s v="904353"/>
    <n v="0.23"/>
    <n v="0.23"/>
    <x v="0"/>
    <d v="2016-12-25T00:00:00"/>
    <x v="8"/>
    <n v="5733170"/>
    <m/>
    <m/>
  </r>
  <r>
    <s v="COUNTY"/>
    <x v="15"/>
    <s v="904354"/>
    <n v="0.23"/>
    <n v="0.23"/>
    <x v="0"/>
    <d v="2016-12-25T00:00:00"/>
    <x v="8"/>
    <n v="5733740"/>
    <m/>
    <m/>
  </r>
  <r>
    <s v="COUNTY"/>
    <x v="15"/>
    <s v="904355"/>
    <n v="0.23"/>
    <n v="0.23"/>
    <x v="0"/>
    <d v="2016-12-25T00:00:00"/>
    <x v="8"/>
    <n v="5734260"/>
    <m/>
    <m/>
  </r>
  <r>
    <s v="COUNTY"/>
    <x v="15"/>
    <s v="904356"/>
    <n v="0.23"/>
    <n v="0.23"/>
    <x v="0"/>
    <d v="2016-12-25T00:00:00"/>
    <x v="8"/>
    <n v="5734450"/>
    <m/>
    <m/>
  </r>
  <r>
    <s v="COUNTY"/>
    <x v="15"/>
    <s v="904357"/>
    <n v="0.23"/>
    <n v="0.23"/>
    <x v="0"/>
    <d v="2016-12-25T00:00:00"/>
    <x v="8"/>
    <n v="5734490"/>
    <m/>
    <m/>
  </r>
  <r>
    <s v="COUNTY"/>
    <x v="15"/>
    <s v="904358"/>
    <n v="0.23"/>
    <n v="0.23"/>
    <x v="0"/>
    <d v="2016-12-25T00:00:00"/>
    <x v="8"/>
    <n v="5734520"/>
    <m/>
    <m/>
  </r>
  <r>
    <s v="COUNTY"/>
    <x v="15"/>
    <s v="904359"/>
    <n v="0.23"/>
    <n v="0.23"/>
    <x v="0"/>
    <d v="2016-12-25T00:00:00"/>
    <x v="8"/>
    <n v="5734540"/>
    <m/>
    <m/>
  </r>
  <r>
    <s v="COUNTY"/>
    <x v="15"/>
    <s v="904360"/>
    <n v="0.23"/>
    <n v="0.23"/>
    <x v="0"/>
    <d v="2016-12-25T00:00:00"/>
    <x v="8"/>
    <n v="5734640"/>
    <m/>
    <m/>
  </r>
  <r>
    <s v="COUNTY"/>
    <x v="15"/>
    <s v="904361"/>
    <n v="0.23"/>
    <n v="0.23"/>
    <x v="0"/>
    <d v="2016-12-25T00:00:00"/>
    <x v="8"/>
    <n v="5734690"/>
    <m/>
    <m/>
  </r>
  <r>
    <s v="COUNTY"/>
    <x v="15"/>
    <s v="904362"/>
    <n v="0.23"/>
    <n v="0.23"/>
    <x v="0"/>
    <d v="2016-12-25T00:00:00"/>
    <x v="8"/>
    <n v="5734710"/>
    <m/>
    <m/>
  </r>
  <r>
    <s v="COUNTY"/>
    <x v="15"/>
    <s v="904363"/>
    <n v="0.23"/>
    <n v="0.23"/>
    <x v="0"/>
    <d v="2016-12-25T00:00:00"/>
    <x v="8"/>
    <n v="5736000"/>
    <m/>
    <m/>
  </r>
  <r>
    <s v="COUNTY"/>
    <x v="15"/>
    <s v="904364"/>
    <n v="0.23"/>
    <n v="0.23"/>
    <x v="0"/>
    <d v="2016-12-25T00:00:00"/>
    <x v="8"/>
    <n v="5736060"/>
    <m/>
    <m/>
  </r>
  <r>
    <s v="COUNTY"/>
    <x v="15"/>
    <s v="904365"/>
    <n v="0.23"/>
    <n v="0.23"/>
    <x v="0"/>
    <d v="2016-12-25T00:00:00"/>
    <x v="8"/>
    <n v="5736170"/>
    <m/>
    <m/>
  </r>
  <r>
    <s v="COUNTY"/>
    <x v="15"/>
    <s v="904366"/>
    <n v="0.23"/>
    <n v="0.23"/>
    <x v="0"/>
    <d v="2016-12-25T00:00:00"/>
    <x v="8"/>
    <n v="5736370"/>
    <m/>
    <m/>
  </r>
  <r>
    <s v="COUNTY"/>
    <x v="15"/>
    <s v="904367"/>
    <n v="0.23"/>
    <n v="0.23"/>
    <x v="0"/>
    <d v="2016-12-25T00:00:00"/>
    <x v="8"/>
    <n v="5736390"/>
    <m/>
    <m/>
  </r>
  <r>
    <s v="SpokCity"/>
    <x v="15"/>
    <s v="904368"/>
    <n v="0.23"/>
    <n v="0.23"/>
    <x v="0"/>
    <d v="2016-12-25T00:00:00"/>
    <x v="8"/>
    <n v="5736420"/>
    <m/>
    <m/>
  </r>
  <r>
    <s v="COUNTY"/>
    <x v="15"/>
    <s v="904369"/>
    <n v="0.23"/>
    <n v="0.23"/>
    <x v="0"/>
    <d v="2016-12-25T00:00:00"/>
    <x v="8"/>
    <n v="5737990"/>
    <m/>
    <m/>
  </r>
  <r>
    <s v="AWH"/>
    <x v="15"/>
    <s v="904370"/>
    <n v="0.23"/>
    <n v="0.23"/>
    <x v="0"/>
    <d v="2016-12-25T00:00:00"/>
    <x v="8"/>
    <n v="5738330"/>
    <m/>
    <m/>
  </r>
  <r>
    <s v="COUNTY"/>
    <x v="15"/>
    <s v="904371"/>
    <n v="0.23"/>
    <n v="0.23"/>
    <x v="0"/>
    <d v="2016-12-25T00:00:00"/>
    <x v="8"/>
    <n v="5738350"/>
    <m/>
    <m/>
  </r>
  <r>
    <s v="COUNTY"/>
    <x v="15"/>
    <s v="904372"/>
    <n v="0.23"/>
    <n v="0.23"/>
    <x v="0"/>
    <d v="2016-12-25T00:00:00"/>
    <x v="8"/>
    <n v="5738480"/>
    <m/>
    <m/>
  </r>
  <r>
    <s v="COUNTY"/>
    <x v="15"/>
    <s v="904373"/>
    <n v="0.23"/>
    <n v="0.23"/>
    <x v="0"/>
    <d v="2016-12-25T00:00:00"/>
    <x v="8"/>
    <n v="5738610"/>
    <m/>
    <m/>
  </r>
  <r>
    <s v="AWH"/>
    <x v="15"/>
    <s v="904374"/>
    <n v="0.23"/>
    <n v="0.23"/>
    <x v="0"/>
    <d v="2016-12-25T00:00:00"/>
    <x v="8"/>
    <n v="5738670"/>
    <m/>
    <m/>
  </r>
  <r>
    <s v="COUNTY"/>
    <x v="15"/>
    <s v="904375"/>
    <n v="0.23"/>
    <n v="0.23"/>
    <x v="0"/>
    <d v="2016-12-25T00:00:00"/>
    <x v="8"/>
    <n v="5738830"/>
    <m/>
    <m/>
  </r>
  <r>
    <s v="COUNTY"/>
    <x v="15"/>
    <s v="904376"/>
    <n v="0.23"/>
    <n v="0.23"/>
    <x v="0"/>
    <d v="2016-12-25T00:00:00"/>
    <x v="8"/>
    <n v="5738970"/>
    <m/>
    <m/>
  </r>
  <r>
    <s v="COUNTY"/>
    <x v="15"/>
    <s v="904377"/>
    <n v="0.23"/>
    <n v="0.23"/>
    <x v="0"/>
    <d v="2016-12-25T00:00:00"/>
    <x v="8"/>
    <n v="5739140"/>
    <m/>
    <m/>
  </r>
  <r>
    <s v="COUNTY"/>
    <x v="15"/>
    <s v="904378"/>
    <n v="0.23"/>
    <n v="0.23"/>
    <x v="0"/>
    <d v="2016-12-25T00:00:00"/>
    <x v="8"/>
    <n v="5739880"/>
    <m/>
    <m/>
  </r>
  <r>
    <s v="COUNTY"/>
    <x v="15"/>
    <s v="904379"/>
    <n v="0.23"/>
    <n v="0.23"/>
    <x v="0"/>
    <d v="2016-12-25T00:00:00"/>
    <x v="8"/>
    <n v="5740180"/>
    <m/>
    <m/>
  </r>
  <r>
    <s v="COUNTY"/>
    <x v="15"/>
    <s v="904380"/>
    <n v="0.23"/>
    <n v="0.23"/>
    <x v="0"/>
    <d v="2016-12-25T00:00:00"/>
    <x v="8"/>
    <n v="5740200"/>
    <m/>
    <m/>
  </r>
  <r>
    <s v="COUNTY"/>
    <x v="15"/>
    <s v="904381"/>
    <n v="0.23"/>
    <n v="0.23"/>
    <x v="0"/>
    <d v="2016-12-25T00:00:00"/>
    <x v="8"/>
    <n v="5740220"/>
    <m/>
    <m/>
  </r>
  <r>
    <s v="COUNTY"/>
    <x v="15"/>
    <s v="904382"/>
    <n v="0.23"/>
    <n v="0.23"/>
    <x v="0"/>
    <d v="2016-12-25T00:00:00"/>
    <x v="8"/>
    <n v="5740360"/>
    <m/>
    <m/>
  </r>
  <r>
    <s v="COUNTY"/>
    <x v="15"/>
    <s v="904383"/>
    <n v="0.23"/>
    <n v="0.23"/>
    <x v="0"/>
    <d v="2016-12-25T00:00:00"/>
    <x v="8"/>
    <n v="5740370"/>
    <m/>
    <m/>
  </r>
  <r>
    <s v="COUNTY"/>
    <x v="15"/>
    <s v="904384"/>
    <n v="0.23"/>
    <n v="0.23"/>
    <x v="0"/>
    <d v="2016-12-25T00:00:00"/>
    <x v="8"/>
    <n v="5740660"/>
    <m/>
    <m/>
  </r>
  <r>
    <s v="COUNTY"/>
    <x v="15"/>
    <s v="904385"/>
    <n v="0.23"/>
    <n v="0.23"/>
    <x v="0"/>
    <d v="2016-12-25T00:00:00"/>
    <x v="8"/>
    <n v="5740770"/>
    <m/>
    <m/>
  </r>
  <r>
    <s v="COUNTY"/>
    <x v="15"/>
    <s v="904386"/>
    <n v="0.23"/>
    <n v="0.23"/>
    <x v="0"/>
    <d v="2016-12-25T00:00:00"/>
    <x v="8"/>
    <n v="5740780"/>
    <m/>
    <m/>
  </r>
  <r>
    <s v="COUNTY"/>
    <x v="15"/>
    <s v="904387"/>
    <n v="0.23"/>
    <n v="0.23"/>
    <x v="0"/>
    <d v="2016-12-25T00:00:00"/>
    <x v="8"/>
    <n v="5740850"/>
    <m/>
    <m/>
  </r>
  <r>
    <s v="COUNTY"/>
    <x v="15"/>
    <s v="904388"/>
    <n v="0.23"/>
    <n v="0.23"/>
    <x v="0"/>
    <d v="2016-12-25T00:00:00"/>
    <x v="8"/>
    <n v="5740880"/>
    <m/>
    <m/>
  </r>
  <r>
    <s v="COUNTY"/>
    <x v="15"/>
    <s v="904389"/>
    <n v="0.23"/>
    <n v="0.23"/>
    <x v="0"/>
    <d v="2016-12-25T00:00:00"/>
    <x v="8"/>
    <n v="5741120"/>
    <m/>
    <m/>
  </r>
  <r>
    <s v="COUNTY"/>
    <x v="15"/>
    <s v="904390"/>
    <n v="0.23"/>
    <n v="0.23"/>
    <x v="0"/>
    <d v="2016-12-25T00:00:00"/>
    <x v="8"/>
    <n v="5741230"/>
    <m/>
    <m/>
  </r>
  <r>
    <s v="COUNTY"/>
    <x v="15"/>
    <s v="904391"/>
    <n v="0.23"/>
    <n v="0.23"/>
    <x v="0"/>
    <d v="2016-12-25T00:00:00"/>
    <x v="8"/>
    <n v="5741800"/>
    <m/>
    <m/>
  </r>
  <r>
    <s v="COUNTY"/>
    <x v="15"/>
    <s v="904392"/>
    <n v="0.23"/>
    <n v="0.23"/>
    <x v="0"/>
    <d v="2016-12-25T00:00:00"/>
    <x v="8"/>
    <n v="5741820"/>
    <m/>
    <m/>
  </r>
  <r>
    <s v="COUNTY"/>
    <x v="15"/>
    <s v="904393"/>
    <n v="0.23"/>
    <n v="0.23"/>
    <x v="0"/>
    <d v="2016-12-25T00:00:00"/>
    <x v="8"/>
    <n v="5742470"/>
    <m/>
    <m/>
  </r>
  <r>
    <s v="COUNTY"/>
    <x v="15"/>
    <s v="904394"/>
    <n v="0.23"/>
    <n v="0.23"/>
    <x v="0"/>
    <d v="2016-12-25T00:00:00"/>
    <x v="8"/>
    <n v="5742950"/>
    <m/>
    <m/>
  </r>
  <r>
    <s v="COUNTY"/>
    <x v="15"/>
    <s v="904395"/>
    <n v="0.23"/>
    <n v="0.23"/>
    <x v="0"/>
    <d v="2016-12-25T00:00:00"/>
    <x v="8"/>
    <n v="5742960"/>
    <m/>
    <m/>
  </r>
  <r>
    <s v="COUNTY"/>
    <x v="15"/>
    <s v="904396"/>
    <n v="0.23"/>
    <n v="0.23"/>
    <x v="0"/>
    <d v="2016-12-25T00:00:00"/>
    <x v="8"/>
    <n v="5743180"/>
    <m/>
    <m/>
  </r>
  <r>
    <s v="COUNTY"/>
    <x v="15"/>
    <s v="904397"/>
    <n v="0.23"/>
    <n v="0.23"/>
    <x v="0"/>
    <d v="2016-12-25T00:00:00"/>
    <x v="8"/>
    <n v="5743220"/>
    <m/>
    <m/>
  </r>
  <r>
    <s v="COUNTY"/>
    <x v="15"/>
    <s v="904398"/>
    <n v="0.23"/>
    <n v="0.23"/>
    <x v="0"/>
    <d v="2016-12-25T00:00:00"/>
    <x v="8"/>
    <n v="5743400"/>
    <m/>
    <m/>
  </r>
  <r>
    <s v="COUNTY"/>
    <x v="15"/>
    <s v="904399"/>
    <n v="0.23"/>
    <n v="0.23"/>
    <x v="0"/>
    <d v="2016-12-25T00:00:00"/>
    <x v="8"/>
    <n v="5743450"/>
    <m/>
    <m/>
  </r>
  <r>
    <s v="COUNTY"/>
    <x v="15"/>
    <s v="904400"/>
    <n v="0.23"/>
    <n v="0.23"/>
    <x v="0"/>
    <d v="2016-12-25T00:00:00"/>
    <x v="8"/>
    <n v="5743460"/>
    <m/>
    <m/>
  </r>
  <r>
    <s v="COUNTY"/>
    <x v="15"/>
    <s v="904401"/>
    <n v="0.23"/>
    <n v="0.23"/>
    <x v="0"/>
    <d v="2016-12-25T00:00:00"/>
    <x v="8"/>
    <n v="5743510"/>
    <m/>
    <m/>
  </r>
  <r>
    <s v="COUNTY"/>
    <x v="15"/>
    <s v="904402"/>
    <n v="0.23"/>
    <n v="0.23"/>
    <x v="0"/>
    <d v="2016-12-25T00:00:00"/>
    <x v="8"/>
    <n v="5743550"/>
    <m/>
    <m/>
  </r>
  <r>
    <s v="COUNTY"/>
    <x v="15"/>
    <s v="904403"/>
    <n v="0.23"/>
    <n v="0.23"/>
    <x v="0"/>
    <d v="2016-12-25T00:00:00"/>
    <x v="8"/>
    <n v="5743560"/>
    <m/>
    <m/>
  </r>
  <r>
    <s v="COUNTY"/>
    <x v="15"/>
    <s v="904404"/>
    <n v="0.23"/>
    <n v="0.23"/>
    <x v="0"/>
    <d v="2016-12-25T00:00:00"/>
    <x v="8"/>
    <n v="5743610"/>
    <m/>
    <m/>
  </r>
  <r>
    <s v="COUNTY"/>
    <x v="15"/>
    <s v="904405"/>
    <n v="0.23"/>
    <n v="0.23"/>
    <x v="0"/>
    <d v="2016-12-25T00:00:00"/>
    <x v="8"/>
    <n v="5743630"/>
    <m/>
    <m/>
  </r>
  <r>
    <s v="COUNTY"/>
    <x v="15"/>
    <s v="904406"/>
    <n v="0.23"/>
    <n v="0.23"/>
    <x v="0"/>
    <d v="2016-12-25T00:00:00"/>
    <x v="8"/>
    <n v="5743700"/>
    <m/>
    <m/>
  </r>
  <r>
    <s v="COUNTY"/>
    <x v="15"/>
    <s v="904407"/>
    <n v="0.23"/>
    <n v="0.23"/>
    <x v="0"/>
    <d v="2016-12-25T00:00:00"/>
    <x v="8"/>
    <n v="5743750"/>
    <m/>
    <m/>
  </r>
  <r>
    <s v="COUNTY"/>
    <x v="15"/>
    <s v="904408"/>
    <n v="0.23"/>
    <n v="0.23"/>
    <x v="0"/>
    <d v="2016-12-25T00:00:00"/>
    <x v="8"/>
    <n v="5743790"/>
    <m/>
    <m/>
  </r>
  <r>
    <s v="COUNTY"/>
    <x v="15"/>
    <s v="904409"/>
    <n v="0.23"/>
    <n v="0.23"/>
    <x v="0"/>
    <d v="2016-12-25T00:00:00"/>
    <x v="8"/>
    <n v="5743820"/>
    <m/>
    <m/>
  </r>
  <r>
    <s v="COUNTY"/>
    <x v="15"/>
    <s v="904410"/>
    <n v="0.23"/>
    <n v="0.23"/>
    <x v="0"/>
    <d v="2016-12-25T00:00:00"/>
    <x v="8"/>
    <n v="5743910"/>
    <m/>
    <m/>
  </r>
  <r>
    <s v="COUNTY"/>
    <x v="15"/>
    <s v="904411"/>
    <n v="0.23"/>
    <n v="0.23"/>
    <x v="0"/>
    <d v="2016-12-25T00:00:00"/>
    <x v="8"/>
    <n v="5743960"/>
    <m/>
    <m/>
  </r>
  <r>
    <s v="COUNTY"/>
    <x v="15"/>
    <s v="904412"/>
    <n v="0.23"/>
    <n v="0.23"/>
    <x v="0"/>
    <d v="2016-12-25T00:00:00"/>
    <x v="8"/>
    <n v="5743980"/>
    <m/>
    <m/>
  </r>
  <r>
    <s v="COUNTY"/>
    <x v="15"/>
    <s v="904413"/>
    <n v="0.23"/>
    <n v="0.23"/>
    <x v="0"/>
    <d v="2016-12-25T00:00:00"/>
    <x v="8"/>
    <n v="5744010"/>
    <m/>
    <m/>
  </r>
  <r>
    <s v="COUNTY"/>
    <x v="15"/>
    <s v="904414"/>
    <n v="0.23"/>
    <n v="0.23"/>
    <x v="0"/>
    <d v="2016-12-25T00:00:00"/>
    <x v="8"/>
    <n v="5744560"/>
    <m/>
    <m/>
  </r>
  <r>
    <s v="AWH"/>
    <x v="15"/>
    <s v="904415"/>
    <n v="0.23"/>
    <n v="0.23"/>
    <x v="0"/>
    <d v="2016-12-25T00:00:00"/>
    <x v="8"/>
    <n v="5745760"/>
    <m/>
    <m/>
  </r>
  <r>
    <s v="COUNTY"/>
    <x v="15"/>
    <s v="904416"/>
    <n v="0.23"/>
    <n v="0.23"/>
    <x v="0"/>
    <d v="2016-12-25T00:00:00"/>
    <x v="8"/>
    <n v="5745850"/>
    <m/>
    <m/>
  </r>
  <r>
    <s v="COUNTY"/>
    <x v="15"/>
    <s v="904417"/>
    <n v="0.23"/>
    <n v="0.23"/>
    <x v="0"/>
    <d v="2016-12-25T00:00:00"/>
    <x v="8"/>
    <n v="5745900"/>
    <m/>
    <m/>
  </r>
  <r>
    <s v="COUNTY"/>
    <x v="15"/>
    <s v="904418"/>
    <n v="0.23"/>
    <n v="0.23"/>
    <x v="0"/>
    <d v="2016-12-25T00:00:00"/>
    <x v="8"/>
    <n v="5745920"/>
    <m/>
    <m/>
  </r>
  <r>
    <s v="COUNTY"/>
    <x v="15"/>
    <s v="904419"/>
    <n v="0.23"/>
    <n v="0.23"/>
    <x v="0"/>
    <d v="2016-12-25T00:00:00"/>
    <x v="8"/>
    <n v="5745930"/>
    <m/>
    <m/>
  </r>
  <r>
    <s v="COUNTY"/>
    <x v="15"/>
    <s v="904420"/>
    <n v="0.23"/>
    <n v="0.23"/>
    <x v="0"/>
    <d v="2016-12-25T00:00:00"/>
    <x v="8"/>
    <n v="5745970"/>
    <m/>
    <m/>
  </r>
  <r>
    <s v="COUNTY"/>
    <x v="15"/>
    <s v="904421"/>
    <n v="0.23"/>
    <n v="0.23"/>
    <x v="0"/>
    <d v="2016-12-25T00:00:00"/>
    <x v="8"/>
    <n v="5746100"/>
    <m/>
    <m/>
  </r>
  <r>
    <s v="COUNTY"/>
    <x v="15"/>
    <s v="904422"/>
    <n v="0.23"/>
    <n v="0.23"/>
    <x v="0"/>
    <d v="2016-12-25T00:00:00"/>
    <x v="8"/>
    <n v="5746140"/>
    <m/>
    <m/>
  </r>
  <r>
    <s v="COUNTY"/>
    <x v="15"/>
    <s v="904423"/>
    <n v="0.23"/>
    <n v="0.23"/>
    <x v="0"/>
    <d v="2016-12-25T00:00:00"/>
    <x v="8"/>
    <n v="5746260"/>
    <m/>
    <m/>
  </r>
  <r>
    <s v="COUNTY"/>
    <x v="15"/>
    <s v="904424"/>
    <n v="0.23"/>
    <n v="0.23"/>
    <x v="0"/>
    <d v="2016-12-25T00:00:00"/>
    <x v="8"/>
    <n v="5746270"/>
    <m/>
    <m/>
  </r>
  <r>
    <s v="COUNTY"/>
    <x v="15"/>
    <s v="904425"/>
    <n v="0.23"/>
    <n v="0.23"/>
    <x v="0"/>
    <d v="2016-12-25T00:00:00"/>
    <x v="8"/>
    <n v="5746320"/>
    <m/>
    <m/>
  </r>
  <r>
    <s v="COUNTY"/>
    <x v="15"/>
    <s v="904426"/>
    <n v="0.23"/>
    <n v="0.23"/>
    <x v="0"/>
    <d v="2016-12-25T00:00:00"/>
    <x v="8"/>
    <n v="5746330"/>
    <m/>
    <m/>
  </r>
  <r>
    <s v="COUNTY"/>
    <x v="15"/>
    <s v="904427"/>
    <n v="0.23"/>
    <n v="0.23"/>
    <x v="0"/>
    <d v="2016-12-25T00:00:00"/>
    <x v="8"/>
    <n v="5746370"/>
    <m/>
    <m/>
  </r>
  <r>
    <s v="COUNTY"/>
    <x v="15"/>
    <s v="904428"/>
    <n v="0.23"/>
    <n v="0.23"/>
    <x v="0"/>
    <d v="2016-12-25T00:00:00"/>
    <x v="8"/>
    <n v="5746410"/>
    <m/>
    <m/>
  </r>
  <r>
    <s v="COUNTY"/>
    <x v="15"/>
    <s v="904429"/>
    <n v="0.23"/>
    <n v="0.23"/>
    <x v="0"/>
    <d v="2016-12-25T00:00:00"/>
    <x v="8"/>
    <n v="5746460"/>
    <m/>
    <m/>
  </r>
  <r>
    <s v="COUNTY"/>
    <x v="15"/>
    <s v="904430"/>
    <n v="0.23"/>
    <n v="0.23"/>
    <x v="0"/>
    <d v="2016-12-25T00:00:00"/>
    <x v="8"/>
    <n v="5746510"/>
    <m/>
    <m/>
  </r>
  <r>
    <s v="COUNTY"/>
    <x v="15"/>
    <s v="904431"/>
    <n v="0.23"/>
    <n v="0.23"/>
    <x v="0"/>
    <d v="2016-12-25T00:00:00"/>
    <x v="8"/>
    <n v="5746560"/>
    <m/>
    <m/>
  </r>
  <r>
    <s v="COUNTY"/>
    <x v="15"/>
    <s v="904432"/>
    <n v="0.23"/>
    <n v="0.23"/>
    <x v="0"/>
    <d v="2016-12-25T00:00:00"/>
    <x v="8"/>
    <n v="5746680"/>
    <m/>
    <m/>
  </r>
  <r>
    <s v="COUNTY"/>
    <x v="15"/>
    <s v="904433"/>
    <n v="0.23"/>
    <n v="0.23"/>
    <x v="0"/>
    <d v="2016-12-25T00:00:00"/>
    <x v="8"/>
    <n v="5746730"/>
    <m/>
    <m/>
  </r>
  <r>
    <s v="COUNTY"/>
    <x v="15"/>
    <s v="904434"/>
    <n v="0.23"/>
    <n v="0.23"/>
    <x v="0"/>
    <d v="2016-12-25T00:00:00"/>
    <x v="8"/>
    <n v="5746740"/>
    <m/>
    <m/>
  </r>
  <r>
    <s v="COUNTY"/>
    <x v="15"/>
    <s v="904435"/>
    <n v="0.23"/>
    <n v="0.23"/>
    <x v="0"/>
    <d v="2016-12-25T00:00:00"/>
    <x v="8"/>
    <n v="5746780"/>
    <m/>
    <m/>
  </r>
  <r>
    <s v="COUNTY"/>
    <x v="15"/>
    <s v="904436"/>
    <n v="0.23"/>
    <n v="0.23"/>
    <x v="0"/>
    <d v="2016-12-25T00:00:00"/>
    <x v="8"/>
    <n v="5747310"/>
    <m/>
    <m/>
  </r>
  <r>
    <s v="COUNTY"/>
    <x v="15"/>
    <s v="904437"/>
    <n v="0.23"/>
    <n v="0.23"/>
    <x v="0"/>
    <d v="2016-12-25T00:00:00"/>
    <x v="8"/>
    <n v="5747320"/>
    <m/>
    <m/>
  </r>
  <r>
    <s v="COUNTY"/>
    <x v="15"/>
    <s v="904438"/>
    <n v="0.23"/>
    <n v="0.23"/>
    <x v="0"/>
    <d v="2016-12-25T00:00:00"/>
    <x v="8"/>
    <n v="5747550"/>
    <m/>
    <m/>
  </r>
  <r>
    <s v="COUNTY"/>
    <x v="15"/>
    <s v="904439"/>
    <n v="0.23"/>
    <n v="0.23"/>
    <x v="0"/>
    <d v="2016-12-25T00:00:00"/>
    <x v="8"/>
    <n v="5747630"/>
    <m/>
    <m/>
  </r>
  <r>
    <s v="COUNTY"/>
    <x v="15"/>
    <s v="904440"/>
    <n v="0.23"/>
    <n v="0.23"/>
    <x v="0"/>
    <d v="2016-12-25T00:00:00"/>
    <x v="8"/>
    <n v="5747700"/>
    <m/>
    <m/>
  </r>
  <r>
    <s v="COUNTY"/>
    <x v="15"/>
    <s v="904441"/>
    <n v="0.23"/>
    <n v="0.23"/>
    <x v="0"/>
    <d v="2016-12-25T00:00:00"/>
    <x v="8"/>
    <n v="5747810"/>
    <m/>
    <m/>
  </r>
  <r>
    <s v="COUNTY"/>
    <x v="15"/>
    <s v="904442"/>
    <n v="0.23"/>
    <n v="0.23"/>
    <x v="0"/>
    <d v="2016-12-25T00:00:00"/>
    <x v="8"/>
    <n v="5747920"/>
    <m/>
    <m/>
  </r>
  <r>
    <s v="COUNTY"/>
    <x v="15"/>
    <s v="904443"/>
    <n v="0.23"/>
    <n v="0.23"/>
    <x v="0"/>
    <d v="2016-12-25T00:00:00"/>
    <x v="8"/>
    <n v="5747940"/>
    <m/>
    <m/>
  </r>
  <r>
    <s v="COUNTY"/>
    <x v="15"/>
    <s v="904444"/>
    <n v="0.23"/>
    <n v="0.23"/>
    <x v="0"/>
    <d v="2016-12-25T00:00:00"/>
    <x v="8"/>
    <n v="5747950"/>
    <m/>
    <m/>
  </r>
  <r>
    <s v="COUNTY"/>
    <x v="15"/>
    <s v="904445"/>
    <n v="0.23"/>
    <n v="0.23"/>
    <x v="0"/>
    <d v="2016-12-25T00:00:00"/>
    <x v="8"/>
    <n v="5748000"/>
    <m/>
    <m/>
  </r>
  <r>
    <s v="COUNTY"/>
    <x v="15"/>
    <s v="904446"/>
    <n v="0.23"/>
    <n v="0.23"/>
    <x v="0"/>
    <d v="2016-12-25T00:00:00"/>
    <x v="8"/>
    <n v="5748030"/>
    <m/>
    <m/>
  </r>
  <r>
    <s v="COUNTY"/>
    <x v="15"/>
    <s v="904447"/>
    <n v="0.23"/>
    <n v="0.23"/>
    <x v="0"/>
    <d v="2016-12-25T00:00:00"/>
    <x v="8"/>
    <n v="5748060"/>
    <m/>
    <m/>
  </r>
  <r>
    <s v="COUNTY"/>
    <x v="15"/>
    <s v="904448"/>
    <n v="0.23"/>
    <n v="0.23"/>
    <x v="0"/>
    <d v="2016-12-25T00:00:00"/>
    <x v="8"/>
    <n v="5748070"/>
    <m/>
    <m/>
  </r>
  <r>
    <s v="COUNTY"/>
    <x v="15"/>
    <s v="904449"/>
    <n v="0.23"/>
    <n v="0.23"/>
    <x v="0"/>
    <d v="2016-12-25T00:00:00"/>
    <x v="8"/>
    <n v="5748880"/>
    <m/>
    <m/>
  </r>
  <r>
    <s v="COUNTY"/>
    <x v="15"/>
    <s v="904450"/>
    <n v="0.23"/>
    <n v="0.23"/>
    <x v="0"/>
    <d v="2016-12-25T00:00:00"/>
    <x v="8"/>
    <n v="5748950"/>
    <m/>
    <m/>
  </r>
  <r>
    <s v="COUNTY"/>
    <x v="15"/>
    <s v="904451"/>
    <n v="0.23"/>
    <n v="0.23"/>
    <x v="0"/>
    <d v="2016-12-25T00:00:00"/>
    <x v="8"/>
    <n v="5748960"/>
    <m/>
    <m/>
  </r>
  <r>
    <s v="COUNTY"/>
    <x v="15"/>
    <s v="904452"/>
    <n v="0.23"/>
    <n v="0.23"/>
    <x v="0"/>
    <d v="2016-12-25T00:00:00"/>
    <x v="8"/>
    <n v="5749040"/>
    <m/>
    <m/>
  </r>
  <r>
    <s v="COUNTY"/>
    <x v="15"/>
    <s v="904453"/>
    <n v="0.23"/>
    <n v="0.23"/>
    <x v="0"/>
    <d v="2016-12-25T00:00:00"/>
    <x v="8"/>
    <n v="5749090"/>
    <m/>
    <m/>
  </r>
  <r>
    <s v="COUNTY"/>
    <x v="15"/>
    <s v="904454"/>
    <n v="0.23"/>
    <n v="0.23"/>
    <x v="0"/>
    <d v="2016-12-25T00:00:00"/>
    <x v="8"/>
    <n v="5749110"/>
    <m/>
    <m/>
  </r>
  <r>
    <s v="COUNTY"/>
    <x v="15"/>
    <s v="904455"/>
    <n v="0.23"/>
    <n v="0.23"/>
    <x v="0"/>
    <d v="2016-12-25T00:00:00"/>
    <x v="8"/>
    <n v="5749170"/>
    <m/>
    <m/>
  </r>
  <r>
    <s v="COUNTY"/>
    <x v="15"/>
    <s v="904456"/>
    <n v="0.23"/>
    <n v="0.23"/>
    <x v="0"/>
    <d v="2016-12-25T00:00:00"/>
    <x v="8"/>
    <n v="5749210"/>
    <m/>
    <m/>
  </r>
  <r>
    <s v="COUNTY"/>
    <x v="15"/>
    <s v="904457"/>
    <n v="0.23"/>
    <n v="0.23"/>
    <x v="0"/>
    <d v="2016-12-25T00:00:00"/>
    <x v="8"/>
    <n v="5756140"/>
    <m/>
    <m/>
  </r>
  <r>
    <s v="COUNTY"/>
    <x v="15"/>
    <s v="904458"/>
    <n v="0.23"/>
    <n v="0.23"/>
    <x v="0"/>
    <d v="2016-12-25T00:00:00"/>
    <x v="8"/>
    <n v="5756230"/>
    <m/>
    <m/>
  </r>
  <r>
    <s v="COUNTY"/>
    <x v="15"/>
    <s v="904459"/>
    <n v="0.23"/>
    <n v="0.23"/>
    <x v="0"/>
    <d v="2016-12-25T00:00:00"/>
    <x v="8"/>
    <n v="5756290"/>
    <m/>
    <m/>
  </r>
  <r>
    <s v="COUNTY"/>
    <x v="15"/>
    <s v="904460"/>
    <n v="0.23"/>
    <n v="0.23"/>
    <x v="0"/>
    <d v="2016-12-25T00:00:00"/>
    <x v="8"/>
    <n v="5756320"/>
    <m/>
    <m/>
  </r>
  <r>
    <s v="COUNTY"/>
    <x v="15"/>
    <s v="904461"/>
    <n v="0.23"/>
    <n v="0.23"/>
    <x v="0"/>
    <d v="2016-12-25T00:00:00"/>
    <x v="8"/>
    <n v="5756340"/>
    <m/>
    <m/>
  </r>
  <r>
    <s v="COUNTY"/>
    <x v="15"/>
    <s v="904462"/>
    <n v="0.23"/>
    <n v="0.23"/>
    <x v="0"/>
    <d v="2016-12-25T00:00:00"/>
    <x v="8"/>
    <n v="5756360"/>
    <m/>
    <m/>
  </r>
  <r>
    <s v="COUNTY"/>
    <x v="15"/>
    <s v="904463"/>
    <n v="0.23"/>
    <n v="0.23"/>
    <x v="0"/>
    <d v="2016-12-25T00:00:00"/>
    <x v="8"/>
    <n v="5756380"/>
    <m/>
    <m/>
  </r>
  <r>
    <s v="COUNTY"/>
    <x v="15"/>
    <s v="904464"/>
    <n v="0.23"/>
    <n v="0.23"/>
    <x v="0"/>
    <d v="2016-12-25T00:00:00"/>
    <x v="8"/>
    <n v="5756530"/>
    <m/>
    <m/>
  </r>
  <r>
    <s v="COUNTY"/>
    <x v="15"/>
    <s v="904465"/>
    <n v="0.23"/>
    <n v="0.23"/>
    <x v="0"/>
    <d v="2016-12-25T00:00:00"/>
    <x v="8"/>
    <n v="5756560"/>
    <m/>
    <m/>
  </r>
  <r>
    <s v="COUNTY"/>
    <x v="15"/>
    <s v="904466"/>
    <n v="0.23"/>
    <n v="0.23"/>
    <x v="0"/>
    <d v="2016-12-25T00:00:00"/>
    <x v="8"/>
    <n v="5756620"/>
    <m/>
    <m/>
  </r>
  <r>
    <s v="COUNTY"/>
    <x v="15"/>
    <s v="904467"/>
    <n v="0.23"/>
    <n v="0.23"/>
    <x v="0"/>
    <d v="2016-12-25T00:00:00"/>
    <x v="8"/>
    <n v="5756700"/>
    <m/>
    <m/>
  </r>
  <r>
    <s v="COUNTY"/>
    <x v="15"/>
    <s v="904468"/>
    <n v="0.23"/>
    <n v="0.23"/>
    <x v="0"/>
    <d v="2016-12-25T00:00:00"/>
    <x v="8"/>
    <n v="5756760"/>
    <m/>
    <m/>
  </r>
  <r>
    <s v="COUNTY"/>
    <x v="15"/>
    <s v="904469"/>
    <n v="0.23"/>
    <n v="0.23"/>
    <x v="0"/>
    <d v="2016-12-25T00:00:00"/>
    <x v="8"/>
    <n v="5756890"/>
    <m/>
    <m/>
  </r>
  <r>
    <s v="COUNTY"/>
    <x v="15"/>
    <s v="904470"/>
    <n v="0.23"/>
    <n v="0.23"/>
    <x v="0"/>
    <d v="2016-12-25T00:00:00"/>
    <x v="8"/>
    <n v="5756920"/>
    <m/>
    <m/>
  </r>
  <r>
    <s v="COUNTY"/>
    <x v="15"/>
    <s v="904471"/>
    <n v="0.23"/>
    <n v="0.23"/>
    <x v="0"/>
    <d v="2016-12-25T00:00:00"/>
    <x v="8"/>
    <n v="5756940"/>
    <m/>
    <m/>
  </r>
  <r>
    <s v="COUNTY"/>
    <x v="15"/>
    <s v="904472"/>
    <n v="0.23"/>
    <n v="0.23"/>
    <x v="0"/>
    <d v="2016-12-25T00:00:00"/>
    <x v="8"/>
    <n v="5758380"/>
    <m/>
    <m/>
  </r>
  <r>
    <s v="COUNTY"/>
    <x v="15"/>
    <s v="904473"/>
    <n v="0.23"/>
    <n v="0.23"/>
    <x v="0"/>
    <d v="2016-12-25T00:00:00"/>
    <x v="8"/>
    <n v="5758500"/>
    <m/>
    <m/>
  </r>
  <r>
    <s v="COUNTY"/>
    <x v="15"/>
    <s v="904474"/>
    <n v="0.23"/>
    <n v="0.23"/>
    <x v="0"/>
    <d v="2016-12-25T00:00:00"/>
    <x v="8"/>
    <n v="5758510"/>
    <m/>
    <m/>
  </r>
  <r>
    <s v="COUNTY"/>
    <x v="15"/>
    <s v="904475"/>
    <n v="0.23"/>
    <n v="0.23"/>
    <x v="0"/>
    <d v="2016-12-25T00:00:00"/>
    <x v="8"/>
    <n v="5758560"/>
    <m/>
    <m/>
  </r>
  <r>
    <s v="COUNTY"/>
    <x v="15"/>
    <s v="904476"/>
    <n v="0.23"/>
    <n v="0.23"/>
    <x v="0"/>
    <d v="2016-12-25T00:00:00"/>
    <x v="8"/>
    <n v="5758580"/>
    <m/>
    <m/>
  </r>
  <r>
    <s v="COUNTY"/>
    <x v="15"/>
    <s v="904477"/>
    <n v="0.23"/>
    <n v="0.23"/>
    <x v="0"/>
    <d v="2016-12-25T00:00:00"/>
    <x v="8"/>
    <n v="5758650"/>
    <m/>
    <m/>
  </r>
  <r>
    <s v="COUNTY"/>
    <x v="15"/>
    <s v="904478"/>
    <n v="0.23"/>
    <n v="0.23"/>
    <x v="0"/>
    <d v="2016-12-25T00:00:00"/>
    <x v="8"/>
    <n v="5758680"/>
    <m/>
    <m/>
  </r>
  <r>
    <s v="COUNTY"/>
    <x v="15"/>
    <s v="904479"/>
    <n v="0.23"/>
    <n v="0.23"/>
    <x v="0"/>
    <d v="2016-12-25T00:00:00"/>
    <x v="8"/>
    <n v="5758750"/>
    <m/>
    <m/>
  </r>
  <r>
    <s v="COUNTY"/>
    <x v="15"/>
    <s v="904480"/>
    <n v="0.23"/>
    <n v="0.23"/>
    <x v="0"/>
    <d v="2016-12-25T00:00:00"/>
    <x v="8"/>
    <n v="5758850"/>
    <m/>
    <m/>
  </r>
  <r>
    <s v="COUNTY"/>
    <x v="15"/>
    <s v="904481"/>
    <n v="0.23"/>
    <n v="0.23"/>
    <x v="0"/>
    <d v="2016-12-25T00:00:00"/>
    <x v="8"/>
    <n v="5758890"/>
    <m/>
    <m/>
  </r>
  <r>
    <s v="COUNTY"/>
    <x v="15"/>
    <s v="904482"/>
    <n v="0.23"/>
    <n v="0.23"/>
    <x v="0"/>
    <d v="2016-12-25T00:00:00"/>
    <x v="8"/>
    <n v="5758920"/>
    <m/>
    <m/>
  </r>
  <r>
    <s v="COUNTY"/>
    <x v="15"/>
    <s v="904483"/>
    <n v="0.23"/>
    <n v="0.23"/>
    <x v="0"/>
    <d v="2016-12-25T00:00:00"/>
    <x v="8"/>
    <n v="5758940"/>
    <m/>
    <m/>
  </r>
  <r>
    <s v="COUNTY"/>
    <x v="15"/>
    <s v="904484"/>
    <n v="0.23"/>
    <n v="0.23"/>
    <x v="0"/>
    <d v="2016-12-25T00:00:00"/>
    <x v="8"/>
    <n v="5758950"/>
    <m/>
    <m/>
  </r>
  <r>
    <s v="COUNTY"/>
    <x v="15"/>
    <s v="904485"/>
    <n v="0.23"/>
    <n v="0.23"/>
    <x v="0"/>
    <d v="2016-12-25T00:00:00"/>
    <x v="8"/>
    <n v="5759000"/>
    <m/>
    <m/>
  </r>
  <r>
    <s v="COUNTY"/>
    <x v="15"/>
    <s v="904486"/>
    <n v="0.23"/>
    <n v="0.23"/>
    <x v="0"/>
    <d v="2016-12-25T00:00:00"/>
    <x v="8"/>
    <n v="5759020"/>
    <m/>
    <m/>
  </r>
  <r>
    <s v="COUNTY"/>
    <x v="15"/>
    <s v="904487"/>
    <n v="0.23"/>
    <n v="0.23"/>
    <x v="0"/>
    <d v="2016-12-25T00:00:00"/>
    <x v="8"/>
    <n v="5759040"/>
    <m/>
    <m/>
  </r>
  <r>
    <s v="COUNTY"/>
    <x v="15"/>
    <s v="904488"/>
    <n v="0.23"/>
    <n v="0.23"/>
    <x v="0"/>
    <d v="2016-12-25T00:00:00"/>
    <x v="8"/>
    <n v="5759090"/>
    <m/>
    <m/>
  </r>
  <r>
    <s v="COUNTY"/>
    <x v="15"/>
    <s v="904489"/>
    <n v="0.23"/>
    <n v="0.23"/>
    <x v="0"/>
    <d v="2016-12-25T00:00:00"/>
    <x v="8"/>
    <n v="5759150"/>
    <m/>
    <m/>
  </r>
  <r>
    <s v="AWH"/>
    <x v="15"/>
    <s v="904490"/>
    <n v="0.23"/>
    <n v="0.23"/>
    <x v="0"/>
    <d v="2016-12-25T00:00:00"/>
    <x v="8"/>
    <n v="5759190"/>
    <m/>
    <m/>
  </r>
  <r>
    <s v="COUNTY"/>
    <x v="15"/>
    <s v="904491"/>
    <n v="0.23"/>
    <n v="0.23"/>
    <x v="0"/>
    <d v="2016-12-25T00:00:00"/>
    <x v="8"/>
    <n v="5760650"/>
    <m/>
    <m/>
  </r>
  <r>
    <s v="COUNTY"/>
    <x v="15"/>
    <s v="904492"/>
    <n v="0.23"/>
    <n v="0.23"/>
    <x v="0"/>
    <d v="2016-12-25T00:00:00"/>
    <x v="8"/>
    <n v="5760700"/>
    <m/>
    <m/>
  </r>
  <r>
    <s v="COUNTY"/>
    <x v="15"/>
    <s v="904493"/>
    <n v="0.23"/>
    <n v="0.23"/>
    <x v="0"/>
    <d v="2016-12-25T00:00:00"/>
    <x v="8"/>
    <n v="5760720"/>
    <m/>
    <m/>
  </r>
  <r>
    <s v="COUNTY"/>
    <x v="15"/>
    <s v="904494"/>
    <n v="0.23"/>
    <n v="0.23"/>
    <x v="0"/>
    <d v="2016-12-25T00:00:00"/>
    <x v="8"/>
    <n v="5760740"/>
    <m/>
    <m/>
  </r>
  <r>
    <s v="COUNTY"/>
    <x v="15"/>
    <s v="904495"/>
    <n v="0.23"/>
    <n v="0.23"/>
    <x v="0"/>
    <d v="2016-12-25T00:00:00"/>
    <x v="8"/>
    <n v="5760890"/>
    <m/>
    <m/>
  </r>
  <r>
    <s v="COUNTY"/>
    <x v="15"/>
    <s v="904496"/>
    <n v="0.23"/>
    <n v="0.23"/>
    <x v="0"/>
    <d v="2016-12-25T00:00:00"/>
    <x v="8"/>
    <n v="5760990"/>
    <m/>
    <m/>
  </r>
  <r>
    <s v="COUNTY"/>
    <x v="15"/>
    <s v="904497"/>
    <n v="0.23"/>
    <n v="0.23"/>
    <x v="0"/>
    <d v="2016-12-25T00:00:00"/>
    <x v="8"/>
    <n v="5761080"/>
    <m/>
    <m/>
  </r>
  <r>
    <s v="COUNTY"/>
    <x v="15"/>
    <s v="904498"/>
    <n v="0.23"/>
    <n v="0.23"/>
    <x v="0"/>
    <d v="2016-12-25T00:00:00"/>
    <x v="8"/>
    <n v="5761130"/>
    <m/>
    <m/>
  </r>
  <r>
    <s v="COUNTY"/>
    <x v="15"/>
    <s v="904499"/>
    <n v="0.23"/>
    <n v="0.23"/>
    <x v="0"/>
    <d v="2016-12-25T00:00:00"/>
    <x v="8"/>
    <n v="5761250"/>
    <m/>
    <m/>
  </r>
  <r>
    <s v="COUNTY"/>
    <x v="15"/>
    <s v="904500"/>
    <n v="0.23"/>
    <n v="0.23"/>
    <x v="0"/>
    <d v="2016-12-25T00:00:00"/>
    <x v="8"/>
    <n v="5761310"/>
    <m/>
    <m/>
  </r>
  <r>
    <s v="COUNTY"/>
    <x v="15"/>
    <s v="904501"/>
    <n v="0.23"/>
    <n v="0.23"/>
    <x v="0"/>
    <d v="2016-12-25T00:00:00"/>
    <x v="8"/>
    <n v="5761380"/>
    <m/>
    <m/>
  </r>
  <r>
    <s v="COUNTY"/>
    <x v="15"/>
    <s v="904502"/>
    <n v="0.23"/>
    <n v="0.23"/>
    <x v="0"/>
    <d v="2016-12-25T00:00:00"/>
    <x v="8"/>
    <n v="5761490"/>
    <m/>
    <m/>
  </r>
  <r>
    <s v="COUNTY"/>
    <x v="15"/>
    <s v="904503"/>
    <n v="0.23"/>
    <n v="0.23"/>
    <x v="0"/>
    <d v="2016-12-25T00:00:00"/>
    <x v="8"/>
    <n v="5761540"/>
    <m/>
    <m/>
  </r>
  <r>
    <s v="COUNTY"/>
    <x v="15"/>
    <s v="904504"/>
    <n v="0.23"/>
    <n v="0.23"/>
    <x v="0"/>
    <d v="2016-12-25T00:00:00"/>
    <x v="8"/>
    <n v="5761640"/>
    <m/>
    <m/>
  </r>
  <r>
    <s v="COUNTY"/>
    <x v="15"/>
    <s v="904505"/>
    <n v="0.23"/>
    <n v="0.23"/>
    <x v="0"/>
    <d v="2016-12-25T00:00:00"/>
    <x v="8"/>
    <n v="5761740"/>
    <m/>
    <m/>
  </r>
  <r>
    <s v="COUNTY"/>
    <x v="15"/>
    <s v="904506"/>
    <n v="0.23"/>
    <n v="0.23"/>
    <x v="0"/>
    <d v="2016-12-25T00:00:00"/>
    <x v="8"/>
    <n v="5761810"/>
    <m/>
    <m/>
  </r>
  <r>
    <s v="COUNTY"/>
    <x v="15"/>
    <s v="904507"/>
    <n v="0.23"/>
    <n v="0.23"/>
    <x v="0"/>
    <d v="2016-12-25T00:00:00"/>
    <x v="8"/>
    <n v="5761890"/>
    <m/>
    <m/>
  </r>
  <r>
    <s v="COUNTY"/>
    <x v="15"/>
    <s v="904508"/>
    <n v="0.23"/>
    <n v="0.23"/>
    <x v="0"/>
    <d v="2016-12-25T00:00:00"/>
    <x v="8"/>
    <n v="5762750"/>
    <m/>
    <m/>
  </r>
  <r>
    <s v="COUNTY"/>
    <x v="15"/>
    <s v="904509"/>
    <n v="0.23"/>
    <n v="0.23"/>
    <x v="0"/>
    <d v="2016-12-25T00:00:00"/>
    <x v="8"/>
    <n v="5763130"/>
    <m/>
    <m/>
  </r>
  <r>
    <s v="COUNTY"/>
    <x v="15"/>
    <s v="904510"/>
    <n v="0.23"/>
    <n v="0.23"/>
    <x v="0"/>
    <d v="2016-12-25T00:00:00"/>
    <x v="8"/>
    <n v="5763160"/>
    <m/>
    <m/>
  </r>
  <r>
    <s v="COUNTY"/>
    <x v="15"/>
    <s v="904511"/>
    <n v="0.23"/>
    <n v="0.23"/>
    <x v="0"/>
    <d v="2016-12-25T00:00:00"/>
    <x v="8"/>
    <n v="5763180"/>
    <m/>
    <m/>
  </r>
  <r>
    <s v="COUNTY"/>
    <x v="15"/>
    <s v="904512"/>
    <n v="0.23"/>
    <n v="0.23"/>
    <x v="0"/>
    <d v="2016-12-25T00:00:00"/>
    <x v="8"/>
    <n v="5763240"/>
    <m/>
    <m/>
  </r>
  <r>
    <s v="COUNTY"/>
    <x v="15"/>
    <s v="904513"/>
    <n v="0.23"/>
    <n v="0.23"/>
    <x v="0"/>
    <d v="2016-12-25T00:00:00"/>
    <x v="8"/>
    <n v="5763290"/>
    <m/>
    <m/>
  </r>
  <r>
    <s v="COUNTY"/>
    <x v="15"/>
    <s v="904514"/>
    <n v="0.23"/>
    <n v="0.23"/>
    <x v="0"/>
    <d v="2016-12-25T00:00:00"/>
    <x v="8"/>
    <n v="5763320"/>
    <m/>
    <m/>
  </r>
  <r>
    <s v="COUNTY"/>
    <x v="15"/>
    <s v="904515"/>
    <n v="0.23"/>
    <n v="0.23"/>
    <x v="0"/>
    <d v="2016-12-25T00:00:00"/>
    <x v="8"/>
    <n v="5763330"/>
    <m/>
    <m/>
  </r>
  <r>
    <s v="COUNTY"/>
    <x v="15"/>
    <s v="904516"/>
    <n v="0.23"/>
    <n v="0.23"/>
    <x v="0"/>
    <d v="2016-12-25T00:00:00"/>
    <x v="8"/>
    <n v="5763470"/>
    <m/>
    <m/>
  </r>
  <r>
    <s v="COUNTY"/>
    <x v="15"/>
    <s v="904517"/>
    <n v="0.23"/>
    <n v="0.23"/>
    <x v="0"/>
    <d v="2016-12-25T00:00:00"/>
    <x v="8"/>
    <n v="5763600"/>
    <m/>
    <m/>
  </r>
  <r>
    <s v="COUNTY"/>
    <x v="15"/>
    <s v="904518"/>
    <n v="0.23"/>
    <n v="0.23"/>
    <x v="0"/>
    <d v="2016-12-25T00:00:00"/>
    <x v="8"/>
    <n v="5763620"/>
    <m/>
    <m/>
  </r>
  <r>
    <s v="COUNTY"/>
    <x v="15"/>
    <s v="904519"/>
    <n v="0.23"/>
    <n v="0.23"/>
    <x v="0"/>
    <d v="2016-12-25T00:00:00"/>
    <x v="8"/>
    <n v="5763710"/>
    <m/>
    <m/>
  </r>
  <r>
    <s v="COUNTY"/>
    <x v="15"/>
    <s v="904520"/>
    <n v="0.23"/>
    <n v="0.23"/>
    <x v="0"/>
    <d v="2016-12-25T00:00:00"/>
    <x v="8"/>
    <n v="5763730"/>
    <m/>
    <m/>
  </r>
  <r>
    <s v="COUNTY"/>
    <x v="15"/>
    <s v="904521"/>
    <n v="0.23"/>
    <n v="0.23"/>
    <x v="0"/>
    <d v="2016-12-25T00:00:00"/>
    <x v="8"/>
    <n v="5763780"/>
    <m/>
    <m/>
  </r>
  <r>
    <s v="COUNTY"/>
    <x v="15"/>
    <s v="904522"/>
    <n v="0.23"/>
    <n v="0.23"/>
    <x v="0"/>
    <d v="2016-12-25T00:00:00"/>
    <x v="8"/>
    <n v="5763800"/>
    <m/>
    <m/>
  </r>
  <r>
    <s v="COUNTY"/>
    <x v="15"/>
    <s v="904523"/>
    <n v="0.23"/>
    <n v="0.23"/>
    <x v="0"/>
    <d v="2016-12-25T00:00:00"/>
    <x v="8"/>
    <n v="5763820"/>
    <m/>
    <m/>
  </r>
  <r>
    <s v="COUNTY"/>
    <x v="15"/>
    <s v="904524"/>
    <n v="0.23"/>
    <n v="0.23"/>
    <x v="0"/>
    <d v="2016-12-25T00:00:00"/>
    <x v="8"/>
    <n v="5763840"/>
    <m/>
    <m/>
  </r>
  <r>
    <s v="COUNTY"/>
    <x v="15"/>
    <s v="904525"/>
    <n v="0.23"/>
    <n v="0.23"/>
    <x v="0"/>
    <d v="2016-12-25T00:00:00"/>
    <x v="8"/>
    <n v="5763860"/>
    <m/>
    <m/>
  </r>
  <r>
    <s v="COUNTY"/>
    <x v="15"/>
    <s v="904526"/>
    <n v="0.23"/>
    <n v="0.23"/>
    <x v="0"/>
    <d v="2016-12-25T00:00:00"/>
    <x v="8"/>
    <n v="5763920"/>
    <m/>
    <m/>
  </r>
  <r>
    <s v="COUNTY"/>
    <x v="15"/>
    <s v="904527"/>
    <n v="0.23"/>
    <n v="0.23"/>
    <x v="0"/>
    <d v="2016-12-25T00:00:00"/>
    <x v="8"/>
    <n v="5764010"/>
    <m/>
    <m/>
  </r>
  <r>
    <s v="COUNTY"/>
    <x v="15"/>
    <s v="904528"/>
    <n v="0.23"/>
    <n v="0.23"/>
    <x v="0"/>
    <d v="2016-12-25T00:00:00"/>
    <x v="8"/>
    <n v="5764090"/>
    <m/>
    <m/>
  </r>
  <r>
    <s v="COUNTY"/>
    <x v="15"/>
    <s v="904529"/>
    <n v="0.23"/>
    <n v="0.23"/>
    <x v="0"/>
    <d v="2016-12-25T00:00:00"/>
    <x v="8"/>
    <n v="5764120"/>
    <m/>
    <m/>
  </r>
  <r>
    <s v="COUNTY"/>
    <x v="15"/>
    <s v="904530"/>
    <n v="0.23"/>
    <n v="0.23"/>
    <x v="0"/>
    <d v="2016-12-25T00:00:00"/>
    <x v="8"/>
    <n v="5764300"/>
    <m/>
    <m/>
  </r>
  <r>
    <s v="COUNTY"/>
    <x v="15"/>
    <s v="904531"/>
    <n v="0.23"/>
    <n v="0.23"/>
    <x v="0"/>
    <d v="2016-12-25T00:00:00"/>
    <x v="8"/>
    <n v="5764360"/>
    <m/>
    <m/>
  </r>
  <r>
    <s v="AWH"/>
    <x v="15"/>
    <s v="904532"/>
    <n v="0.23"/>
    <n v="0.23"/>
    <x v="0"/>
    <d v="2016-12-25T00:00:00"/>
    <x v="8"/>
    <n v="5764380"/>
    <m/>
    <m/>
  </r>
  <r>
    <s v="COUNTY"/>
    <x v="15"/>
    <s v="904533"/>
    <n v="0.23"/>
    <n v="0.23"/>
    <x v="0"/>
    <d v="2016-12-25T00:00:00"/>
    <x v="8"/>
    <n v="5764390"/>
    <m/>
    <m/>
  </r>
  <r>
    <s v="COUNTY"/>
    <x v="15"/>
    <s v="904534"/>
    <n v="0.23"/>
    <n v="0.23"/>
    <x v="0"/>
    <d v="2016-12-25T00:00:00"/>
    <x v="8"/>
    <n v="5764450"/>
    <m/>
    <m/>
  </r>
  <r>
    <s v="COUNTY"/>
    <x v="15"/>
    <s v="904535"/>
    <n v="0.23"/>
    <n v="0.23"/>
    <x v="0"/>
    <d v="2016-12-25T00:00:00"/>
    <x v="8"/>
    <n v="5764490"/>
    <m/>
    <m/>
  </r>
  <r>
    <s v="COUNTY"/>
    <x v="15"/>
    <s v="904536"/>
    <n v="0.23"/>
    <n v="0.23"/>
    <x v="0"/>
    <d v="2016-12-25T00:00:00"/>
    <x v="8"/>
    <n v="5765170"/>
    <m/>
    <m/>
  </r>
  <r>
    <s v="COUNTY"/>
    <x v="15"/>
    <s v="904537"/>
    <n v="0.23"/>
    <n v="0.23"/>
    <x v="0"/>
    <d v="2016-12-25T00:00:00"/>
    <x v="8"/>
    <n v="5765180"/>
    <m/>
    <m/>
  </r>
  <r>
    <s v="COUNTY"/>
    <x v="15"/>
    <s v="904538"/>
    <n v="0.23"/>
    <n v="0.23"/>
    <x v="0"/>
    <d v="2016-12-25T00:00:00"/>
    <x v="8"/>
    <n v="5765240"/>
    <m/>
    <m/>
  </r>
  <r>
    <s v="COUNTY"/>
    <x v="15"/>
    <s v="904539"/>
    <n v="0.23"/>
    <n v="0.23"/>
    <x v="0"/>
    <d v="2016-12-25T00:00:00"/>
    <x v="8"/>
    <n v="5765280"/>
    <m/>
    <m/>
  </r>
  <r>
    <s v="COUNTY"/>
    <x v="15"/>
    <s v="904540"/>
    <n v="0.23"/>
    <n v="0.23"/>
    <x v="0"/>
    <d v="2016-12-25T00:00:00"/>
    <x v="8"/>
    <n v="5765290"/>
    <m/>
    <m/>
  </r>
  <r>
    <s v="COUNTY"/>
    <x v="15"/>
    <s v="904541"/>
    <n v="0.23"/>
    <n v="0.23"/>
    <x v="0"/>
    <d v="2016-12-25T00:00:00"/>
    <x v="8"/>
    <n v="5765410"/>
    <m/>
    <m/>
  </r>
  <r>
    <s v="COUNTY"/>
    <x v="15"/>
    <s v="904542"/>
    <n v="0.23"/>
    <n v="0.23"/>
    <x v="0"/>
    <d v="2016-12-25T00:00:00"/>
    <x v="8"/>
    <n v="5765550"/>
    <m/>
    <m/>
  </r>
  <r>
    <s v="COUNTY"/>
    <x v="15"/>
    <s v="904543"/>
    <n v="0.23"/>
    <n v="0.23"/>
    <x v="0"/>
    <d v="2016-12-25T00:00:00"/>
    <x v="8"/>
    <n v="5765610"/>
    <m/>
    <m/>
  </r>
  <r>
    <s v="COUNTY"/>
    <x v="15"/>
    <s v="904544"/>
    <n v="0.23"/>
    <n v="0.23"/>
    <x v="0"/>
    <d v="2016-12-25T00:00:00"/>
    <x v="8"/>
    <n v="5765630"/>
    <m/>
    <m/>
  </r>
  <r>
    <s v="COUNTY"/>
    <x v="15"/>
    <s v="904545"/>
    <n v="0.23"/>
    <n v="0.23"/>
    <x v="0"/>
    <d v="2016-12-25T00:00:00"/>
    <x v="8"/>
    <n v="5765640"/>
    <m/>
    <m/>
  </r>
  <r>
    <s v="AWH"/>
    <x v="15"/>
    <s v="904546"/>
    <n v="0.23"/>
    <n v="0.23"/>
    <x v="0"/>
    <d v="2016-12-25T00:00:00"/>
    <x v="8"/>
    <n v="5765750"/>
    <m/>
    <m/>
  </r>
  <r>
    <s v="COUNTY"/>
    <x v="15"/>
    <s v="904547"/>
    <n v="0.23"/>
    <n v="0.23"/>
    <x v="0"/>
    <d v="2016-12-25T00:00:00"/>
    <x v="8"/>
    <n v="5765760"/>
    <m/>
    <m/>
  </r>
  <r>
    <s v="COUNTY"/>
    <x v="15"/>
    <s v="904548"/>
    <n v="0.23"/>
    <n v="0.23"/>
    <x v="0"/>
    <d v="2016-12-25T00:00:00"/>
    <x v="8"/>
    <n v="5765780"/>
    <m/>
    <m/>
  </r>
  <r>
    <s v="COUNTY"/>
    <x v="15"/>
    <s v="904549"/>
    <n v="0.23"/>
    <n v="0.23"/>
    <x v="0"/>
    <d v="2016-12-25T00:00:00"/>
    <x v="8"/>
    <n v="5765820"/>
    <m/>
    <m/>
  </r>
  <r>
    <s v="COUNTY"/>
    <x v="15"/>
    <s v="904550"/>
    <n v="0.23"/>
    <n v="0.23"/>
    <x v="0"/>
    <d v="2016-12-25T00:00:00"/>
    <x v="8"/>
    <n v="5765840"/>
    <m/>
    <m/>
  </r>
  <r>
    <s v="COUNTY"/>
    <x v="15"/>
    <s v="904551"/>
    <n v="0.23"/>
    <n v="0.23"/>
    <x v="0"/>
    <d v="2016-12-25T00:00:00"/>
    <x v="8"/>
    <n v="5765860"/>
    <m/>
    <m/>
  </r>
  <r>
    <s v="COUNTY"/>
    <x v="15"/>
    <s v="904552"/>
    <n v="0.23"/>
    <n v="0.23"/>
    <x v="0"/>
    <d v="2016-12-25T00:00:00"/>
    <x v="8"/>
    <n v="5765900"/>
    <m/>
    <m/>
  </r>
  <r>
    <s v="COUNTY"/>
    <x v="15"/>
    <s v="904553"/>
    <n v="0.23"/>
    <n v="0.23"/>
    <x v="0"/>
    <d v="2016-12-25T00:00:00"/>
    <x v="8"/>
    <n v="5765930"/>
    <m/>
    <m/>
  </r>
  <r>
    <s v="COUNTY"/>
    <x v="15"/>
    <s v="904554"/>
    <n v="0.23"/>
    <n v="0.23"/>
    <x v="0"/>
    <d v="2016-12-25T00:00:00"/>
    <x v="8"/>
    <n v="5766520"/>
    <m/>
    <m/>
  </r>
  <r>
    <s v="COUNTY"/>
    <x v="15"/>
    <s v="904555"/>
    <n v="0.23"/>
    <n v="0.23"/>
    <x v="0"/>
    <d v="2016-12-25T00:00:00"/>
    <x v="8"/>
    <n v="5766570"/>
    <m/>
    <m/>
  </r>
  <r>
    <s v="COUNTY"/>
    <x v="15"/>
    <s v="904556"/>
    <n v="0.23"/>
    <n v="0.23"/>
    <x v="0"/>
    <d v="2016-12-25T00:00:00"/>
    <x v="8"/>
    <n v="5766580"/>
    <m/>
    <m/>
  </r>
  <r>
    <s v="COUNTY"/>
    <x v="15"/>
    <s v="904557"/>
    <n v="0.23"/>
    <n v="0.23"/>
    <x v="0"/>
    <d v="2016-12-25T00:00:00"/>
    <x v="8"/>
    <n v="5766640"/>
    <m/>
    <m/>
  </r>
  <r>
    <s v="COUNTY"/>
    <x v="15"/>
    <s v="904559"/>
    <n v="0.23"/>
    <n v="0.23"/>
    <x v="0"/>
    <d v="2016-12-25T00:00:00"/>
    <x v="8"/>
    <n v="5766970"/>
    <m/>
    <m/>
  </r>
  <r>
    <s v="COUNTY"/>
    <x v="15"/>
    <s v="904560"/>
    <n v="0.23"/>
    <n v="0.23"/>
    <x v="0"/>
    <d v="2016-12-25T00:00:00"/>
    <x v="8"/>
    <n v="5767080"/>
    <m/>
    <m/>
  </r>
  <r>
    <s v="AWH"/>
    <x v="15"/>
    <s v="904561"/>
    <n v="0.23"/>
    <n v="0.23"/>
    <x v="0"/>
    <d v="2016-12-25T00:00:00"/>
    <x v="8"/>
    <n v="5767110"/>
    <m/>
    <m/>
  </r>
  <r>
    <s v="COUNTY"/>
    <x v="15"/>
    <s v="904562"/>
    <n v="0.23"/>
    <n v="0.23"/>
    <x v="0"/>
    <d v="2016-12-25T00:00:00"/>
    <x v="8"/>
    <n v="5768270"/>
    <m/>
    <m/>
  </r>
  <r>
    <s v="COUNTY"/>
    <x v="15"/>
    <s v="904563"/>
    <n v="0.23"/>
    <n v="0.23"/>
    <x v="0"/>
    <d v="2016-12-25T00:00:00"/>
    <x v="8"/>
    <n v="5768360"/>
    <m/>
    <m/>
  </r>
  <r>
    <s v="COUNTY"/>
    <x v="15"/>
    <s v="904564"/>
    <n v="0.23"/>
    <n v="0.23"/>
    <x v="0"/>
    <d v="2016-12-25T00:00:00"/>
    <x v="8"/>
    <n v="5768400"/>
    <m/>
    <m/>
  </r>
  <r>
    <s v="COUNTY"/>
    <x v="15"/>
    <s v="904565"/>
    <n v="0.23"/>
    <n v="0.23"/>
    <x v="0"/>
    <d v="2016-12-25T00:00:00"/>
    <x v="8"/>
    <n v="5768420"/>
    <m/>
    <m/>
  </r>
  <r>
    <s v="COUNTY"/>
    <x v="15"/>
    <s v="904566"/>
    <n v="0.23"/>
    <n v="0.23"/>
    <x v="0"/>
    <d v="2016-12-25T00:00:00"/>
    <x v="8"/>
    <n v="5768460"/>
    <m/>
    <m/>
  </r>
  <r>
    <s v="COUNTY"/>
    <x v="15"/>
    <s v="904567"/>
    <n v="0.23"/>
    <n v="0.23"/>
    <x v="0"/>
    <d v="2016-12-25T00:00:00"/>
    <x v="8"/>
    <n v="5768500"/>
    <m/>
    <m/>
  </r>
  <r>
    <s v="COUNTY"/>
    <x v="15"/>
    <s v="904568"/>
    <n v="0.23"/>
    <n v="0.23"/>
    <x v="0"/>
    <d v="2016-12-25T00:00:00"/>
    <x v="8"/>
    <n v="5768510"/>
    <m/>
    <m/>
  </r>
  <r>
    <s v="COUNTY"/>
    <x v="15"/>
    <s v="904569"/>
    <n v="0.23"/>
    <n v="0.23"/>
    <x v="0"/>
    <d v="2016-12-25T00:00:00"/>
    <x v="8"/>
    <n v="5768530"/>
    <m/>
    <m/>
  </r>
  <r>
    <s v="COUNTY"/>
    <x v="15"/>
    <s v="904570"/>
    <n v="0.23"/>
    <n v="0.23"/>
    <x v="0"/>
    <d v="2016-12-25T00:00:00"/>
    <x v="8"/>
    <n v="5768580"/>
    <m/>
    <m/>
  </r>
  <r>
    <s v="COUNTY"/>
    <x v="15"/>
    <s v="904571"/>
    <n v="0.23"/>
    <n v="0.23"/>
    <x v="0"/>
    <d v="2016-12-25T00:00:00"/>
    <x v="8"/>
    <n v="5768740"/>
    <m/>
    <m/>
  </r>
  <r>
    <s v="COUNTY"/>
    <x v="15"/>
    <s v="904572"/>
    <n v="0.23"/>
    <n v="0.23"/>
    <x v="0"/>
    <d v="2016-12-25T00:00:00"/>
    <x v="8"/>
    <n v="5768780"/>
    <m/>
    <m/>
  </r>
  <r>
    <s v="COUNTY"/>
    <x v="15"/>
    <s v="904573"/>
    <n v="0.23"/>
    <n v="0.23"/>
    <x v="0"/>
    <d v="2016-12-25T00:00:00"/>
    <x v="8"/>
    <n v="5768830"/>
    <m/>
    <m/>
  </r>
  <r>
    <s v="COUNTY"/>
    <x v="15"/>
    <s v="904574"/>
    <n v="0.23"/>
    <n v="0.23"/>
    <x v="0"/>
    <d v="2016-12-25T00:00:00"/>
    <x v="8"/>
    <n v="5768940"/>
    <m/>
    <m/>
  </r>
  <r>
    <s v="COUNTY"/>
    <x v="15"/>
    <s v="904575"/>
    <n v="0.23"/>
    <n v="0.23"/>
    <x v="0"/>
    <d v="2016-12-25T00:00:00"/>
    <x v="8"/>
    <n v="5769040"/>
    <m/>
    <m/>
  </r>
  <r>
    <s v="COUNTY"/>
    <x v="15"/>
    <s v="904576"/>
    <n v="0.23"/>
    <n v="0.23"/>
    <x v="0"/>
    <d v="2016-12-25T00:00:00"/>
    <x v="8"/>
    <n v="5769140"/>
    <m/>
    <m/>
  </r>
  <r>
    <s v="COUNTY"/>
    <x v="15"/>
    <s v="904577"/>
    <n v="0.23"/>
    <n v="0.23"/>
    <x v="0"/>
    <d v="2016-12-25T00:00:00"/>
    <x v="8"/>
    <n v="5769160"/>
    <m/>
    <m/>
  </r>
  <r>
    <s v="COUNTY"/>
    <x v="15"/>
    <s v="904578"/>
    <n v="0.23"/>
    <n v="0.23"/>
    <x v="0"/>
    <d v="2016-12-25T00:00:00"/>
    <x v="8"/>
    <n v="5769310"/>
    <m/>
    <m/>
  </r>
  <r>
    <s v="COUNTY"/>
    <x v="15"/>
    <s v="904579"/>
    <n v="0.23"/>
    <n v="0.23"/>
    <x v="0"/>
    <d v="2016-12-25T00:00:00"/>
    <x v="8"/>
    <n v="5769340"/>
    <m/>
    <m/>
  </r>
  <r>
    <s v="COUNTY"/>
    <x v="15"/>
    <s v="904580"/>
    <n v="0.23"/>
    <n v="0.23"/>
    <x v="0"/>
    <d v="2016-12-25T00:00:00"/>
    <x v="8"/>
    <n v="5769980"/>
    <m/>
    <m/>
  </r>
  <r>
    <s v="COUNTY"/>
    <x v="15"/>
    <s v="904581"/>
    <n v="0.23"/>
    <n v="0.23"/>
    <x v="0"/>
    <d v="2016-12-25T00:00:00"/>
    <x v="8"/>
    <n v="5770740"/>
    <m/>
    <m/>
  </r>
  <r>
    <s v="COUNTY"/>
    <x v="15"/>
    <s v="904582"/>
    <n v="0.23"/>
    <n v="0.23"/>
    <x v="0"/>
    <d v="2016-12-25T00:00:00"/>
    <x v="8"/>
    <n v="5770750"/>
    <m/>
    <m/>
  </r>
  <r>
    <s v="COUNTY"/>
    <x v="15"/>
    <s v="904583"/>
    <n v="0.23"/>
    <n v="0.23"/>
    <x v="0"/>
    <d v="2016-12-25T00:00:00"/>
    <x v="8"/>
    <n v="5770770"/>
    <m/>
    <m/>
  </r>
  <r>
    <s v="COUNTY"/>
    <x v="15"/>
    <s v="904584"/>
    <n v="0.23"/>
    <n v="0.23"/>
    <x v="0"/>
    <d v="2016-12-25T00:00:00"/>
    <x v="8"/>
    <n v="5770820"/>
    <m/>
    <m/>
  </r>
  <r>
    <s v="COUNTY"/>
    <x v="15"/>
    <s v="904585"/>
    <n v="0.23"/>
    <n v="0.23"/>
    <x v="0"/>
    <d v="2016-12-25T00:00:00"/>
    <x v="8"/>
    <n v="5770850"/>
    <m/>
    <m/>
  </r>
  <r>
    <s v="COUNTY"/>
    <x v="15"/>
    <s v="904586"/>
    <n v="0.23"/>
    <n v="0.23"/>
    <x v="0"/>
    <d v="2016-12-25T00:00:00"/>
    <x v="8"/>
    <n v="5770900"/>
    <m/>
    <m/>
  </r>
  <r>
    <s v="COUNTY"/>
    <x v="15"/>
    <s v="904587"/>
    <n v="0.23"/>
    <n v="0.23"/>
    <x v="0"/>
    <d v="2016-12-25T00:00:00"/>
    <x v="8"/>
    <n v="5770980"/>
    <m/>
    <m/>
  </r>
  <r>
    <s v="COUNTY"/>
    <x v="15"/>
    <s v="904588"/>
    <n v="0.23"/>
    <n v="0.23"/>
    <x v="0"/>
    <d v="2016-12-25T00:00:00"/>
    <x v="8"/>
    <n v="5771170"/>
    <m/>
    <m/>
  </r>
  <r>
    <s v="COUNTY"/>
    <x v="15"/>
    <s v="904589"/>
    <n v="0.23"/>
    <n v="0.23"/>
    <x v="0"/>
    <d v="2016-12-25T00:00:00"/>
    <x v="8"/>
    <n v="5771280"/>
    <m/>
    <m/>
  </r>
  <r>
    <s v="COUNTY"/>
    <x v="15"/>
    <s v="904590"/>
    <n v="0.23"/>
    <n v="0.23"/>
    <x v="0"/>
    <d v="2016-12-25T00:00:00"/>
    <x v="8"/>
    <n v="5771320"/>
    <m/>
    <m/>
  </r>
  <r>
    <s v="COUNTY"/>
    <x v="15"/>
    <s v="904591"/>
    <n v="0.23"/>
    <n v="0.23"/>
    <x v="0"/>
    <d v="2016-12-25T00:00:00"/>
    <x v="8"/>
    <n v="5771380"/>
    <m/>
    <m/>
  </r>
  <r>
    <s v="COUNTY"/>
    <x v="15"/>
    <s v="904592"/>
    <n v="0.23"/>
    <n v="0.23"/>
    <x v="0"/>
    <d v="2016-12-25T00:00:00"/>
    <x v="8"/>
    <n v="5771430"/>
    <m/>
    <m/>
  </r>
  <r>
    <s v="COUNTY"/>
    <x v="15"/>
    <s v="904593"/>
    <n v="0.23"/>
    <n v="0.23"/>
    <x v="0"/>
    <d v="2016-12-25T00:00:00"/>
    <x v="8"/>
    <n v="5771460"/>
    <m/>
    <m/>
  </r>
  <r>
    <s v="COUNTY"/>
    <x v="15"/>
    <s v="904594"/>
    <n v="0.23"/>
    <n v="0.23"/>
    <x v="0"/>
    <d v="2016-12-25T00:00:00"/>
    <x v="8"/>
    <n v="5771480"/>
    <m/>
    <m/>
  </r>
  <r>
    <s v="COUNTY"/>
    <x v="15"/>
    <s v="904595"/>
    <n v="0.23"/>
    <n v="0.23"/>
    <x v="0"/>
    <d v="2016-12-25T00:00:00"/>
    <x v="8"/>
    <n v="5771490"/>
    <m/>
    <m/>
  </r>
  <r>
    <s v="COUNTY"/>
    <x v="15"/>
    <s v="904596"/>
    <n v="0.23"/>
    <n v="0.23"/>
    <x v="0"/>
    <d v="2016-12-25T00:00:00"/>
    <x v="8"/>
    <n v="5771500"/>
    <m/>
    <m/>
  </r>
  <r>
    <s v="COUNTY"/>
    <x v="15"/>
    <s v="904597"/>
    <n v="0.23"/>
    <n v="0.23"/>
    <x v="0"/>
    <d v="2016-12-25T00:00:00"/>
    <x v="8"/>
    <n v="5771510"/>
    <m/>
    <m/>
  </r>
  <r>
    <s v="COUNTY"/>
    <x v="15"/>
    <s v="904598"/>
    <n v="0.23"/>
    <n v="0.23"/>
    <x v="0"/>
    <d v="2016-12-25T00:00:00"/>
    <x v="8"/>
    <n v="5771550"/>
    <m/>
    <m/>
  </r>
  <r>
    <s v="COUNTY"/>
    <x v="15"/>
    <s v="904599"/>
    <n v="0.23"/>
    <n v="0.23"/>
    <x v="0"/>
    <d v="2016-12-25T00:00:00"/>
    <x v="8"/>
    <n v="5771580"/>
    <m/>
    <m/>
  </r>
  <r>
    <s v="COUNTY"/>
    <x v="15"/>
    <s v="904600"/>
    <n v="0.23"/>
    <n v="0.23"/>
    <x v="0"/>
    <d v="2016-12-25T00:00:00"/>
    <x v="8"/>
    <n v="5771630"/>
    <m/>
    <m/>
  </r>
  <r>
    <s v="COUNTY"/>
    <x v="15"/>
    <s v="904601"/>
    <n v="0.23"/>
    <n v="0.23"/>
    <x v="0"/>
    <d v="2016-12-25T00:00:00"/>
    <x v="8"/>
    <n v="5771780"/>
    <m/>
    <m/>
  </r>
  <r>
    <s v="COUNTY"/>
    <x v="15"/>
    <s v="904602"/>
    <n v="0.23"/>
    <n v="0.23"/>
    <x v="0"/>
    <d v="2016-12-25T00:00:00"/>
    <x v="8"/>
    <n v="5771790"/>
    <m/>
    <m/>
  </r>
  <r>
    <s v="COUNTY"/>
    <x v="15"/>
    <s v="904603"/>
    <n v="0.23"/>
    <n v="0.23"/>
    <x v="0"/>
    <d v="2016-12-25T00:00:00"/>
    <x v="8"/>
    <n v="5772460"/>
    <m/>
    <m/>
  </r>
  <r>
    <s v="COUNTY"/>
    <x v="15"/>
    <s v="904604"/>
    <n v="0.23"/>
    <n v="0.23"/>
    <x v="0"/>
    <d v="2016-12-25T00:00:00"/>
    <x v="8"/>
    <n v="5772890"/>
    <m/>
    <m/>
  </r>
  <r>
    <s v="COUNTY"/>
    <x v="15"/>
    <s v="904605"/>
    <n v="0.23"/>
    <n v="0.23"/>
    <x v="0"/>
    <d v="2016-12-25T00:00:00"/>
    <x v="8"/>
    <n v="5773200"/>
    <m/>
    <m/>
  </r>
  <r>
    <s v="COUNTY"/>
    <x v="15"/>
    <s v="904606"/>
    <n v="0.23"/>
    <n v="0.23"/>
    <x v="0"/>
    <d v="2016-12-25T00:00:00"/>
    <x v="8"/>
    <n v="5773210"/>
    <m/>
    <m/>
  </r>
  <r>
    <s v="COUNTY"/>
    <x v="15"/>
    <s v="904607"/>
    <n v="0.23"/>
    <n v="0.23"/>
    <x v="0"/>
    <d v="2016-12-25T00:00:00"/>
    <x v="8"/>
    <n v="5773240"/>
    <m/>
    <m/>
  </r>
  <r>
    <s v="COUNTY"/>
    <x v="15"/>
    <s v="904608"/>
    <n v="0.23"/>
    <n v="0.23"/>
    <x v="0"/>
    <d v="2016-12-25T00:00:00"/>
    <x v="8"/>
    <n v="5773270"/>
    <m/>
    <m/>
  </r>
  <r>
    <s v="COUNTY"/>
    <x v="15"/>
    <s v="904609"/>
    <n v="0.23"/>
    <n v="0.23"/>
    <x v="0"/>
    <d v="2016-12-25T00:00:00"/>
    <x v="8"/>
    <n v="5773320"/>
    <m/>
    <m/>
  </r>
  <r>
    <s v="COUNTY"/>
    <x v="15"/>
    <s v="904610"/>
    <n v="0.23"/>
    <n v="0.23"/>
    <x v="0"/>
    <d v="2016-12-25T00:00:00"/>
    <x v="8"/>
    <n v="5773360"/>
    <m/>
    <m/>
  </r>
  <r>
    <s v="COUNTY"/>
    <x v="15"/>
    <s v="904611"/>
    <n v="0.23"/>
    <n v="0.23"/>
    <x v="0"/>
    <d v="2016-12-25T00:00:00"/>
    <x v="8"/>
    <n v="5773370"/>
    <m/>
    <m/>
  </r>
  <r>
    <s v="COUNTY"/>
    <x v="15"/>
    <s v="904612"/>
    <n v="0.23"/>
    <n v="0.23"/>
    <x v="0"/>
    <d v="2016-12-25T00:00:00"/>
    <x v="8"/>
    <n v="5773380"/>
    <m/>
    <m/>
  </r>
  <r>
    <s v="COUNTY"/>
    <x v="15"/>
    <s v="904613"/>
    <n v="0.23"/>
    <n v="0.23"/>
    <x v="0"/>
    <d v="2016-12-25T00:00:00"/>
    <x v="8"/>
    <n v="5773530"/>
    <m/>
    <m/>
  </r>
  <r>
    <s v="COUNTY"/>
    <x v="15"/>
    <s v="904614"/>
    <n v="0.23"/>
    <n v="0.23"/>
    <x v="0"/>
    <d v="2016-12-25T00:00:00"/>
    <x v="8"/>
    <n v="5773540"/>
    <m/>
    <m/>
  </r>
  <r>
    <s v="COUNTY"/>
    <x v="15"/>
    <s v="904615"/>
    <n v="0.23"/>
    <n v="0.23"/>
    <x v="0"/>
    <d v="2016-12-25T00:00:00"/>
    <x v="8"/>
    <n v="5773550"/>
    <m/>
    <m/>
  </r>
  <r>
    <s v="AWH"/>
    <x v="15"/>
    <s v="904616"/>
    <n v="0.23"/>
    <n v="0.23"/>
    <x v="0"/>
    <d v="2016-12-25T00:00:00"/>
    <x v="8"/>
    <n v="5773800"/>
    <m/>
    <m/>
  </r>
  <r>
    <s v="COUNTY"/>
    <x v="15"/>
    <s v="904617"/>
    <n v="0.23"/>
    <n v="0.23"/>
    <x v="0"/>
    <d v="2016-12-25T00:00:00"/>
    <x v="8"/>
    <n v="5773920"/>
    <m/>
    <m/>
  </r>
  <r>
    <s v="COUNTY"/>
    <x v="15"/>
    <s v="904618"/>
    <n v="0.23"/>
    <n v="0.23"/>
    <x v="0"/>
    <d v="2016-12-25T00:00:00"/>
    <x v="8"/>
    <n v="5773970"/>
    <m/>
    <m/>
  </r>
  <r>
    <s v="COUNTY"/>
    <x v="15"/>
    <s v="904619"/>
    <n v="0.23"/>
    <n v="0.23"/>
    <x v="0"/>
    <d v="2016-12-25T00:00:00"/>
    <x v="8"/>
    <n v="5774020"/>
    <m/>
    <m/>
  </r>
  <r>
    <s v="COUNTY"/>
    <x v="15"/>
    <s v="904620"/>
    <n v="0.23"/>
    <n v="0.23"/>
    <x v="0"/>
    <d v="2016-12-25T00:00:00"/>
    <x v="8"/>
    <n v="5774070"/>
    <m/>
    <m/>
  </r>
  <r>
    <s v="COUNTY"/>
    <x v="15"/>
    <s v="904621"/>
    <n v="0.23"/>
    <n v="0.23"/>
    <x v="0"/>
    <d v="2016-12-25T00:00:00"/>
    <x v="8"/>
    <n v="5774150"/>
    <m/>
    <m/>
  </r>
  <r>
    <s v="COUNTY"/>
    <x v="15"/>
    <s v="904622"/>
    <n v="0.23"/>
    <n v="0.23"/>
    <x v="0"/>
    <d v="2016-12-25T00:00:00"/>
    <x v="8"/>
    <n v="5774160"/>
    <m/>
    <m/>
  </r>
  <r>
    <s v="COUNTY"/>
    <x v="15"/>
    <s v="904623"/>
    <n v="0.23"/>
    <n v="0.23"/>
    <x v="0"/>
    <d v="2016-12-25T00:00:00"/>
    <x v="8"/>
    <n v="5774180"/>
    <m/>
    <m/>
  </r>
  <r>
    <s v="COUNTY"/>
    <x v="15"/>
    <s v="904624"/>
    <n v="0.23"/>
    <n v="0.23"/>
    <x v="0"/>
    <d v="2016-12-25T00:00:00"/>
    <x v="8"/>
    <n v="5774220"/>
    <m/>
    <m/>
  </r>
  <r>
    <s v="COUNTY"/>
    <x v="15"/>
    <s v="904625"/>
    <n v="0.23"/>
    <n v="0.23"/>
    <x v="0"/>
    <d v="2016-12-25T00:00:00"/>
    <x v="8"/>
    <n v="5774250"/>
    <m/>
    <m/>
  </r>
  <r>
    <s v="COUNTY"/>
    <x v="15"/>
    <s v="904626"/>
    <n v="0.23"/>
    <n v="0.23"/>
    <x v="0"/>
    <d v="2016-12-25T00:00:00"/>
    <x v="8"/>
    <n v="5774270"/>
    <m/>
    <m/>
  </r>
  <r>
    <s v="COUNTY"/>
    <x v="15"/>
    <s v="904627"/>
    <n v="0.23"/>
    <n v="0.23"/>
    <x v="0"/>
    <d v="2016-12-25T00:00:00"/>
    <x v="8"/>
    <n v="5774400"/>
    <m/>
    <m/>
  </r>
  <r>
    <s v="COUNTY"/>
    <x v="15"/>
    <s v="904628"/>
    <n v="0.23"/>
    <n v="0.23"/>
    <x v="0"/>
    <d v="2016-12-25T00:00:00"/>
    <x v="8"/>
    <n v="5774410"/>
    <m/>
    <m/>
  </r>
  <r>
    <s v="COUNTY"/>
    <x v="15"/>
    <s v="904629"/>
    <n v="0.23"/>
    <n v="0.23"/>
    <x v="0"/>
    <d v="2016-12-25T00:00:00"/>
    <x v="8"/>
    <n v="5774440"/>
    <m/>
    <m/>
  </r>
  <r>
    <s v="COUNTY"/>
    <x v="15"/>
    <s v="904630"/>
    <n v="0.23"/>
    <n v="0.23"/>
    <x v="0"/>
    <d v="2016-12-25T00:00:00"/>
    <x v="8"/>
    <n v="5774460"/>
    <m/>
    <m/>
  </r>
  <r>
    <s v="COUNTY"/>
    <x v="15"/>
    <s v="904631"/>
    <n v="0.23"/>
    <n v="0.23"/>
    <x v="0"/>
    <d v="2016-12-25T00:00:00"/>
    <x v="8"/>
    <n v="5774470"/>
    <m/>
    <m/>
  </r>
  <r>
    <s v="COUNTY"/>
    <x v="15"/>
    <s v="904632"/>
    <n v="0.23"/>
    <n v="0.23"/>
    <x v="0"/>
    <d v="2016-12-25T00:00:00"/>
    <x v="8"/>
    <n v="5774480"/>
    <m/>
    <m/>
  </r>
  <r>
    <s v="COUNTY"/>
    <x v="15"/>
    <s v="904633"/>
    <n v="0.23"/>
    <n v="0.23"/>
    <x v="0"/>
    <d v="2016-12-25T00:00:00"/>
    <x v="8"/>
    <n v="5774530"/>
    <m/>
    <m/>
  </r>
  <r>
    <s v="COUNTY"/>
    <x v="15"/>
    <s v="904634"/>
    <n v="0.23"/>
    <n v="0.23"/>
    <x v="0"/>
    <d v="2016-12-25T00:00:00"/>
    <x v="8"/>
    <n v="5775710"/>
    <m/>
    <m/>
  </r>
  <r>
    <s v="COUNTY"/>
    <x v="15"/>
    <s v="904635"/>
    <n v="0.23"/>
    <n v="0.23"/>
    <x v="0"/>
    <d v="2016-12-25T00:00:00"/>
    <x v="8"/>
    <n v="5775750"/>
    <m/>
    <m/>
  </r>
  <r>
    <s v="COUNTY"/>
    <x v="15"/>
    <s v="904636"/>
    <n v="0.23"/>
    <n v="0.23"/>
    <x v="0"/>
    <d v="2016-12-25T00:00:00"/>
    <x v="8"/>
    <n v="5775790"/>
    <m/>
    <m/>
  </r>
  <r>
    <s v="COUNTY"/>
    <x v="15"/>
    <s v="904637"/>
    <n v="0.23"/>
    <n v="0.23"/>
    <x v="0"/>
    <d v="2016-12-25T00:00:00"/>
    <x v="8"/>
    <n v="5775800"/>
    <m/>
    <m/>
  </r>
  <r>
    <s v="COUNTY"/>
    <x v="15"/>
    <s v="904638"/>
    <n v="0.23"/>
    <n v="0.23"/>
    <x v="0"/>
    <d v="2016-12-25T00:00:00"/>
    <x v="8"/>
    <n v="5775860"/>
    <m/>
    <m/>
  </r>
  <r>
    <s v="COUNTY"/>
    <x v="15"/>
    <s v="904639"/>
    <n v="0.23"/>
    <n v="0.23"/>
    <x v="0"/>
    <d v="2016-12-25T00:00:00"/>
    <x v="8"/>
    <n v="5775880"/>
    <m/>
    <m/>
  </r>
  <r>
    <s v="COUNTY"/>
    <x v="15"/>
    <s v="904640"/>
    <n v="0.23"/>
    <n v="0.23"/>
    <x v="0"/>
    <d v="2016-12-25T00:00:00"/>
    <x v="8"/>
    <n v="5775960"/>
    <m/>
    <m/>
  </r>
  <r>
    <s v="COUNTY"/>
    <x v="15"/>
    <s v="904641"/>
    <n v="0.23"/>
    <n v="0.23"/>
    <x v="0"/>
    <d v="2016-12-25T00:00:00"/>
    <x v="8"/>
    <n v="5775990"/>
    <m/>
    <m/>
  </r>
  <r>
    <s v="COUNTY"/>
    <x v="15"/>
    <s v="904642"/>
    <n v="0.23"/>
    <n v="0.23"/>
    <x v="0"/>
    <d v="2016-12-25T00:00:00"/>
    <x v="8"/>
    <n v="5776100"/>
    <m/>
    <m/>
  </r>
  <r>
    <s v="COUNTY"/>
    <x v="15"/>
    <s v="904643"/>
    <n v="0.23"/>
    <n v="0.23"/>
    <x v="0"/>
    <d v="2016-12-25T00:00:00"/>
    <x v="8"/>
    <n v="5776110"/>
    <m/>
    <m/>
  </r>
  <r>
    <s v="COUNTY"/>
    <x v="15"/>
    <s v="904644"/>
    <n v="0.23"/>
    <n v="0.23"/>
    <x v="0"/>
    <d v="2016-12-25T00:00:00"/>
    <x v="8"/>
    <n v="5776130"/>
    <m/>
    <m/>
  </r>
  <r>
    <s v="COUNTY"/>
    <x v="15"/>
    <s v="904645"/>
    <n v="0.23"/>
    <n v="0.23"/>
    <x v="0"/>
    <d v="2016-12-25T00:00:00"/>
    <x v="8"/>
    <n v="5776160"/>
    <m/>
    <m/>
  </r>
  <r>
    <s v="COUNTY"/>
    <x v="15"/>
    <s v="904646"/>
    <n v="0.23"/>
    <n v="0.23"/>
    <x v="0"/>
    <d v="2016-12-25T00:00:00"/>
    <x v="8"/>
    <n v="5776190"/>
    <m/>
    <m/>
  </r>
  <r>
    <s v="COUNTY"/>
    <x v="15"/>
    <s v="904647"/>
    <n v="0.23"/>
    <n v="0.23"/>
    <x v="0"/>
    <d v="2016-12-25T00:00:00"/>
    <x v="8"/>
    <n v="5776250"/>
    <m/>
    <m/>
  </r>
  <r>
    <s v="COUNTY"/>
    <x v="15"/>
    <s v="904648"/>
    <n v="0.23"/>
    <n v="0.23"/>
    <x v="0"/>
    <d v="2016-12-25T00:00:00"/>
    <x v="8"/>
    <n v="5776280"/>
    <m/>
    <m/>
  </r>
  <r>
    <s v="COUNTY"/>
    <x v="15"/>
    <s v="904649"/>
    <n v="0.23"/>
    <n v="0.23"/>
    <x v="0"/>
    <d v="2016-12-25T00:00:00"/>
    <x v="8"/>
    <n v="5776290"/>
    <m/>
    <m/>
  </r>
  <r>
    <s v="COUNTY"/>
    <x v="15"/>
    <s v="904650"/>
    <n v="0.23"/>
    <n v="0.23"/>
    <x v="0"/>
    <d v="2016-12-25T00:00:00"/>
    <x v="8"/>
    <n v="5776300"/>
    <m/>
    <m/>
  </r>
  <r>
    <s v="COUNTY"/>
    <x v="15"/>
    <s v="904651"/>
    <n v="0.23"/>
    <n v="0.23"/>
    <x v="0"/>
    <d v="2016-12-25T00:00:00"/>
    <x v="8"/>
    <n v="5776370"/>
    <m/>
    <m/>
  </r>
  <r>
    <s v="COUNTY"/>
    <x v="15"/>
    <s v="904652"/>
    <n v="0.23"/>
    <n v="0.23"/>
    <x v="0"/>
    <d v="2016-12-25T00:00:00"/>
    <x v="8"/>
    <n v="5776390"/>
    <m/>
    <m/>
  </r>
  <r>
    <s v="COUNTY"/>
    <x v="15"/>
    <s v="904653"/>
    <n v="0.23"/>
    <n v="0.23"/>
    <x v="0"/>
    <d v="2016-12-25T00:00:00"/>
    <x v="8"/>
    <n v="5776470"/>
    <m/>
    <m/>
  </r>
  <r>
    <s v="COUNTY"/>
    <x v="15"/>
    <s v="904654"/>
    <n v="0.23"/>
    <n v="0.23"/>
    <x v="0"/>
    <d v="2016-12-25T00:00:00"/>
    <x v="8"/>
    <n v="5776520"/>
    <m/>
    <m/>
  </r>
  <r>
    <s v="COUNTY"/>
    <x v="15"/>
    <s v="904655"/>
    <n v="0.23"/>
    <n v="0.23"/>
    <x v="0"/>
    <d v="2016-12-25T00:00:00"/>
    <x v="8"/>
    <n v="5776570"/>
    <m/>
    <m/>
  </r>
  <r>
    <s v="COUNTY"/>
    <x v="15"/>
    <s v="904656"/>
    <n v="0.23"/>
    <n v="0.23"/>
    <x v="0"/>
    <d v="2016-12-25T00:00:00"/>
    <x v="8"/>
    <n v="5776580"/>
    <m/>
    <m/>
  </r>
  <r>
    <s v="COUNTY"/>
    <x v="15"/>
    <s v="904657"/>
    <n v="0.23"/>
    <n v="0.23"/>
    <x v="0"/>
    <d v="2016-12-25T00:00:00"/>
    <x v="8"/>
    <n v="5776600"/>
    <m/>
    <m/>
  </r>
  <r>
    <s v="COUNTY"/>
    <x v="15"/>
    <s v="904658"/>
    <n v="0.23"/>
    <n v="0.23"/>
    <x v="0"/>
    <d v="2016-12-25T00:00:00"/>
    <x v="8"/>
    <n v="5776620"/>
    <m/>
    <m/>
  </r>
  <r>
    <s v="COUNTY"/>
    <x v="15"/>
    <s v="904659"/>
    <n v="0.23"/>
    <n v="0.23"/>
    <x v="0"/>
    <d v="2016-12-25T00:00:00"/>
    <x v="8"/>
    <n v="5776680"/>
    <m/>
    <m/>
  </r>
  <r>
    <s v="COUNTY"/>
    <x v="15"/>
    <s v="904660"/>
    <n v="0.23"/>
    <n v="0.23"/>
    <x v="0"/>
    <d v="2016-12-25T00:00:00"/>
    <x v="8"/>
    <n v="5776710"/>
    <m/>
    <m/>
  </r>
  <r>
    <s v="COUNTY"/>
    <x v="15"/>
    <s v="904661"/>
    <n v="0.23"/>
    <n v="0.23"/>
    <x v="0"/>
    <d v="2016-12-25T00:00:00"/>
    <x v="8"/>
    <n v="5776720"/>
    <m/>
    <m/>
  </r>
  <r>
    <s v="COUNTY"/>
    <x v="15"/>
    <s v="904662"/>
    <n v="0.23"/>
    <n v="0.23"/>
    <x v="0"/>
    <d v="2016-12-25T00:00:00"/>
    <x v="8"/>
    <n v="5777240"/>
    <m/>
    <m/>
  </r>
  <r>
    <s v="COUNTY"/>
    <x v="15"/>
    <s v="904663"/>
    <n v="0.23"/>
    <n v="0.23"/>
    <x v="0"/>
    <d v="2016-12-25T00:00:00"/>
    <x v="8"/>
    <n v="5777410"/>
    <m/>
    <m/>
  </r>
  <r>
    <s v="COUNTY"/>
    <x v="15"/>
    <s v="904664"/>
    <n v="0.23"/>
    <n v="0.23"/>
    <x v="0"/>
    <d v="2016-12-25T00:00:00"/>
    <x v="8"/>
    <n v="5777530"/>
    <m/>
    <m/>
  </r>
  <r>
    <s v="COUNTY"/>
    <x v="15"/>
    <s v="904665"/>
    <n v="0.23"/>
    <n v="0.23"/>
    <x v="0"/>
    <d v="2016-12-25T00:00:00"/>
    <x v="8"/>
    <n v="5777560"/>
    <m/>
    <m/>
  </r>
  <r>
    <s v="COUNTY"/>
    <x v="15"/>
    <s v="904666"/>
    <n v="0.23"/>
    <n v="0.23"/>
    <x v="0"/>
    <d v="2016-12-25T00:00:00"/>
    <x v="8"/>
    <n v="5777640"/>
    <m/>
    <m/>
  </r>
  <r>
    <s v="COUNTY"/>
    <x v="15"/>
    <s v="904667"/>
    <n v="0.23"/>
    <n v="0.23"/>
    <x v="0"/>
    <d v="2016-12-25T00:00:00"/>
    <x v="8"/>
    <n v="5777680"/>
    <m/>
    <m/>
  </r>
  <r>
    <s v="COUNTY"/>
    <x v="15"/>
    <s v="904668"/>
    <n v="0.23"/>
    <n v="0.23"/>
    <x v="0"/>
    <d v="2016-12-25T00:00:00"/>
    <x v="8"/>
    <n v="5777710"/>
    <m/>
    <m/>
  </r>
  <r>
    <s v="COUNTY"/>
    <x v="15"/>
    <s v="904669"/>
    <n v="0.23"/>
    <n v="0.23"/>
    <x v="0"/>
    <d v="2016-12-25T00:00:00"/>
    <x v="8"/>
    <n v="5777750"/>
    <m/>
    <m/>
  </r>
  <r>
    <s v="COUNTY"/>
    <x v="15"/>
    <s v="904670"/>
    <n v="0.23"/>
    <n v="0.23"/>
    <x v="0"/>
    <d v="2016-12-25T00:00:00"/>
    <x v="8"/>
    <n v="5777770"/>
    <m/>
    <m/>
  </r>
  <r>
    <s v="COUNTY"/>
    <x v="15"/>
    <s v="904671"/>
    <n v="0.23"/>
    <n v="0.23"/>
    <x v="0"/>
    <d v="2016-12-25T00:00:00"/>
    <x v="8"/>
    <n v="5777780"/>
    <m/>
    <m/>
  </r>
  <r>
    <s v="COUNTY"/>
    <x v="15"/>
    <s v="904672"/>
    <n v="0.23"/>
    <n v="0.23"/>
    <x v="0"/>
    <d v="2016-12-25T00:00:00"/>
    <x v="8"/>
    <n v="5777840"/>
    <m/>
    <m/>
  </r>
  <r>
    <s v="COUNTY"/>
    <x v="15"/>
    <s v="904673"/>
    <n v="0.23"/>
    <n v="0.23"/>
    <x v="0"/>
    <d v="2016-12-25T00:00:00"/>
    <x v="8"/>
    <n v="5777940"/>
    <m/>
    <m/>
  </r>
  <r>
    <s v="COUNTY"/>
    <x v="15"/>
    <s v="904674"/>
    <n v="0.23"/>
    <n v="0.23"/>
    <x v="0"/>
    <d v="2016-12-25T00:00:00"/>
    <x v="8"/>
    <n v="5777970"/>
    <m/>
    <m/>
  </r>
  <r>
    <s v="COUNTY"/>
    <x v="15"/>
    <s v="904675"/>
    <n v="0.23"/>
    <n v="0.23"/>
    <x v="0"/>
    <d v="2016-12-25T00:00:00"/>
    <x v="8"/>
    <n v="5777990"/>
    <m/>
    <m/>
  </r>
  <r>
    <s v="COUNTY"/>
    <x v="15"/>
    <s v="904676"/>
    <n v="0.23"/>
    <n v="0.23"/>
    <x v="0"/>
    <d v="2016-12-25T00:00:00"/>
    <x v="8"/>
    <n v="5778000"/>
    <m/>
    <m/>
  </r>
  <r>
    <s v="COUNTY"/>
    <x v="15"/>
    <s v="904677"/>
    <n v="0.23"/>
    <n v="0.23"/>
    <x v="0"/>
    <d v="2016-12-25T00:00:00"/>
    <x v="8"/>
    <n v="5778040"/>
    <m/>
    <m/>
  </r>
  <r>
    <s v="COUNTY"/>
    <x v="15"/>
    <s v="904678"/>
    <n v="0.23"/>
    <n v="0.23"/>
    <x v="0"/>
    <d v="2016-12-25T00:00:00"/>
    <x v="8"/>
    <n v="5778050"/>
    <m/>
    <m/>
  </r>
  <r>
    <s v="COUNTY"/>
    <x v="15"/>
    <s v="904679"/>
    <n v="0.23"/>
    <n v="0.23"/>
    <x v="0"/>
    <d v="2016-12-25T00:00:00"/>
    <x v="8"/>
    <n v="5778060"/>
    <m/>
    <m/>
  </r>
  <r>
    <s v="COUNTY"/>
    <x v="15"/>
    <s v="904680"/>
    <n v="0.23"/>
    <n v="0.23"/>
    <x v="0"/>
    <d v="2016-12-25T00:00:00"/>
    <x v="8"/>
    <n v="5778120"/>
    <m/>
    <m/>
  </r>
  <r>
    <s v="COUNTY"/>
    <x v="15"/>
    <s v="904681"/>
    <n v="0.23"/>
    <n v="0.23"/>
    <x v="0"/>
    <d v="2016-12-25T00:00:00"/>
    <x v="8"/>
    <n v="5778130"/>
    <m/>
    <m/>
  </r>
  <r>
    <s v="COUNTY"/>
    <x v="15"/>
    <s v="904682"/>
    <n v="0.23"/>
    <n v="0.23"/>
    <x v="0"/>
    <d v="2016-12-25T00:00:00"/>
    <x v="8"/>
    <n v="5778700"/>
    <m/>
    <m/>
  </r>
  <r>
    <s v="COUNTY"/>
    <x v="15"/>
    <s v="904683"/>
    <n v="0.23"/>
    <n v="0.23"/>
    <x v="0"/>
    <d v="2016-12-25T00:00:00"/>
    <x v="8"/>
    <n v="5778910"/>
    <m/>
    <m/>
  </r>
  <r>
    <s v="COUNTY"/>
    <x v="15"/>
    <s v="904684"/>
    <n v="0.23"/>
    <n v="0.23"/>
    <x v="0"/>
    <d v="2016-12-25T00:00:00"/>
    <x v="8"/>
    <n v="5778940"/>
    <m/>
    <m/>
  </r>
  <r>
    <s v="COUNTY"/>
    <x v="15"/>
    <s v="904685"/>
    <n v="0.23"/>
    <n v="0.23"/>
    <x v="0"/>
    <d v="2016-12-25T00:00:00"/>
    <x v="8"/>
    <n v="5778950"/>
    <m/>
    <m/>
  </r>
  <r>
    <s v="COUNTY"/>
    <x v="15"/>
    <s v="904686"/>
    <n v="0.23"/>
    <n v="0.23"/>
    <x v="0"/>
    <d v="2016-12-25T00:00:00"/>
    <x v="8"/>
    <n v="5778960"/>
    <m/>
    <m/>
  </r>
  <r>
    <s v="COUNTY"/>
    <x v="15"/>
    <s v="904687"/>
    <n v="0.23"/>
    <n v="0.23"/>
    <x v="0"/>
    <d v="2016-12-25T00:00:00"/>
    <x v="8"/>
    <n v="5779010"/>
    <m/>
    <m/>
  </r>
  <r>
    <s v="COUNTY"/>
    <x v="15"/>
    <s v="904688"/>
    <n v="0.23"/>
    <n v="0.23"/>
    <x v="0"/>
    <d v="2016-12-25T00:00:00"/>
    <x v="8"/>
    <n v="5779030"/>
    <m/>
    <m/>
  </r>
  <r>
    <s v="COUNTY"/>
    <x v="15"/>
    <s v="904689"/>
    <n v="0.23"/>
    <n v="0.23"/>
    <x v="0"/>
    <d v="2016-12-25T00:00:00"/>
    <x v="8"/>
    <n v="5779090"/>
    <m/>
    <m/>
  </r>
  <r>
    <s v="COUNTY"/>
    <x v="15"/>
    <s v="904690"/>
    <n v="0.23"/>
    <n v="0.23"/>
    <x v="0"/>
    <d v="2016-12-25T00:00:00"/>
    <x v="8"/>
    <n v="5779100"/>
    <m/>
    <m/>
  </r>
  <r>
    <s v="SpokCity"/>
    <x v="15"/>
    <s v="904691"/>
    <n v="0.23"/>
    <n v="0.23"/>
    <x v="0"/>
    <d v="2016-12-25T00:00:00"/>
    <x v="8"/>
    <n v="5779220"/>
    <m/>
    <m/>
  </r>
  <r>
    <s v="COUNTY"/>
    <x v="15"/>
    <s v="904692"/>
    <n v="0.23"/>
    <n v="0.23"/>
    <x v="0"/>
    <d v="2016-12-25T00:00:00"/>
    <x v="8"/>
    <n v="5779260"/>
    <m/>
    <m/>
  </r>
  <r>
    <s v="COUNTY"/>
    <x v="15"/>
    <s v="904693"/>
    <n v="0.23"/>
    <n v="0.23"/>
    <x v="0"/>
    <d v="2016-12-25T00:00:00"/>
    <x v="8"/>
    <n v="5779270"/>
    <m/>
    <m/>
  </r>
  <r>
    <s v="COUNTY"/>
    <x v="15"/>
    <s v="904694"/>
    <n v="0.23"/>
    <n v="0.23"/>
    <x v="0"/>
    <d v="2016-12-25T00:00:00"/>
    <x v="8"/>
    <n v="5779320"/>
    <m/>
    <m/>
  </r>
  <r>
    <s v="COUNTY"/>
    <x v="15"/>
    <s v="904695"/>
    <n v="0.23"/>
    <n v="0.23"/>
    <x v="0"/>
    <d v="2016-12-25T00:00:00"/>
    <x v="8"/>
    <n v="5779340"/>
    <m/>
    <m/>
  </r>
  <r>
    <s v="COUNTY"/>
    <x v="15"/>
    <s v="904696"/>
    <n v="0.23"/>
    <n v="0.23"/>
    <x v="0"/>
    <d v="2016-12-25T00:00:00"/>
    <x v="8"/>
    <n v="5779380"/>
    <m/>
    <m/>
  </r>
  <r>
    <s v="COUNTY"/>
    <x v="15"/>
    <s v="904697"/>
    <n v="0.23"/>
    <n v="0.23"/>
    <x v="0"/>
    <d v="2016-12-25T00:00:00"/>
    <x v="8"/>
    <n v="5780520"/>
    <m/>
    <m/>
  </r>
  <r>
    <s v="COUNTY"/>
    <x v="15"/>
    <s v="904698"/>
    <n v="0.23"/>
    <n v="0.23"/>
    <x v="0"/>
    <d v="2016-12-25T00:00:00"/>
    <x v="8"/>
    <n v="5780540"/>
    <m/>
    <m/>
  </r>
  <r>
    <s v="COUNTY"/>
    <x v="15"/>
    <s v="904699"/>
    <n v="0.23"/>
    <n v="0.23"/>
    <x v="0"/>
    <d v="2016-12-25T00:00:00"/>
    <x v="8"/>
    <n v="5780620"/>
    <m/>
    <m/>
  </r>
  <r>
    <s v="COUNTY"/>
    <x v="15"/>
    <s v="904700"/>
    <n v="0.23"/>
    <n v="0.23"/>
    <x v="0"/>
    <d v="2016-12-25T00:00:00"/>
    <x v="8"/>
    <n v="5780650"/>
    <m/>
    <m/>
  </r>
  <r>
    <s v="COUNTY"/>
    <x v="15"/>
    <s v="904701"/>
    <n v="0.23"/>
    <n v="0.23"/>
    <x v="0"/>
    <d v="2016-12-25T00:00:00"/>
    <x v="8"/>
    <n v="5780720"/>
    <m/>
    <m/>
  </r>
  <r>
    <s v="COUNTY"/>
    <x v="15"/>
    <s v="904702"/>
    <n v="0.23"/>
    <n v="0.23"/>
    <x v="0"/>
    <d v="2016-12-25T00:00:00"/>
    <x v="8"/>
    <n v="5780750"/>
    <m/>
    <m/>
  </r>
  <r>
    <s v="COUNTY"/>
    <x v="15"/>
    <s v="904703"/>
    <n v="0.23"/>
    <n v="0.23"/>
    <x v="0"/>
    <d v="2016-12-25T00:00:00"/>
    <x v="8"/>
    <n v="5780760"/>
    <m/>
    <m/>
  </r>
  <r>
    <s v="COUNTY"/>
    <x v="15"/>
    <s v="904704"/>
    <n v="0.23"/>
    <n v="0.23"/>
    <x v="0"/>
    <d v="2016-12-25T00:00:00"/>
    <x v="8"/>
    <n v="5780780"/>
    <m/>
    <m/>
  </r>
  <r>
    <s v="COUNTY"/>
    <x v="15"/>
    <s v="904705"/>
    <n v="0.23"/>
    <n v="0.23"/>
    <x v="0"/>
    <d v="2016-12-25T00:00:00"/>
    <x v="8"/>
    <n v="5780790"/>
    <m/>
    <m/>
  </r>
  <r>
    <s v="COUNTY"/>
    <x v="15"/>
    <s v="904706"/>
    <n v="0.23"/>
    <n v="0.23"/>
    <x v="0"/>
    <d v="2016-12-25T00:00:00"/>
    <x v="8"/>
    <n v="5780920"/>
    <m/>
    <m/>
  </r>
  <r>
    <s v="COUNTY"/>
    <x v="15"/>
    <s v="904707"/>
    <n v="0.23"/>
    <n v="0.23"/>
    <x v="0"/>
    <d v="2016-12-25T00:00:00"/>
    <x v="8"/>
    <n v="5780950"/>
    <m/>
    <m/>
  </r>
  <r>
    <s v="COUNTY"/>
    <x v="15"/>
    <s v="904708"/>
    <n v="0.23"/>
    <n v="0.23"/>
    <x v="0"/>
    <d v="2016-12-25T00:00:00"/>
    <x v="8"/>
    <n v="5781600"/>
    <m/>
    <m/>
  </r>
  <r>
    <s v="COUNTY"/>
    <x v="15"/>
    <s v="904709"/>
    <n v="0.23"/>
    <n v="0.23"/>
    <x v="0"/>
    <d v="2016-12-25T00:00:00"/>
    <x v="8"/>
    <n v="5781620"/>
    <m/>
    <m/>
  </r>
  <r>
    <s v="COUNTY"/>
    <x v="15"/>
    <s v="904710"/>
    <n v="0.23"/>
    <n v="0.23"/>
    <x v="0"/>
    <d v="2016-12-25T00:00:00"/>
    <x v="8"/>
    <n v="5781630"/>
    <m/>
    <m/>
  </r>
  <r>
    <s v="COUNTY"/>
    <x v="15"/>
    <s v="904711"/>
    <n v="0.23"/>
    <n v="0.23"/>
    <x v="0"/>
    <d v="2016-12-25T00:00:00"/>
    <x v="8"/>
    <n v="5781700"/>
    <m/>
    <m/>
  </r>
  <r>
    <s v="COUNTY"/>
    <x v="15"/>
    <s v="904712"/>
    <n v="0.23"/>
    <n v="0.23"/>
    <x v="0"/>
    <d v="2016-12-25T00:00:00"/>
    <x v="8"/>
    <n v="5781720"/>
    <m/>
    <m/>
  </r>
  <r>
    <s v="COUNTY"/>
    <x v="15"/>
    <s v="904713"/>
    <n v="0.23"/>
    <n v="0.23"/>
    <x v="0"/>
    <d v="2016-12-25T00:00:00"/>
    <x v="8"/>
    <n v="5781730"/>
    <m/>
    <m/>
  </r>
  <r>
    <s v="COUNTY"/>
    <x v="15"/>
    <s v="904714"/>
    <n v="0.23"/>
    <n v="0.23"/>
    <x v="0"/>
    <d v="2016-12-25T00:00:00"/>
    <x v="8"/>
    <n v="5781740"/>
    <m/>
    <m/>
  </r>
  <r>
    <s v="COUNTY"/>
    <x v="15"/>
    <s v="904715"/>
    <n v="0.23"/>
    <n v="0.23"/>
    <x v="0"/>
    <d v="2016-12-25T00:00:00"/>
    <x v="8"/>
    <n v="5781750"/>
    <m/>
    <m/>
  </r>
  <r>
    <s v="COUNTY"/>
    <x v="15"/>
    <s v="904716"/>
    <n v="0.23"/>
    <n v="0.23"/>
    <x v="0"/>
    <d v="2016-12-25T00:00:00"/>
    <x v="8"/>
    <n v="5781760"/>
    <m/>
    <m/>
  </r>
  <r>
    <s v="COUNTY"/>
    <x v="15"/>
    <s v="904717"/>
    <n v="0.23"/>
    <n v="0.23"/>
    <x v="0"/>
    <d v="2016-12-25T00:00:00"/>
    <x v="8"/>
    <n v="5781930"/>
    <m/>
    <m/>
  </r>
  <r>
    <s v="COUNTY"/>
    <x v="15"/>
    <s v="904718"/>
    <n v="0.23"/>
    <n v="0.23"/>
    <x v="0"/>
    <d v="2016-12-25T00:00:00"/>
    <x v="8"/>
    <n v="5781980"/>
    <m/>
    <m/>
  </r>
  <r>
    <s v="COUNTY"/>
    <x v="15"/>
    <s v="904719"/>
    <n v="0.23"/>
    <n v="0.23"/>
    <x v="0"/>
    <d v="2016-12-25T00:00:00"/>
    <x v="8"/>
    <n v="5781990"/>
    <m/>
    <m/>
  </r>
  <r>
    <s v="COUNTY"/>
    <x v="15"/>
    <s v="904720"/>
    <n v="0.23"/>
    <n v="0.23"/>
    <x v="0"/>
    <d v="2016-12-25T00:00:00"/>
    <x v="8"/>
    <n v="5782000"/>
    <m/>
    <m/>
  </r>
  <r>
    <s v="COUNTY"/>
    <x v="15"/>
    <s v="904721"/>
    <n v="0.23"/>
    <n v="0.23"/>
    <x v="0"/>
    <d v="2016-12-25T00:00:00"/>
    <x v="8"/>
    <n v="5782010"/>
    <m/>
    <m/>
  </r>
  <r>
    <s v="COUNTY"/>
    <x v="15"/>
    <s v="904722"/>
    <n v="0.23"/>
    <n v="0.23"/>
    <x v="0"/>
    <d v="2016-12-25T00:00:00"/>
    <x v="8"/>
    <n v="5782040"/>
    <m/>
    <m/>
  </r>
  <r>
    <s v="COUNTY"/>
    <x v="15"/>
    <s v="904723"/>
    <n v="0.23"/>
    <n v="0.23"/>
    <x v="0"/>
    <d v="2016-12-25T00:00:00"/>
    <x v="8"/>
    <n v="5782070"/>
    <m/>
    <m/>
  </r>
  <r>
    <s v="COUNTY"/>
    <x v="15"/>
    <s v="904724"/>
    <n v="0.23"/>
    <n v="0.23"/>
    <x v="0"/>
    <d v="2016-12-25T00:00:00"/>
    <x v="8"/>
    <n v="5782100"/>
    <m/>
    <m/>
  </r>
  <r>
    <s v="COUNTY"/>
    <x v="15"/>
    <s v="904725"/>
    <n v="0.23"/>
    <n v="0.23"/>
    <x v="0"/>
    <d v="2016-12-25T00:00:00"/>
    <x v="8"/>
    <n v="5782120"/>
    <m/>
    <m/>
  </r>
  <r>
    <s v="COUNTY"/>
    <x v="15"/>
    <s v="904726"/>
    <n v="0.23"/>
    <n v="0.23"/>
    <x v="0"/>
    <d v="2016-12-25T00:00:00"/>
    <x v="8"/>
    <n v="5782130"/>
    <m/>
    <m/>
  </r>
  <r>
    <s v="COUNTY"/>
    <x v="15"/>
    <s v="904727"/>
    <n v="0.23"/>
    <n v="0.23"/>
    <x v="0"/>
    <d v="2016-12-25T00:00:00"/>
    <x v="8"/>
    <n v="5782160"/>
    <m/>
    <m/>
  </r>
  <r>
    <s v="COUNTY"/>
    <x v="15"/>
    <s v="904728"/>
    <n v="0.23"/>
    <n v="0.23"/>
    <x v="0"/>
    <d v="2016-12-25T00:00:00"/>
    <x v="8"/>
    <n v="5782210"/>
    <m/>
    <m/>
  </r>
  <r>
    <s v="COUNTY"/>
    <x v="15"/>
    <s v="904729"/>
    <n v="0.23"/>
    <n v="0.23"/>
    <x v="0"/>
    <d v="2016-12-25T00:00:00"/>
    <x v="8"/>
    <n v="5782230"/>
    <m/>
    <m/>
  </r>
  <r>
    <s v="COUNTY"/>
    <x v="15"/>
    <s v="904730"/>
    <n v="0.23"/>
    <n v="0.23"/>
    <x v="0"/>
    <d v="2016-12-25T00:00:00"/>
    <x v="8"/>
    <n v="5782250"/>
    <m/>
    <m/>
  </r>
  <r>
    <s v="COUNTY"/>
    <x v="15"/>
    <s v="904731"/>
    <n v="0.23"/>
    <n v="0.23"/>
    <x v="0"/>
    <d v="2016-12-25T00:00:00"/>
    <x v="8"/>
    <n v="5782320"/>
    <m/>
    <m/>
  </r>
  <r>
    <s v="COUNTY"/>
    <x v="15"/>
    <s v="904732"/>
    <n v="0.23"/>
    <n v="0.23"/>
    <x v="0"/>
    <d v="2016-12-25T00:00:00"/>
    <x v="8"/>
    <n v="5782330"/>
    <m/>
    <m/>
  </r>
  <r>
    <s v="COUNTY"/>
    <x v="15"/>
    <s v="904733"/>
    <n v="0.23"/>
    <n v="0.23"/>
    <x v="0"/>
    <d v="2016-12-25T00:00:00"/>
    <x v="8"/>
    <n v="5782390"/>
    <m/>
    <m/>
  </r>
  <r>
    <s v="COUNTY"/>
    <x v="15"/>
    <s v="904734"/>
    <n v="0.23"/>
    <n v="0.23"/>
    <x v="0"/>
    <d v="2016-12-25T00:00:00"/>
    <x v="8"/>
    <n v="5782490"/>
    <m/>
    <m/>
  </r>
  <r>
    <s v="COUNTY"/>
    <x v="15"/>
    <s v="904735"/>
    <n v="0.23"/>
    <n v="0.23"/>
    <x v="0"/>
    <d v="2016-12-25T00:00:00"/>
    <x v="8"/>
    <n v="5782510"/>
    <m/>
    <m/>
  </r>
  <r>
    <s v="COUNTY"/>
    <x v="15"/>
    <s v="904736"/>
    <n v="0.23"/>
    <n v="0.23"/>
    <x v="0"/>
    <d v="2016-12-25T00:00:00"/>
    <x v="8"/>
    <n v="5782550"/>
    <m/>
    <m/>
  </r>
  <r>
    <s v="COUNTY"/>
    <x v="15"/>
    <s v="904737"/>
    <n v="0.23"/>
    <n v="0.23"/>
    <x v="0"/>
    <d v="2016-12-25T00:00:00"/>
    <x v="8"/>
    <n v="5782600"/>
    <m/>
    <m/>
  </r>
  <r>
    <s v="COUNTY"/>
    <x v="15"/>
    <s v="904738"/>
    <n v="0.23"/>
    <n v="0.23"/>
    <x v="0"/>
    <d v="2016-12-25T00:00:00"/>
    <x v="8"/>
    <n v="5784920"/>
    <m/>
    <m/>
  </r>
  <r>
    <s v="COUNTY"/>
    <x v="15"/>
    <s v="904739"/>
    <n v="0.23"/>
    <n v="0.23"/>
    <x v="0"/>
    <d v="2016-12-25T00:00:00"/>
    <x v="8"/>
    <n v="5784980"/>
    <m/>
    <m/>
  </r>
  <r>
    <s v="COUNTY"/>
    <x v="15"/>
    <s v="904740"/>
    <n v="0.23"/>
    <n v="0.23"/>
    <x v="0"/>
    <d v="2016-12-25T00:00:00"/>
    <x v="8"/>
    <n v="5785000"/>
    <m/>
    <m/>
  </r>
  <r>
    <s v="COUNTY"/>
    <x v="15"/>
    <s v="904741"/>
    <n v="0.23"/>
    <n v="0.23"/>
    <x v="0"/>
    <d v="2016-12-25T00:00:00"/>
    <x v="8"/>
    <n v="5785050"/>
    <m/>
    <m/>
  </r>
  <r>
    <s v="COUNTY"/>
    <x v="15"/>
    <s v="904742"/>
    <n v="0.23"/>
    <n v="0.23"/>
    <x v="0"/>
    <d v="2016-12-25T00:00:00"/>
    <x v="8"/>
    <n v="5785180"/>
    <m/>
    <m/>
  </r>
  <r>
    <s v="COUNTY"/>
    <x v="15"/>
    <s v="904743"/>
    <n v="0.23"/>
    <n v="0.23"/>
    <x v="0"/>
    <d v="2016-12-25T00:00:00"/>
    <x v="8"/>
    <n v="5785220"/>
    <m/>
    <m/>
  </r>
  <r>
    <s v="COUNTY"/>
    <x v="15"/>
    <s v="904744"/>
    <n v="0.23"/>
    <n v="0.23"/>
    <x v="0"/>
    <d v="2016-12-25T00:00:00"/>
    <x v="8"/>
    <n v="5785240"/>
    <m/>
    <m/>
  </r>
  <r>
    <s v="COUNTY"/>
    <x v="15"/>
    <s v="904745"/>
    <n v="0.23"/>
    <n v="0.23"/>
    <x v="0"/>
    <d v="2016-12-25T00:00:00"/>
    <x v="8"/>
    <n v="5785260"/>
    <m/>
    <m/>
  </r>
  <r>
    <s v="COUNTY"/>
    <x v="15"/>
    <s v="904746"/>
    <n v="0.23"/>
    <n v="0.23"/>
    <x v="0"/>
    <d v="2016-12-25T00:00:00"/>
    <x v="8"/>
    <n v="5785270"/>
    <m/>
    <m/>
  </r>
  <r>
    <s v="COUNTY"/>
    <x v="15"/>
    <s v="904747"/>
    <n v="0.23"/>
    <n v="0.23"/>
    <x v="0"/>
    <d v="2016-12-25T00:00:00"/>
    <x v="8"/>
    <n v="5785290"/>
    <m/>
    <m/>
  </r>
  <r>
    <s v="COUNTY"/>
    <x v="15"/>
    <s v="904748"/>
    <n v="0.23"/>
    <n v="0.23"/>
    <x v="0"/>
    <d v="2016-12-25T00:00:00"/>
    <x v="8"/>
    <n v="5785340"/>
    <m/>
    <m/>
  </r>
  <r>
    <s v="COUNTY"/>
    <x v="15"/>
    <s v="904749"/>
    <n v="0.23"/>
    <n v="0.23"/>
    <x v="0"/>
    <d v="2016-12-25T00:00:00"/>
    <x v="8"/>
    <n v="5785350"/>
    <m/>
    <m/>
  </r>
  <r>
    <s v="COUNTY"/>
    <x v="15"/>
    <s v="904750"/>
    <n v="0.23"/>
    <n v="0.23"/>
    <x v="0"/>
    <d v="2016-12-25T00:00:00"/>
    <x v="8"/>
    <n v="5785390"/>
    <m/>
    <m/>
  </r>
  <r>
    <s v="COUNTY"/>
    <x v="15"/>
    <s v="904751"/>
    <n v="0.23"/>
    <n v="0.23"/>
    <x v="0"/>
    <d v="2016-12-25T00:00:00"/>
    <x v="8"/>
    <n v="5785440"/>
    <m/>
    <m/>
  </r>
  <r>
    <s v="COUNTY"/>
    <x v="15"/>
    <s v="904752"/>
    <n v="0.23"/>
    <n v="0.23"/>
    <x v="0"/>
    <d v="2016-12-25T00:00:00"/>
    <x v="8"/>
    <n v="5785490"/>
    <m/>
    <m/>
  </r>
  <r>
    <s v="COUNTY"/>
    <x v="15"/>
    <s v="904753"/>
    <n v="0.23"/>
    <n v="0.23"/>
    <x v="0"/>
    <d v="2016-12-25T00:00:00"/>
    <x v="8"/>
    <n v="5785520"/>
    <m/>
    <m/>
  </r>
  <r>
    <s v="COUNTY"/>
    <x v="15"/>
    <s v="904754"/>
    <n v="0.23"/>
    <n v="0.23"/>
    <x v="0"/>
    <d v="2016-12-25T00:00:00"/>
    <x v="8"/>
    <n v="5785540"/>
    <m/>
    <m/>
  </r>
  <r>
    <s v="COUNTY"/>
    <x v="15"/>
    <s v="904755"/>
    <n v="0.23"/>
    <n v="0.23"/>
    <x v="0"/>
    <d v="2016-12-25T00:00:00"/>
    <x v="8"/>
    <n v="5785580"/>
    <m/>
    <m/>
  </r>
  <r>
    <s v="COUNTY"/>
    <x v="15"/>
    <s v="904756"/>
    <n v="0.23"/>
    <n v="0.23"/>
    <x v="0"/>
    <d v="2016-12-25T00:00:00"/>
    <x v="8"/>
    <n v="5785640"/>
    <m/>
    <m/>
  </r>
  <r>
    <s v="COUNTY"/>
    <x v="15"/>
    <s v="904757"/>
    <n v="0.23"/>
    <n v="0.23"/>
    <x v="0"/>
    <d v="2016-12-25T00:00:00"/>
    <x v="8"/>
    <n v="5785660"/>
    <m/>
    <m/>
  </r>
  <r>
    <s v="COUNTY"/>
    <x v="15"/>
    <s v="904758"/>
    <n v="0.23"/>
    <n v="0.23"/>
    <x v="0"/>
    <d v="2016-12-25T00:00:00"/>
    <x v="8"/>
    <n v="5785680"/>
    <m/>
    <m/>
  </r>
  <r>
    <s v="COUNTY"/>
    <x v="15"/>
    <s v="904759"/>
    <n v="0.23"/>
    <n v="0.23"/>
    <x v="0"/>
    <d v="2016-12-25T00:00:00"/>
    <x v="8"/>
    <n v="5785690"/>
    <m/>
    <m/>
  </r>
  <r>
    <s v="COUNTY"/>
    <x v="15"/>
    <s v="904760"/>
    <n v="0.23"/>
    <n v="0.23"/>
    <x v="0"/>
    <d v="2016-12-25T00:00:00"/>
    <x v="8"/>
    <n v="5785700"/>
    <m/>
    <m/>
  </r>
  <r>
    <s v="COUNTY"/>
    <x v="15"/>
    <s v="904761"/>
    <n v="0.23"/>
    <n v="0.23"/>
    <x v="0"/>
    <d v="2016-12-25T00:00:00"/>
    <x v="8"/>
    <n v="5785720"/>
    <m/>
    <m/>
  </r>
  <r>
    <s v="COUNTY"/>
    <x v="15"/>
    <s v="904762"/>
    <n v="0.23"/>
    <n v="0.23"/>
    <x v="0"/>
    <d v="2016-12-25T00:00:00"/>
    <x v="8"/>
    <n v="5785740"/>
    <m/>
    <m/>
  </r>
  <r>
    <s v="COUNTY"/>
    <x v="15"/>
    <s v="904763"/>
    <n v="0.23"/>
    <n v="0.23"/>
    <x v="0"/>
    <d v="2016-12-25T00:00:00"/>
    <x v="8"/>
    <n v="5785750"/>
    <m/>
    <m/>
  </r>
  <r>
    <s v="COUNTY"/>
    <x v="15"/>
    <s v="904764"/>
    <n v="0.23"/>
    <n v="0.23"/>
    <x v="0"/>
    <d v="2016-12-25T00:00:00"/>
    <x v="8"/>
    <n v="5785780"/>
    <m/>
    <m/>
  </r>
  <r>
    <s v="COUNTY"/>
    <x v="15"/>
    <s v="904765"/>
    <n v="0.23"/>
    <n v="0.23"/>
    <x v="0"/>
    <d v="2016-12-25T00:00:00"/>
    <x v="8"/>
    <n v="5785880"/>
    <m/>
    <m/>
  </r>
  <r>
    <s v="COUNTY"/>
    <x v="15"/>
    <s v="904766"/>
    <n v="0.23"/>
    <n v="0.23"/>
    <x v="0"/>
    <d v="2016-12-25T00:00:00"/>
    <x v="8"/>
    <n v="5785910"/>
    <m/>
    <m/>
  </r>
  <r>
    <s v="COUNTY"/>
    <x v="15"/>
    <s v="904767"/>
    <n v="0.23"/>
    <n v="0.23"/>
    <x v="0"/>
    <d v="2016-12-25T00:00:00"/>
    <x v="8"/>
    <n v="5785930"/>
    <m/>
    <m/>
  </r>
  <r>
    <s v="COUNTY"/>
    <x v="15"/>
    <s v="904768"/>
    <n v="0.23"/>
    <n v="0.23"/>
    <x v="0"/>
    <d v="2016-12-25T00:00:00"/>
    <x v="8"/>
    <n v="5786000"/>
    <m/>
    <m/>
  </r>
  <r>
    <s v="COUNTY"/>
    <x v="15"/>
    <s v="904769"/>
    <n v="0.23"/>
    <n v="0.23"/>
    <x v="0"/>
    <d v="2016-12-25T00:00:00"/>
    <x v="8"/>
    <n v="5786010"/>
    <m/>
    <m/>
  </r>
  <r>
    <s v="COUNTY"/>
    <x v="15"/>
    <s v="904770"/>
    <n v="0.23"/>
    <n v="0.23"/>
    <x v="0"/>
    <d v="2016-12-25T00:00:00"/>
    <x v="8"/>
    <n v="5788020"/>
    <m/>
    <m/>
  </r>
  <r>
    <s v="COUNTY"/>
    <x v="15"/>
    <s v="904771"/>
    <n v="0.23"/>
    <n v="0.23"/>
    <x v="0"/>
    <d v="2016-12-25T00:00:00"/>
    <x v="8"/>
    <n v="5788050"/>
    <m/>
    <m/>
  </r>
  <r>
    <s v="COUNTY"/>
    <x v="15"/>
    <s v="904772"/>
    <n v="0.23"/>
    <n v="0.23"/>
    <x v="0"/>
    <d v="2016-12-25T00:00:00"/>
    <x v="8"/>
    <n v="5788060"/>
    <m/>
    <m/>
  </r>
  <r>
    <s v="COUNTY"/>
    <x v="15"/>
    <s v="904773"/>
    <n v="0.23"/>
    <n v="0.23"/>
    <x v="0"/>
    <d v="2016-12-25T00:00:00"/>
    <x v="8"/>
    <n v="5788080"/>
    <m/>
    <m/>
  </r>
  <r>
    <s v="COUNTY"/>
    <x v="15"/>
    <s v="904774"/>
    <n v="0.23"/>
    <n v="0.23"/>
    <x v="0"/>
    <d v="2016-12-25T00:00:00"/>
    <x v="8"/>
    <n v="5788110"/>
    <m/>
    <m/>
  </r>
  <r>
    <s v="COUNTY"/>
    <x v="15"/>
    <s v="904775"/>
    <n v="0.23"/>
    <n v="0.23"/>
    <x v="0"/>
    <d v="2016-12-25T00:00:00"/>
    <x v="8"/>
    <n v="5788130"/>
    <m/>
    <m/>
  </r>
  <r>
    <s v="COUNTY"/>
    <x v="15"/>
    <s v="904776"/>
    <n v="0.23"/>
    <n v="0.23"/>
    <x v="0"/>
    <d v="2016-12-25T00:00:00"/>
    <x v="8"/>
    <n v="5788160"/>
    <m/>
    <m/>
  </r>
  <r>
    <s v="COUNTY"/>
    <x v="15"/>
    <s v="904777"/>
    <n v="0.23"/>
    <n v="0.23"/>
    <x v="0"/>
    <d v="2016-12-25T00:00:00"/>
    <x v="8"/>
    <n v="5788180"/>
    <m/>
    <m/>
  </r>
  <r>
    <s v="COUNTY"/>
    <x v="15"/>
    <s v="904778"/>
    <n v="0.23"/>
    <n v="0.23"/>
    <x v="0"/>
    <d v="2016-12-25T00:00:00"/>
    <x v="8"/>
    <n v="5788200"/>
    <m/>
    <m/>
  </r>
  <r>
    <s v="COUNTY"/>
    <x v="15"/>
    <s v="904779"/>
    <n v="0.23"/>
    <n v="0.23"/>
    <x v="0"/>
    <d v="2016-12-25T00:00:00"/>
    <x v="8"/>
    <n v="5788210"/>
    <m/>
    <m/>
  </r>
  <r>
    <s v="COUNTY"/>
    <x v="15"/>
    <s v="904780"/>
    <n v="0.23"/>
    <n v="0.23"/>
    <x v="0"/>
    <d v="2016-12-25T00:00:00"/>
    <x v="8"/>
    <n v="5788240"/>
    <m/>
    <m/>
  </r>
  <r>
    <s v="COUNTY"/>
    <x v="15"/>
    <s v="904781"/>
    <n v="0.23"/>
    <n v="0.23"/>
    <x v="0"/>
    <d v="2016-12-25T00:00:00"/>
    <x v="8"/>
    <n v="5788250"/>
    <m/>
    <m/>
  </r>
  <r>
    <s v="COUNTY"/>
    <x v="15"/>
    <s v="904782"/>
    <n v="0.23"/>
    <n v="0.23"/>
    <x v="0"/>
    <d v="2016-12-25T00:00:00"/>
    <x v="8"/>
    <n v="5788350"/>
    <m/>
    <m/>
  </r>
  <r>
    <s v="COUNTY"/>
    <x v="15"/>
    <s v="904783"/>
    <n v="0.23"/>
    <n v="0.23"/>
    <x v="0"/>
    <d v="2016-12-25T00:00:00"/>
    <x v="8"/>
    <n v="5788410"/>
    <m/>
    <m/>
  </r>
  <r>
    <s v="COUNTY"/>
    <x v="15"/>
    <s v="904784"/>
    <n v="0.23"/>
    <n v="0.23"/>
    <x v="0"/>
    <d v="2016-12-25T00:00:00"/>
    <x v="8"/>
    <n v="5788430"/>
    <m/>
    <m/>
  </r>
  <r>
    <s v="COUNTY"/>
    <x v="15"/>
    <s v="904785"/>
    <n v="0.23"/>
    <n v="0.23"/>
    <x v="0"/>
    <d v="2016-12-25T00:00:00"/>
    <x v="8"/>
    <n v="5788440"/>
    <m/>
    <m/>
  </r>
  <r>
    <s v="COUNTY"/>
    <x v="15"/>
    <s v="904786"/>
    <n v="0.23"/>
    <n v="0.23"/>
    <x v="0"/>
    <d v="2016-12-25T00:00:00"/>
    <x v="8"/>
    <n v="5788460"/>
    <m/>
    <m/>
  </r>
  <r>
    <s v="COUNTY"/>
    <x v="15"/>
    <s v="904787"/>
    <n v="0.23"/>
    <n v="0.23"/>
    <x v="0"/>
    <d v="2016-12-25T00:00:00"/>
    <x v="8"/>
    <n v="5788480"/>
    <m/>
    <m/>
  </r>
  <r>
    <s v="COUNTY"/>
    <x v="15"/>
    <s v="904788"/>
    <n v="0.23"/>
    <n v="0.23"/>
    <x v="0"/>
    <d v="2016-12-25T00:00:00"/>
    <x v="8"/>
    <n v="5788490"/>
    <m/>
    <m/>
  </r>
  <r>
    <s v="COUNTY"/>
    <x v="15"/>
    <s v="904789"/>
    <n v="0.23"/>
    <n v="0.23"/>
    <x v="0"/>
    <d v="2016-12-25T00:00:00"/>
    <x v="8"/>
    <n v="5788500"/>
    <m/>
    <m/>
  </r>
  <r>
    <s v="COUNTY"/>
    <x v="15"/>
    <s v="904790"/>
    <n v="0.23"/>
    <n v="0.23"/>
    <x v="0"/>
    <d v="2016-12-25T00:00:00"/>
    <x v="8"/>
    <n v="5788510"/>
    <m/>
    <m/>
  </r>
  <r>
    <s v="COUNTY"/>
    <x v="15"/>
    <s v="904791"/>
    <n v="0.23"/>
    <n v="0.23"/>
    <x v="0"/>
    <d v="2016-12-25T00:00:00"/>
    <x v="8"/>
    <n v="5788530"/>
    <m/>
    <m/>
  </r>
  <r>
    <s v="COUNTY"/>
    <x v="15"/>
    <s v="904792"/>
    <n v="0.23"/>
    <n v="0.23"/>
    <x v="0"/>
    <d v="2016-12-25T00:00:00"/>
    <x v="8"/>
    <n v="5788540"/>
    <m/>
    <m/>
  </r>
  <r>
    <s v="COUNTY"/>
    <x v="15"/>
    <s v="904793"/>
    <n v="0.23"/>
    <n v="0.23"/>
    <x v="0"/>
    <d v="2016-12-25T00:00:00"/>
    <x v="8"/>
    <n v="5788580"/>
    <m/>
    <m/>
  </r>
  <r>
    <s v="COUNTY"/>
    <x v="15"/>
    <s v="904794"/>
    <n v="0.23"/>
    <n v="0.23"/>
    <x v="0"/>
    <d v="2016-12-25T00:00:00"/>
    <x v="8"/>
    <n v="5788600"/>
    <m/>
    <m/>
  </r>
  <r>
    <s v="COUNTY"/>
    <x v="15"/>
    <s v="904795"/>
    <n v="0.23"/>
    <n v="0.23"/>
    <x v="0"/>
    <d v="2016-12-25T00:00:00"/>
    <x v="8"/>
    <n v="5788650"/>
    <m/>
    <m/>
  </r>
  <r>
    <s v="COUNTY"/>
    <x v="15"/>
    <s v="904796"/>
    <n v="0.23"/>
    <n v="0.23"/>
    <x v="0"/>
    <d v="2016-12-25T00:00:00"/>
    <x v="8"/>
    <n v="5788690"/>
    <m/>
    <m/>
  </r>
  <r>
    <s v="COUNTY"/>
    <x v="15"/>
    <s v="904797"/>
    <n v="0.23"/>
    <n v="0.23"/>
    <x v="0"/>
    <d v="2016-12-25T00:00:00"/>
    <x v="8"/>
    <n v="5788710"/>
    <m/>
    <m/>
  </r>
  <r>
    <s v="COUNTY"/>
    <x v="15"/>
    <s v="904798"/>
    <n v="0.23"/>
    <n v="0.23"/>
    <x v="0"/>
    <d v="2016-12-25T00:00:00"/>
    <x v="8"/>
    <n v="5788740"/>
    <m/>
    <m/>
  </r>
  <r>
    <s v="COUNTY"/>
    <x v="15"/>
    <s v="904799"/>
    <n v="0.23"/>
    <n v="0.23"/>
    <x v="0"/>
    <d v="2016-12-25T00:00:00"/>
    <x v="8"/>
    <n v="5788760"/>
    <m/>
    <m/>
  </r>
  <r>
    <s v="COUNTY"/>
    <x v="15"/>
    <s v="904800"/>
    <n v="0.23"/>
    <n v="0.23"/>
    <x v="0"/>
    <d v="2016-12-25T00:00:00"/>
    <x v="8"/>
    <n v="5788780"/>
    <m/>
    <m/>
  </r>
  <r>
    <s v="COUNTY"/>
    <x v="15"/>
    <s v="904801"/>
    <n v="0.23"/>
    <n v="0.23"/>
    <x v="0"/>
    <d v="2016-12-25T00:00:00"/>
    <x v="8"/>
    <n v="5788790"/>
    <m/>
    <m/>
  </r>
  <r>
    <s v="COUNTY"/>
    <x v="15"/>
    <s v="904802"/>
    <n v="0.23"/>
    <n v="0.23"/>
    <x v="0"/>
    <d v="2016-12-25T00:00:00"/>
    <x v="8"/>
    <n v="5788800"/>
    <m/>
    <m/>
  </r>
  <r>
    <s v="COUNTY"/>
    <x v="15"/>
    <s v="904803"/>
    <n v="0.23"/>
    <n v="0.23"/>
    <x v="0"/>
    <d v="2016-12-25T00:00:00"/>
    <x v="8"/>
    <n v="5788810"/>
    <m/>
    <m/>
  </r>
  <r>
    <s v="COUNTY"/>
    <x v="15"/>
    <s v="904804"/>
    <n v="0.23"/>
    <n v="0.23"/>
    <x v="0"/>
    <d v="2016-12-25T00:00:00"/>
    <x v="8"/>
    <n v="5788840"/>
    <m/>
    <m/>
  </r>
  <r>
    <s v="COUNTY"/>
    <x v="15"/>
    <s v="904805"/>
    <n v="0.23"/>
    <n v="0.23"/>
    <x v="0"/>
    <d v="2016-12-25T00:00:00"/>
    <x v="8"/>
    <n v="5788870"/>
    <m/>
    <m/>
  </r>
  <r>
    <s v="COUNTY"/>
    <x v="15"/>
    <s v="904806"/>
    <n v="0.23"/>
    <n v="0.23"/>
    <x v="0"/>
    <d v="2016-12-25T00:00:00"/>
    <x v="8"/>
    <n v="5789410"/>
    <m/>
    <m/>
  </r>
  <r>
    <s v="COUNTY"/>
    <x v="15"/>
    <s v="904807"/>
    <n v="0.23"/>
    <n v="0.23"/>
    <x v="0"/>
    <d v="2016-12-25T00:00:00"/>
    <x v="8"/>
    <n v="5789500"/>
    <m/>
    <m/>
  </r>
  <r>
    <s v="COUNTY"/>
    <x v="15"/>
    <s v="904808"/>
    <n v="0.46"/>
    <n v="0.46"/>
    <x v="0"/>
    <d v="2016-12-25T00:00:00"/>
    <x v="8"/>
    <n v="5000949"/>
    <m/>
    <m/>
  </r>
  <r>
    <s v="COUNTY"/>
    <x v="15"/>
    <s v="904809"/>
    <n v="0.46"/>
    <n v="0.46"/>
    <x v="0"/>
    <d v="2016-12-25T00:00:00"/>
    <x v="8"/>
    <n v="5001502"/>
    <m/>
    <m/>
  </r>
  <r>
    <s v="COUNTY"/>
    <x v="15"/>
    <s v="904810"/>
    <n v="0.46"/>
    <n v="0.46"/>
    <x v="0"/>
    <d v="2016-12-25T00:00:00"/>
    <x v="8"/>
    <n v="5003999"/>
    <m/>
    <m/>
  </r>
  <r>
    <s v="COUNTY"/>
    <x v="15"/>
    <s v="904811"/>
    <n v="0.46"/>
    <n v="0.46"/>
    <x v="0"/>
    <d v="2016-12-25T00:00:00"/>
    <x v="8"/>
    <n v="5004435"/>
    <m/>
    <m/>
  </r>
  <r>
    <s v="COUNTY"/>
    <x v="15"/>
    <s v="904812"/>
    <n v="0.46"/>
    <n v="0.46"/>
    <x v="0"/>
    <d v="2016-12-25T00:00:00"/>
    <x v="8"/>
    <n v="5004711"/>
    <m/>
    <m/>
  </r>
  <r>
    <s v="COUNTY"/>
    <x v="15"/>
    <s v="904813"/>
    <n v="0.46"/>
    <n v="0.46"/>
    <x v="0"/>
    <d v="2016-12-25T00:00:00"/>
    <x v="8"/>
    <n v="5005305"/>
    <m/>
    <m/>
  </r>
  <r>
    <s v="COUNTY"/>
    <x v="15"/>
    <s v="904814"/>
    <n v="0.46"/>
    <n v="0.46"/>
    <x v="0"/>
    <d v="2016-12-25T00:00:00"/>
    <x v="8"/>
    <n v="5005783"/>
    <m/>
    <m/>
  </r>
  <r>
    <s v="COUNTY"/>
    <x v="15"/>
    <s v="904815"/>
    <n v="0.46"/>
    <n v="0.46"/>
    <x v="0"/>
    <d v="2016-12-25T00:00:00"/>
    <x v="8"/>
    <n v="5005863"/>
    <m/>
    <m/>
  </r>
  <r>
    <s v="COUNTY"/>
    <x v="15"/>
    <s v="904816"/>
    <n v="0.46"/>
    <n v="0.46"/>
    <x v="0"/>
    <d v="2016-12-25T00:00:00"/>
    <x v="8"/>
    <n v="5006397"/>
    <m/>
    <m/>
  </r>
  <r>
    <s v="COUNTY"/>
    <x v="15"/>
    <s v="904817"/>
    <n v="0.46"/>
    <n v="0.46"/>
    <x v="0"/>
    <d v="2016-12-25T00:00:00"/>
    <x v="8"/>
    <n v="5736630"/>
    <m/>
    <m/>
  </r>
  <r>
    <s v="COUNTY"/>
    <x v="15"/>
    <s v="904818"/>
    <n v="0.27"/>
    <n v="0.27"/>
    <x v="0"/>
    <d v="2016-12-25T00:00:00"/>
    <x v="8"/>
    <n v="5007661"/>
    <m/>
    <m/>
  </r>
  <r>
    <s v="COUNTY"/>
    <x v="15"/>
    <s v="904819"/>
    <n v="0.27"/>
    <n v="0.27"/>
    <x v="0"/>
    <d v="2016-12-25T00:00:00"/>
    <x v="8"/>
    <n v="5789460"/>
    <m/>
    <m/>
  </r>
  <r>
    <s v="COUNTY"/>
    <x v="15"/>
    <s v="904820"/>
    <n v="0.33"/>
    <n v="0.33"/>
    <x v="0"/>
    <d v="2016-12-25T00:00:00"/>
    <x v="8"/>
    <n v="5000843"/>
    <m/>
    <m/>
  </r>
  <r>
    <s v="COUNTY"/>
    <x v="15"/>
    <s v="904821"/>
    <n v="0.33"/>
    <n v="0.33"/>
    <x v="0"/>
    <d v="2016-12-25T00:00:00"/>
    <x v="8"/>
    <n v="5000857"/>
    <m/>
    <m/>
  </r>
  <r>
    <s v="COUNTY"/>
    <x v="15"/>
    <s v="904822"/>
    <n v="0.33"/>
    <n v="0.33"/>
    <x v="0"/>
    <d v="2016-12-25T00:00:00"/>
    <x v="8"/>
    <n v="5000908"/>
    <m/>
    <m/>
  </r>
  <r>
    <s v="COUNTY"/>
    <x v="15"/>
    <s v="904823"/>
    <n v="0.33"/>
    <n v="0.33"/>
    <x v="0"/>
    <d v="2016-12-25T00:00:00"/>
    <x v="8"/>
    <n v="5000931"/>
    <m/>
    <m/>
  </r>
  <r>
    <s v="COUNTY"/>
    <x v="15"/>
    <s v="904824"/>
    <n v="0.33"/>
    <n v="0.33"/>
    <x v="0"/>
    <d v="2016-12-25T00:00:00"/>
    <x v="8"/>
    <n v="5000932"/>
    <m/>
    <m/>
  </r>
  <r>
    <s v="COUNTY"/>
    <x v="15"/>
    <s v="904825"/>
    <n v="0.33"/>
    <n v="0.33"/>
    <x v="0"/>
    <d v="2016-12-25T00:00:00"/>
    <x v="8"/>
    <n v="5000934"/>
    <m/>
    <m/>
  </r>
  <r>
    <s v="COUNTY"/>
    <x v="15"/>
    <s v="904826"/>
    <n v="0.33"/>
    <n v="0.33"/>
    <x v="0"/>
    <d v="2016-12-25T00:00:00"/>
    <x v="8"/>
    <n v="5000963"/>
    <m/>
    <m/>
  </r>
  <r>
    <s v="COUNTY"/>
    <x v="15"/>
    <s v="904827"/>
    <n v="0.33"/>
    <n v="0.33"/>
    <x v="0"/>
    <d v="2016-12-25T00:00:00"/>
    <x v="8"/>
    <n v="5000990"/>
    <m/>
    <m/>
  </r>
  <r>
    <s v="COUNTY"/>
    <x v="15"/>
    <s v="904828"/>
    <n v="0.33"/>
    <n v="0.33"/>
    <x v="0"/>
    <d v="2016-12-25T00:00:00"/>
    <x v="8"/>
    <n v="5000992"/>
    <m/>
    <m/>
  </r>
  <r>
    <s v="COUNTY"/>
    <x v="15"/>
    <s v="904829"/>
    <n v="0.33"/>
    <n v="0.33"/>
    <x v="0"/>
    <d v="2016-12-25T00:00:00"/>
    <x v="8"/>
    <n v="5001020"/>
    <m/>
    <m/>
  </r>
  <r>
    <s v="COUNTY"/>
    <x v="15"/>
    <s v="904830"/>
    <n v="0.33"/>
    <n v="0.33"/>
    <x v="0"/>
    <d v="2016-12-25T00:00:00"/>
    <x v="8"/>
    <n v="5001070"/>
    <m/>
    <m/>
  </r>
  <r>
    <s v="COUNTY"/>
    <x v="15"/>
    <s v="904831"/>
    <n v="0.33"/>
    <n v="0.33"/>
    <x v="0"/>
    <d v="2016-12-25T00:00:00"/>
    <x v="8"/>
    <n v="5001140"/>
    <m/>
    <m/>
  </r>
  <r>
    <s v="COUNTY"/>
    <x v="15"/>
    <s v="904832"/>
    <n v="0.33"/>
    <n v="0.33"/>
    <x v="0"/>
    <d v="2016-12-25T00:00:00"/>
    <x v="8"/>
    <n v="5001154"/>
    <m/>
    <m/>
  </r>
  <r>
    <s v="COUNTY"/>
    <x v="15"/>
    <s v="904833"/>
    <n v="0.33"/>
    <n v="0.33"/>
    <x v="0"/>
    <d v="2016-12-25T00:00:00"/>
    <x v="8"/>
    <n v="5001179"/>
    <m/>
    <m/>
  </r>
  <r>
    <s v="COUNTY"/>
    <x v="15"/>
    <s v="904834"/>
    <n v="0.33"/>
    <n v="0.33"/>
    <x v="0"/>
    <d v="2016-12-25T00:00:00"/>
    <x v="8"/>
    <n v="5001202"/>
    <m/>
    <m/>
  </r>
  <r>
    <s v="COUNTY"/>
    <x v="15"/>
    <s v="904835"/>
    <n v="0.33"/>
    <n v="0.33"/>
    <x v="0"/>
    <d v="2016-12-25T00:00:00"/>
    <x v="8"/>
    <n v="5001206"/>
    <m/>
    <m/>
  </r>
  <r>
    <s v="COUNTY"/>
    <x v="15"/>
    <s v="904836"/>
    <n v="0.33"/>
    <n v="0.33"/>
    <x v="0"/>
    <d v="2016-12-25T00:00:00"/>
    <x v="8"/>
    <n v="5001222"/>
    <m/>
    <m/>
  </r>
  <r>
    <s v="COUNTY"/>
    <x v="15"/>
    <s v="904837"/>
    <n v="0.33"/>
    <n v="0.33"/>
    <x v="0"/>
    <d v="2016-12-25T00:00:00"/>
    <x v="8"/>
    <n v="5001261"/>
    <m/>
    <m/>
  </r>
  <r>
    <s v="COUNTY"/>
    <x v="15"/>
    <s v="904838"/>
    <n v="0.33"/>
    <n v="0.33"/>
    <x v="0"/>
    <d v="2016-12-25T00:00:00"/>
    <x v="8"/>
    <n v="5001273"/>
    <m/>
    <m/>
  </r>
  <r>
    <s v="COUNTY"/>
    <x v="15"/>
    <s v="904839"/>
    <n v="0.33"/>
    <n v="0.33"/>
    <x v="0"/>
    <d v="2016-12-25T00:00:00"/>
    <x v="8"/>
    <n v="5001316"/>
    <m/>
    <m/>
  </r>
  <r>
    <s v="COUNTY"/>
    <x v="15"/>
    <s v="904840"/>
    <n v="0.33"/>
    <n v="0.33"/>
    <x v="0"/>
    <d v="2016-12-25T00:00:00"/>
    <x v="8"/>
    <n v="5001317"/>
    <m/>
    <m/>
  </r>
  <r>
    <s v="COUNTY"/>
    <x v="15"/>
    <s v="904841"/>
    <n v="0.33"/>
    <n v="0.33"/>
    <x v="0"/>
    <d v="2016-12-25T00:00:00"/>
    <x v="8"/>
    <n v="5001329"/>
    <m/>
    <m/>
  </r>
  <r>
    <s v="COUNTY"/>
    <x v="15"/>
    <s v="904842"/>
    <n v="0.33"/>
    <n v="0.33"/>
    <x v="0"/>
    <d v="2016-12-25T00:00:00"/>
    <x v="8"/>
    <n v="5001340"/>
    <m/>
    <m/>
  </r>
  <r>
    <s v="COUNTY"/>
    <x v="15"/>
    <s v="904843"/>
    <n v="0.33"/>
    <n v="0.33"/>
    <x v="0"/>
    <d v="2016-12-25T00:00:00"/>
    <x v="8"/>
    <n v="5001348"/>
    <m/>
    <m/>
  </r>
  <r>
    <s v="COUNTY"/>
    <x v="15"/>
    <s v="904844"/>
    <n v="0.33"/>
    <n v="0.33"/>
    <x v="0"/>
    <d v="2016-12-25T00:00:00"/>
    <x v="8"/>
    <n v="5001377"/>
    <m/>
    <m/>
  </r>
  <r>
    <s v="COUNTY"/>
    <x v="15"/>
    <s v="904845"/>
    <n v="0.33"/>
    <n v="0.33"/>
    <x v="0"/>
    <d v="2016-12-25T00:00:00"/>
    <x v="8"/>
    <n v="5001432"/>
    <m/>
    <m/>
  </r>
  <r>
    <s v="COUNTY"/>
    <x v="15"/>
    <s v="904846"/>
    <n v="0.33"/>
    <n v="0.33"/>
    <x v="0"/>
    <d v="2016-12-25T00:00:00"/>
    <x v="8"/>
    <n v="5001442"/>
    <m/>
    <m/>
  </r>
  <r>
    <s v="COUNTY"/>
    <x v="15"/>
    <s v="904847"/>
    <n v="0.33"/>
    <n v="0.33"/>
    <x v="0"/>
    <d v="2016-12-25T00:00:00"/>
    <x v="8"/>
    <n v="5001465"/>
    <m/>
    <m/>
  </r>
  <r>
    <s v="COUNTY"/>
    <x v="15"/>
    <s v="904848"/>
    <n v="0.33"/>
    <n v="0.33"/>
    <x v="0"/>
    <d v="2016-12-25T00:00:00"/>
    <x v="8"/>
    <n v="5001474"/>
    <m/>
    <m/>
  </r>
  <r>
    <s v="COUNTY"/>
    <x v="15"/>
    <s v="904849"/>
    <n v="0.33"/>
    <n v="0.33"/>
    <x v="0"/>
    <d v="2016-12-25T00:00:00"/>
    <x v="8"/>
    <n v="5001491"/>
    <m/>
    <m/>
  </r>
  <r>
    <s v="COUNTY"/>
    <x v="15"/>
    <s v="904850"/>
    <n v="0.33"/>
    <n v="0.33"/>
    <x v="0"/>
    <d v="2016-12-25T00:00:00"/>
    <x v="8"/>
    <n v="5001508"/>
    <m/>
    <m/>
  </r>
  <r>
    <s v="COUNTY"/>
    <x v="15"/>
    <s v="904851"/>
    <n v="0.33"/>
    <n v="0.33"/>
    <x v="0"/>
    <d v="2016-12-25T00:00:00"/>
    <x v="8"/>
    <n v="5001526"/>
    <m/>
    <m/>
  </r>
  <r>
    <s v="COUNTY"/>
    <x v="15"/>
    <s v="904852"/>
    <n v="0.33"/>
    <n v="0.33"/>
    <x v="0"/>
    <d v="2016-12-25T00:00:00"/>
    <x v="8"/>
    <n v="5001530"/>
    <m/>
    <m/>
  </r>
  <r>
    <s v="COUNTY"/>
    <x v="15"/>
    <s v="904853"/>
    <n v="0.33"/>
    <n v="0.33"/>
    <x v="0"/>
    <d v="2016-12-25T00:00:00"/>
    <x v="8"/>
    <n v="5001531"/>
    <m/>
    <m/>
  </r>
  <r>
    <s v="COUNTY"/>
    <x v="15"/>
    <s v="904854"/>
    <n v="0.33"/>
    <n v="0.33"/>
    <x v="0"/>
    <d v="2016-12-25T00:00:00"/>
    <x v="8"/>
    <n v="5001539"/>
    <m/>
    <m/>
  </r>
  <r>
    <s v="COUNTY"/>
    <x v="15"/>
    <s v="904855"/>
    <n v="0.33"/>
    <n v="0.33"/>
    <x v="0"/>
    <d v="2016-12-25T00:00:00"/>
    <x v="8"/>
    <n v="5004044"/>
    <m/>
    <m/>
  </r>
  <r>
    <s v="COUNTY"/>
    <x v="15"/>
    <s v="904856"/>
    <n v="0.33"/>
    <n v="0.33"/>
    <x v="0"/>
    <d v="2016-12-25T00:00:00"/>
    <x v="8"/>
    <n v="5004073"/>
    <m/>
    <m/>
  </r>
  <r>
    <s v="COUNTY"/>
    <x v="15"/>
    <s v="904857"/>
    <n v="0.33"/>
    <n v="0.33"/>
    <x v="0"/>
    <d v="2016-12-25T00:00:00"/>
    <x v="8"/>
    <n v="5004075"/>
    <m/>
    <m/>
  </r>
  <r>
    <s v="COUNTY"/>
    <x v="15"/>
    <s v="904858"/>
    <n v="0.33"/>
    <n v="0.33"/>
    <x v="0"/>
    <d v="2016-12-25T00:00:00"/>
    <x v="8"/>
    <n v="5004149"/>
    <m/>
    <m/>
  </r>
  <r>
    <s v="COUNTY"/>
    <x v="15"/>
    <s v="904859"/>
    <n v="0.33"/>
    <n v="0.33"/>
    <x v="0"/>
    <d v="2016-12-25T00:00:00"/>
    <x v="8"/>
    <n v="5004325"/>
    <m/>
    <m/>
  </r>
  <r>
    <s v="COUNTY"/>
    <x v="15"/>
    <s v="904860"/>
    <n v="0.33"/>
    <n v="0.33"/>
    <x v="0"/>
    <d v="2016-12-25T00:00:00"/>
    <x v="8"/>
    <n v="5004424"/>
    <m/>
    <m/>
  </r>
  <r>
    <s v="COUNTY"/>
    <x v="15"/>
    <s v="904861"/>
    <n v="0.33"/>
    <n v="0.33"/>
    <x v="0"/>
    <d v="2016-12-25T00:00:00"/>
    <x v="8"/>
    <n v="5004623"/>
    <m/>
    <m/>
  </r>
  <r>
    <s v="COUNTY"/>
    <x v="15"/>
    <s v="904862"/>
    <n v="0.33"/>
    <n v="0.33"/>
    <x v="0"/>
    <d v="2016-12-25T00:00:00"/>
    <x v="8"/>
    <n v="5004680"/>
    <m/>
    <m/>
  </r>
  <r>
    <s v="COUNTY"/>
    <x v="15"/>
    <s v="904863"/>
    <n v="0.33"/>
    <n v="0.33"/>
    <x v="0"/>
    <d v="2016-12-25T00:00:00"/>
    <x v="8"/>
    <n v="5004742"/>
    <m/>
    <m/>
  </r>
  <r>
    <s v="COUNTY"/>
    <x v="15"/>
    <s v="904864"/>
    <n v="0.33"/>
    <n v="0.33"/>
    <x v="0"/>
    <d v="2016-12-25T00:00:00"/>
    <x v="8"/>
    <n v="5004758"/>
    <m/>
    <m/>
  </r>
  <r>
    <s v="COUNTY"/>
    <x v="15"/>
    <s v="904865"/>
    <n v="0.33"/>
    <n v="0.33"/>
    <x v="0"/>
    <d v="2016-12-25T00:00:00"/>
    <x v="8"/>
    <n v="5004778"/>
    <m/>
    <m/>
  </r>
  <r>
    <s v="COUNTY"/>
    <x v="15"/>
    <s v="904866"/>
    <n v="0.33"/>
    <n v="0.33"/>
    <x v="0"/>
    <d v="2016-12-25T00:00:00"/>
    <x v="8"/>
    <n v="5004860"/>
    <m/>
    <m/>
  </r>
  <r>
    <s v="COUNTY"/>
    <x v="15"/>
    <s v="904867"/>
    <n v="0.33"/>
    <n v="0.33"/>
    <x v="0"/>
    <d v="2016-12-25T00:00:00"/>
    <x v="8"/>
    <n v="5004872"/>
    <m/>
    <m/>
  </r>
  <r>
    <s v="COUNTY"/>
    <x v="15"/>
    <s v="904868"/>
    <n v="0.33"/>
    <n v="0.33"/>
    <x v="0"/>
    <d v="2016-12-25T00:00:00"/>
    <x v="8"/>
    <n v="5004888"/>
    <m/>
    <m/>
  </r>
  <r>
    <s v="COUNTY"/>
    <x v="15"/>
    <s v="904869"/>
    <n v="0.33"/>
    <n v="0.33"/>
    <x v="0"/>
    <d v="2016-12-25T00:00:00"/>
    <x v="8"/>
    <n v="5004903"/>
    <m/>
    <m/>
  </r>
  <r>
    <s v="COUNTY"/>
    <x v="15"/>
    <s v="904870"/>
    <n v="0.33"/>
    <n v="0.33"/>
    <x v="0"/>
    <d v="2016-12-25T00:00:00"/>
    <x v="8"/>
    <n v="5005018"/>
    <m/>
    <m/>
  </r>
  <r>
    <s v="COUNTY"/>
    <x v="15"/>
    <s v="904871"/>
    <n v="0.33"/>
    <n v="0.33"/>
    <x v="0"/>
    <d v="2016-12-25T00:00:00"/>
    <x v="8"/>
    <n v="5005125"/>
    <m/>
    <m/>
  </r>
  <r>
    <s v="COUNTY"/>
    <x v="15"/>
    <s v="904872"/>
    <n v="0.33"/>
    <n v="0.33"/>
    <x v="0"/>
    <d v="2016-12-25T00:00:00"/>
    <x v="8"/>
    <n v="5005177"/>
    <m/>
    <m/>
  </r>
  <r>
    <s v="COUNTY"/>
    <x v="15"/>
    <s v="904873"/>
    <n v="0.33"/>
    <n v="0.33"/>
    <x v="0"/>
    <d v="2016-12-25T00:00:00"/>
    <x v="8"/>
    <n v="5005321"/>
    <m/>
    <m/>
  </r>
  <r>
    <s v="COUNTY"/>
    <x v="15"/>
    <s v="904874"/>
    <n v="0.33"/>
    <n v="0.33"/>
    <x v="0"/>
    <d v="2016-12-25T00:00:00"/>
    <x v="8"/>
    <n v="5005386"/>
    <m/>
    <m/>
  </r>
  <r>
    <s v="COUNTY"/>
    <x v="15"/>
    <s v="904875"/>
    <n v="0.33"/>
    <n v="0.33"/>
    <x v="0"/>
    <d v="2016-12-25T00:00:00"/>
    <x v="8"/>
    <n v="5005473"/>
    <m/>
    <m/>
  </r>
  <r>
    <s v="COUNTY"/>
    <x v="15"/>
    <s v="904876"/>
    <n v="0.33"/>
    <n v="0.33"/>
    <x v="0"/>
    <d v="2016-12-25T00:00:00"/>
    <x v="8"/>
    <n v="5005484"/>
    <m/>
    <m/>
  </r>
  <r>
    <s v="COUNTY"/>
    <x v="15"/>
    <s v="904877"/>
    <n v="0.33"/>
    <n v="0.33"/>
    <x v="0"/>
    <d v="2016-12-25T00:00:00"/>
    <x v="8"/>
    <n v="5005526"/>
    <m/>
    <m/>
  </r>
  <r>
    <s v="COUNTY"/>
    <x v="15"/>
    <s v="904878"/>
    <n v="0.33"/>
    <n v="0.33"/>
    <x v="0"/>
    <d v="2016-12-25T00:00:00"/>
    <x v="8"/>
    <n v="5005594"/>
    <m/>
    <m/>
  </r>
  <r>
    <s v="COUNTY"/>
    <x v="15"/>
    <s v="904879"/>
    <n v="0.33"/>
    <n v="0.33"/>
    <x v="0"/>
    <d v="2016-12-25T00:00:00"/>
    <x v="8"/>
    <n v="5005640"/>
    <m/>
    <m/>
  </r>
  <r>
    <s v="COUNTY"/>
    <x v="15"/>
    <s v="904880"/>
    <n v="0.33"/>
    <n v="0.33"/>
    <x v="0"/>
    <d v="2016-12-25T00:00:00"/>
    <x v="8"/>
    <n v="5005646"/>
    <m/>
    <m/>
  </r>
  <r>
    <s v="COUNTY"/>
    <x v="15"/>
    <s v="904881"/>
    <n v="0.33"/>
    <n v="0.33"/>
    <x v="0"/>
    <d v="2016-12-25T00:00:00"/>
    <x v="8"/>
    <n v="5005657"/>
    <m/>
    <m/>
  </r>
  <r>
    <s v="COUNTY"/>
    <x v="15"/>
    <s v="904882"/>
    <n v="0.33"/>
    <n v="0.33"/>
    <x v="0"/>
    <d v="2016-12-25T00:00:00"/>
    <x v="8"/>
    <n v="5005689"/>
    <m/>
    <m/>
  </r>
  <r>
    <s v="COUNTY"/>
    <x v="15"/>
    <s v="904883"/>
    <n v="0.33"/>
    <n v="0.33"/>
    <x v="0"/>
    <d v="2016-12-25T00:00:00"/>
    <x v="8"/>
    <n v="5005706"/>
    <m/>
    <m/>
  </r>
  <r>
    <s v="COUNTY"/>
    <x v="15"/>
    <s v="904884"/>
    <n v="0.33"/>
    <n v="0.33"/>
    <x v="0"/>
    <d v="2016-12-25T00:00:00"/>
    <x v="8"/>
    <n v="5005749"/>
    <m/>
    <m/>
  </r>
  <r>
    <s v="COUNTY"/>
    <x v="15"/>
    <s v="904885"/>
    <n v="0.33"/>
    <n v="0.33"/>
    <x v="0"/>
    <d v="2016-12-25T00:00:00"/>
    <x v="8"/>
    <n v="5005773"/>
    <m/>
    <m/>
  </r>
  <r>
    <s v="COUNTY"/>
    <x v="15"/>
    <s v="904886"/>
    <n v="0.33"/>
    <n v="0.33"/>
    <x v="0"/>
    <d v="2016-12-25T00:00:00"/>
    <x v="8"/>
    <n v="5005810"/>
    <m/>
    <m/>
  </r>
  <r>
    <s v="COUNTY"/>
    <x v="15"/>
    <s v="904887"/>
    <n v="0.33"/>
    <n v="0.33"/>
    <x v="0"/>
    <d v="2016-12-25T00:00:00"/>
    <x v="8"/>
    <n v="5005818"/>
    <m/>
    <m/>
  </r>
  <r>
    <s v="COUNTY"/>
    <x v="15"/>
    <s v="904888"/>
    <n v="0.33"/>
    <n v="0.33"/>
    <x v="0"/>
    <d v="2016-12-25T00:00:00"/>
    <x v="8"/>
    <n v="5005856"/>
    <m/>
    <m/>
  </r>
  <r>
    <s v="COUNTY"/>
    <x v="15"/>
    <s v="904889"/>
    <n v="0.33"/>
    <n v="0.33"/>
    <x v="0"/>
    <d v="2016-12-25T00:00:00"/>
    <x v="8"/>
    <n v="5005870"/>
    <m/>
    <m/>
  </r>
  <r>
    <s v="COUNTY"/>
    <x v="15"/>
    <s v="904890"/>
    <n v="0.33"/>
    <n v="0.33"/>
    <x v="0"/>
    <d v="2016-12-25T00:00:00"/>
    <x v="8"/>
    <n v="5005893"/>
    <m/>
    <m/>
  </r>
  <r>
    <s v="COUNTY"/>
    <x v="15"/>
    <s v="904891"/>
    <n v="0.33"/>
    <n v="0.33"/>
    <x v="0"/>
    <d v="2016-12-25T00:00:00"/>
    <x v="8"/>
    <n v="5005917"/>
    <m/>
    <m/>
  </r>
  <r>
    <s v="COUNTY"/>
    <x v="15"/>
    <s v="904892"/>
    <n v="0.33"/>
    <n v="0.33"/>
    <x v="0"/>
    <d v="2016-12-25T00:00:00"/>
    <x v="8"/>
    <n v="5005950"/>
    <m/>
    <m/>
  </r>
  <r>
    <s v="COUNTY"/>
    <x v="15"/>
    <s v="904893"/>
    <n v="0.33"/>
    <n v="0.33"/>
    <x v="0"/>
    <d v="2016-12-25T00:00:00"/>
    <x v="8"/>
    <n v="5006092"/>
    <m/>
    <m/>
  </r>
  <r>
    <s v="COUNTY"/>
    <x v="15"/>
    <s v="904894"/>
    <n v="0.33"/>
    <n v="0.33"/>
    <x v="0"/>
    <d v="2016-12-25T00:00:00"/>
    <x v="8"/>
    <n v="5006232"/>
    <m/>
    <m/>
  </r>
  <r>
    <s v="COUNTY"/>
    <x v="15"/>
    <s v="904895"/>
    <n v="0.33"/>
    <n v="0.33"/>
    <x v="0"/>
    <d v="2016-12-25T00:00:00"/>
    <x v="8"/>
    <n v="5006291"/>
    <m/>
    <m/>
  </r>
  <r>
    <s v="COUNTY"/>
    <x v="15"/>
    <s v="904896"/>
    <n v="0.33"/>
    <n v="0.33"/>
    <x v="0"/>
    <d v="2016-12-25T00:00:00"/>
    <x v="8"/>
    <n v="5006516"/>
    <m/>
    <m/>
  </r>
  <r>
    <s v="COUNTY"/>
    <x v="15"/>
    <s v="904897"/>
    <n v="0.33"/>
    <n v="0.33"/>
    <x v="0"/>
    <d v="2016-12-25T00:00:00"/>
    <x v="8"/>
    <n v="5006565"/>
    <m/>
    <m/>
  </r>
  <r>
    <s v="COUNTY"/>
    <x v="15"/>
    <s v="904898"/>
    <n v="0.33"/>
    <n v="0.33"/>
    <x v="0"/>
    <d v="2016-12-25T00:00:00"/>
    <x v="8"/>
    <n v="5006595"/>
    <m/>
    <m/>
  </r>
  <r>
    <s v="COUNTY"/>
    <x v="15"/>
    <s v="904899"/>
    <n v="0.33"/>
    <n v="0.33"/>
    <x v="0"/>
    <d v="2016-12-25T00:00:00"/>
    <x v="8"/>
    <n v="5011760"/>
    <m/>
    <m/>
  </r>
  <r>
    <s v="COUNTY"/>
    <x v="15"/>
    <s v="904900"/>
    <n v="0.33"/>
    <n v="0.33"/>
    <x v="0"/>
    <d v="2016-12-25T00:00:00"/>
    <x v="8"/>
    <n v="5012404"/>
    <m/>
    <m/>
  </r>
  <r>
    <s v="COUNTY"/>
    <x v="15"/>
    <s v="904901"/>
    <n v="0.33"/>
    <n v="0.33"/>
    <x v="0"/>
    <d v="2016-12-25T00:00:00"/>
    <x v="8"/>
    <n v="5012521"/>
    <m/>
    <m/>
  </r>
  <r>
    <s v="COUNTY"/>
    <x v="15"/>
    <s v="904902"/>
    <n v="0.33"/>
    <n v="0.33"/>
    <x v="0"/>
    <d v="2016-12-25T00:00:00"/>
    <x v="8"/>
    <n v="5013328"/>
    <m/>
    <m/>
  </r>
  <r>
    <s v="COUNTY"/>
    <x v="15"/>
    <s v="904903"/>
    <n v="0.33"/>
    <n v="0.33"/>
    <x v="0"/>
    <d v="2016-12-25T00:00:00"/>
    <x v="8"/>
    <n v="5013585"/>
    <m/>
    <m/>
  </r>
  <r>
    <s v="COUNTY"/>
    <x v="15"/>
    <s v="904904"/>
    <n v="0.33"/>
    <n v="0.33"/>
    <x v="0"/>
    <d v="2016-12-25T00:00:00"/>
    <x v="8"/>
    <n v="5014576"/>
    <m/>
    <m/>
  </r>
  <r>
    <s v="COUNTY"/>
    <x v="15"/>
    <s v="904905"/>
    <n v="0.33"/>
    <n v="0.33"/>
    <x v="0"/>
    <d v="2016-12-25T00:00:00"/>
    <x v="8"/>
    <n v="5015086"/>
    <m/>
    <m/>
  </r>
  <r>
    <s v="COUNTY"/>
    <x v="15"/>
    <s v="904906"/>
    <n v="0.33"/>
    <n v="0.33"/>
    <x v="0"/>
    <d v="2016-12-25T00:00:00"/>
    <x v="8"/>
    <n v="5016063"/>
    <m/>
    <m/>
  </r>
  <r>
    <s v="COUNTY"/>
    <x v="15"/>
    <s v="904907"/>
    <n v="0.33"/>
    <n v="0.33"/>
    <x v="0"/>
    <d v="2016-12-25T00:00:00"/>
    <x v="8"/>
    <n v="5701050"/>
    <m/>
    <m/>
  </r>
  <r>
    <s v="COUNTY"/>
    <x v="15"/>
    <s v="904908"/>
    <n v="0.33"/>
    <n v="0.33"/>
    <x v="0"/>
    <d v="2016-12-25T00:00:00"/>
    <x v="8"/>
    <n v="5701560"/>
    <m/>
    <m/>
  </r>
  <r>
    <s v="COUNTY"/>
    <x v="15"/>
    <s v="904909"/>
    <n v="0.33"/>
    <n v="0.33"/>
    <x v="0"/>
    <d v="2016-12-25T00:00:00"/>
    <x v="8"/>
    <n v="5701750"/>
    <m/>
    <m/>
  </r>
  <r>
    <s v="COUNTY"/>
    <x v="15"/>
    <s v="904910"/>
    <n v="0.33"/>
    <n v="0.33"/>
    <x v="0"/>
    <d v="2016-12-25T00:00:00"/>
    <x v="8"/>
    <n v="5703530"/>
    <m/>
    <m/>
  </r>
  <r>
    <s v="COUNTY"/>
    <x v="15"/>
    <s v="904911"/>
    <n v="0.33"/>
    <n v="0.33"/>
    <x v="0"/>
    <d v="2016-12-25T00:00:00"/>
    <x v="8"/>
    <n v="5704910"/>
    <m/>
    <m/>
  </r>
  <r>
    <s v="COUNTY"/>
    <x v="15"/>
    <s v="904912"/>
    <n v="0.33"/>
    <n v="0.33"/>
    <x v="0"/>
    <d v="2016-12-25T00:00:00"/>
    <x v="8"/>
    <n v="5705570"/>
    <m/>
    <m/>
  </r>
  <r>
    <s v="COUNTY"/>
    <x v="15"/>
    <s v="904913"/>
    <n v="0.33"/>
    <n v="0.33"/>
    <x v="0"/>
    <d v="2016-12-25T00:00:00"/>
    <x v="8"/>
    <n v="5705800"/>
    <m/>
    <m/>
  </r>
  <r>
    <s v="COUNTY"/>
    <x v="15"/>
    <s v="904914"/>
    <n v="0.33"/>
    <n v="0.33"/>
    <x v="0"/>
    <d v="2016-12-25T00:00:00"/>
    <x v="8"/>
    <n v="5706220"/>
    <m/>
    <m/>
  </r>
  <r>
    <s v="COUNTY"/>
    <x v="15"/>
    <s v="904915"/>
    <n v="0.33"/>
    <n v="0.33"/>
    <x v="0"/>
    <d v="2016-12-25T00:00:00"/>
    <x v="8"/>
    <n v="5706290"/>
    <m/>
    <m/>
  </r>
  <r>
    <s v="COUNTY"/>
    <x v="15"/>
    <s v="904916"/>
    <n v="0.33"/>
    <n v="0.33"/>
    <x v="0"/>
    <d v="2016-12-25T00:00:00"/>
    <x v="8"/>
    <n v="5708480"/>
    <m/>
    <m/>
  </r>
  <r>
    <s v="COUNTY"/>
    <x v="15"/>
    <s v="904917"/>
    <n v="0.33"/>
    <n v="0.33"/>
    <x v="0"/>
    <d v="2016-12-25T00:00:00"/>
    <x v="8"/>
    <n v="5709200"/>
    <m/>
    <m/>
  </r>
  <r>
    <s v="COUNTY"/>
    <x v="15"/>
    <s v="904918"/>
    <n v="0.33"/>
    <n v="0.33"/>
    <x v="0"/>
    <d v="2016-12-25T00:00:00"/>
    <x v="8"/>
    <n v="5709250"/>
    <m/>
    <m/>
  </r>
  <r>
    <s v="COUNTY"/>
    <x v="15"/>
    <s v="904919"/>
    <n v="0.33"/>
    <n v="0.33"/>
    <x v="0"/>
    <d v="2016-12-25T00:00:00"/>
    <x v="8"/>
    <n v="5710640"/>
    <m/>
    <m/>
  </r>
  <r>
    <s v="COUNTY"/>
    <x v="15"/>
    <s v="904920"/>
    <n v="0.33"/>
    <n v="0.33"/>
    <x v="0"/>
    <d v="2016-12-25T00:00:00"/>
    <x v="8"/>
    <n v="5714270"/>
    <m/>
    <m/>
  </r>
  <r>
    <s v="COUNTY"/>
    <x v="15"/>
    <s v="904921"/>
    <n v="0.33"/>
    <n v="0.33"/>
    <x v="0"/>
    <d v="2016-12-25T00:00:00"/>
    <x v="8"/>
    <n v="5714680"/>
    <m/>
    <m/>
  </r>
  <r>
    <s v="COUNTY"/>
    <x v="15"/>
    <s v="904922"/>
    <n v="0.33"/>
    <n v="0.33"/>
    <x v="0"/>
    <d v="2016-12-25T00:00:00"/>
    <x v="8"/>
    <n v="5714820"/>
    <m/>
    <m/>
  </r>
  <r>
    <s v="COUNTY"/>
    <x v="15"/>
    <s v="904923"/>
    <n v="0.33"/>
    <n v="0.33"/>
    <x v="0"/>
    <d v="2016-12-25T00:00:00"/>
    <x v="8"/>
    <n v="5716710"/>
    <m/>
    <m/>
  </r>
  <r>
    <s v="COUNTY"/>
    <x v="15"/>
    <s v="904924"/>
    <n v="0.33"/>
    <n v="0.33"/>
    <x v="0"/>
    <d v="2016-12-25T00:00:00"/>
    <x v="8"/>
    <n v="5717100"/>
    <m/>
    <m/>
  </r>
  <r>
    <s v="COUNTY"/>
    <x v="15"/>
    <s v="904925"/>
    <n v="0.33"/>
    <n v="0.33"/>
    <x v="0"/>
    <d v="2016-12-25T00:00:00"/>
    <x v="8"/>
    <n v="5717290"/>
    <m/>
    <m/>
  </r>
  <r>
    <s v="COUNTY"/>
    <x v="15"/>
    <s v="904926"/>
    <n v="0.33"/>
    <n v="0.33"/>
    <x v="0"/>
    <d v="2016-12-25T00:00:00"/>
    <x v="8"/>
    <n v="5717470"/>
    <m/>
    <m/>
  </r>
  <r>
    <s v="COUNTY"/>
    <x v="15"/>
    <s v="904927"/>
    <n v="0.33"/>
    <n v="0.33"/>
    <x v="0"/>
    <d v="2016-12-25T00:00:00"/>
    <x v="8"/>
    <n v="5717510"/>
    <m/>
    <m/>
  </r>
  <r>
    <s v="COUNTY"/>
    <x v="15"/>
    <s v="904928"/>
    <n v="0.33"/>
    <n v="0.33"/>
    <x v="0"/>
    <d v="2016-12-25T00:00:00"/>
    <x v="8"/>
    <n v="5719160"/>
    <m/>
    <m/>
  </r>
  <r>
    <s v="COUNTY"/>
    <x v="15"/>
    <s v="904929"/>
    <n v="0.33"/>
    <n v="0.33"/>
    <x v="0"/>
    <d v="2016-12-25T00:00:00"/>
    <x v="8"/>
    <n v="5719170"/>
    <m/>
    <m/>
  </r>
  <r>
    <s v="COUNTY"/>
    <x v="15"/>
    <s v="904930"/>
    <n v="0.33"/>
    <n v="0.33"/>
    <x v="0"/>
    <d v="2016-12-25T00:00:00"/>
    <x v="8"/>
    <n v="5719330"/>
    <m/>
    <m/>
  </r>
  <r>
    <s v="COUNTY"/>
    <x v="15"/>
    <s v="904931"/>
    <n v="0.33"/>
    <n v="0.33"/>
    <x v="0"/>
    <d v="2016-12-25T00:00:00"/>
    <x v="8"/>
    <n v="5719810"/>
    <m/>
    <m/>
  </r>
  <r>
    <s v="COUNTY"/>
    <x v="15"/>
    <s v="904932"/>
    <n v="0.33"/>
    <n v="0.33"/>
    <x v="0"/>
    <d v="2016-12-25T00:00:00"/>
    <x v="8"/>
    <n v="5719920"/>
    <m/>
    <m/>
  </r>
  <r>
    <s v="COUNTY"/>
    <x v="15"/>
    <s v="904933"/>
    <n v="0.33"/>
    <n v="0.33"/>
    <x v="0"/>
    <d v="2016-12-25T00:00:00"/>
    <x v="8"/>
    <n v="5720230"/>
    <m/>
    <m/>
  </r>
  <r>
    <s v="COUNTY"/>
    <x v="15"/>
    <s v="904934"/>
    <n v="0.33"/>
    <n v="0.33"/>
    <x v="0"/>
    <d v="2016-12-25T00:00:00"/>
    <x v="8"/>
    <n v="5722270"/>
    <m/>
    <m/>
  </r>
  <r>
    <s v="COUNTY"/>
    <x v="15"/>
    <s v="904935"/>
    <n v="0.33"/>
    <n v="0.33"/>
    <x v="0"/>
    <d v="2016-12-25T00:00:00"/>
    <x v="8"/>
    <n v="5722560"/>
    <m/>
    <m/>
  </r>
  <r>
    <s v="COUNTY"/>
    <x v="15"/>
    <s v="904936"/>
    <n v="0.33"/>
    <n v="0.33"/>
    <x v="0"/>
    <d v="2016-12-25T00:00:00"/>
    <x v="8"/>
    <n v="5723060"/>
    <m/>
    <m/>
  </r>
  <r>
    <s v="COUNTY"/>
    <x v="15"/>
    <s v="904937"/>
    <n v="0.33"/>
    <n v="0.33"/>
    <x v="0"/>
    <d v="2016-12-25T00:00:00"/>
    <x v="8"/>
    <n v="5723710"/>
    <m/>
    <m/>
  </r>
  <r>
    <s v="COUNTY"/>
    <x v="15"/>
    <s v="904938"/>
    <n v="0.33"/>
    <n v="0.33"/>
    <x v="0"/>
    <d v="2016-12-25T00:00:00"/>
    <x v="8"/>
    <n v="5723870"/>
    <m/>
    <m/>
  </r>
  <r>
    <s v="COUNTY"/>
    <x v="15"/>
    <s v="904939"/>
    <n v="0.33"/>
    <n v="0.33"/>
    <x v="0"/>
    <d v="2016-12-25T00:00:00"/>
    <x v="8"/>
    <n v="5723880"/>
    <m/>
    <m/>
  </r>
  <r>
    <s v="COUNTY"/>
    <x v="15"/>
    <s v="904940"/>
    <n v="0.33"/>
    <n v="0.33"/>
    <x v="0"/>
    <d v="2016-12-25T00:00:00"/>
    <x v="8"/>
    <n v="5724550"/>
    <m/>
    <m/>
  </r>
  <r>
    <s v="COUNTY"/>
    <x v="15"/>
    <s v="904941"/>
    <n v="0.33"/>
    <n v="0.33"/>
    <x v="0"/>
    <d v="2016-12-25T00:00:00"/>
    <x v="8"/>
    <n v="5724670"/>
    <m/>
    <m/>
  </r>
  <r>
    <s v="COUNTY"/>
    <x v="15"/>
    <s v="904942"/>
    <n v="0.33"/>
    <n v="0.33"/>
    <x v="0"/>
    <d v="2016-12-25T00:00:00"/>
    <x v="8"/>
    <n v="5724980"/>
    <m/>
    <m/>
  </r>
  <r>
    <s v="COUNTY"/>
    <x v="15"/>
    <s v="904943"/>
    <n v="0.33"/>
    <n v="0.33"/>
    <x v="0"/>
    <d v="2016-12-25T00:00:00"/>
    <x v="8"/>
    <n v="5726120"/>
    <m/>
    <m/>
  </r>
  <r>
    <s v="COUNTY"/>
    <x v="15"/>
    <s v="904944"/>
    <n v="0.33"/>
    <n v="0.33"/>
    <x v="0"/>
    <d v="2016-12-25T00:00:00"/>
    <x v="8"/>
    <n v="5726320"/>
    <m/>
    <m/>
  </r>
  <r>
    <s v="COUNTY"/>
    <x v="15"/>
    <s v="904945"/>
    <n v="0.33"/>
    <n v="0.33"/>
    <x v="0"/>
    <d v="2016-12-25T00:00:00"/>
    <x v="8"/>
    <n v="5726680"/>
    <m/>
    <m/>
  </r>
  <r>
    <s v="COUNTY"/>
    <x v="15"/>
    <s v="904946"/>
    <n v="0.33"/>
    <n v="0.33"/>
    <x v="0"/>
    <d v="2016-12-25T00:00:00"/>
    <x v="8"/>
    <n v="5727600"/>
    <m/>
    <m/>
  </r>
  <r>
    <s v="COUNTY"/>
    <x v="15"/>
    <s v="904947"/>
    <n v="0.33"/>
    <n v="0.33"/>
    <x v="0"/>
    <d v="2016-12-25T00:00:00"/>
    <x v="8"/>
    <n v="5728000"/>
    <m/>
    <m/>
  </r>
  <r>
    <s v="COUNTY"/>
    <x v="15"/>
    <s v="904948"/>
    <n v="0.33"/>
    <n v="0.33"/>
    <x v="0"/>
    <d v="2016-12-25T00:00:00"/>
    <x v="8"/>
    <n v="5728680"/>
    <m/>
    <m/>
  </r>
  <r>
    <s v="COUNTY"/>
    <x v="15"/>
    <s v="904949"/>
    <n v="0.33"/>
    <n v="0.33"/>
    <x v="0"/>
    <d v="2016-12-25T00:00:00"/>
    <x v="8"/>
    <n v="5728860"/>
    <m/>
    <m/>
  </r>
  <r>
    <s v="COUNTY"/>
    <x v="15"/>
    <s v="904950"/>
    <n v="0.33"/>
    <n v="0.33"/>
    <x v="0"/>
    <d v="2016-12-25T00:00:00"/>
    <x v="8"/>
    <n v="5730390"/>
    <m/>
    <m/>
  </r>
  <r>
    <s v="COUNTY"/>
    <x v="15"/>
    <s v="904951"/>
    <n v="0.33"/>
    <n v="0.33"/>
    <x v="0"/>
    <d v="2016-12-25T00:00:00"/>
    <x v="8"/>
    <n v="5730520"/>
    <m/>
    <m/>
  </r>
  <r>
    <s v="COUNTY"/>
    <x v="15"/>
    <s v="904952"/>
    <n v="0.33"/>
    <n v="0.33"/>
    <x v="0"/>
    <d v="2016-12-25T00:00:00"/>
    <x v="8"/>
    <n v="5731020"/>
    <m/>
    <m/>
  </r>
  <r>
    <s v="COUNTY"/>
    <x v="15"/>
    <s v="904953"/>
    <n v="0.33"/>
    <n v="0.33"/>
    <x v="0"/>
    <d v="2016-12-25T00:00:00"/>
    <x v="8"/>
    <n v="5732290"/>
    <m/>
    <m/>
  </r>
  <r>
    <s v="COUNTY"/>
    <x v="15"/>
    <s v="904954"/>
    <n v="0.33"/>
    <n v="0.33"/>
    <x v="0"/>
    <d v="2016-12-25T00:00:00"/>
    <x v="8"/>
    <n v="5732730"/>
    <m/>
    <m/>
  </r>
  <r>
    <s v="COUNTY"/>
    <x v="15"/>
    <s v="904955"/>
    <n v="0.33"/>
    <n v="0.33"/>
    <x v="0"/>
    <d v="2016-12-25T00:00:00"/>
    <x v="8"/>
    <n v="5733730"/>
    <m/>
    <m/>
  </r>
  <r>
    <s v="COUNTY"/>
    <x v="15"/>
    <s v="904956"/>
    <n v="0.33"/>
    <n v="0.33"/>
    <x v="0"/>
    <d v="2016-12-25T00:00:00"/>
    <x v="8"/>
    <n v="5734250"/>
    <m/>
    <m/>
  </r>
  <r>
    <s v="COUNTY"/>
    <x v="15"/>
    <s v="904957"/>
    <n v="0.33"/>
    <n v="0.33"/>
    <x v="0"/>
    <d v="2016-12-25T00:00:00"/>
    <x v="8"/>
    <n v="5734720"/>
    <m/>
    <m/>
  </r>
  <r>
    <s v="COUNTY"/>
    <x v="15"/>
    <s v="904958"/>
    <n v="0.33"/>
    <n v="0.33"/>
    <x v="0"/>
    <d v="2016-12-25T00:00:00"/>
    <x v="8"/>
    <n v="5737030"/>
    <m/>
    <m/>
  </r>
  <r>
    <s v="COUNTY"/>
    <x v="15"/>
    <s v="904959"/>
    <n v="0.33"/>
    <n v="0.33"/>
    <x v="0"/>
    <d v="2016-12-25T00:00:00"/>
    <x v="8"/>
    <n v="5737140"/>
    <m/>
    <m/>
  </r>
  <r>
    <s v="SpokCity"/>
    <x v="15"/>
    <s v="904960"/>
    <n v="0.33"/>
    <n v="0.33"/>
    <x v="0"/>
    <d v="2016-12-25T00:00:00"/>
    <x v="8"/>
    <n v="5738930"/>
    <m/>
    <m/>
  </r>
  <r>
    <s v="COUNTY"/>
    <x v="15"/>
    <s v="904961"/>
    <n v="0.33"/>
    <n v="0.33"/>
    <x v="0"/>
    <d v="2016-12-25T00:00:00"/>
    <x v="8"/>
    <n v="5739310"/>
    <m/>
    <m/>
  </r>
  <r>
    <s v="COUNTY"/>
    <x v="15"/>
    <s v="904962"/>
    <n v="0.33"/>
    <n v="0.33"/>
    <x v="0"/>
    <d v="2016-12-25T00:00:00"/>
    <x v="8"/>
    <n v="5740340"/>
    <m/>
    <m/>
  </r>
  <r>
    <s v="COUNTY"/>
    <x v="15"/>
    <s v="904963"/>
    <n v="0.33"/>
    <n v="0.33"/>
    <x v="0"/>
    <d v="2016-12-25T00:00:00"/>
    <x v="8"/>
    <n v="5740420"/>
    <m/>
    <m/>
  </r>
  <r>
    <s v="COUNTY"/>
    <x v="15"/>
    <s v="904964"/>
    <n v="0.33"/>
    <n v="0.33"/>
    <x v="0"/>
    <d v="2016-12-25T00:00:00"/>
    <x v="8"/>
    <n v="5740530"/>
    <m/>
    <m/>
  </r>
  <r>
    <s v="COUNTY"/>
    <x v="15"/>
    <s v="904965"/>
    <n v="0.33"/>
    <n v="0.33"/>
    <x v="0"/>
    <d v="2016-12-25T00:00:00"/>
    <x v="8"/>
    <n v="5740700"/>
    <m/>
    <m/>
  </r>
  <r>
    <s v="COUNTY"/>
    <x v="15"/>
    <s v="904966"/>
    <n v="0.33"/>
    <n v="0.33"/>
    <x v="0"/>
    <d v="2016-12-25T00:00:00"/>
    <x v="8"/>
    <n v="5740890"/>
    <m/>
    <m/>
  </r>
  <r>
    <s v="COUNTY"/>
    <x v="15"/>
    <s v="904967"/>
    <n v="0.33"/>
    <n v="0.33"/>
    <x v="0"/>
    <d v="2016-12-25T00:00:00"/>
    <x v="8"/>
    <n v="5741020"/>
    <m/>
    <m/>
  </r>
  <r>
    <s v="COUNTY"/>
    <x v="15"/>
    <s v="904968"/>
    <n v="0.33"/>
    <n v="0.33"/>
    <x v="0"/>
    <d v="2016-12-25T00:00:00"/>
    <x v="8"/>
    <n v="5742680"/>
    <m/>
    <m/>
  </r>
  <r>
    <s v="COUNTY"/>
    <x v="15"/>
    <s v="904969"/>
    <n v="0.33"/>
    <n v="0.33"/>
    <x v="0"/>
    <d v="2016-12-25T00:00:00"/>
    <x v="8"/>
    <n v="5742920"/>
    <m/>
    <m/>
  </r>
  <r>
    <s v="COUNTY"/>
    <x v="15"/>
    <s v="904970"/>
    <n v="0.33"/>
    <n v="0.33"/>
    <x v="0"/>
    <d v="2016-12-25T00:00:00"/>
    <x v="8"/>
    <n v="5743070"/>
    <m/>
    <m/>
  </r>
  <r>
    <s v="COUNTY"/>
    <x v="15"/>
    <s v="904971"/>
    <n v="0.33"/>
    <n v="0.33"/>
    <x v="0"/>
    <d v="2016-12-25T00:00:00"/>
    <x v="8"/>
    <n v="5743090"/>
    <m/>
    <m/>
  </r>
  <r>
    <s v="COUNTY"/>
    <x v="15"/>
    <s v="904972"/>
    <n v="0.33"/>
    <n v="0.33"/>
    <x v="0"/>
    <d v="2016-12-25T00:00:00"/>
    <x v="8"/>
    <n v="5743210"/>
    <m/>
    <m/>
  </r>
  <r>
    <s v="COUNTY"/>
    <x v="15"/>
    <s v="904973"/>
    <n v="0.33"/>
    <n v="0.33"/>
    <x v="0"/>
    <d v="2016-12-25T00:00:00"/>
    <x v="8"/>
    <n v="5743480"/>
    <m/>
    <m/>
  </r>
  <r>
    <s v="COUNTY"/>
    <x v="15"/>
    <s v="904974"/>
    <n v="0.33"/>
    <n v="0.33"/>
    <x v="0"/>
    <d v="2016-12-25T00:00:00"/>
    <x v="8"/>
    <n v="5743620"/>
    <m/>
    <m/>
  </r>
  <r>
    <s v="COUNTY"/>
    <x v="15"/>
    <s v="904975"/>
    <n v="0.33"/>
    <n v="0.33"/>
    <x v="0"/>
    <d v="2016-12-25T00:00:00"/>
    <x v="8"/>
    <n v="5745770"/>
    <m/>
    <m/>
  </r>
  <r>
    <s v="COUNTY"/>
    <x v="15"/>
    <s v="904976"/>
    <n v="0.33"/>
    <n v="0.33"/>
    <x v="0"/>
    <d v="2016-12-25T00:00:00"/>
    <x v="8"/>
    <n v="5746050"/>
    <m/>
    <m/>
  </r>
  <r>
    <s v="COUNTY"/>
    <x v="15"/>
    <s v="904977"/>
    <n v="0.33"/>
    <n v="0.33"/>
    <x v="0"/>
    <d v="2016-12-25T00:00:00"/>
    <x v="8"/>
    <n v="5746250"/>
    <m/>
    <m/>
  </r>
  <r>
    <s v="COUNTY"/>
    <x v="15"/>
    <s v="904978"/>
    <n v="0.33"/>
    <n v="0.33"/>
    <x v="0"/>
    <d v="2016-12-25T00:00:00"/>
    <x v="8"/>
    <n v="5746490"/>
    <m/>
    <m/>
  </r>
  <r>
    <s v="COUNTY"/>
    <x v="15"/>
    <s v="904979"/>
    <n v="0.33"/>
    <n v="0.33"/>
    <x v="0"/>
    <d v="2016-12-25T00:00:00"/>
    <x v="8"/>
    <n v="5746630"/>
    <m/>
    <m/>
  </r>
  <r>
    <s v="COUNTY"/>
    <x v="15"/>
    <s v="904980"/>
    <n v="0.33"/>
    <n v="0.33"/>
    <x v="0"/>
    <d v="2016-12-25T00:00:00"/>
    <x v="8"/>
    <n v="5746760"/>
    <m/>
    <m/>
  </r>
  <r>
    <s v="COUNTY"/>
    <x v="15"/>
    <s v="904981"/>
    <n v="0.33"/>
    <n v="0.33"/>
    <x v="0"/>
    <d v="2016-12-25T00:00:00"/>
    <x v="8"/>
    <n v="5747570"/>
    <m/>
    <m/>
  </r>
  <r>
    <s v="COUNTY"/>
    <x v="15"/>
    <s v="904982"/>
    <n v="0.33"/>
    <n v="0.33"/>
    <x v="0"/>
    <d v="2016-12-25T00:00:00"/>
    <x v="8"/>
    <n v="5747610"/>
    <m/>
    <m/>
  </r>
  <r>
    <s v="COUNTY"/>
    <x v="15"/>
    <s v="904983"/>
    <n v="0.33"/>
    <n v="0.33"/>
    <x v="0"/>
    <d v="2016-12-25T00:00:00"/>
    <x v="8"/>
    <n v="5747690"/>
    <m/>
    <m/>
  </r>
  <r>
    <s v="COUNTY"/>
    <x v="15"/>
    <s v="904984"/>
    <n v="0.33"/>
    <n v="0.33"/>
    <x v="0"/>
    <d v="2016-12-25T00:00:00"/>
    <x v="8"/>
    <n v="5749100"/>
    <m/>
    <m/>
  </r>
  <r>
    <s v="COUNTY"/>
    <x v="15"/>
    <s v="904985"/>
    <n v="0.33"/>
    <n v="0.33"/>
    <x v="0"/>
    <d v="2016-12-25T00:00:00"/>
    <x v="8"/>
    <n v="5749140"/>
    <m/>
    <m/>
  </r>
  <r>
    <s v="COUNTY"/>
    <x v="15"/>
    <s v="904986"/>
    <n v="0.33"/>
    <n v="0.33"/>
    <x v="0"/>
    <d v="2016-12-25T00:00:00"/>
    <x v="8"/>
    <n v="5749160"/>
    <m/>
    <m/>
  </r>
  <r>
    <s v="COUNTY"/>
    <x v="15"/>
    <s v="904987"/>
    <n v="0.33"/>
    <n v="0.33"/>
    <x v="0"/>
    <d v="2016-12-25T00:00:00"/>
    <x v="8"/>
    <n v="5749260"/>
    <m/>
    <m/>
  </r>
  <r>
    <s v="COUNTY"/>
    <x v="15"/>
    <s v="904988"/>
    <n v="0.33"/>
    <n v="0.33"/>
    <x v="0"/>
    <d v="2016-12-25T00:00:00"/>
    <x v="8"/>
    <n v="5749380"/>
    <m/>
    <m/>
  </r>
  <r>
    <s v="COUNTY"/>
    <x v="15"/>
    <s v="904989"/>
    <n v="0.33"/>
    <n v="0.33"/>
    <x v="0"/>
    <d v="2016-12-25T00:00:00"/>
    <x v="8"/>
    <n v="5756070"/>
    <m/>
    <m/>
  </r>
  <r>
    <s v="COUNTY"/>
    <x v="15"/>
    <s v="904990"/>
    <n v="0.33"/>
    <n v="0.33"/>
    <x v="0"/>
    <d v="2016-12-25T00:00:00"/>
    <x v="8"/>
    <n v="5756420"/>
    <m/>
    <m/>
  </r>
  <r>
    <s v="AWH"/>
    <x v="15"/>
    <s v="904991"/>
    <n v="0.33"/>
    <n v="0.33"/>
    <x v="0"/>
    <d v="2016-12-25T00:00:00"/>
    <x v="8"/>
    <n v="5756480"/>
    <m/>
    <m/>
  </r>
  <r>
    <s v="COUNTY"/>
    <x v="15"/>
    <s v="904992"/>
    <n v="0.33"/>
    <n v="0.33"/>
    <x v="0"/>
    <d v="2016-12-25T00:00:00"/>
    <x v="8"/>
    <n v="5756720"/>
    <m/>
    <m/>
  </r>
  <r>
    <s v="COUNTY"/>
    <x v="15"/>
    <s v="904993"/>
    <n v="0.33"/>
    <n v="0.33"/>
    <x v="0"/>
    <d v="2016-12-25T00:00:00"/>
    <x v="8"/>
    <n v="5757530"/>
    <m/>
    <m/>
  </r>
  <r>
    <s v="COUNTY"/>
    <x v="15"/>
    <s v="904994"/>
    <n v="0.33"/>
    <n v="0.33"/>
    <x v="0"/>
    <d v="2016-12-25T00:00:00"/>
    <x v="8"/>
    <n v="5758480"/>
    <m/>
    <m/>
  </r>
  <r>
    <s v="AWH"/>
    <x v="15"/>
    <s v="904995"/>
    <n v="0.33"/>
    <n v="0.33"/>
    <x v="0"/>
    <d v="2016-12-25T00:00:00"/>
    <x v="8"/>
    <n v="5758540"/>
    <m/>
    <m/>
  </r>
  <r>
    <s v="COUNTY"/>
    <x v="15"/>
    <s v="904996"/>
    <n v="0.33"/>
    <n v="0.33"/>
    <x v="0"/>
    <d v="2016-12-25T00:00:00"/>
    <x v="8"/>
    <n v="5758780"/>
    <m/>
    <m/>
  </r>
  <r>
    <s v="COUNTY"/>
    <x v="15"/>
    <s v="904997"/>
    <n v="0.33"/>
    <n v="0.33"/>
    <x v="0"/>
    <d v="2016-12-25T00:00:00"/>
    <x v="8"/>
    <n v="5758790"/>
    <m/>
    <m/>
  </r>
  <r>
    <s v="COUNTY"/>
    <x v="15"/>
    <s v="904998"/>
    <n v="0.33"/>
    <n v="0.33"/>
    <x v="0"/>
    <d v="2016-12-25T00:00:00"/>
    <x v="8"/>
    <n v="5759080"/>
    <m/>
    <m/>
  </r>
  <r>
    <s v="COUNTY"/>
    <x v="15"/>
    <s v="904999"/>
    <n v="0.33"/>
    <n v="0.33"/>
    <x v="0"/>
    <d v="2016-12-25T00:00:00"/>
    <x v="8"/>
    <n v="5760630"/>
    <m/>
    <m/>
  </r>
  <r>
    <s v="COUNTY"/>
    <x v="15"/>
    <s v="905000"/>
    <n v="0.33"/>
    <n v="0.33"/>
    <x v="0"/>
    <d v="2016-12-25T00:00:00"/>
    <x v="8"/>
    <n v="5761010"/>
    <m/>
    <m/>
  </r>
  <r>
    <s v="COUNTY"/>
    <x v="15"/>
    <s v="905001"/>
    <n v="0.33"/>
    <n v="0.33"/>
    <x v="0"/>
    <d v="2016-12-25T00:00:00"/>
    <x v="8"/>
    <n v="5761290"/>
    <m/>
    <m/>
  </r>
  <r>
    <s v="COUNTY"/>
    <x v="15"/>
    <s v="905002"/>
    <n v="0.33"/>
    <n v="0.33"/>
    <x v="0"/>
    <d v="2016-12-25T00:00:00"/>
    <x v="8"/>
    <n v="5761450"/>
    <m/>
    <m/>
  </r>
  <r>
    <s v="COUNTY"/>
    <x v="15"/>
    <s v="905003"/>
    <n v="0.33"/>
    <n v="0.33"/>
    <x v="0"/>
    <d v="2016-12-25T00:00:00"/>
    <x v="8"/>
    <n v="5761530"/>
    <m/>
    <m/>
  </r>
  <r>
    <s v="AWH"/>
    <x v="15"/>
    <s v="905004"/>
    <n v="0.33"/>
    <n v="0.33"/>
    <x v="0"/>
    <d v="2016-12-25T00:00:00"/>
    <x v="8"/>
    <n v="5761560"/>
    <m/>
    <m/>
  </r>
  <r>
    <s v="COUNTY"/>
    <x v="15"/>
    <s v="905005"/>
    <n v="0.33"/>
    <n v="0.33"/>
    <x v="0"/>
    <d v="2016-12-25T00:00:00"/>
    <x v="8"/>
    <n v="5763150"/>
    <m/>
    <m/>
  </r>
  <r>
    <s v="COUNTY"/>
    <x v="15"/>
    <s v="905006"/>
    <n v="0.33"/>
    <n v="0.33"/>
    <x v="0"/>
    <d v="2016-12-25T00:00:00"/>
    <x v="8"/>
    <n v="5763270"/>
    <m/>
    <m/>
  </r>
  <r>
    <s v="COUNTY"/>
    <x v="15"/>
    <s v="905007"/>
    <n v="0.33"/>
    <n v="0.33"/>
    <x v="0"/>
    <d v="2016-12-25T00:00:00"/>
    <x v="8"/>
    <n v="5763550"/>
    <m/>
    <m/>
  </r>
  <r>
    <s v="COUNTY"/>
    <x v="15"/>
    <s v="905008"/>
    <n v="0.33"/>
    <n v="0.33"/>
    <x v="0"/>
    <d v="2016-12-25T00:00:00"/>
    <x v="8"/>
    <n v="5763560"/>
    <m/>
    <m/>
  </r>
  <r>
    <s v="AWH"/>
    <x v="15"/>
    <s v="905009"/>
    <n v="0.33"/>
    <n v="0.33"/>
    <x v="0"/>
    <d v="2016-12-25T00:00:00"/>
    <x v="8"/>
    <n v="5763580"/>
    <m/>
    <m/>
  </r>
  <r>
    <s v="COUNTY"/>
    <x v="15"/>
    <s v="905010"/>
    <n v="0.33"/>
    <n v="0.33"/>
    <x v="0"/>
    <d v="2016-12-25T00:00:00"/>
    <x v="8"/>
    <n v="5763590"/>
    <m/>
    <m/>
  </r>
  <r>
    <s v="COUNTY"/>
    <x v="15"/>
    <s v="905011"/>
    <n v="0.33"/>
    <n v="0.33"/>
    <x v="0"/>
    <d v="2016-12-25T00:00:00"/>
    <x v="8"/>
    <n v="5763810"/>
    <m/>
    <m/>
  </r>
  <r>
    <s v="COUNTY"/>
    <x v="15"/>
    <s v="905012"/>
    <n v="0.33"/>
    <n v="0.33"/>
    <x v="0"/>
    <d v="2016-12-25T00:00:00"/>
    <x v="8"/>
    <n v="5763830"/>
    <m/>
    <m/>
  </r>
  <r>
    <s v="COUNTY"/>
    <x v="15"/>
    <s v="905013"/>
    <n v="0.33"/>
    <n v="0.33"/>
    <x v="0"/>
    <d v="2016-12-25T00:00:00"/>
    <x v="8"/>
    <n v="5764150"/>
    <m/>
    <m/>
  </r>
  <r>
    <s v="COUNTY"/>
    <x v="15"/>
    <s v="905014"/>
    <n v="0.33"/>
    <n v="0.33"/>
    <x v="0"/>
    <d v="2016-12-25T00:00:00"/>
    <x v="8"/>
    <n v="5764250"/>
    <m/>
    <m/>
  </r>
  <r>
    <s v="COUNTY"/>
    <x v="15"/>
    <s v="905015"/>
    <n v="0.33"/>
    <n v="0.33"/>
    <x v="0"/>
    <d v="2016-12-25T00:00:00"/>
    <x v="8"/>
    <n v="5764290"/>
    <m/>
    <m/>
  </r>
  <r>
    <s v="COUNTY"/>
    <x v="15"/>
    <s v="905016"/>
    <n v="0.33"/>
    <n v="0.33"/>
    <x v="0"/>
    <d v="2016-12-25T00:00:00"/>
    <x v="8"/>
    <n v="5764430"/>
    <m/>
    <m/>
  </r>
  <r>
    <s v="COUNTY"/>
    <x v="15"/>
    <s v="905017"/>
    <n v="0.33"/>
    <n v="0.33"/>
    <x v="0"/>
    <d v="2016-12-25T00:00:00"/>
    <x v="8"/>
    <n v="5765210"/>
    <m/>
    <m/>
  </r>
  <r>
    <s v="COUNTY"/>
    <x v="15"/>
    <s v="905018"/>
    <n v="0.33"/>
    <n v="0.33"/>
    <x v="0"/>
    <d v="2016-12-25T00:00:00"/>
    <x v="8"/>
    <n v="5765220"/>
    <m/>
    <m/>
  </r>
  <r>
    <s v="COUNTY"/>
    <x v="15"/>
    <s v="905019"/>
    <n v="0.33"/>
    <n v="0.33"/>
    <x v="0"/>
    <d v="2016-12-25T00:00:00"/>
    <x v="8"/>
    <n v="5765360"/>
    <m/>
    <m/>
  </r>
  <r>
    <s v="COUNTY"/>
    <x v="15"/>
    <s v="905020"/>
    <n v="0.33"/>
    <n v="0.33"/>
    <x v="0"/>
    <d v="2016-12-25T00:00:00"/>
    <x v="8"/>
    <n v="5765460"/>
    <m/>
    <m/>
  </r>
  <r>
    <s v="COUNTY"/>
    <x v="15"/>
    <s v="905021"/>
    <n v="0.33"/>
    <n v="0.33"/>
    <x v="0"/>
    <d v="2016-12-25T00:00:00"/>
    <x v="8"/>
    <n v="5765700"/>
    <m/>
    <m/>
  </r>
  <r>
    <s v="COUNTY"/>
    <x v="15"/>
    <s v="905022"/>
    <n v="0.33"/>
    <n v="0.33"/>
    <x v="0"/>
    <d v="2016-12-25T00:00:00"/>
    <x v="8"/>
    <n v="5765800"/>
    <m/>
    <m/>
  </r>
  <r>
    <s v="COUNTY"/>
    <x v="15"/>
    <s v="905023"/>
    <n v="0.33"/>
    <n v="0.33"/>
    <x v="0"/>
    <d v="2016-12-25T00:00:00"/>
    <x v="8"/>
    <n v="5766480"/>
    <m/>
    <m/>
  </r>
  <r>
    <s v="COUNTY"/>
    <x v="15"/>
    <s v="905024"/>
    <n v="0.33"/>
    <n v="0.33"/>
    <x v="0"/>
    <d v="2016-12-25T00:00:00"/>
    <x v="8"/>
    <n v="5766540"/>
    <m/>
    <m/>
  </r>
  <r>
    <s v="COUNTY"/>
    <x v="15"/>
    <s v="905025"/>
    <n v="0.33"/>
    <n v="0.33"/>
    <x v="0"/>
    <d v="2016-12-25T00:00:00"/>
    <x v="8"/>
    <n v="5766640"/>
    <m/>
    <m/>
  </r>
  <r>
    <s v="COUNTY"/>
    <x v="15"/>
    <s v="905026"/>
    <n v="0.33"/>
    <n v="0.33"/>
    <x v="0"/>
    <d v="2016-12-25T00:00:00"/>
    <x v="8"/>
    <n v="5766660"/>
    <m/>
    <m/>
  </r>
  <r>
    <s v="COUNTY"/>
    <x v="15"/>
    <s v="905027"/>
    <n v="0.33"/>
    <n v="0.33"/>
    <x v="0"/>
    <d v="2016-12-25T00:00:00"/>
    <x v="8"/>
    <n v="5766750"/>
    <m/>
    <m/>
  </r>
  <r>
    <s v="COUNTY"/>
    <x v="15"/>
    <s v="905028"/>
    <n v="0.33"/>
    <n v="0.33"/>
    <x v="0"/>
    <d v="2016-12-25T00:00:00"/>
    <x v="8"/>
    <n v="5766840"/>
    <m/>
    <m/>
  </r>
  <r>
    <s v="COUNTY"/>
    <x v="15"/>
    <s v="905029"/>
    <n v="0.33"/>
    <n v="0.33"/>
    <x v="0"/>
    <d v="2016-12-25T00:00:00"/>
    <x v="8"/>
    <n v="5766850"/>
    <m/>
    <m/>
  </r>
  <r>
    <s v="COUNTY"/>
    <x v="15"/>
    <s v="905030"/>
    <n v="0.33"/>
    <n v="0.33"/>
    <x v="0"/>
    <d v="2016-12-25T00:00:00"/>
    <x v="8"/>
    <n v="5766900"/>
    <m/>
    <m/>
  </r>
  <r>
    <s v="COUNTY"/>
    <x v="15"/>
    <s v="905031"/>
    <n v="0.33"/>
    <n v="0.33"/>
    <x v="0"/>
    <d v="2016-12-25T00:00:00"/>
    <x v="8"/>
    <n v="5766950"/>
    <m/>
    <m/>
  </r>
  <r>
    <s v="COUNTY"/>
    <x v="15"/>
    <s v="905032"/>
    <n v="0.33"/>
    <n v="0.33"/>
    <x v="0"/>
    <d v="2016-12-25T00:00:00"/>
    <x v="8"/>
    <n v="5767120"/>
    <m/>
    <m/>
  </r>
  <r>
    <s v="COUNTY"/>
    <x v="15"/>
    <s v="905033"/>
    <n v="0.33"/>
    <n v="0.33"/>
    <x v="0"/>
    <d v="2016-12-25T00:00:00"/>
    <x v="8"/>
    <n v="5768340"/>
    <m/>
    <m/>
  </r>
  <r>
    <s v="COUNTY"/>
    <x v="15"/>
    <s v="905034"/>
    <n v="0.33"/>
    <n v="0.33"/>
    <x v="0"/>
    <d v="2016-12-25T00:00:00"/>
    <x v="8"/>
    <n v="5768440"/>
    <m/>
    <m/>
  </r>
  <r>
    <s v="COUNTY"/>
    <x v="15"/>
    <s v="905035"/>
    <n v="0.33"/>
    <n v="0.33"/>
    <x v="0"/>
    <d v="2016-12-25T00:00:00"/>
    <x v="8"/>
    <n v="5768600"/>
    <m/>
    <m/>
  </r>
  <r>
    <s v="COUNTY"/>
    <x v="15"/>
    <s v="905036"/>
    <n v="0.33"/>
    <n v="0.33"/>
    <x v="0"/>
    <d v="2016-12-25T00:00:00"/>
    <x v="8"/>
    <n v="5768640"/>
    <m/>
    <m/>
  </r>
  <r>
    <s v="COUNTY"/>
    <x v="15"/>
    <s v="905037"/>
    <n v="0.33"/>
    <n v="0.33"/>
    <x v="0"/>
    <d v="2016-12-25T00:00:00"/>
    <x v="8"/>
    <n v="5768730"/>
    <m/>
    <m/>
  </r>
  <r>
    <s v="COUNTY"/>
    <x v="15"/>
    <s v="905038"/>
    <n v="0.33"/>
    <n v="0.33"/>
    <x v="0"/>
    <d v="2016-12-25T00:00:00"/>
    <x v="8"/>
    <n v="5768760"/>
    <m/>
    <m/>
  </r>
  <r>
    <s v="COUNTY"/>
    <x v="15"/>
    <s v="905039"/>
    <n v="0.33"/>
    <n v="0.33"/>
    <x v="0"/>
    <d v="2016-12-25T00:00:00"/>
    <x v="8"/>
    <n v="5768770"/>
    <m/>
    <m/>
  </r>
  <r>
    <s v="COUNTY"/>
    <x v="15"/>
    <s v="905040"/>
    <n v="0.33"/>
    <n v="0.33"/>
    <x v="0"/>
    <d v="2016-12-25T00:00:00"/>
    <x v="8"/>
    <n v="5768810"/>
    <m/>
    <m/>
  </r>
  <r>
    <s v="COUNTY"/>
    <x v="15"/>
    <s v="905041"/>
    <n v="0.33"/>
    <n v="0.33"/>
    <x v="0"/>
    <d v="2016-12-25T00:00:00"/>
    <x v="8"/>
    <n v="5768950"/>
    <m/>
    <m/>
  </r>
  <r>
    <s v="COUNTY"/>
    <x v="15"/>
    <s v="905042"/>
    <n v="0.33"/>
    <n v="0.33"/>
    <x v="0"/>
    <d v="2016-12-25T00:00:00"/>
    <x v="8"/>
    <n v="5769030"/>
    <m/>
    <m/>
  </r>
  <r>
    <s v="COUNTY"/>
    <x v="15"/>
    <s v="905043"/>
    <n v="0.33"/>
    <n v="0.33"/>
    <x v="0"/>
    <d v="2016-12-25T00:00:00"/>
    <x v="8"/>
    <n v="5769100"/>
    <m/>
    <m/>
  </r>
  <r>
    <s v="COUNTY"/>
    <x v="15"/>
    <s v="905044"/>
    <n v="0.33"/>
    <n v="0.33"/>
    <x v="0"/>
    <d v="2016-12-25T00:00:00"/>
    <x v="8"/>
    <n v="5770780"/>
    <m/>
    <m/>
  </r>
  <r>
    <s v="COUNTY"/>
    <x v="15"/>
    <s v="905045"/>
    <n v="0.33"/>
    <n v="0.33"/>
    <x v="0"/>
    <d v="2016-12-25T00:00:00"/>
    <x v="8"/>
    <n v="5770950"/>
    <m/>
    <m/>
  </r>
  <r>
    <s v="COUNTY"/>
    <x v="15"/>
    <s v="905046"/>
    <n v="0.33"/>
    <n v="0.33"/>
    <x v="0"/>
    <d v="2016-12-25T00:00:00"/>
    <x v="8"/>
    <n v="5771260"/>
    <m/>
    <m/>
  </r>
  <r>
    <s v="COUNTY"/>
    <x v="15"/>
    <s v="905047"/>
    <n v="0.33"/>
    <n v="0.33"/>
    <x v="0"/>
    <d v="2016-12-25T00:00:00"/>
    <x v="8"/>
    <n v="5771300"/>
    <m/>
    <m/>
  </r>
  <r>
    <s v="COUNTY"/>
    <x v="15"/>
    <s v="905048"/>
    <n v="0.33"/>
    <n v="0.33"/>
    <x v="0"/>
    <d v="2016-12-25T00:00:00"/>
    <x v="8"/>
    <n v="5771400"/>
    <m/>
    <m/>
  </r>
  <r>
    <s v="COUNTY"/>
    <x v="15"/>
    <s v="905049"/>
    <n v="0.33"/>
    <n v="0.33"/>
    <x v="0"/>
    <d v="2016-12-25T00:00:00"/>
    <x v="8"/>
    <n v="5771440"/>
    <m/>
    <m/>
  </r>
  <r>
    <s v="COUNTY"/>
    <x v="15"/>
    <s v="905050"/>
    <n v="0.33"/>
    <n v="0.33"/>
    <x v="0"/>
    <d v="2016-12-25T00:00:00"/>
    <x v="8"/>
    <n v="5771540"/>
    <m/>
    <m/>
  </r>
  <r>
    <s v="COUNTY"/>
    <x v="15"/>
    <s v="905051"/>
    <n v="0.33"/>
    <n v="0.33"/>
    <x v="0"/>
    <d v="2016-12-25T00:00:00"/>
    <x v="8"/>
    <n v="5771590"/>
    <m/>
    <m/>
  </r>
  <r>
    <s v="COUNTY"/>
    <x v="15"/>
    <s v="905052"/>
    <n v="0.33"/>
    <n v="0.33"/>
    <x v="0"/>
    <d v="2016-12-25T00:00:00"/>
    <x v="8"/>
    <n v="5771650"/>
    <m/>
    <m/>
  </r>
  <r>
    <s v="COUNTY"/>
    <x v="15"/>
    <s v="905053"/>
    <n v="0.33"/>
    <n v="0.33"/>
    <x v="0"/>
    <d v="2016-12-25T00:00:00"/>
    <x v="8"/>
    <n v="5771700"/>
    <m/>
    <m/>
  </r>
  <r>
    <s v="COUNTY"/>
    <x v="15"/>
    <s v="905054"/>
    <n v="0.33"/>
    <n v="0.33"/>
    <x v="0"/>
    <d v="2016-12-25T00:00:00"/>
    <x v="8"/>
    <n v="5771800"/>
    <m/>
    <m/>
  </r>
  <r>
    <s v="COUNTY"/>
    <x v="15"/>
    <s v="905055"/>
    <n v="0.33"/>
    <n v="0.33"/>
    <x v="0"/>
    <d v="2016-12-25T00:00:00"/>
    <x v="8"/>
    <n v="5773260"/>
    <m/>
    <m/>
  </r>
  <r>
    <s v="COUNTY"/>
    <x v="15"/>
    <s v="905056"/>
    <n v="0.33"/>
    <n v="0.33"/>
    <x v="0"/>
    <d v="2016-12-25T00:00:00"/>
    <x v="8"/>
    <n v="5773340"/>
    <m/>
    <m/>
  </r>
  <r>
    <s v="COUNTY"/>
    <x v="15"/>
    <s v="905057"/>
    <n v="0.33"/>
    <n v="0.33"/>
    <x v="0"/>
    <d v="2016-12-25T00:00:00"/>
    <x v="8"/>
    <n v="5773350"/>
    <m/>
    <m/>
  </r>
  <r>
    <s v="COUNTY"/>
    <x v="15"/>
    <s v="905058"/>
    <n v="0.33"/>
    <n v="0.33"/>
    <x v="0"/>
    <d v="2016-12-25T00:00:00"/>
    <x v="8"/>
    <n v="5773510"/>
    <m/>
    <m/>
  </r>
  <r>
    <s v="COUNTY"/>
    <x v="15"/>
    <s v="905059"/>
    <n v="0.33"/>
    <n v="0.33"/>
    <x v="0"/>
    <d v="2016-12-25T00:00:00"/>
    <x v="8"/>
    <n v="5773630"/>
    <m/>
    <m/>
  </r>
  <r>
    <s v="COUNTY"/>
    <x v="15"/>
    <s v="905060"/>
    <n v="0.33"/>
    <n v="0.33"/>
    <x v="0"/>
    <d v="2016-12-25T00:00:00"/>
    <x v="8"/>
    <n v="5773640"/>
    <m/>
    <m/>
  </r>
  <r>
    <s v="COUNTY"/>
    <x v="15"/>
    <s v="905061"/>
    <n v="0.33"/>
    <n v="0.33"/>
    <x v="0"/>
    <d v="2016-12-25T00:00:00"/>
    <x v="8"/>
    <n v="5773780"/>
    <m/>
    <m/>
  </r>
  <r>
    <s v="COUNTY"/>
    <x v="15"/>
    <s v="905062"/>
    <n v="0.33"/>
    <n v="0.33"/>
    <x v="0"/>
    <d v="2016-12-25T00:00:00"/>
    <x v="8"/>
    <n v="5773860"/>
    <m/>
    <m/>
  </r>
  <r>
    <s v="COUNTY"/>
    <x v="15"/>
    <s v="905063"/>
    <n v="0.33"/>
    <n v="0.33"/>
    <x v="0"/>
    <d v="2016-12-25T00:00:00"/>
    <x v="8"/>
    <n v="5773870"/>
    <m/>
    <m/>
  </r>
  <r>
    <s v="COUNTY"/>
    <x v="15"/>
    <s v="905064"/>
    <n v="0.33"/>
    <n v="0.33"/>
    <x v="0"/>
    <d v="2016-12-25T00:00:00"/>
    <x v="8"/>
    <n v="5773890"/>
    <m/>
    <m/>
  </r>
  <r>
    <s v="COUNTY"/>
    <x v="15"/>
    <s v="905065"/>
    <n v="0.33"/>
    <n v="0.33"/>
    <x v="0"/>
    <d v="2016-12-25T00:00:00"/>
    <x v="8"/>
    <n v="5773900"/>
    <m/>
    <m/>
  </r>
  <r>
    <s v="COUNTY"/>
    <x v="15"/>
    <s v="905066"/>
    <n v="0.33"/>
    <n v="0.33"/>
    <x v="0"/>
    <d v="2016-12-25T00:00:00"/>
    <x v="8"/>
    <n v="5773980"/>
    <m/>
    <m/>
  </r>
  <r>
    <s v="COUNTY"/>
    <x v="15"/>
    <s v="905067"/>
    <n v="0.33"/>
    <n v="0.33"/>
    <x v="0"/>
    <d v="2016-12-25T00:00:00"/>
    <x v="8"/>
    <n v="5774110"/>
    <m/>
    <m/>
  </r>
  <r>
    <s v="COUNTY"/>
    <x v="15"/>
    <s v="905068"/>
    <n v="0.33"/>
    <n v="0.33"/>
    <x v="0"/>
    <d v="2016-12-25T00:00:00"/>
    <x v="8"/>
    <n v="5774190"/>
    <m/>
    <m/>
  </r>
  <r>
    <s v="COUNTY"/>
    <x v="15"/>
    <s v="905069"/>
    <n v="0.33"/>
    <n v="0.33"/>
    <x v="0"/>
    <d v="2016-12-25T00:00:00"/>
    <x v="8"/>
    <n v="5774240"/>
    <m/>
    <m/>
  </r>
  <r>
    <s v="COUNTY"/>
    <x v="15"/>
    <s v="905070"/>
    <n v="0.33"/>
    <n v="0.33"/>
    <x v="0"/>
    <d v="2016-12-25T00:00:00"/>
    <x v="8"/>
    <n v="5774430"/>
    <m/>
    <m/>
  </r>
  <r>
    <s v="COUNTY"/>
    <x v="15"/>
    <s v="905071"/>
    <n v="0.33"/>
    <n v="0.33"/>
    <x v="0"/>
    <d v="2016-12-25T00:00:00"/>
    <x v="8"/>
    <n v="5774450"/>
    <m/>
    <m/>
  </r>
  <r>
    <s v="COUNTY"/>
    <x v="15"/>
    <s v="905072"/>
    <n v="0.33"/>
    <n v="0.33"/>
    <x v="0"/>
    <d v="2016-12-25T00:00:00"/>
    <x v="8"/>
    <n v="5774490"/>
    <m/>
    <m/>
  </r>
  <r>
    <s v="COUNTY"/>
    <x v="15"/>
    <s v="905073"/>
    <n v="0.33"/>
    <n v="0.33"/>
    <x v="0"/>
    <d v="2016-12-25T00:00:00"/>
    <x v="8"/>
    <n v="5775040"/>
    <m/>
    <m/>
  </r>
  <r>
    <s v="COUNTY"/>
    <x v="15"/>
    <s v="905074"/>
    <n v="0.33"/>
    <n v="0.33"/>
    <x v="0"/>
    <d v="2016-12-25T00:00:00"/>
    <x v="8"/>
    <n v="5775680"/>
    <m/>
    <m/>
  </r>
  <r>
    <s v="COUNTY"/>
    <x v="15"/>
    <s v="905075"/>
    <n v="0.33"/>
    <n v="0.33"/>
    <x v="0"/>
    <d v="2016-12-25T00:00:00"/>
    <x v="8"/>
    <n v="5775690"/>
    <m/>
    <m/>
  </r>
  <r>
    <s v="COUNTY"/>
    <x v="15"/>
    <s v="905076"/>
    <n v="0.33"/>
    <n v="0.33"/>
    <x v="0"/>
    <d v="2016-12-25T00:00:00"/>
    <x v="8"/>
    <n v="5775830"/>
    <m/>
    <m/>
  </r>
  <r>
    <s v="COUNTY"/>
    <x v="15"/>
    <s v="905077"/>
    <n v="0.33"/>
    <n v="0.33"/>
    <x v="0"/>
    <d v="2016-12-25T00:00:00"/>
    <x v="8"/>
    <n v="5775900"/>
    <m/>
    <m/>
  </r>
  <r>
    <s v="COUNTY"/>
    <x v="15"/>
    <s v="905078"/>
    <n v="0.33"/>
    <n v="0.33"/>
    <x v="0"/>
    <d v="2016-12-25T00:00:00"/>
    <x v="8"/>
    <n v="5776380"/>
    <m/>
    <m/>
  </r>
  <r>
    <s v="COUNTY"/>
    <x v="15"/>
    <s v="905079"/>
    <n v="0.33"/>
    <n v="0.33"/>
    <x v="0"/>
    <d v="2016-12-25T00:00:00"/>
    <x v="8"/>
    <n v="5777500"/>
    <m/>
    <m/>
  </r>
  <r>
    <s v="COUNTY"/>
    <x v="15"/>
    <s v="905080"/>
    <n v="0.33"/>
    <n v="0.33"/>
    <x v="0"/>
    <d v="2016-12-25T00:00:00"/>
    <x v="8"/>
    <n v="5777540"/>
    <m/>
    <m/>
  </r>
  <r>
    <s v="AWH"/>
    <x v="15"/>
    <s v="905081"/>
    <n v="0.33"/>
    <n v="0.33"/>
    <x v="0"/>
    <d v="2016-12-25T00:00:00"/>
    <x v="8"/>
    <n v="5777650"/>
    <m/>
    <m/>
  </r>
  <r>
    <s v="COUNTY"/>
    <x v="15"/>
    <s v="905082"/>
    <n v="0.33"/>
    <n v="0.33"/>
    <x v="0"/>
    <d v="2016-12-25T00:00:00"/>
    <x v="8"/>
    <n v="5778010"/>
    <m/>
    <m/>
  </r>
  <r>
    <s v="COUNTY"/>
    <x v="15"/>
    <s v="905083"/>
    <n v="0.33"/>
    <n v="0.33"/>
    <x v="0"/>
    <d v="2016-12-25T00:00:00"/>
    <x v="8"/>
    <n v="5778030"/>
    <m/>
    <m/>
  </r>
  <r>
    <s v="COUNTY"/>
    <x v="15"/>
    <s v="905084"/>
    <n v="0.33"/>
    <n v="0.33"/>
    <x v="0"/>
    <d v="2016-12-25T00:00:00"/>
    <x v="8"/>
    <n v="5778090"/>
    <m/>
    <m/>
  </r>
  <r>
    <s v="COUNTY"/>
    <x v="15"/>
    <s v="905085"/>
    <n v="0.33"/>
    <n v="0.33"/>
    <x v="0"/>
    <d v="2016-12-25T00:00:00"/>
    <x v="8"/>
    <n v="5778110"/>
    <m/>
    <m/>
  </r>
  <r>
    <s v="COUNTY"/>
    <x v="15"/>
    <s v="905086"/>
    <n v="0.33"/>
    <n v="0.33"/>
    <x v="0"/>
    <d v="2016-12-25T00:00:00"/>
    <x v="8"/>
    <n v="5778450"/>
    <m/>
    <m/>
  </r>
  <r>
    <s v="COUNTY"/>
    <x v="15"/>
    <s v="905087"/>
    <n v="0.33"/>
    <n v="0.33"/>
    <x v="0"/>
    <d v="2016-12-25T00:00:00"/>
    <x v="8"/>
    <n v="5779040"/>
    <m/>
    <m/>
  </r>
  <r>
    <s v="COUNTY"/>
    <x v="15"/>
    <s v="905088"/>
    <n v="0.33"/>
    <n v="0.33"/>
    <x v="0"/>
    <d v="2016-12-25T00:00:00"/>
    <x v="8"/>
    <n v="5779070"/>
    <m/>
    <m/>
  </r>
  <r>
    <s v="COUNTY"/>
    <x v="15"/>
    <s v="905089"/>
    <n v="0.33"/>
    <n v="0.33"/>
    <x v="0"/>
    <d v="2016-12-25T00:00:00"/>
    <x v="8"/>
    <n v="5779110"/>
    <m/>
    <m/>
  </r>
  <r>
    <s v="COUNTY"/>
    <x v="15"/>
    <s v="905090"/>
    <n v="0.33"/>
    <n v="0.33"/>
    <x v="0"/>
    <d v="2016-12-25T00:00:00"/>
    <x v="8"/>
    <n v="5780500"/>
    <m/>
    <m/>
  </r>
  <r>
    <s v="COUNTY"/>
    <x v="15"/>
    <s v="905091"/>
    <n v="0.33"/>
    <n v="0.33"/>
    <x v="0"/>
    <d v="2016-12-25T00:00:00"/>
    <x v="8"/>
    <n v="5780510"/>
    <m/>
    <m/>
  </r>
  <r>
    <s v="COUNTY"/>
    <x v="15"/>
    <s v="905092"/>
    <n v="0.33"/>
    <n v="0.33"/>
    <x v="0"/>
    <d v="2016-12-25T00:00:00"/>
    <x v="8"/>
    <n v="5780530"/>
    <m/>
    <m/>
  </r>
  <r>
    <s v="COUNTY"/>
    <x v="15"/>
    <s v="905093"/>
    <n v="0.33"/>
    <n v="0.33"/>
    <x v="0"/>
    <d v="2016-12-25T00:00:00"/>
    <x v="8"/>
    <n v="5780660"/>
    <m/>
    <m/>
  </r>
  <r>
    <s v="COUNTY"/>
    <x v="15"/>
    <s v="905094"/>
    <n v="0.33"/>
    <n v="0.33"/>
    <x v="0"/>
    <d v="2016-12-25T00:00:00"/>
    <x v="8"/>
    <n v="5780800"/>
    <m/>
    <m/>
  </r>
  <r>
    <s v="COUNTY"/>
    <x v="15"/>
    <s v="905095"/>
    <n v="0.33"/>
    <n v="0.33"/>
    <x v="0"/>
    <d v="2016-12-25T00:00:00"/>
    <x v="8"/>
    <n v="5780820"/>
    <m/>
    <m/>
  </r>
  <r>
    <s v="COUNTY"/>
    <x v="15"/>
    <s v="905096"/>
    <n v="0.33"/>
    <n v="0.33"/>
    <x v="0"/>
    <d v="2016-12-25T00:00:00"/>
    <x v="8"/>
    <n v="5781500"/>
    <m/>
    <m/>
  </r>
  <r>
    <s v="COUNTY"/>
    <x v="15"/>
    <s v="905097"/>
    <n v="0.33"/>
    <n v="0.33"/>
    <x v="0"/>
    <d v="2016-12-25T00:00:00"/>
    <x v="8"/>
    <n v="5781640"/>
    <m/>
    <m/>
  </r>
  <r>
    <s v="COUNTY"/>
    <x v="15"/>
    <s v="905098"/>
    <n v="0.33"/>
    <n v="0.33"/>
    <x v="0"/>
    <d v="2016-12-25T00:00:00"/>
    <x v="8"/>
    <n v="5781680"/>
    <m/>
    <m/>
  </r>
  <r>
    <s v="COUNTY"/>
    <x v="15"/>
    <s v="905099"/>
    <n v="0.33"/>
    <n v="0.33"/>
    <x v="0"/>
    <d v="2016-12-25T00:00:00"/>
    <x v="8"/>
    <n v="5781970"/>
    <m/>
    <m/>
  </r>
  <r>
    <s v="COUNTY"/>
    <x v="15"/>
    <s v="905100"/>
    <n v="0.33"/>
    <n v="0.33"/>
    <x v="0"/>
    <d v="2016-12-25T00:00:00"/>
    <x v="8"/>
    <n v="5782020"/>
    <m/>
    <m/>
  </r>
  <r>
    <s v="COUNTY"/>
    <x v="15"/>
    <s v="905101"/>
    <n v="0.33"/>
    <n v="0.33"/>
    <x v="0"/>
    <d v="2016-12-25T00:00:00"/>
    <x v="8"/>
    <n v="5782110"/>
    <m/>
    <m/>
  </r>
  <r>
    <s v="COUNTY"/>
    <x v="15"/>
    <s v="905102"/>
    <n v="0.33"/>
    <n v="0.33"/>
    <x v="0"/>
    <d v="2016-12-25T00:00:00"/>
    <x v="8"/>
    <n v="5782190"/>
    <m/>
    <m/>
  </r>
  <r>
    <s v="COUNTY"/>
    <x v="15"/>
    <s v="905103"/>
    <n v="0.33"/>
    <n v="0.33"/>
    <x v="0"/>
    <d v="2016-12-25T00:00:00"/>
    <x v="8"/>
    <n v="5782200"/>
    <m/>
    <m/>
  </r>
  <r>
    <s v="COUNTY"/>
    <x v="15"/>
    <s v="905104"/>
    <n v="0.33"/>
    <n v="0.33"/>
    <x v="0"/>
    <d v="2016-12-25T00:00:00"/>
    <x v="8"/>
    <n v="5782220"/>
    <m/>
    <m/>
  </r>
  <r>
    <s v="COUNTY"/>
    <x v="15"/>
    <s v="905105"/>
    <n v="0.33"/>
    <n v="0.33"/>
    <x v="0"/>
    <d v="2016-12-25T00:00:00"/>
    <x v="8"/>
    <n v="5782350"/>
    <m/>
    <m/>
  </r>
  <r>
    <s v="COUNTY"/>
    <x v="15"/>
    <s v="905106"/>
    <n v="0.33"/>
    <n v="0.33"/>
    <x v="0"/>
    <d v="2016-12-25T00:00:00"/>
    <x v="8"/>
    <n v="5782400"/>
    <m/>
    <m/>
  </r>
  <r>
    <s v="COUNTY"/>
    <x v="15"/>
    <s v="905107"/>
    <n v="0.33"/>
    <n v="0.33"/>
    <x v="0"/>
    <d v="2016-12-25T00:00:00"/>
    <x v="8"/>
    <n v="5782420"/>
    <m/>
    <m/>
  </r>
  <r>
    <s v="COUNTY"/>
    <x v="15"/>
    <s v="905108"/>
    <n v="0.33"/>
    <n v="0.33"/>
    <x v="0"/>
    <d v="2016-12-25T00:00:00"/>
    <x v="8"/>
    <n v="5782540"/>
    <m/>
    <m/>
  </r>
  <r>
    <s v="COUNTY"/>
    <x v="15"/>
    <s v="905109"/>
    <n v="0.33"/>
    <n v="0.33"/>
    <x v="0"/>
    <d v="2016-12-25T00:00:00"/>
    <x v="8"/>
    <n v="5782590"/>
    <m/>
    <m/>
  </r>
  <r>
    <s v="COUNTY"/>
    <x v="15"/>
    <s v="905110"/>
    <n v="0.33"/>
    <n v="0.33"/>
    <x v="0"/>
    <d v="2016-12-25T00:00:00"/>
    <x v="8"/>
    <n v="5783300"/>
    <m/>
    <m/>
  </r>
  <r>
    <s v="COUNTY"/>
    <x v="15"/>
    <s v="905111"/>
    <n v="0.33"/>
    <n v="0.33"/>
    <x v="0"/>
    <d v="2016-12-25T00:00:00"/>
    <x v="8"/>
    <n v="5784960"/>
    <m/>
    <m/>
  </r>
  <r>
    <s v="COUNTY"/>
    <x v="15"/>
    <s v="905112"/>
    <n v="0.33"/>
    <n v="0.33"/>
    <x v="0"/>
    <d v="2016-12-25T00:00:00"/>
    <x v="8"/>
    <n v="5784990"/>
    <m/>
    <m/>
  </r>
  <r>
    <s v="COUNTY"/>
    <x v="15"/>
    <s v="905113"/>
    <n v="0.33"/>
    <n v="0.33"/>
    <x v="0"/>
    <d v="2016-12-25T00:00:00"/>
    <x v="8"/>
    <n v="5785010"/>
    <m/>
    <m/>
  </r>
  <r>
    <s v="COUNTY"/>
    <x v="15"/>
    <s v="905114"/>
    <n v="0.33"/>
    <n v="0.33"/>
    <x v="0"/>
    <d v="2016-12-25T00:00:00"/>
    <x v="8"/>
    <n v="5785020"/>
    <m/>
    <m/>
  </r>
  <r>
    <s v="COUNTY"/>
    <x v="15"/>
    <s v="905115"/>
    <n v="0.33"/>
    <n v="0.33"/>
    <x v="0"/>
    <d v="2016-12-25T00:00:00"/>
    <x v="8"/>
    <n v="5785030"/>
    <m/>
    <m/>
  </r>
  <r>
    <s v="COUNTY"/>
    <x v="15"/>
    <s v="905116"/>
    <n v="0.33"/>
    <n v="0.33"/>
    <x v="0"/>
    <d v="2016-12-25T00:00:00"/>
    <x v="8"/>
    <n v="5785130"/>
    <m/>
    <m/>
  </r>
  <r>
    <s v="COUNTY"/>
    <x v="15"/>
    <s v="905117"/>
    <n v="0.33"/>
    <n v="0.33"/>
    <x v="0"/>
    <d v="2016-12-25T00:00:00"/>
    <x v="8"/>
    <n v="5785140"/>
    <m/>
    <m/>
  </r>
  <r>
    <s v="COUNTY"/>
    <x v="15"/>
    <s v="905118"/>
    <n v="0.33"/>
    <n v="0.33"/>
    <x v="0"/>
    <d v="2016-12-25T00:00:00"/>
    <x v="8"/>
    <n v="5785190"/>
    <m/>
    <m/>
  </r>
  <r>
    <s v="COUNTY"/>
    <x v="15"/>
    <s v="905119"/>
    <n v="0.33"/>
    <n v="0.33"/>
    <x v="0"/>
    <d v="2016-12-25T00:00:00"/>
    <x v="8"/>
    <n v="5785280"/>
    <m/>
    <m/>
  </r>
  <r>
    <s v="COUNTY"/>
    <x v="15"/>
    <s v="905120"/>
    <n v="0.33"/>
    <n v="0.33"/>
    <x v="0"/>
    <d v="2016-12-25T00:00:00"/>
    <x v="8"/>
    <n v="5785310"/>
    <m/>
    <m/>
  </r>
  <r>
    <s v="COUNTY"/>
    <x v="15"/>
    <s v="905121"/>
    <n v="0.33"/>
    <n v="0.33"/>
    <x v="0"/>
    <d v="2016-12-25T00:00:00"/>
    <x v="8"/>
    <n v="5785570"/>
    <m/>
    <m/>
  </r>
  <r>
    <s v="COUNTY"/>
    <x v="15"/>
    <s v="905122"/>
    <n v="0.33"/>
    <n v="0.33"/>
    <x v="0"/>
    <d v="2016-12-25T00:00:00"/>
    <x v="8"/>
    <n v="5785590"/>
    <m/>
    <m/>
  </r>
  <r>
    <s v="COUNTY"/>
    <x v="15"/>
    <s v="905123"/>
    <n v="0.33"/>
    <n v="0.33"/>
    <x v="0"/>
    <d v="2016-12-25T00:00:00"/>
    <x v="8"/>
    <n v="5785620"/>
    <m/>
    <m/>
  </r>
  <r>
    <s v="COUNTY"/>
    <x v="15"/>
    <s v="905124"/>
    <n v="0.33"/>
    <n v="0.33"/>
    <x v="0"/>
    <d v="2016-12-25T00:00:00"/>
    <x v="8"/>
    <n v="5785670"/>
    <m/>
    <m/>
  </r>
  <r>
    <s v="COUNTY"/>
    <x v="15"/>
    <s v="905125"/>
    <n v="0.33"/>
    <n v="0.33"/>
    <x v="0"/>
    <d v="2016-12-25T00:00:00"/>
    <x v="8"/>
    <n v="5785820"/>
    <m/>
    <m/>
  </r>
  <r>
    <s v="COUNTY"/>
    <x v="15"/>
    <s v="905126"/>
    <n v="0.33"/>
    <n v="0.33"/>
    <x v="0"/>
    <d v="2016-12-25T00:00:00"/>
    <x v="8"/>
    <n v="5785840"/>
    <m/>
    <m/>
  </r>
  <r>
    <s v="COUNTY"/>
    <x v="15"/>
    <s v="905127"/>
    <n v="0.33"/>
    <n v="0.33"/>
    <x v="0"/>
    <d v="2016-12-25T00:00:00"/>
    <x v="8"/>
    <n v="5785990"/>
    <m/>
    <m/>
  </r>
  <r>
    <s v="COUNTY"/>
    <x v="15"/>
    <s v="905128"/>
    <n v="0.33"/>
    <n v="0.33"/>
    <x v="0"/>
    <d v="2016-12-25T00:00:00"/>
    <x v="8"/>
    <n v="5786020"/>
    <m/>
    <m/>
  </r>
  <r>
    <s v="COUNTY"/>
    <x v="15"/>
    <s v="905129"/>
    <n v="0.33"/>
    <n v="0.33"/>
    <x v="0"/>
    <d v="2016-12-25T00:00:00"/>
    <x v="8"/>
    <n v="5786040"/>
    <m/>
    <m/>
  </r>
  <r>
    <s v="COUNTY"/>
    <x v="15"/>
    <s v="905130"/>
    <n v="0.33"/>
    <n v="0.33"/>
    <x v="0"/>
    <d v="2016-12-25T00:00:00"/>
    <x v="8"/>
    <n v="5786060"/>
    <m/>
    <m/>
  </r>
  <r>
    <s v="COUNTY"/>
    <x v="15"/>
    <s v="905131"/>
    <n v="0.33"/>
    <n v="0.33"/>
    <x v="0"/>
    <d v="2016-12-25T00:00:00"/>
    <x v="8"/>
    <n v="5788070"/>
    <m/>
    <m/>
  </r>
  <r>
    <s v="COUNTY"/>
    <x v="15"/>
    <s v="905132"/>
    <n v="0.33"/>
    <n v="0.33"/>
    <x v="0"/>
    <d v="2016-12-25T00:00:00"/>
    <x v="8"/>
    <n v="5788230"/>
    <m/>
    <m/>
  </r>
  <r>
    <s v="COUNTY"/>
    <x v="15"/>
    <s v="905133"/>
    <n v="0.33"/>
    <n v="0.33"/>
    <x v="0"/>
    <d v="2016-12-25T00:00:00"/>
    <x v="8"/>
    <n v="5788360"/>
    <m/>
    <m/>
  </r>
  <r>
    <s v="COUNTY"/>
    <x v="15"/>
    <s v="905134"/>
    <n v="0.33"/>
    <n v="0.33"/>
    <x v="0"/>
    <d v="2016-12-25T00:00:00"/>
    <x v="8"/>
    <n v="5788370"/>
    <m/>
    <m/>
  </r>
  <r>
    <s v="COUNTY"/>
    <x v="15"/>
    <s v="905135"/>
    <n v="0.33"/>
    <n v="0.33"/>
    <x v="0"/>
    <d v="2016-12-25T00:00:00"/>
    <x v="8"/>
    <n v="5788590"/>
    <m/>
    <m/>
  </r>
  <r>
    <s v="COUNTY"/>
    <x v="15"/>
    <s v="905136"/>
    <n v="0.33"/>
    <n v="0.33"/>
    <x v="0"/>
    <d v="2016-12-25T00:00:00"/>
    <x v="8"/>
    <n v="5788640"/>
    <m/>
    <m/>
  </r>
  <r>
    <s v="COUNTY"/>
    <x v="15"/>
    <s v="905137"/>
    <n v="0.33"/>
    <n v="0.33"/>
    <x v="0"/>
    <d v="2016-12-25T00:00:00"/>
    <x v="8"/>
    <n v="5788670"/>
    <m/>
    <m/>
  </r>
  <r>
    <s v="COUNTY"/>
    <x v="15"/>
    <s v="905138"/>
    <n v="0.33"/>
    <n v="0.33"/>
    <x v="0"/>
    <d v="2016-12-25T00:00:00"/>
    <x v="8"/>
    <n v="5788680"/>
    <m/>
    <m/>
  </r>
  <r>
    <s v="COUNTY"/>
    <x v="15"/>
    <s v="905139"/>
    <n v="0.33"/>
    <n v="0.33"/>
    <x v="0"/>
    <d v="2016-12-25T00:00:00"/>
    <x v="8"/>
    <n v="5788720"/>
    <m/>
    <m/>
  </r>
  <r>
    <s v="COUNTY"/>
    <x v="15"/>
    <s v="905140"/>
    <n v="0.33"/>
    <n v="0.33"/>
    <x v="0"/>
    <d v="2016-12-25T00:00:00"/>
    <x v="8"/>
    <n v="5788830"/>
    <m/>
    <m/>
  </r>
  <r>
    <s v="COUNTY"/>
    <x v="15"/>
    <s v="905141"/>
    <n v="0.33"/>
    <n v="0.33"/>
    <x v="0"/>
    <d v="2016-12-25T00:00:00"/>
    <x v="8"/>
    <n v="5788880"/>
    <m/>
    <m/>
  </r>
  <r>
    <s v="COUNTY"/>
    <x v="15"/>
    <s v="905142"/>
    <n v="0.33"/>
    <n v="0.33"/>
    <x v="0"/>
    <d v="2016-12-25T00:00:00"/>
    <x v="8"/>
    <n v="5788910"/>
    <m/>
    <m/>
  </r>
  <r>
    <s v="COUNTY"/>
    <x v="15"/>
    <s v="905143"/>
    <n v="0.33"/>
    <n v="0.33"/>
    <x v="0"/>
    <d v="2016-12-25T00:00:00"/>
    <x v="8"/>
    <n v="5789430"/>
    <m/>
    <m/>
  </r>
  <r>
    <s v="COUNTY"/>
    <x v="15"/>
    <s v="905144"/>
    <n v="0.33"/>
    <n v="0.33"/>
    <x v="0"/>
    <d v="2016-12-25T00:00:00"/>
    <x v="8"/>
    <n v="5789440"/>
    <m/>
    <m/>
  </r>
  <r>
    <s v="COUNTY"/>
    <x v="15"/>
    <s v="905145"/>
    <n v="0.66"/>
    <n v="0.66"/>
    <x v="0"/>
    <d v="2016-12-25T00:00:00"/>
    <x v="8"/>
    <n v="5000861"/>
    <m/>
    <m/>
  </r>
  <r>
    <s v="COUNTY"/>
    <x v="15"/>
    <s v="905146"/>
    <n v="0.66"/>
    <n v="0.66"/>
    <x v="0"/>
    <d v="2016-12-25T00:00:00"/>
    <x v="8"/>
    <n v="5000865"/>
    <m/>
    <m/>
  </r>
  <r>
    <s v="COUNTY"/>
    <x v="15"/>
    <s v="905147"/>
    <n v="0.66"/>
    <n v="0.66"/>
    <x v="0"/>
    <d v="2016-12-25T00:00:00"/>
    <x v="8"/>
    <n v="5001254"/>
    <m/>
    <m/>
  </r>
  <r>
    <s v="COUNTY"/>
    <x v="15"/>
    <s v="905148"/>
    <n v="0.66"/>
    <n v="0.66"/>
    <x v="0"/>
    <d v="2016-12-25T00:00:00"/>
    <x v="8"/>
    <n v="5001307"/>
    <m/>
    <m/>
  </r>
  <r>
    <s v="COUNTY"/>
    <x v="15"/>
    <s v="905149"/>
    <n v="0.66"/>
    <n v="0.66"/>
    <x v="0"/>
    <d v="2016-12-25T00:00:00"/>
    <x v="8"/>
    <n v="5001360"/>
    <m/>
    <m/>
  </r>
  <r>
    <s v="COUNTY"/>
    <x v="15"/>
    <s v="905150"/>
    <n v="0.66"/>
    <n v="0.66"/>
    <x v="0"/>
    <d v="2016-12-25T00:00:00"/>
    <x v="8"/>
    <n v="5704940"/>
    <m/>
    <m/>
  </r>
  <r>
    <s v="COUNTY"/>
    <x v="15"/>
    <s v="905151"/>
    <n v="0.66"/>
    <n v="0.66"/>
    <x v="0"/>
    <d v="2016-12-25T00:00:00"/>
    <x v="8"/>
    <n v="5712480"/>
    <m/>
    <m/>
  </r>
  <r>
    <s v="COUNTY"/>
    <x v="15"/>
    <s v="905152"/>
    <n v="0.66"/>
    <n v="0.66"/>
    <x v="0"/>
    <d v="2016-12-25T00:00:00"/>
    <x v="8"/>
    <n v="5726250"/>
    <m/>
    <m/>
  </r>
  <r>
    <s v="COUNTY"/>
    <x v="15"/>
    <s v="905153"/>
    <n v="0.66"/>
    <n v="0.66"/>
    <x v="0"/>
    <d v="2016-12-25T00:00:00"/>
    <x v="8"/>
    <n v="5761580"/>
    <m/>
    <m/>
  </r>
  <r>
    <s v="COUNTY"/>
    <x v="15"/>
    <s v="905154"/>
    <n v="0.66"/>
    <n v="0.66"/>
    <x v="0"/>
    <d v="2016-12-25T00:00:00"/>
    <x v="8"/>
    <n v="5768490"/>
    <m/>
    <m/>
  </r>
  <r>
    <s v="COUNTY"/>
    <x v="15"/>
    <s v="905155"/>
    <n v="0.66"/>
    <n v="0.66"/>
    <x v="0"/>
    <d v="2016-12-25T00:00:00"/>
    <x v="8"/>
    <n v="5775720"/>
    <m/>
    <m/>
  </r>
  <r>
    <s v="COUNTY"/>
    <x v="15"/>
    <s v="905156"/>
    <n v="0.66"/>
    <n v="0.66"/>
    <x v="0"/>
    <d v="2016-12-25T00:00:00"/>
    <x v="8"/>
    <n v="5781920"/>
    <m/>
    <m/>
  </r>
  <r>
    <s v="COUNTY"/>
    <x v="15"/>
    <s v="905157"/>
    <n v="0.66"/>
    <n v="0.66"/>
    <x v="0"/>
    <d v="2016-12-25T00:00:00"/>
    <x v="8"/>
    <n v="5785300"/>
    <m/>
    <m/>
  </r>
  <r>
    <s v="COUNTY"/>
    <x v="16"/>
    <s v="777856"/>
    <n v="16"/>
    <n v="16"/>
    <x v="0"/>
    <d v="2016-04-05T00:00:00"/>
    <x v="0"/>
    <n v="5007661"/>
    <n v="16"/>
    <n v="1"/>
  </r>
  <r>
    <s v="COUNTY"/>
    <x v="16"/>
    <s v="777949"/>
    <n v="15.85"/>
    <n v="15.85"/>
    <x v="0"/>
    <d v="2016-04-05T00:00:00"/>
    <x v="0"/>
    <n v="5761540"/>
    <n v="15.85"/>
    <n v="1"/>
  </r>
  <r>
    <s v="COUNTY"/>
    <x v="16"/>
    <s v="781020"/>
    <n v="15.85"/>
    <n v="15.85"/>
    <x v="0"/>
    <d v="2016-04-12T00:00:00"/>
    <x v="0"/>
    <n v="5005340"/>
    <n v="15.85"/>
    <n v="1"/>
  </r>
  <r>
    <s v="COUNTY"/>
    <x v="16"/>
    <s v="781055"/>
    <n v="16"/>
    <n v="16"/>
    <x v="0"/>
    <d v="2016-04-12T00:00:00"/>
    <x v="0"/>
    <n v="5005896"/>
    <n v="16"/>
    <n v="1"/>
  </r>
  <r>
    <s v="COUNTY"/>
    <x v="16"/>
    <s v="781391"/>
    <n v="15.85"/>
    <n v="15.85"/>
    <x v="0"/>
    <d v="2016-04-13T00:00:00"/>
    <x v="0"/>
    <n v="5731580"/>
    <n v="15.85"/>
    <n v="1"/>
  </r>
  <r>
    <s v="COUNTY"/>
    <x v="16"/>
    <s v="785350"/>
    <n v="15.85"/>
    <n v="15.85"/>
    <x v="0"/>
    <d v="2016-04-22T00:00:00"/>
    <x v="0"/>
    <n v="5005604"/>
    <n v="15.85"/>
    <n v="1"/>
  </r>
  <r>
    <s v="COUNTY"/>
    <x v="16"/>
    <s v="787816"/>
    <n v="15.85"/>
    <n v="15.85"/>
    <x v="0"/>
    <d v="2016-04-25T00:00:00"/>
    <x v="0"/>
    <n v="5723380"/>
    <n v="15.85"/>
    <n v="1"/>
  </r>
  <r>
    <s v="COUNTY"/>
    <x v="16"/>
    <s v="796553"/>
    <n v="15.85"/>
    <n v="15.85"/>
    <x v="0"/>
    <d v="2016-05-17T00:00:00"/>
    <x v="1"/>
    <n v="5769410"/>
    <n v="15.85"/>
    <n v="1"/>
  </r>
  <r>
    <s v="COUNTY"/>
    <x v="16"/>
    <s v="800079"/>
    <n v="16"/>
    <n v="16"/>
    <x v="0"/>
    <d v="2016-05-26T00:00:00"/>
    <x v="1"/>
    <n v="5006980"/>
    <n v="16"/>
    <n v="1"/>
  </r>
  <r>
    <s v="COUNTY"/>
    <x v="16"/>
    <s v="800081"/>
    <n v="16"/>
    <n v="16"/>
    <x v="0"/>
    <d v="2016-05-26T00:00:00"/>
    <x v="1"/>
    <n v="5778270"/>
    <n v="16"/>
    <n v="1"/>
  </r>
  <r>
    <s v="COUNTY"/>
    <x v="16"/>
    <s v="805449"/>
    <n v="16"/>
    <n v="16"/>
    <x v="0"/>
    <d v="2016-06-03T00:00:00"/>
    <x v="2"/>
    <n v="5765250"/>
    <n v="16"/>
    <n v="1"/>
  </r>
  <r>
    <s v="COUNTY"/>
    <x v="16"/>
    <s v="805622"/>
    <n v="16"/>
    <n v="16"/>
    <x v="0"/>
    <d v="2016-06-06T00:00:00"/>
    <x v="2"/>
    <n v="5738680"/>
    <n v="16"/>
    <n v="1"/>
  </r>
  <r>
    <s v="COUNTY"/>
    <x v="16"/>
    <s v="813536"/>
    <n v="15.85"/>
    <n v="15.85"/>
    <x v="0"/>
    <d v="2016-06-24T00:00:00"/>
    <x v="2"/>
    <n v="5783520"/>
    <n v="15.85"/>
    <n v="1"/>
  </r>
  <r>
    <s v="COUNTY"/>
    <x v="16"/>
    <s v="821243"/>
    <n v="15.85"/>
    <n v="15.85"/>
    <x v="0"/>
    <d v="2016-07-05T00:00:00"/>
    <x v="3"/>
    <n v="5762750"/>
    <n v="15.85"/>
    <n v="1"/>
  </r>
  <r>
    <s v="COUNTY"/>
    <x v="16"/>
    <s v="819966"/>
    <n v="15.85"/>
    <n v="15.85"/>
    <x v="0"/>
    <d v="2016-07-06T00:00:00"/>
    <x v="3"/>
    <n v="5714110"/>
    <n v="15.85"/>
    <n v="1"/>
  </r>
  <r>
    <s v="COUNTY"/>
    <x v="16"/>
    <s v="822009"/>
    <n v="15.85"/>
    <n v="15.85"/>
    <x v="0"/>
    <d v="2016-07-08T00:00:00"/>
    <x v="3"/>
    <n v="5006290"/>
    <n v="15.85"/>
    <n v="1"/>
  </r>
  <r>
    <s v="COUNTY"/>
    <x v="16"/>
    <s v="822032"/>
    <n v="15.85"/>
    <n v="15.85"/>
    <x v="0"/>
    <d v="2016-07-08T00:00:00"/>
    <x v="3"/>
    <n v="5728090"/>
    <n v="15.85"/>
    <n v="1"/>
  </r>
  <r>
    <s v="COUNTY"/>
    <x v="16"/>
    <s v="822046"/>
    <n v="15.85"/>
    <n v="15.85"/>
    <x v="0"/>
    <d v="2016-07-08T00:00:00"/>
    <x v="3"/>
    <n v="5015543"/>
    <n v="15.85"/>
    <n v="1"/>
  </r>
  <r>
    <s v="COUNTY"/>
    <x v="16"/>
    <s v="825795"/>
    <n v="15.85"/>
    <n v="15.85"/>
    <x v="0"/>
    <d v="2016-07-20T00:00:00"/>
    <x v="3"/>
    <n v="5730590"/>
    <n v="15.85"/>
    <n v="1"/>
  </r>
  <r>
    <s v="COUNTY"/>
    <x v="16"/>
    <s v="830804"/>
    <n v="15.85"/>
    <n v="15.85"/>
    <x v="0"/>
    <d v="2016-07-31T00:00:00"/>
    <x v="3"/>
    <n v="5706480"/>
    <n v="15.85"/>
    <n v="1"/>
  </r>
  <r>
    <s v="COUNTY"/>
    <x v="16"/>
    <s v="832241"/>
    <n v="16"/>
    <n v="16"/>
    <x v="0"/>
    <d v="2016-08-01T00:00:00"/>
    <x v="4"/>
    <n v="5759330"/>
    <n v="16"/>
    <n v="1"/>
  </r>
  <r>
    <s v="COUNTY"/>
    <x v="16"/>
    <s v="833738"/>
    <n v="15.85"/>
    <n v="15.85"/>
    <x v="0"/>
    <d v="2016-08-03T00:00:00"/>
    <x v="4"/>
    <n v="5774190"/>
    <n v="15.85"/>
    <n v="1"/>
  </r>
  <r>
    <s v="COUNTY"/>
    <x v="16"/>
    <s v="837744"/>
    <n v="16"/>
    <n v="16"/>
    <x v="0"/>
    <d v="2016-08-11T00:00:00"/>
    <x v="4"/>
    <n v="5727600"/>
    <n v="16"/>
    <n v="1"/>
  </r>
  <r>
    <s v="COUNTY"/>
    <x v="16"/>
    <s v="843144"/>
    <n v="15.5"/>
    <n v="15.5"/>
    <x v="0"/>
    <d v="2016-08-26T00:00:00"/>
    <x v="4"/>
    <n v="5780820"/>
    <n v="15.5"/>
    <n v="1"/>
  </r>
  <r>
    <s v="COUNTY"/>
    <x v="16"/>
    <s v="849998"/>
    <n v="16"/>
    <n v="16"/>
    <x v="0"/>
    <d v="2016-09-08T00:00:00"/>
    <x v="5"/>
    <n v="5004798"/>
    <n v="16"/>
    <n v="1"/>
  </r>
  <r>
    <s v="COUNTY"/>
    <x v="16"/>
    <s v="851495"/>
    <n v="16"/>
    <n v="16"/>
    <x v="0"/>
    <d v="2016-09-13T00:00:00"/>
    <x v="5"/>
    <n v="5746810"/>
    <n v="16"/>
    <n v="1"/>
  </r>
  <r>
    <s v="COUNTY"/>
    <x v="16"/>
    <s v="853090"/>
    <n v="15.85"/>
    <n v="15.85"/>
    <x v="0"/>
    <d v="2016-09-16T00:00:00"/>
    <x v="5"/>
    <n v="5710840"/>
    <n v="15.85"/>
    <n v="1"/>
  </r>
  <r>
    <s v="COUNTY"/>
    <x v="16"/>
    <s v="855083"/>
    <n v="16"/>
    <n v="16"/>
    <x v="0"/>
    <d v="2016-09-20T00:00:00"/>
    <x v="5"/>
    <n v="5780850"/>
    <n v="16"/>
    <n v="1"/>
  </r>
  <r>
    <s v="COUNTY"/>
    <x v="16"/>
    <s v="855178"/>
    <n v="16"/>
    <n v="16"/>
    <x v="0"/>
    <d v="2016-09-20T00:00:00"/>
    <x v="5"/>
    <n v="5743660"/>
    <n v="16"/>
    <n v="1"/>
  </r>
  <r>
    <s v="COUNTY"/>
    <x v="16"/>
    <s v="856175"/>
    <n v="15.85"/>
    <n v="15.85"/>
    <x v="0"/>
    <d v="2016-09-22T00:00:00"/>
    <x v="5"/>
    <n v="5007257"/>
    <n v="15.85"/>
    <n v="1"/>
  </r>
  <r>
    <s v="COUNTY"/>
    <x v="16"/>
    <s v="856603"/>
    <n v="16"/>
    <n v="16"/>
    <x v="0"/>
    <d v="2016-09-26T00:00:00"/>
    <x v="5"/>
    <n v="5765160"/>
    <n v="16"/>
    <n v="1"/>
  </r>
  <r>
    <s v="COUNTY"/>
    <x v="16"/>
    <s v="858374"/>
    <n v="15.85"/>
    <n v="15.85"/>
    <x v="0"/>
    <d v="2016-09-26T00:00:00"/>
    <x v="5"/>
    <n v="5777700"/>
    <n v="15.85"/>
    <n v="1"/>
  </r>
  <r>
    <s v="COUNTY"/>
    <x v="16"/>
    <s v="862570"/>
    <n v="-15.85"/>
    <n v="15.85"/>
    <x v="0"/>
    <d v="2016-10-03T00:00:00"/>
    <x v="6"/>
    <n v="5730590"/>
    <n v="-15.85"/>
    <n v="1"/>
  </r>
  <r>
    <s v="AWH"/>
    <x v="16"/>
    <s v="862918"/>
    <n v="15.85"/>
    <n v="15.85"/>
    <x v="0"/>
    <d v="2016-10-04T00:00:00"/>
    <x v="6"/>
    <n v="5011721"/>
    <n v="15.85"/>
    <n v="1"/>
  </r>
  <r>
    <s v="COUNTY"/>
    <x v="16"/>
    <s v="864251"/>
    <n v="16"/>
    <n v="16"/>
    <x v="0"/>
    <d v="2016-10-07T00:00:00"/>
    <x v="6"/>
    <n v="5781330"/>
    <n v="16"/>
    <n v="1"/>
  </r>
  <r>
    <s v="COUNTY"/>
    <x v="16"/>
    <s v="864288"/>
    <n v="16"/>
    <n v="16"/>
    <x v="0"/>
    <d v="2016-10-07T00:00:00"/>
    <x v="6"/>
    <n v="5771970"/>
    <n v="16"/>
    <n v="1"/>
  </r>
  <r>
    <s v="COUNTY"/>
    <x v="16"/>
    <s v="866516"/>
    <n v="16"/>
    <n v="16"/>
    <x v="0"/>
    <d v="2016-10-14T00:00:00"/>
    <x v="6"/>
    <n v="5700160"/>
    <n v="16"/>
    <n v="1"/>
  </r>
  <r>
    <s v="COUNTY"/>
    <x v="16"/>
    <s v="869244"/>
    <n v="16"/>
    <n v="16"/>
    <x v="0"/>
    <d v="2016-10-18T00:00:00"/>
    <x v="6"/>
    <n v="5005492"/>
    <n v="16"/>
    <n v="1"/>
  </r>
  <r>
    <s v="COUNTY"/>
    <x v="16"/>
    <s v="869122"/>
    <n v="16"/>
    <n v="16"/>
    <x v="0"/>
    <d v="2016-10-20T00:00:00"/>
    <x v="6"/>
    <n v="5004638"/>
    <n v="16"/>
    <n v="1"/>
  </r>
  <r>
    <s v="COUNTY"/>
    <x v="16"/>
    <s v="869124"/>
    <n v="16"/>
    <n v="16"/>
    <x v="0"/>
    <d v="2016-10-20T00:00:00"/>
    <x v="6"/>
    <n v="5742710"/>
    <n v="16"/>
    <n v="1"/>
  </r>
  <r>
    <s v="COUNTY"/>
    <x v="16"/>
    <s v="869336"/>
    <n v="16"/>
    <n v="16"/>
    <x v="0"/>
    <d v="2016-10-20T00:00:00"/>
    <x v="6"/>
    <n v="5762180"/>
    <n v="16"/>
    <n v="1"/>
  </r>
  <r>
    <s v="COUNTY"/>
    <x v="16"/>
    <s v="872691"/>
    <n v="16"/>
    <n v="16"/>
    <x v="0"/>
    <d v="2016-10-28T00:00:00"/>
    <x v="6"/>
    <n v="5756600"/>
    <n v="16"/>
    <n v="1"/>
  </r>
  <r>
    <s v="AWH"/>
    <x v="16"/>
    <s v="872693"/>
    <n v="16"/>
    <n v="16"/>
    <x v="0"/>
    <d v="2016-10-28T00:00:00"/>
    <x v="6"/>
    <n v="5769510"/>
    <n v="16"/>
    <n v="1"/>
  </r>
  <r>
    <s v="COUNTY"/>
    <x v="16"/>
    <s v="874842"/>
    <n v="-16"/>
    <n v="16"/>
    <x v="0"/>
    <d v="2016-11-01T00:00:00"/>
    <x v="7"/>
    <n v="5746810"/>
    <n v="-16"/>
    <n v="1"/>
  </r>
  <r>
    <s v="COUNTY"/>
    <x v="16"/>
    <s v="875877"/>
    <n v="16"/>
    <n v="16"/>
    <x v="0"/>
    <d v="2016-11-01T00:00:00"/>
    <x v="7"/>
    <n v="5769100"/>
    <n v="16"/>
    <n v="1"/>
  </r>
  <r>
    <s v="COUNTY"/>
    <x v="16"/>
    <s v="878358"/>
    <n v="16"/>
    <n v="16"/>
    <x v="0"/>
    <d v="2016-11-08T00:00:00"/>
    <x v="7"/>
    <n v="5784860"/>
    <n v="16"/>
    <n v="1"/>
  </r>
  <r>
    <s v="COUNTY"/>
    <x v="16"/>
    <s v="880524"/>
    <n v="16"/>
    <n v="16"/>
    <x v="0"/>
    <d v="2016-11-15T00:00:00"/>
    <x v="7"/>
    <n v="5781500"/>
    <n v="16"/>
    <n v="1"/>
  </r>
  <r>
    <s v="COUNTY"/>
    <x v="16"/>
    <s v="888474"/>
    <n v="16"/>
    <n v="16"/>
    <x v="0"/>
    <d v="2016-11-30T00:00:00"/>
    <x v="7"/>
    <n v="5001326"/>
    <n v="16"/>
    <n v="1"/>
  </r>
  <r>
    <s v="COUNTY"/>
    <x v="16"/>
    <s v="889145"/>
    <n v="16"/>
    <n v="16"/>
    <x v="0"/>
    <d v="2016-12-01T00:00:00"/>
    <x v="8"/>
    <n v="5012054"/>
    <n v="16"/>
    <n v="1"/>
  </r>
  <r>
    <s v="COUNTY"/>
    <x v="16"/>
    <s v="892080"/>
    <n v="16"/>
    <n v="16"/>
    <x v="0"/>
    <d v="2016-12-12T00:00:00"/>
    <x v="8"/>
    <n v="5742520"/>
    <n v="16"/>
    <n v="1"/>
  </r>
  <r>
    <s v="COUNTY"/>
    <x v="16"/>
    <s v="892961"/>
    <n v="16"/>
    <n v="16"/>
    <x v="0"/>
    <d v="2016-12-13T00:00:00"/>
    <x v="8"/>
    <n v="5005604"/>
    <n v="16"/>
    <n v="1"/>
  </r>
  <r>
    <s v="COUNTY"/>
    <x v="16"/>
    <s v="892963"/>
    <n v="16"/>
    <n v="16"/>
    <x v="0"/>
    <d v="2016-12-13T00:00:00"/>
    <x v="8"/>
    <n v="5708380"/>
    <n v="16"/>
    <n v="1"/>
  </r>
  <r>
    <s v="COUNTY"/>
    <x v="16"/>
    <s v="895984"/>
    <n v="16"/>
    <n v="16"/>
    <x v="0"/>
    <d v="2016-12-20T00:00:00"/>
    <x v="8"/>
    <n v="5742680"/>
    <n v="16"/>
    <n v="1"/>
  </r>
  <r>
    <s v="COUNTY"/>
    <x v="16"/>
    <s v="896263"/>
    <n v="16"/>
    <n v="16"/>
    <x v="0"/>
    <d v="2016-12-22T00:00:00"/>
    <x v="8"/>
    <n v="5016108"/>
    <n v="16"/>
    <n v="1"/>
  </r>
  <r>
    <s v="COUNTY"/>
    <x v="16"/>
    <s v="898778"/>
    <n v="16"/>
    <n v="16"/>
    <x v="0"/>
    <d v="2016-12-30T00:00:00"/>
    <x v="8"/>
    <n v="5007661"/>
    <n v="16"/>
    <n v="1"/>
  </r>
  <r>
    <s v="COUNTY"/>
    <x v="16"/>
    <s v="898828"/>
    <n v="16"/>
    <n v="16"/>
    <x v="0"/>
    <d v="2016-12-30T00:00:00"/>
    <x v="8"/>
    <n v="5005530"/>
    <n v="16"/>
    <n v="1"/>
  </r>
  <r>
    <s v="COUNTY"/>
    <x v="16"/>
    <s v="899894"/>
    <n v="16"/>
    <n v="16"/>
    <x v="0"/>
    <d v="2016-12-31T00:00:00"/>
    <x v="8"/>
    <n v="5746470"/>
    <n v="16"/>
    <n v="1"/>
  </r>
  <r>
    <s v="COUNTY"/>
    <x v="16"/>
    <s v="905679"/>
    <n v="16"/>
    <n v="16"/>
    <x v="0"/>
    <d v="2016-12-31T00:00:00"/>
    <x v="8"/>
    <n v="5740440"/>
    <n v="16"/>
    <n v="1"/>
  </r>
  <r>
    <s v="COUNTY"/>
    <x v="16"/>
    <s v="905742"/>
    <n v="16"/>
    <n v="16"/>
    <x v="0"/>
    <d v="2017-01-04T00:00:00"/>
    <x v="9"/>
    <n v="5783450"/>
    <n v="16"/>
    <n v="1"/>
  </r>
  <r>
    <s v="COUNTY"/>
    <x v="16"/>
    <s v="907037"/>
    <n v="16"/>
    <n v="16"/>
    <x v="0"/>
    <d v="2017-01-04T00:00:00"/>
    <x v="9"/>
    <n v="5745290"/>
    <n v="16"/>
    <n v="1"/>
  </r>
  <r>
    <s v="COUNTY"/>
    <x v="16"/>
    <s v="907176"/>
    <n v="16"/>
    <n v="16"/>
    <x v="0"/>
    <d v="2017-01-06T00:00:00"/>
    <x v="9"/>
    <n v="5772460"/>
    <n v="16"/>
    <n v="1"/>
  </r>
  <r>
    <s v="COUNTY"/>
    <x v="16"/>
    <s v="907204"/>
    <n v="16"/>
    <n v="16"/>
    <x v="0"/>
    <d v="2017-01-06T00:00:00"/>
    <x v="9"/>
    <n v="5780850"/>
    <n v="16"/>
    <n v="1"/>
  </r>
  <r>
    <s v="COUNTY"/>
    <x v="16"/>
    <s v="908904"/>
    <n v="16"/>
    <n v="16"/>
    <x v="0"/>
    <d v="2017-01-11T00:00:00"/>
    <x v="9"/>
    <n v="5006894"/>
    <n v="16"/>
    <n v="1"/>
  </r>
  <r>
    <s v="COUNTY"/>
    <x v="16"/>
    <s v="910377"/>
    <n v="32"/>
    <n v="32"/>
    <x v="0"/>
    <d v="2017-01-16T00:00:00"/>
    <x v="9"/>
    <n v="5006501"/>
    <n v="16"/>
    <n v="2"/>
  </r>
  <r>
    <s v="COUNTY"/>
    <x v="16"/>
    <s v="916751"/>
    <n v="15.85"/>
    <n v="15.85"/>
    <x v="0"/>
    <d v="2017-02-01T00:00:00"/>
    <x v="10"/>
    <n v="5752870"/>
    <n v="15.85"/>
    <n v="1"/>
  </r>
  <r>
    <s v="COUNTY"/>
    <x v="16"/>
    <s v="919281"/>
    <n v="16"/>
    <n v="16"/>
    <x v="0"/>
    <d v="2017-02-10T00:00:00"/>
    <x v="10"/>
    <n v="5759710"/>
    <n v="16"/>
    <n v="1"/>
  </r>
  <r>
    <s v="COUNTY"/>
    <x v="16"/>
    <s v="920859"/>
    <n v="16"/>
    <n v="16"/>
    <x v="0"/>
    <d v="2017-02-16T00:00:00"/>
    <x v="10"/>
    <n v="5006579"/>
    <n v="16"/>
    <n v="1"/>
  </r>
  <r>
    <s v="COUNTY"/>
    <x v="16"/>
    <s v="922006"/>
    <n v="16"/>
    <n v="16"/>
    <x v="0"/>
    <d v="2017-02-21T00:00:00"/>
    <x v="10"/>
    <n v="5784560"/>
    <n v="16"/>
    <n v="1"/>
  </r>
  <r>
    <s v="COUNTY"/>
    <x v="16"/>
    <s v="923472"/>
    <n v="16"/>
    <n v="16"/>
    <x v="0"/>
    <d v="2017-02-23T00:00:00"/>
    <x v="10"/>
    <n v="5759330"/>
    <n v="16"/>
    <n v="1"/>
  </r>
  <r>
    <s v="COUNTY"/>
    <x v="16"/>
    <s v="926379"/>
    <n v="15.85"/>
    <n v="15.85"/>
    <x v="0"/>
    <d v="2017-02-27T00:00:00"/>
    <x v="10"/>
    <n v="5767160"/>
    <n v="15.85"/>
    <n v="1"/>
  </r>
  <r>
    <s v="COUNTY"/>
    <x v="16"/>
    <s v="926400"/>
    <n v="28"/>
    <n v="28"/>
    <x v="0"/>
    <d v="2017-02-27T00:00:00"/>
    <x v="10"/>
    <n v="5777060"/>
    <n v="28"/>
    <n v="1"/>
  </r>
  <r>
    <s v="COUNTY"/>
    <x v="16"/>
    <s v="925858"/>
    <n v="16"/>
    <n v="16"/>
    <x v="0"/>
    <d v="2017-02-28T00:00:00"/>
    <x v="10"/>
    <n v="5762280"/>
    <n v="16"/>
    <n v="1"/>
  </r>
  <r>
    <s v="COUNTY"/>
    <x v="16"/>
    <s v="928976"/>
    <n v="16"/>
    <n v="16"/>
    <x v="0"/>
    <d v="2017-03-07T00:00:00"/>
    <x v="11"/>
    <n v="5781430"/>
    <n v="16"/>
    <n v="1"/>
  </r>
  <r>
    <s v="COUNTY"/>
    <x v="16"/>
    <s v="929056"/>
    <n v="16"/>
    <n v="16"/>
    <x v="0"/>
    <d v="2017-03-08T00:00:00"/>
    <x v="11"/>
    <n v="5738610"/>
    <n v="16"/>
    <n v="1"/>
  </r>
  <r>
    <s v="COUNTY"/>
    <x v="16"/>
    <s v="929382"/>
    <n v="16"/>
    <n v="16"/>
    <x v="0"/>
    <d v="2017-03-08T00:00:00"/>
    <x v="11"/>
    <n v="5726610"/>
    <n v="16"/>
    <n v="1"/>
  </r>
  <r>
    <s v="COUNTY"/>
    <x v="16"/>
    <s v="929424"/>
    <n v="16"/>
    <n v="16"/>
    <x v="0"/>
    <d v="2017-03-08T00:00:00"/>
    <x v="11"/>
    <n v="5005551"/>
    <n v="16"/>
    <n v="1"/>
  </r>
  <r>
    <s v="COUNTY"/>
    <x v="16"/>
    <s v="929763"/>
    <n v="16"/>
    <n v="16"/>
    <x v="0"/>
    <d v="2017-03-10T00:00:00"/>
    <x v="11"/>
    <n v="5741120"/>
    <n v="16"/>
    <n v="1"/>
  </r>
  <r>
    <s v="COUNTY"/>
    <x v="16"/>
    <s v="929841"/>
    <n v="16"/>
    <n v="16"/>
    <x v="0"/>
    <d v="2017-03-10T00:00:00"/>
    <x v="11"/>
    <n v="5791260"/>
    <n v="16"/>
    <n v="1"/>
  </r>
  <r>
    <s v="COUNTY"/>
    <x v="16"/>
    <s v="932001"/>
    <n v="16"/>
    <n v="16"/>
    <x v="0"/>
    <d v="2017-03-13T00:00:00"/>
    <x v="11"/>
    <n v="5777240"/>
    <n v="16"/>
    <n v="1"/>
  </r>
  <r>
    <s v="COUNTY"/>
    <x v="16"/>
    <s v="931643"/>
    <n v="16"/>
    <n v="16"/>
    <x v="0"/>
    <d v="2017-03-16T00:00:00"/>
    <x v="11"/>
    <n v="5791260"/>
    <n v="16"/>
    <n v="1"/>
  </r>
  <r>
    <s v="COUNTY"/>
    <x v="16"/>
    <s v="937806"/>
    <n v="16"/>
    <n v="16"/>
    <x v="0"/>
    <d v="2017-03-16T00:00:00"/>
    <x v="11"/>
    <n v="5007472"/>
    <n v="16"/>
    <n v="1"/>
  </r>
  <r>
    <s v="COUNTY"/>
    <x v="16"/>
    <s v="936772"/>
    <n v="16"/>
    <n v="16"/>
    <x v="0"/>
    <d v="2017-03-23T00:00:00"/>
    <x v="11"/>
    <n v="5762750"/>
    <n v="16"/>
    <n v="1"/>
  </r>
  <r>
    <s v="COUNTY"/>
    <x v="16"/>
    <s v="934934"/>
    <n v="16"/>
    <n v="16"/>
    <x v="0"/>
    <d v="2017-03-24T00:00:00"/>
    <x v="11"/>
    <n v="5779830"/>
    <n v="16"/>
    <n v="1"/>
  </r>
  <r>
    <s v="COUNTY"/>
    <x v="17"/>
    <s v="765461"/>
    <n v="12"/>
    <n v="12"/>
    <x v="0"/>
    <d v="2016-04-01T00:00:00"/>
    <x v="0"/>
    <n v="5771740"/>
    <n v="12"/>
    <n v="1"/>
  </r>
  <r>
    <s v="COUNTY"/>
    <x v="17"/>
    <s v="765926"/>
    <n v="-12"/>
    <n v="12"/>
    <x v="0"/>
    <d v="2016-04-01T00:00:00"/>
    <x v="0"/>
    <n v="5763390"/>
    <n v="12"/>
    <n v="-1"/>
  </r>
  <r>
    <s v="COUNTY"/>
    <x v="17"/>
    <s v="766373"/>
    <n v="12"/>
    <n v="12"/>
    <x v="0"/>
    <d v="2016-04-01T00:00:00"/>
    <x v="0"/>
    <n v="5776570"/>
    <n v="12"/>
    <n v="1"/>
  </r>
  <r>
    <s v="COUNTY"/>
    <x v="17"/>
    <s v="767370"/>
    <n v="-12"/>
    <n v="12"/>
    <x v="0"/>
    <d v="2016-04-01T00:00:00"/>
    <x v="0"/>
    <n v="5734320"/>
    <n v="12"/>
    <n v="-1"/>
  </r>
  <r>
    <s v="COUNTY"/>
    <x v="17"/>
    <s v="769046"/>
    <n v="12"/>
    <n v="12"/>
    <x v="0"/>
    <d v="2016-04-01T00:00:00"/>
    <x v="0"/>
    <n v="5774260"/>
    <n v="12"/>
    <n v="1"/>
  </r>
  <r>
    <s v="COUNTY"/>
    <x v="17"/>
    <s v="770273"/>
    <n v="12"/>
    <n v="12"/>
    <x v="0"/>
    <d v="2016-04-01T00:00:00"/>
    <x v="0"/>
    <n v="5724740"/>
    <n v="12"/>
    <n v="1"/>
  </r>
  <r>
    <s v="COUNTY"/>
    <x v="17"/>
    <s v="771292"/>
    <n v="12"/>
    <n v="12"/>
    <x v="0"/>
    <d v="2016-04-01T00:00:00"/>
    <x v="0"/>
    <n v="5758300"/>
    <n v="12"/>
    <n v="1"/>
  </r>
  <r>
    <s v="COUNTY"/>
    <x v="17"/>
    <s v="772085"/>
    <n v="12"/>
    <n v="12"/>
    <x v="0"/>
    <d v="2016-04-01T00:00:00"/>
    <x v="0"/>
    <n v="5779760"/>
    <n v="12"/>
    <n v="1"/>
  </r>
  <r>
    <s v="COUNTY"/>
    <x v="17"/>
    <s v="772915"/>
    <n v="12"/>
    <n v="12"/>
    <x v="0"/>
    <d v="2016-04-01T00:00:00"/>
    <x v="0"/>
    <n v="5763270"/>
    <n v="12"/>
    <n v="1"/>
  </r>
  <r>
    <s v="COUNTY"/>
    <x v="17"/>
    <s v="773295"/>
    <n v="12"/>
    <n v="12"/>
    <x v="0"/>
    <d v="2016-04-01T00:00:00"/>
    <x v="0"/>
    <n v="5780350"/>
    <n v="12"/>
    <n v="1"/>
  </r>
  <r>
    <s v="COUNTY"/>
    <x v="17"/>
    <s v="773336"/>
    <n v="12"/>
    <n v="12"/>
    <x v="0"/>
    <d v="2016-04-01T00:00:00"/>
    <x v="0"/>
    <n v="5743630"/>
    <n v="12"/>
    <n v="1"/>
  </r>
  <r>
    <s v="COUNTY"/>
    <x v="17"/>
    <s v="773476"/>
    <n v="12"/>
    <n v="12"/>
    <x v="0"/>
    <d v="2016-04-01T00:00:00"/>
    <x v="0"/>
    <n v="5746110"/>
    <n v="12"/>
    <n v="1"/>
  </r>
  <r>
    <s v="COUNTY"/>
    <x v="17"/>
    <s v="774049"/>
    <n v="12"/>
    <n v="12"/>
    <x v="0"/>
    <d v="2016-04-01T00:00:00"/>
    <x v="0"/>
    <n v="5705280"/>
    <n v="12"/>
    <n v="1"/>
  </r>
  <r>
    <s v="COUNTY"/>
    <x v="17"/>
    <s v="774419"/>
    <n v="9"/>
    <n v="9"/>
    <x v="0"/>
    <d v="2016-04-01T00:00:00"/>
    <x v="0"/>
    <n v="5763840"/>
    <n v="12"/>
    <n v="0.75"/>
  </r>
  <r>
    <s v="COUNTY"/>
    <x v="17"/>
    <s v="774607"/>
    <n v="9"/>
    <n v="9"/>
    <x v="0"/>
    <d v="2016-04-01T00:00:00"/>
    <x v="0"/>
    <n v="5759650"/>
    <n v="12"/>
    <n v="0.75"/>
  </r>
  <r>
    <s v="COUNTY"/>
    <x v="17"/>
    <s v="774796"/>
    <n v="-12"/>
    <n v="12"/>
    <x v="0"/>
    <d v="2016-04-01T00:00:00"/>
    <x v="0"/>
    <n v="5006631"/>
    <n v="12"/>
    <n v="-1"/>
  </r>
  <r>
    <s v="AWH"/>
    <x v="17"/>
    <s v="11548096"/>
    <n v="108"/>
    <n v="108"/>
    <x v="0"/>
    <d v="2016-04-01T00:00:00"/>
    <x v="0"/>
    <n v="5765750"/>
    <n v="12"/>
    <n v="9"/>
  </r>
  <r>
    <s v="COUNTY"/>
    <x v="17"/>
    <s v="11548096"/>
    <n v="72"/>
    <n v="72"/>
    <x v="0"/>
    <d v="2016-04-01T00:00:00"/>
    <x v="0"/>
    <n v="5758940"/>
    <n v="12"/>
    <n v="6"/>
  </r>
  <r>
    <s v="COUNTY"/>
    <x v="17"/>
    <s v="11548096"/>
    <n v="732"/>
    <n v="732"/>
    <x v="0"/>
    <d v="2016-04-01T00:00:00"/>
    <x v="0"/>
    <n v="5768330"/>
    <n v="12"/>
    <n v="61"/>
  </r>
  <r>
    <s v="AWH"/>
    <x v="17"/>
    <s v="11790529"/>
    <n v="180"/>
    <n v="180"/>
    <x v="0"/>
    <d v="2016-04-01T00:00:00"/>
    <x v="0"/>
    <n v="5016509"/>
    <n v="12"/>
    <n v="15"/>
  </r>
  <r>
    <s v="COUNTY"/>
    <x v="17"/>
    <s v="11790529"/>
    <n v="36"/>
    <n v="36"/>
    <x v="0"/>
    <d v="2016-04-01T00:00:00"/>
    <x v="0"/>
    <n v="5709730"/>
    <n v="12"/>
    <n v="3"/>
  </r>
  <r>
    <s v="COUNTY"/>
    <x v="17"/>
    <s v="11790529"/>
    <n v="12"/>
    <n v="12"/>
    <x v="0"/>
    <d v="2016-04-01T00:00:00"/>
    <x v="0"/>
    <n v="5767910"/>
    <n v="12"/>
    <n v="1"/>
  </r>
  <r>
    <s v="COUNTY"/>
    <x v="17"/>
    <s v="11790529"/>
    <n v="936"/>
    <n v="936"/>
    <x v="0"/>
    <d v="2016-04-01T00:00:00"/>
    <x v="0"/>
    <n v="5772680"/>
    <n v="12"/>
    <n v="78"/>
  </r>
  <r>
    <s v="COUNTY"/>
    <x v="17"/>
    <s v="779123"/>
    <n v="9"/>
    <n v="9"/>
    <x v="0"/>
    <d v="2016-04-07T00:00:00"/>
    <x v="0"/>
    <n v="5006631"/>
    <n v="12"/>
    <n v="0.75"/>
  </r>
  <r>
    <s v="COUNTY"/>
    <x v="17"/>
    <s v="775845"/>
    <n v="9"/>
    <n v="9"/>
    <x v="0"/>
    <d v="2016-04-11T00:00:00"/>
    <x v="0"/>
    <n v="5736270"/>
    <n v="12"/>
    <n v="0.75"/>
  </r>
  <r>
    <s v="COUNTY"/>
    <x v="17"/>
    <s v="775861"/>
    <n v="9"/>
    <n v="9"/>
    <x v="0"/>
    <d v="2016-04-11T00:00:00"/>
    <x v="0"/>
    <n v="5728460"/>
    <n v="12"/>
    <n v="0.75"/>
  </r>
  <r>
    <s v="COUNTY"/>
    <x v="17"/>
    <s v="775889"/>
    <n v="9"/>
    <n v="9"/>
    <x v="0"/>
    <d v="2016-04-11T00:00:00"/>
    <x v="0"/>
    <n v="5775190"/>
    <n v="12"/>
    <n v="0.75"/>
  </r>
  <r>
    <s v="COUNTY"/>
    <x v="17"/>
    <s v="775890"/>
    <n v="9"/>
    <n v="9"/>
    <x v="0"/>
    <d v="2016-04-11T00:00:00"/>
    <x v="0"/>
    <n v="5006730"/>
    <n v="12"/>
    <n v="0.75"/>
  </r>
  <r>
    <s v="COUNTY"/>
    <x v="17"/>
    <s v="776310"/>
    <n v="9"/>
    <n v="9"/>
    <x v="0"/>
    <d v="2016-04-11T00:00:00"/>
    <x v="0"/>
    <n v="5015311"/>
    <n v="12"/>
    <n v="0.75"/>
  </r>
  <r>
    <s v="COUNTY"/>
    <x v="17"/>
    <s v="776875"/>
    <n v="9"/>
    <n v="9"/>
    <x v="0"/>
    <d v="2016-04-11T00:00:00"/>
    <x v="0"/>
    <n v="5705390"/>
    <n v="12"/>
    <n v="0.75"/>
  </r>
  <r>
    <s v="COUNTY"/>
    <x v="17"/>
    <s v="777807"/>
    <n v="9"/>
    <n v="9"/>
    <x v="0"/>
    <d v="2016-04-11T00:00:00"/>
    <x v="0"/>
    <n v="5765930"/>
    <n v="12"/>
    <n v="0.75"/>
  </r>
  <r>
    <s v="COUNTY"/>
    <x v="17"/>
    <s v="777842"/>
    <n v="9"/>
    <n v="9"/>
    <x v="0"/>
    <d v="2016-04-11T00:00:00"/>
    <x v="0"/>
    <n v="5718970"/>
    <n v="12"/>
    <n v="0.75"/>
  </r>
  <r>
    <s v="COUNTY"/>
    <x v="17"/>
    <s v="778221"/>
    <n v="9"/>
    <n v="9"/>
    <x v="0"/>
    <d v="2016-04-11T00:00:00"/>
    <x v="0"/>
    <n v="5014599"/>
    <n v="12"/>
    <n v="0.75"/>
  </r>
  <r>
    <s v="COUNTY"/>
    <x v="17"/>
    <s v="778288"/>
    <n v="9"/>
    <n v="9"/>
    <x v="0"/>
    <d v="2016-04-11T00:00:00"/>
    <x v="0"/>
    <n v="5755820"/>
    <n v="12"/>
    <n v="0.75"/>
  </r>
  <r>
    <s v="COUNTY"/>
    <x v="17"/>
    <s v="778294"/>
    <n v="9"/>
    <n v="9"/>
    <x v="0"/>
    <d v="2016-04-11T00:00:00"/>
    <x v="0"/>
    <n v="5764800"/>
    <n v="12"/>
    <n v="0.75"/>
  </r>
  <r>
    <s v="COUNTY"/>
    <x v="17"/>
    <s v="778638"/>
    <n v="9"/>
    <n v="9"/>
    <x v="0"/>
    <d v="2016-04-11T00:00:00"/>
    <x v="0"/>
    <n v="5741230"/>
    <n v="12"/>
    <n v="0.75"/>
  </r>
  <r>
    <s v="COUNTY"/>
    <x v="17"/>
    <s v="778639"/>
    <n v="9"/>
    <n v="9"/>
    <x v="0"/>
    <d v="2016-04-11T00:00:00"/>
    <x v="0"/>
    <n v="5704290"/>
    <n v="12"/>
    <n v="0.75"/>
  </r>
  <r>
    <s v="COUNTY"/>
    <x v="17"/>
    <s v="778642"/>
    <n v="9"/>
    <n v="9"/>
    <x v="0"/>
    <d v="2016-04-11T00:00:00"/>
    <x v="0"/>
    <n v="5779250"/>
    <n v="12"/>
    <n v="0.75"/>
  </r>
  <r>
    <s v="COUNTY"/>
    <x v="17"/>
    <s v="778929"/>
    <n v="9"/>
    <n v="9"/>
    <x v="0"/>
    <d v="2016-04-11T00:00:00"/>
    <x v="0"/>
    <n v="5015759"/>
    <n v="12"/>
    <n v="0.75"/>
  </r>
  <r>
    <s v="COUNTY"/>
    <x v="17"/>
    <s v="781048"/>
    <n v="-6"/>
    <n v="6"/>
    <x v="0"/>
    <d v="2016-04-11T00:00:00"/>
    <x v="0"/>
    <n v="5756780"/>
    <n v="12"/>
    <n v="-0.5"/>
  </r>
  <r>
    <s v="COUNTY"/>
    <x v="17"/>
    <s v="781308"/>
    <n v="-6"/>
    <n v="6"/>
    <x v="0"/>
    <d v="2016-04-11T00:00:00"/>
    <x v="0"/>
    <n v="5762290"/>
    <n v="12"/>
    <n v="-0.5"/>
  </r>
  <r>
    <s v="COUNTY"/>
    <x v="17"/>
    <s v="778628"/>
    <n v="6"/>
    <n v="6"/>
    <x v="0"/>
    <d v="2016-04-18T00:00:00"/>
    <x v="0"/>
    <n v="5734240"/>
    <n v="12"/>
    <n v="0.5"/>
  </r>
  <r>
    <s v="COUNTY"/>
    <x v="17"/>
    <s v="779021"/>
    <n v="6"/>
    <n v="6"/>
    <x v="0"/>
    <d v="2016-04-18T00:00:00"/>
    <x v="0"/>
    <n v="5773510"/>
    <n v="12"/>
    <n v="0.5"/>
  </r>
  <r>
    <s v="COUNTY"/>
    <x v="17"/>
    <s v="779553"/>
    <n v="6"/>
    <n v="6"/>
    <x v="0"/>
    <d v="2016-04-18T00:00:00"/>
    <x v="0"/>
    <n v="5740410"/>
    <n v="12"/>
    <n v="0.5"/>
  </r>
  <r>
    <s v="COUNTY"/>
    <x v="17"/>
    <s v="779598"/>
    <n v="6"/>
    <n v="6"/>
    <x v="0"/>
    <d v="2016-04-18T00:00:00"/>
    <x v="0"/>
    <n v="5743210"/>
    <n v="12"/>
    <n v="0.5"/>
  </r>
  <r>
    <s v="AWH"/>
    <x v="17"/>
    <s v="779628"/>
    <n v="6"/>
    <n v="6"/>
    <x v="0"/>
    <d v="2016-04-18T00:00:00"/>
    <x v="0"/>
    <n v="5773800"/>
    <n v="12"/>
    <n v="0.5"/>
  </r>
  <r>
    <s v="COUNTY"/>
    <x v="17"/>
    <s v="780196"/>
    <n v="6"/>
    <n v="6"/>
    <x v="0"/>
    <d v="2016-04-18T00:00:00"/>
    <x v="0"/>
    <n v="5779240"/>
    <n v="12"/>
    <n v="0.5"/>
  </r>
  <r>
    <s v="COUNTY"/>
    <x v="17"/>
    <s v="780230"/>
    <n v="6"/>
    <n v="6"/>
    <x v="0"/>
    <d v="2016-04-18T00:00:00"/>
    <x v="0"/>
    <n v="5732280"/>
    <n v="12"/>
    <n v="0.5"/>
  </r>
  <r>
    <s v="COUNTY"/>
    <x v="17"/>
    <s v="780555"/>
    <n v="6"/>
    <n v="6"/>
    <x v="0"/>
    <d v="2016-04-18T00:00:00"/>
    <x v="0"/>
    <n v="5761110"/>
    <n v="12"/>
    <n v="0.5"/>
  </r>
  <r>
    <s v="COUNTY"/>
    <x v="17"/>
    <s v="780957"/>
    <n v="6"/>
    <n v="6"/>
    <x v="0"/>
    <d v="2016-04-18T00:00:00"/>
    <x v="0"/>
    <n v="5765420"/>
    <n v="12"/>
    <n v="0.5"/>
  </r>
  <r>
    <s v="AWH"/>
    <x v="17"/>
    <s v="781378"/>
    <n v="6"/>
    <n v="6"/>
    <x v="0"/>
    <d v="2016-04-18T00:00:00"/>
    <x v="0"/>
    <n v="5769520"/>
    <n v="12"/>
    <n v="0.5"/>
  </r>
  <r>
    <s v="COUNTY"/>
    <x v="17"/>
    <s v="781395"/>
    <n v="6"/>
    <n v="6"/>
    <x v="0"/>
    <d v="2016-04-18T00:00:00"/>
    <x v="0"/>
    <n v="5007367"/>
    <n v="12"/>
    <n v="0.5"/>
  </r>
  <r>
    <s v="COUNTY"/>
    <x v="17"/>
    <s v="781436"/>
    <n v="6"/>
    <n v="6"/>
    <x v="0"/>
    <d v="2016-04-18T00:00:00"/>
    <x v="0"/>
    <n v="5773970"/>
    <n v="12"/>
    <n v="0.5"/>
  </r>
  <r>
    <s v="COUNTY"/>
    <x v="17"/>
    <s v="781720"/>
    <n v="6"/>
    <n v="6"/>
    <x v="0"/>
    <d v="2016-04-18T00:00:00"/>
    <x v="0"/>
    <n v="5015782"/>
    <n v="12"/>
    <n v="0.5"/>
  </r>
  <r>
    <s v="COUNTY"/>
    <x v="17"/>
    <s v="781724"/>
    <n v="6"/>
    <n v="6"/>
    <x v="0"/>
    <d v="2016-04-18T00:00:00"/>
    <x v="0"/>
    <n v="5718570"/>
    <n v="12"/>
    <n v="0.5"/>
  </r>
  <r>
    <s v="COUNTY"/>
    <x v="17"/>
    <s v="781727"/>
    <n v="6"/>
    <n v="6"/>
    <x v="0"/>
    <d v="2016-04-18T00:00:00"/>
    <x v="0"/>
    <n v="5016654"/>
    <n v="12"/>
    <n v="0.5"/>
  </r>
  <r>
    <s v="COUNTY"/>
    <x v="17"/>
    <s v="781778"/>
    <n v="6"/>
    <n v="6"/>
    <x v="0"/>
    <d v="2016-04-18T00:00:00"/>
    <x v="0"/>
    <n v="5777800"/>
    <n v="12"/>
    <n v="0.5"/>
  </r>
  <r>
    <s v="COUNTY"/>
    <x v="17"/>
    <s v="781787"/>
    <n v="6"/>
    <n v="6"/>
    <x v="0"/>
    <d v="2016-04-18T00:00:00"/>
    <x v="0"/>
    <n v="5769960"/>
    <n v="12"/>
    <n v="0.5"/>
  </r>
  <r>
    <s v="COUNTY"/>
    <x v="17"/>
    <s v="782670"/>
    <n v="-3"/>
    <n v="3"/>
    <x v="0"/>
    <d v="2016-04-18T00:00:00"/>
    <x v="0"/>
    <n v="5774500"/>
    <n v="12"/>
    <n v="-0.25"/>
  </r>
  <r>
    <s v="COUNTY"/>
    <x v="17"/>
    <s v="781709"/>
    <n v="3"/>
    <n v="3"/>
    <x v="0"/>
    <d v="2016-04-25T00:00:00"/>
    <x v="0"/>
    <n v="5015648"/>
    <n v="12"/>
    <n v="0.25"/>
  </r>
  <r>
    <s v="COUNTY"/>
    <x v="17"/>
    <s v="782064"/>
    <n v="3"/>
    <n v="3"/>
    <x v="0"/>
    <d v="2016-04-25T00:00:00"/>
    <x v="0"/>
    <n v="5775180"/>
    <n v="12"/>
    <n v="0.25"/>
  </r>
  <r>
    <s v="COUNTY"/>
    <x v="17"/>
    <s v="782343"/>
    <n v="3"/>
    <n v="3"/>
    <x v="0"/>
    <d v="2016-04-25T00:00:00"/>
    <x v="0"/>
    <n v="5772670"/>
    <n v="12"/>
    <n v="0.25"/>
  </r>
  <r>
    <s v="COUNTY"/>
    <x v="17"/>
    <s v="782629"/>
    <n v="3"/>
    <n v="3"/>
    <x v="0"/>
    <d v="2016-04-25T00:00:00"/>
    <x v="0"/>
    <n v="5739310"/>
    <n v="12"/>
    <n v="0.25"/>
  </r>
  <r>
    <s v="COUNTY"/>
    <x v="17"/>
    <s v="782646"/>
    <n v="3"/>
    <n v="3"/>
    <x v="0"/>
    <d v="2016-04-25T00:00:00"/>
    <x v="0"/>
    <n v="5014181"/>
    <n v="12"/>
    <n v="0.25"/>
  </r>
  <r>
    <s v="COUNTY"/>
    <x v="17"/>
    <s v="783914"/>
    <n v="3"/>
    <n v="3"/>
    <x v="0"/>
    <d v="2016-04-25T00:00:00"/>
    <x v="0"/>
    <n v="5780260"/>
    <n v="12"/>
    <n v="0.25"/>
  </r>
  <r>
    <s v="COUNTY"/>
    <x v="17"/>
    <s v="783975"/>
    <n v="3"/>
    <n v="3"/>
    <x v="0"/>
    <d v="2016-04-25T00:00:00"/>
    <x v="0"/>
    <n v="5731040"/>
    <n v="12"/>
    <n v="0.25"/>
  </r>
  <r>
    <s v="COUNTY"/>
    <x v="17"/>
    <s v="784269"/>
    <n v="3"/>
    <n v="3"/>
    <x v="0"/>
    <d v="2016-04-25T00:00:00"/>
    <x v="0"/>
    <n v="5773830"/>
    <n v="12"/>
    <n v="0.25"/>
  </r>
  <r>
    <s v="COUNTY"/>
    <x v="17"/>
    <s v="784275"/>
    <n v="3"/>
    <n v="3"/>
    <x v="0"/>
    <d v="2016-04-25T00:00:00"/>
    <x v="0"/>
    <n v="5776360"/>
    <n v="12"/>
    <n v="0.25"/>
  </r>
  <r>
    <s v="COUNTY"/>
    <x v="17"/>
    <s v="785524"/>
    <n v="3"/>
    <n v="3"/>
    <x v="0"/>
    <d v="2016-04-25T00:00:00"/>
    <x v="0"/>
    <n v="5015842"/>
    <n v="12"/>
    <n v="0.25"/>
  </r>
  <r>
    <s v="COUNTY"/>
    <x v="17"/>
    <s v="776311"/>
    <n v="12"/>
    <n v="12"/>
    <x v="0"/>
    <d v="2016-05-01T00:00:00"/>
    <x v="1"/>
    <n v="5015311"/>
    <n v="12"/>
    <n v="1"/>
  </r>
  <r>
    <s v="COUNTY"/>
    <x v="17"/>
    <s v="778222"/>
    <n v="12"/>
    <n v="12"/>
    <x v="0"/>
    <d v="2016-05-01T00:00:00"/>
    <x v="1"/>
    <n v="5014599"/>
    <n v="12"/>
    <n v="1"/>
  </r>
  <r>
    <s v="COUNTY"/>
    <x v="17"/>
    <s v="778289"/>
    <n v="12"/>
    <n v="12"/>
    <x v="0"/>
    <d v="2016-05-01T00:00:00"/>
    <x v="1"/>
    <n v="5755820"/>
    <n v="12"/>
    <n v="1"/>
  </r>
  <r>
    <s v="COUNTY"/>
    <x v="17"/>
    <s v="778295"/>
    <n v="12"/>
    <n v="12"/>
    <x v="0"/>
    <d v="2016-05-01T00:00:00"/>
    <x v="1"/>
    <n v="5764800"/>
    <n v="12"/>
    <n v="1"/>
  </r>
  <r>
    <s v="COUNTY"/>
    <x v="17"/>
    <s v="778640"/>
    <n v="12"/>
    <n v="12"/>
    <x v="0"/>
    <d v="2016-05-01T00:00:00"/>
    <x v="1"/>
    <n v="5704290"/>
    <n v="12"/>
    <n v="1"/>
  </r>
  <r>
    <s v="COUNTY"/>
    <x v="17"/>
    <s v="778930"/>
    <n v="12"/>
    <n v="12"/>
    <x v="0"/>
    <d v="2016-05-01T00:00:00"/>
    <x v="1"/>
    <n v="5015759"/>
    <n v="12"/>
    <n v="1"/>
  </r>
  <r>
    <s v="COUNTY"/>
    <x v="17"/>
    <s v="781045"/>
    <n v="12"/>
    <n v="12"/>
    <x v="0"/>
    <d v="2016-05-01T00:00:00"/>
    <x v="1"/>
    <n v="5773540"/>
    <n v="12"/>
    <n v="1"/>
  </r>
  <r>
    <s v="COUNTY"/>
    <x v="17"/>
    <s v="781309"/>
    <n v="-12"/>
    <n v="12"/>
    <x v="0"/>
    <d v="2016-05-01T00:00:00"/>
    <x v="1"/>
    <n v="5762290"/>
    <n v="12"/>
    <n v="-1"/>
  </r>
  <r>
    <s v="AWH"/>
    <x v="17"/>
    <s v="781379"/>
    <n v="12"/>
    <n v="12"/>
    <x v="0"/>
    <d v="2016-05-01T00:00:00"/>
    <x v="1"/>
    <n v="5769520"/>
    <n v="12"/>
    <n v="1"/>
  </r>
  <r>
    <s v="COUNTY"/>
    <x v="17"/>
    <s v="781710"/>
    <n v="12"/>
    <n v="12"/>
    <x v="0"/>
    <d v="2016-05-01T00:00:00"/>
    <x v="1"/>
    <n v="5015648"/>
    <n v="12"/>
    <n v="1"/>
  </r>
  <r>
    <s v="COUNTY"/>
    <x v="17"/>
    <s v="781721"/>
    <n v="12"/>
    <n v="12"/>
    <x v="0"/>
    <d v="2016-05-01T00:00:00"/>
    <x v="1"/>
    <n v="5015782"/>
    <n v="12"/>
    <n v="1"/>
  </r>
  <r>
    <s v="COUNTY"/>
    <x v="17"/>
    <s v="781725"/>
    <n v="12"/>
    <n v="12"/>
    <x v="0"/>
    <d v="2016-05-01T00:00:00"/>
    <x v="1"/>
    <n v="5718570"/>
    <n v="12"/>
    <n v="1"/>
  </r>
  <r>
    <s v="COUNTY"/>
    <x v="17"/>
    <s v="781728"/>
    <n v="12"/>
    <n v="12"/>
    <x v="0"/>
    <d v="2016-05-01T00:00:00"/>
    <x v="1"/>
    <n v="5016654"/>
    <n v="12"/>
    <n v="1"/>
  </r>
  <r>
    <s v="COUNTY"/>
    <x v="17"/>
    <s v="781788"/>
    <n v="12"/>
    <n v="12"/>
    <x v="0"/>
    <d v="2016-05-01T00:00:00"/>
    <x v="1"/>
    <n v="5769960"/>
    <n v="12"/>
    <n v="1"/>
  </r>
  <r>
    <s v="COUNTY"/>
    <x v="17"/>
    <s v="782065"/>
    <n v="12"/>
    <n v="12"/>
    <x v="0"/>
    <d v="2016-05-01T00:00:00"/>
    <x v="1"/>
    <n v="5775180"/>
    <n v="12"/>
    <n v="1"/>
  </r>
  <r>
    <s v="COUNTY"/>
    <x v="17"/>
    <s v="782344"/>
    <n v="12"/>
    <n v="12"/>
    <x v="0"/>
    <d v="2016-05-01T00:00:00"/>
    <x v="1"/>
    <n v="5772670"/>
    <n v="12"/>
    <n v="1"/>
  </r>
  <r>
    <s v="COUNTY"/>
    <x v="17"/>
    <s v="782647"/>
    <n v="12"/>
    <n v="12"/>
    <x v="0"/>
    <d v="2016-05-01T00:00:00"/>
    <x v="1"/>
    <n v="5014181"/>
    <n v="12"/>
    <n v="1"/>
  </r>
  <r>
    <s v="COUNTY"/>
    <x v="17"/>
    <s v="783915"/>
    <n v="12"/>
    <n v="12"/>
    <x v="0"/>
    <d v="2016-05-01T00:00:00"/>
    <x v="1"/>
    <n v="5780260"/>
    <n v="12"/>
    <n v="1"/>
  </r>
  <r>
    <s v="COUNTY"/>
    <x v="17"/>
    <s v="783976"/>
    <n v="12"/>
    <n v="12"/>
    <x v="0"/>
    <d v="2016-05-01T00:00:00"/>
    <x v="1"/>
    <n v="5731040"/>
    <n v="12"/>
    <n v="1"/>
  </r>
  <r>
    <s v="COUNTY"/>
    <x v="17"/>
    <s v="785525"/>
    <n v="12"/>
    <n v="12"/>
    <x v="0"/>
    <d v="2016-05-01T00:00:00"/>
    <x v="1"/>
    <n v="5015842"/>
    <n v="12"/>
    <n v="1"/>
  </r>
  <r>
    <s v="COUNTY"/>
    <x v="17"/>
    <s v="785594"/>
    <n v="-12"/>
    <n v="12"/>
    <x v="0"/>
    <d v="2016-05-01T00:00:00"/>
    <x v="1"/>
    <n v="5741510"/>
    <n v="12"/>
    <n v="-1"/>
  </r>
  <r>
    <s v="COUNTY"/>
    <x v="17"/>
    <s v="785609"/>
    <n v="12"/>
    <n v="12"/>
    <x v="0"/>
    <d v="2016-05-01T00:00:00"/>
    <x v="1"/>
    <n v="5765910"/>
    <n v="12"/>
    <n v="1"/>
  </r>
  <r>
    <s v="COUNTY"/>
    <x v="17"/>
    <s v="785651"/>
    <n v="12"/>
    <n v="12"/>
    <x v="0"/>
    <d v="2016-05-01T00:00:00"/>
    <x v="1"/>
    <n v="5763380"/>
    <n v="12"/>
    <n v="1"/>
  </r>
  <r>
    <s v="COUNTY"/>
    <x v="17"/>
    <s v="786014"/>
    <n v="12"/>
    <n v="12"/>
    <x v="0"/>
    <d v="2016-05-01T00:00:00"/>
    <x v="1"/>
    <n v="5007289"/>
    <n v="12"/>
    <n v="1"/>
  </r>
  <r>
    <s v="COUNTY"/>
    <x v="17"/>
    <s v="786015"/>
    <n v="12"/>
    <n v="12"/>
    <x v="0"/>
    <d v="2016-05-01T00:00:00"/>
    <x v="1"/>
    <n v="5781300"/>
    <n v="12"/>
    <n v="1"/>
  </r>
  <r>
    <s v="COUNTY"/>
    <x v="17"/>
    <s v="787320"/>
    <n v="12"/>
    <n v="12"/>
    <x v="0"/>
    <d v="2016-05-01T00:00:00"/>
    <x v="1"/>
    <n v="5015900"/>
    <n v="12"/>
    <n v="1"/>
  </r>
  <r>
    <s v="COUNTY"/>
    <x v="17"/>
    <s v="787324"/>
    <n v="12"/>
    <n v="12"/>
    <x v="0"/>
    <d v="2016-05-01T00:00:00"/>
    <x v="1"/>
    <n v="5758890"/>
    <n v="12"/>
    <n v="1"/>
  </r>
  <r>
    <s v="COUNTY"/>
    <x v="17"/>
    <s v="787328"/>
    <n v="9.6"/>
    <n v="9.6"/>
    <x v="0"/>
    <d v="2016-05-01T00:00:00"/>
    <x v="1"/>
    <n v="5005335"/>
    <n v="12"/>
    <n v="0.79999999999999993"/>
  </r>
  <r>
    <s v="COUNTY"/>
    <x v="17"/>
    <s v="787733"/>
    <n v="12"/>
    <n v="12"/>
    <x v="0"/>
    <d v="2016-05-01T00:00:00"/>
    <x v="1"/>
    <n v="5762850"/>
    <n v="12"/>
    <n v="1"/>
  </r>
  <r>
    <s v="COUNTY"/>
    <x v="17"/>
    <s v="787833"/>
    <n v="9.6"/>
    <n v="9.6"/>
    <x v="0"/>
    <d v="2016-05-01T00:00:00"/>
    <x v="1"/>
    <n v="5777560"/>
    <n v="12"/>
    <n v="0.79999999999999993"/>
  </r>
  <r>
    <s v="COUNTY"/>
    <x v="17"/>
    <s v="788296"/>
    <n v="9.6"/>
    <n v="9.6"/>
    <x v="0"/>
    <d v="2016-05-01T00:00:00"/>
    <x v="1"/>
    <n v="5781480"/>
    <n v="12"/>
    <n v="0.79999999999999993"/>
  </r>
  <r>
    <s v="AWH"/>
    <x v="17"/>
    <s v="11790540"/>
    <n v="180"/>
    <n v="180"/>
    <x v="0"/>
    <d v="2016-05-01T00:00:00"/>
    <x v="1"/>
    <n v="5755910"/>
    <n v="12"/>
    <n v="15"/>
  </r>
  <r>
    <s v="COUNTY"/>
    <x v="17"/>
    <s v="11790540"/>
    <n v="36"/>
    <n v="36"/>
    <x v="0"/>
    <d v="2016-05-01T00:00:00"/>
    <x v="1"/>
    <n v="5722700"/>
    <n v="12"/>
    <n v="3"/>
  </r>
  <r>
    <s v="COUNTY"/>
    <x v="17"/>
    <s v="11790540"/>
    <n v="12"/>
    <n v="12"/>
    <x v="0"/>
    <d v="2016-05-01T00:00:00"/>
    <x v="1"/>
    <n v="5767910"/>
    <n v="12"/>
    <n v="1"/>
  </r>
  <r>
    <s v="COUNTY"/>
    <x v="17"/>
    <s v="11790540"/>
    <n v="984"/>
    <n v="984"/>
    <x v="0"/>
    <d v="2016-05-01T00:00:00"/>
    <x v="1"/>
    <n v="5768120"/>
    <n v="12"/>
    <n v="82"/>
  </r>
  <r>
    <s v="AWH"/>
    <x v="17"/>
    <s v="12281663"/>
    <n v="120"/>
    <n v="120"/>
    <x v="0"/>
    <d v="2016-05-01T00:00:00"/>
    <x v="1"/>
    <n v="5773800"/>
    <n v="12"/>
    <n v="10"/>
  </r>
  <r>
    <s v="COUNTY"/>
    <x v="17"/>
    <s v="12281663"/>
    <n v="108"/>
    <n v="108"/>
    <x v="0"/>
    <d v="2016-05-01T00:00:00"/>
    <x v="1"/>
    <n v="5773510"/>
    <n v="12"/>
    <n v="9"/>
  </r>
  <r>
    <s v="COUNTY"/>
    <x v="17"/>
    <s v="12281663"/>
    <n v="984"/>
    <n v="984"/>
    <x v="0"/>
    <d v="2016-05-01T00:00:00"/>
    <x v="1"/>
    <n v="5763840"/>
    <n v="12"/>
    <n v="82"/>
  </r>
  <r>
    <s v="COUNTY"/>
    <x v="17"/>
    <s v="789111"/>
    <n v="2.4"/>
    <n v="2.4"/>
    <x v="0"/>
    <d v="2016-05-02T00:00:00"/>
    <x v="1"/>
    <n v="5768300"/>
    <n v="12"/>
    <n v="0.19999999999999998"/>
  </r>
  <r>
    <s v="COUNTY"/>
    <x v="17"/>
    <s v="790118"/>
    <n v="-9.6"/>
    <n v="9.6"/>
    <x v="0"/>
    <d v="2016-05-02T00:00:00"/>
    <x v="1"/>
    <n v="5757180"/>
    <n v="12"/>
    <n v="-0.79999999999999993"/>
  </r>
  <r>
    <s v="COUNTY"/>
    <x v="17"/>
    <s v="791829"/>
    <n v="-9.6"/>
    <n v="9.6"/>
    <x v="0"/>
    <d v="2016-05-02T00:00:00"/>
    <x v="1"/>
    <n v="5016717"/>
    <n v="12"/>
    <n v="-0.79999999999999993"/>
  </r>
  <r>
    <s v="COUNTY"/>
    <x v="17"/>
    <s v="789087"/>
    <n v="9.6"/>
    <n v="9.6"/>
    <x v="0"/>
    <d v="2016-05-09T00:00:00"/>
    <x v="1"/>
    <n v="5705890"/>
    <n v="12"/>
    <n v="0.79999999999999993"/>
  </r>
  <r>
    <s v="COUNTY"/>
    <x v="17"/>
    <s v="790307"/>
    <n v="9.6"/>
    <n v="9.6"/>
    <x v="0"/>
    <d v="2016-05-09T00:00:00"/>
    <x v="1"/>
    <n v="5763190"/>
    <n v="12"/>
    <n v="0.79999999999999993"/>
  </r>
  <r>
    <s v="COUNTY"/>
    <x v="17"/>
    <s v="790330"/>
    <n v="9.6"/>
    <n v="9.6"/>
    <x v="0"/>
    <d v="2016-05-09T00:00:00"/>
    <x v="1"/>
    <n v="5013965"/>
    <n v="12"/>
    <n v="0.79999999999999993"/>
  </r>
  <r>
    <s v="AWH"/>
    <x v="17"/>
    <s v="790490"/>
    <n v="12"/>
    <n v="12"/>
    <x v="0"/>
    <d v="2016-05-09T00:00:00"/>
    <x v="1"/>
    <n v="5767820"/>
    <n v="12"/>
    <n v="1"/>
  </r>
  <r>
    <s v="COUNTY"/>
    <x v="17"/>
    <s v="790525"/>
    <n v="9.6"/>
    <n v="9.6"/>
    <x v="0"/>
    <d v="2016-05-09T00:00:00"/>
    <x v="1"/>
    <n v="5755550"/>
    <n v="12"/>
    <n v="0.79999999999999993"/>
  </r>
  <r>
    <s v="COUNTY"/>
    <x v="17"/>
    <s v="791078"/>
    <n v="9.6"/>
    <n v="9.6"/>
    <x v="0"/>
    <d v="2016-05-09T00:00:00"/>
    <x v="1"/>
    <n v="5781550"/>
    <n v="12"/>
    <n v="0.79999999999999993"/>
  </r>
  <r>
    <s v="COUNTY"/>
    <x v="17"/>
    <s v="791785"/>
    <n v="9.6"/>
    <n v="9.6"/>
    <x v="0"/>
    <d v="2016-05-09T00:00:00"/>
    <x v="1"/>
    <n v="5724590"/>
    <n v="12"/>
    <n v="0.79999999999999993"/>
  </r>
  <r>
    <s v="COUNTY"/>
    <x v="17"/>
    <s v="791806"/>
    <n v="9.6"/>
    <n v="9.6"/>
    <x v="0"/>
    <d v="2016-05-09T00:00:00"/>
    <x v="1"/>
    <n v="5777730"/>
    <n v="12"/>
    <n v="0.79999999999999993"/>
  </r>
  <r>
    <s v="COUNTY"/>
    <x v="17"/>
    <s v="792100"/>
    <n v="12"/>
    <n v="12"/>
    <x v="0"/>
    <d v="2016-05-09T00:00:00"/>
    <x v="1"/>
    <n v="5016505"/>
    <n v="12"/>
    <n v="1"/>
  </r>
  <r>
    <s v="COUNTY"/>
    <x v="17"/>
    <s v="792101"/>
    <n v="12"/>
    <n v="12"/>
    <x v="0"/>
    <d v="2016-05-09T00:00:00"/>
    <x v="1"/>
    <n v="5733950"/>
    <n v="12"/>
    <n v="1"/>
  </r>
  <r>
    <s v="COUNTY"/>
    <x v="17"/>
    <s v="793116"/>
    <n v="4.8"/>
    <n v="4.8"/>
    <x v="0"/>
    <d v="2016-05-09T00:00:00"/>
    <x v="1"/>
    <n v="5004318"/>
    <n v="12"/>
    <n v="0.39999999999999997"/>
  </r>
  <r>
    <s v="COUNTY"/>
    <x v="17"/>
    <s v="793569"/>
    <n v="4.8"/>
    <n v="4.8"/>
    <x v="0"/>
    <d v="2016-05-09T00:00:00"/>
    <x v="1"/>
    <n v="5768330"/>
    <n v="12"/>
    <n v="0.39999999999999997"/>
  </r>
  <r>
    <s v="COUNTY"/>
    <x v="17"/>
    <s v="793617"/>
    <n v="6"/>
    <n v="6"/>
    <x v="0"/>
    <d v="2016-05-09T00:00:00"/>
    <x v="1"/>
    <n v="5745470"/>
    <n v="12"/>
    <n v="0.5"/>
  </r>
  <r>
    <s v="COUNTY"/>
    <x v="17"/>
    <s v="805520"/>
    <n v="9.6"/>
    <n v="9.6"/>
    <x v="0"/>
    <d v="2016-05-09T00:00:00"/>
    <x v="1"/>
    <n v="5007591"/>
    <n v="12"/>
    <n v="0.79999999999999993"/>
  </r>
  <r>
    <s v="COUNTY"/>
    <x v="17"/>
    <s v="793004"/>
    <n v="7.2"/>
    <n v="7.2"/>
    <x v="0"/>
    <d v="2016-05-16T00:00:00"/>
    <x v="1"/>
    <n v="5781730"/>
    <n v="12"/>
    <n v="0.6"/>
  </r>
  <r>
    <s v="COUNTY"/>
    <x v="17"/>
    <s v="793113"/>
    <n v="7.2"/>
    <n v="7.2"/>
    <x v="0"/>
    <d v="2016-05-16T00:00:00"/>
    <x v="1"/>
    <n v="5781740"/>
    <n v="12"/>
    <n v="0.6"/>
  </r>
  <r>
    <s v="COUNTY"/>
    <x v="17"/>
    <s v="794143"/>
    <n v="7.2"/>
    <n v="7.2"/>
    <x v="0"/>
    <d v="2016-05-16T00:00:00"/>
    <x v="1"/>
    <n v="5760890"/>
    <n v="12"/>
    <n v="0.6"/>
  </r>
  <r>
    <s v="COUNTY"/>
    <x v="17"/>
    <s v="797033"/>
    <n v="-4.8"/>
    <n v="4.8"/>
    <x v="0"/>
    <d v="2016-05-16T00:00:00"/>
    <x v="1"/>
    <n v="5016654"/>
    <n v="12"/>
    <n v="-0.39999999999999997"/>
  </r>
  <r>
    <s v="AWH"/>
    <x v="17"/>
    <s v="793535"/>
    <n v="4.8"/>
    <n v="4.8"/>
    <x v="0"/>
    <d v="2016-05-23T00:00:00"/>
    <x v="1"/>
    <n v="5006671"/>
    <n v="12"/>
    <n v="0.39999999999999997"/>
  </r>
  <r>
    <s v="COUNTY"/>
    <x v="17"/>
    <s v="794617"/>
    <n v="4.8"/>
    <n v="4.8"/>
    <x v="0"/>
    <d v="2016-05-23T00:00:00"/>
    <x v="1"/>
    <n v="5764780"/>
    <n v="12"/>
    <n v="0.39999999999999997"/>
  </r>
  <r>
    <s v="COUNTY"/>
    <x v="17"/>
    <s v="794694"/>
    <n v="4.8"/>
    <n v="4.8"/>
    <x v="0"/>
    <d v="2016-05-23T00:00:00"/>
    <x v="1"/>
    <n v="5762560"/>
    <n v="12"/>
    <n v="0.39999999999999997"/>
  </r>
  <r>
    <s v="COUNTY"/>
    <x v="17"/>
    <s v="794991"/>
    <n v="4.8"/>
    <n v="4.8"/>
    <x v="0"/>
    <d v="2016-05-23T00:00:00"/>
    <x v="1"/>
    <n v="5781970"/>
    <n v="12"/>
    <n v="0.39999999999999997"/>
  </r>
  <r>
    <s v="COUNTY"/>
    <x v="17"/>
    <s v="795959"/>
    <n v="4.8"/>
    <n v="4.8"/>
    <x v="0"/>
    <d v="2016-05-23T00:00:00"/>
    <x v="1"/>
    <n v="5764020"/>
    <n v="12"/>
    <n v="0.39999999999999997"/>
  </r>
  <r>
    <s v="COUNTY"/>
    <x v="17"/>
    <s v="795978"/>
    <n v="4.8"/>
    <n v="4.8"/>
    <x v="0"/>
    <d v="2016-05-23T00:00:00"/>
    <x v="1"/>
    <n v="5777840"/>
    <n v="12"/>
    <n v="0.39999999999999997"/>
  </r>
  <r>
    <s v="COUNTY"/>
    <x v="17"/>
    <s v="796084"/>
    <n v="4.8"/>
    <n v="4.8"/>
    <x v="0"/>
    <d v="2016-05-23T00:00:00"/>
    <x v="1"/>
    <n v="5764900"/>
    <n v="12"/>
    <n v="0.39999999999999997"/>
  </r>
  <r>
    <s v="COUNTY"/>
    <x v="17"/>
    <s v="797156"/>
    <n v="4.8"/>
    <n v="4.8"/>
    <x v="0"/>
    <d v="2016-05-23T00:00:00"/>
    <x v="1"/>
    <n v="5780880"/>
    <n v="12"/>
    <n v="0.39999999999999997"/>
  </r>
  <r>
    <s v="COUNTY"/>
    <x v="17"/>
    <s v="797230"/>
    <n v="4.8"/>
    <n v="4.8"/>
    <x v="0"/>
    <d v="2016-05-23T00:00:00"/>
    <x v="1"/>
    <n v="5717790"/>
    <n v="12"/>
    <n v="0.39999999999999997"/>
  </r>
  <r>
    <s v="COUNTY"/>
    <x v="17"/>
    <s v="797234"/>
    <n v="4.8"/>
    <n v="4.8"/>
    <x v="0"/>
    <d v="2016-05-23T00:00:00"/>
    <x v="1"/>
    <n v="5717600"/>
    <n v="12"/>
    <n v="0.39999999999999997"/>
  </r>
  <r>
    <s v="COUNTY"/>
    <x v="17"/>
    <s v="798101"/>
    <n v="2.4"/>
    <n v="2.4"/>
    <x v="0"/>
    <d v="2016-05-30T00:00:00"/>
    <x v="1"/>
    <n v="5767410"/>
    <n v="12"/>
    <n v="0.19999999999999998"/>
  </r>
  <r>
    <s v="COUNTY"/>
    <x v="17"/>
    <s v="800061"/>
    <n v="2.4"/>
    <n v="2.4"/>
    <x v="0"/>
    <d v="2016-05-30T00:00:00"/>
    <x v="1"/>
    <n v="5766150"/>
    <n v="12"/>
    <n v="0.19999999999999998"/>
  </r>
  <r>
    <s v="COUNTY"/>
    <x v="17"/>
    <s v="801822"/>
    <n v="12"/>
    <n v="12"/>
    <x v="0"/>
    <d v="2016-05-30T00:00:00"/>
    <x v="1"/>
    <n v="5016645"/>
    <n v="12"/>
    <n v="1"/>
  </r>
  <r>
    <s v="COUNTY"/>
    <x v="17"/>
    <s v="805443"/>
    <n v="-12"/>
    <n v="12"/>
    <x v="0"/>
    <d v="2016-05-30T00:00:00"/>
    <x v="1"/>
    <n v="5742710"/>
    <n v="12"/>
    <n v="-1"/>
  </r>
  <r>
    <s v="COUNTY"/>
    <x v="17"/>
    <s v="800834"/>
    <n v="12"/>
    <n v="12"/>
    <x v="0"/>
    <d v="2016-06-01T00:00:00"/>
    <x v="2"/>
    <n v="5016654"/>
    <n v="12"/>
    <n v="1"/>
  </r>
  <r>
    <s v="AWH"/>
    <x v="17"/>
    <s v="800863"/>
    <n v="12"/>
    <n v="12"/>
    <x v="0"/>
    <d v="2016-06-01T00:00:00"/>
    <x v="2"/>
    <n v="5764380"/>
    <n v="12"/>
    <n v="1"/>
  </r>
  <r>
    <s v="COUNTY"/>
    <x v="17"/>
    <s v="800963"/>
    <n v="12"/>
    <n v="12"/>
    <x v="0"/>
    <d v="2016-06-01T00:00:00"/>
    <x v="2"/>
    <n v="5762890"/>
    <n v="12"/>
    <n v="1"/>
  </r>
  <r>
    <s v="COUNTY"/>
    <x v="17"/>
    <s v="801816"/>
    <n v="12"/>
    <n v="12"/>
    <x v="0"/>
    <d v="2016-06-01T00:00:00"/>
    <x v="2"/>
    <n v="5779890"/>
    <n v="12"/>
    <n v="1"/>
  </r>
  <r>
    <s v="COUNTY"/>
    <x v="17"/>
    <s v="807222"/>
    <n v="-12"/>
    <n v="12"/>
    <x v="0"/>
    <d v="2016-06-01T00:00:00"/>
    <x v="2"/>
    <n v="5766860"/>
    <n v="12"/>
    <n v="-1"/>
  </r>
  <r>
    <s v="COUNTY"/>
    <x v="17"/>
    <s v="814781"/>
    <n v="7.2"/>
    <n v="7.2"/>
    <x v="0"/>
    <d v="2016-06-01T00:00:00"/>
    <x v="2"/>
    <n v="5781130"/>
    <n v="12"/>
    <n v="0.6"/>
  </r>
  <r>
    <s v="COUNTY"/>
    <x v="17"/>
    <s v="814782"/>
    <n v="12"/>
    <n v="12"/>
    <x v="0"/>
    <d v="2016-06-01T00:00:00"/>
    <x v="2"/>
    <n v="5781130"/>
    <n v="12"/>
    <n v="1"/>
  </r>
  <r>
    <s v="COUNTY"/>
    <x v="17"/>
    <s v="12053628"/>
    <n v="24"/>
    <n v="24"/>
    <x v="0"/>
    <d v="2016-06-01T00:00:00"/>
    <x v="2"/>
    <n v="5781300"/>
    <n v="12"/>
    <n v="2"/>
  </r>
  <r>
    <s v="AWH"/>
    <x v="17"/>
    <s v="12281732"/>
    <n v="120"/>
    <n v="120"/>
    <x v="0"/>
    <d v="2016-06-01T00:00:00"/>
    <x v="2"/>
    <n v="5765750"/>
    <n v="12"/>
    <n v="10"/>
  </r>
  <r>
    <s v="COUNTY"/>
    <x v="17"/>
    <s v="12281732"/>
    <n v="120"/>
    <n v="120"/>
    <x v="0"/>
    <d v="2016-06-01T00:00:00"/>
    <x v="2"/>
    <n v="5758890"/>
    <n v="12"/>
    <n v="10"/>
  </r>
  <r>
    <s v="COUNTY"/>
    <x v="17"/>
    <s v="12281732"/>
    <n v="12"/>
    <n v="12"/>
    <x v="0"/>
    <d v="2016-06-01T00:00:00"/>
    <x v="2"/>
    <n v="5781730"/>
    <n v="12"/>
    <n v="1"/>
  </r>
  <r>
    <s v="COUNTY"/>
    <x v="17"/>
    <s v="12281732"/>
    <n v="1176"/>
    <n v="1176"/>
    <x v="0"/>
    <d v="2016-06-01T00:00:00"/>
    <x v="2"/>
    <n v="5781740"/>
    <n v="12"/>
    <n v="98"/>
  </r>
  <r>
    <s v="AWH"/>
    <x v="17"/>
    <s v="12565517"/>
    <n v="192"/>
    <n v="192"/>
    <x v="0"/>
    <d v="2016-06-01T00:00:00"/>
    <x v="2"/>
    <n v="5769520"/>
    <n v="12"/>
    <n v="16"/>
  </r>
  <r>
    <s v="COUNTY"/>
    <x v="17"/>
    <s v="12565517"/>
    <n v="72"/>
    <n v="72"/>
    <x v="0"/>
    <d v="2016-06-01T00:00:00"/>
    <x v="2"/>
    <n v="5722700"/>
    <n v="12"/>
    <n v="6"/>
  </r>
  <r>
    <s v="COUNTY"/>
    <x v="17"/>
    <s v="12565517"/>
    <n v="12"/>
    <n v="12"/>
    <x v="0"/>
    <d v="2016-06-01T00:00:00"/>
    <x v="2"/>
    <n v="5767910"/>
    <n v="12"/>
    <n v="1"/>
  </r>
  <r>
    <s v="COUNTY"/>
    <x v="17"/>
    <s v="12565517"/>
    <n v="1224"/>
    <n v="1224"/>
    <x v="0"/>
    <d v="2016-06-01T00:00:00"/>
    <x v="2"/>
    <n v="5015842"/>
    <n v="12"/>
    <n v="102"/>
  </r>
  <r>
    <s v="COUNTY"/>
    <x v="17"/>
    <s v="803114"/>
    <n v="12"/>
    <n v="12"/>
    <x v="0"/>
    <d v="2016-06-06T00:00:00"/>
    <x v="2"/>
    <n v="5007623"/>
    <n v="12"/>
    <n v="1"/>
  </r>
  <r>
    <s v="AWH"/>
    <x v="17"/>
    <s v="805309"/>
    <n v="-12"/>
    <n v="12"/>
    <x v="0"/>
    <d v="2016-06-06T00:00:00"/>
    <x v="2"/>
    <n v="5764380"/>
    <n v="12"/>
    <n v="-1"/>
  </r>
  <r>
    <s v="COUNTY"/>
    <x v="17"/>
    <s v="805630"/>
    <n v="3"/>
    <n v="3"/>
    <x v="0"/>
    <d v="2016-06-06T00:00:00"/>
    <x v="2"/>
    <n v="5013603"/>
    <n v="12"/>
    <n v="0.25"/>
  </r>
  <r>
    <s v="COUNTY"/>
    <x v="17"/>
    <s v="806323"/>
    <n v="-9"/>
    <n v="9"/>
    <x v="0"/>
    <d v="2016-06-06T00:00:00"/>
    <x v="2"/>
    <n v="5740320"/>
    <n v="12"/>
    <n v="-0.75"/>
  </r>
  <r>
    <s v="COUNTY"/>
    <x v="17"/>
    <s v="805339"/>
    <n v="9"/>
    <n v="9"/>
    <x v="0"/>
    <d v="2016-06-13T00:00:00"/>
    <x v="2"/>
    <n v="5744450"/>
    <n v="12"/>
    <n v="0.75"/>
  </r>
  <r>
    <s v="COUNTY"/>
    <x v="17"/>
    <s v="805453"/>
    <n v="9"/>
    <n v="9"/>
    <x v="0"/>
    <d v="2016-06-13T00:00:00"/>
    <x v="2"/>
    <n v="5782700"/>
    <n v="12"/>
    <n v="0.75"/>
  </r>
  <r>
    <s v="COUNTY"/>
    <x v="17"/>
    <s v="805490"/>
    <n v="9"/>
    <n v="9"/>
    <x v="0"/>
    <d v="2016-06-13T00:00:00"/>
    <x v="2"/>
    <n v="5782710"/>
    <n v="12"/>
    <n v="0.75"/>
  </r>
  <r>
    <s v="COUNTY"/>
    <x v="17"/>
    <s v="805510"/>
    <n v="9"/>
    <n v="9"/>
    <x v="0"/>
    <d v="2016-06-13T00:00:00"/>
    <x v="2"/>
    <n v="5775500"/>
    <n v="12"/>
    <n v="0.75"/>
  </r>
  <r>
    <s v="COUNTY"/>
    <x v="17"/>
    <s v="805512"/>
    <n v="12"/>
    <n v="12"/>
    <x v="0"/>
    <d v="2016-06-13T00:00:00"/>
    <x v="2"/>
    <n v="5007591"/>
    <n v="12"/>
    <n v="1"/>
  </r>
  <r>
    <s v="COUNTY"/>
    <x v="17"/>
    <s v="805540"/>
    <n v="9"/>
    <n v="9"/>
    <x v="0"/>
    <d v="2016-06-13T00:00:00"/>
    <x v="2"/>
    <n v="5760410"/>
    <n v="12"/>
    <n v="0.75"/>
  </r>
  <r>
    <s v="COUNTY"/>
    <x v="17"/>
    <s v="806603"/>
    <n v="9"/>
    <n v="9"/>
    <x v="0"/>
    <d v="2016-06-13T00:00:00"/>
    <x v="2"/>
    <n v="5782860"/>
    <n v="12"/>
    <n v="0.75"/>
  </r>
  <r>
    <s v="COUNTY"/>
    <x v="17"/>
    <s v="806605"/>
    <n v="9"/>
    <n v="9"/>
    <x v="0"/>
    <d v="2016-06-13T00:00:00"/>
    <x v="2"/>
    <n v="5782850"/>
    <n v="12"/>
    <n v="0.75"/>
  </r>
  <r>
    <s v="COUNTY"/>
    <x v="17"/>
    <s v="806674"/>
    <n v="9"/>
    <n v="9"/>
    <x v="0"/>
    <d v="2016-06-13T00:00:00"/>
    <x v="2"/>
    <n v="5775260"/>
    <n v="12"/>
    <n v="0.75"/>
  </r>
  <r>
    <s v="COUNTY"/>
    <x v="17"/>
    <s v="808901"/>
    <n v="6"/>
    <n v="6"/>
    <x v="0"/>
    <d v="2016-06-20T00:00:00"/>
    <x v="2"/>
    <n v="5782390"/>
    <n v="12"/>
    <n v="0.5"/>
  </r>
  <r>
    <s v="COUNTY"/>
    <x v="17"/>
    <s v="809003"/>
    <n v="6"/>
    <n v="6"/>
    <x v="0"/>
    <d v="2016-06-20T00:00:00"/>
    <x v="2"/>
    <n v="5783030"/>
    <n v="12"/>
    <n v="0.5"/>
  </r>
  <r>
    <s v="COUNTY"/>
    <x v="17"/>
    <s v="810529"/>
    <n v="6"/>
    <n v="6"/>
    <x v="0"/>
    <d v="2016-06-20T00:00:00"/>
    <x v="2"/>
    <n v="5742710"/>
    <n v="12"/>
    <n v="0.5"/>
  </r>
  <r>
    <s v="COUNTY"/>
    <x v="17"/>
    <s v="810532"/>
    <n v="6"/>
    <n v="6"/>
    <x v="0"/>
    <d v="2016-06-20T00:00:00"/>
    <x v="2"/>
    <n v="5766860"/>
    <n v="12"/>
    <n v="0.5"/>
  </r>
  <r>
    <s v="COUNTY"/>
    <x v="17"/>
    <s v="813534"/>
    <n v="-3"/>
    <n v="3"/>
    <x v="0"/>
    <d v="2016-06-20T00:00:00"/>
    <x v="2"/>
    <n v="5016654"/>
    <n v="12"/>
    <n v="-0.25"/>
  </r>
  <r>
    <s v="COUNTY"/>
    <x v="17"/>
    <s v="813714"/>
    <n v="9"/>
    <n v="9"/>
    <x v="0"/>
    <d v="2016-06-20T00:00:00"/>
    <x v="2"/>
    <n v="5764500"/>
    <n v="12"/>
    <n v="0.75"/>
  </r>
  <r>
    <s v="COUNTY"/>
    <x v="17"/>
    <s v="810910"/>
    <n v="3"/>
    <n v="3"/>
    <x v="0"/>
    <d v="2016-06-27T00:00:00"/>
    <x v="2"/>
    <n v="5013046"/>
    <n v="12"/>
    <n v="0.25"/>
  </r>
  <r>
    <s v="COUNTY"/>
    <x v="17"/>
    <s v="810920"/>
    <n v="3"/>
    <n v="3"/>
    <x v="0"/>
    <d v="2016-06-27T00:00:00"/>
    <x v="2"/>
    <n v="5015169"/>
    <n v="12"/>
    <n v="0.25"/>
  </r>
  <r>
    <s v="COUNTY"/>
    <x v="17"/>
    <s v="811589"/>
    <n v="3"/>
    <n v="3"/>
    <x v="0"/>
    <d v="2016-06-27T00:00:00"/>
    <x v="2"/>
    <n v="5783290"/>
    <n v="12"/>
    <n v="0.25"/>
  </r>
  <r>
    <s v="COUNTY"/>
    <x v="17"/>
    <s v="813734"/>
    <n v="12"/>
    <n v="12"/>
    <x v="0"/>
    <d v="2016-06-27T00:00:00"/>
    <x v="2"/>
    <n v="5014599"/>
    <n v="12"/>
    <n v="1"/>
  </r>
  <r>
    <s v="AWH"/>
    <x v="17"/>
    <s v="814816"/>
    <n v="12"/>
    <n v="12"/>
    <x v="0"/>
    <d v="2016-06-27T00:00:00"/>
    <x v="2"/>
    <n v="5006620"/>
    <n v="12"/>
    <n v="1"/>
  </r>
  <r>
    <s v="AWH"/>
    <x v="17"/>
    <s v="805310"/>
    <n v="-12"/>
    <n v="12"/>
    <x v="0"/>
    <d v="2016-07-01T00:00:00"/>
    <x v="3"/>
    <n v="5764380"/>
    <n v="12"/>
    <n v="-1"/>
  </r>
  <r>
    <s v="COUNTY"/>
    <x v="17"/>
    <s v="805446"/>
    <n v="-12"/>
    <n v="12"/>
    <x v="0"/>
    <d v="2016-07-01T00:00:00"/>
    <x v="3"/>
    <n v="5742710"/>
    <n v="12"/>
    <n v="-1"/>
  </r>
  <r>
    <s v="COUNTY"/>
    <x v="17"/>
    <s v="806326"/>
    <n v="-12"/>
    <n v="12"/>
    <x v="0"/>
    <d v="2016-07-01T00:00:00"/>
    <x v="3"/>
    <n v="5740320"/>
    <n v="12"/>
    <n v="-1"/>
  </r>
  <r>
    <s v="COUNTY"/>
    <x v="17"/>
    <s v="807223"/>
    <n v="-12"/>
    <n v="12"/>
    <x v="0"/>
    <d v="2016-07-01T00:00:00"/>
    <x v="3"/>
    <n v="5766860"/>
    <n v="12"/>
    <n v="-1"/>
  </r>
  <r>
    <s v="COUNTY"/>
    <x v="17"/>
    <s v="808902"/>
    <n v="12"/>
    <n v="12"/>
    <x v="0"/>
    <d v="2016-07-01T00:00:00"/>
    <x v="3"/>
    <n v="5782390"/>
    <n v="12"/>
    <n v="1"/>
  </r>
  <r>
    <s v="COUNTY"/>
    <x v="17"/>
    <s v="812251"/>
    <n v="12"/>
    <n v="12"/>
    <x v="0"/>
    <d v="2016-07-01T00:00:00"/>
    <x v="3"/>
    <n v="5783430"/>
    <n v="12"/>
    <n v="1"/>
  </r>
  <r>
    <s v="COUNTY"/>
    <x v="17"/>
    <s v="813523"/>
    <n v="12"/>
    <n v="12"/>
    <x v="0"/>
    <d v="2016-07-01T00:00:00"/>
    <x v="3"/>
    <n v="5706740"/>
    <n v="12"/>
    <n v="1"/>
  </r>
  <r>
    <s v="COUNTY"/>
    <x v="17"/>
    <s v="813730"/>
    <n v="-12"/>
    <n v="12"/>
    <x v="0"/>
    <d v="2016-07-01T00:00:00"/>
    <x v="3"/>
    <n v="5736270"/>
    <n v="12"/>
    <n v="-1"/>
  </r>
  <r>
    <s v="COUNTY"/>
    <x v="17"/>
    <s v="813740"/>
    <n v="-12"/>
    <n v="12"/>
    <x v="0"/>
    <d v="2016-07-01T00:00:00"/>
    <x v="3"/>
    <n v="5761110"/>
    <n v="12"/>
    <n v="-1"/>
  </r>
  <r>
    <s v="COUNTY"/>
    <x v="17"/>
    <s v="814813"/>
    <n v="12"/>
    <n v="12"/>
    <x v="0"/>
    <d v="2016-07-01T00:00:00"/>
    <x v="3"/>
    <n v="5783350"/>
    <n v="12"/>
    <n v="1"/>
  </r>
  <r>
    <s v="AWH"/>
    <x v="17"/>
    <s v="814831"/>
    <n v="12"/>
    <n v="12"/>
    <x v="0"/>
    <d v="2016-07-01T00:00:00"/>
    <x v="3"/>
    <n v="5732460"/>
    <n v="12"/>
    <n v="1"/>
  </r>
  <r>
    <s v="AWH"/>
    <x v="17"/>
    <s v="12281752"/>
    <n v="132"/>
    <n v="132"/>
    <x v="0"/>
    <d v="2016-07-01T00:00:00"/>
    <x v="3"/>
    <n v="5773800"/>
    <n v="12"/>
    <n v="11"/>
  </r>
  <r>
    <s v="COUNTY"/>
    <x v="17"/>
    <s v="12281752"/>
    <n v="120"/>
    <n v="120"/>
    <x v="0"/>
    <d v="2016-07-01T00:00:00"/>
    <x v="3"/>
    <n v="5773510"/>
    <n v="12"/>
    <n v="10"/>
  </r>
  <r>
    <s v="COUNTY"/>
    <x v="17"/>
    <s v="12281752"/>
    <n v="12"/>
    <n v="12"/>
    <x v="0"/>
    <d v="2016-07-01T00:00:00"/>
    <x v="3"/>
    <n v="5781730"/>
    <n v="12"/>
    <n v="1"/>
  </r>
  <r>
    <s v="COUNTY"/>
    <x v="17"/>
    <s v="12281752"/>
    <n v="1200"/>
    <n v="1200"/>
    <x v="0"/>
    <d v="2016-07-01T00:00:00"/>
    <x v="3"/>
    <n v="5763840"/>
    <n v="12"/>
    <n v="100"/>
  </r>
  <r>
    <s v="AWH"/>
    <x v="17"/>
    <s v="12565570"/>
    <n v="192"/>
    <n v="192"/>
    <x v="0"/>
    <d v="2016-07-01T00:00:00"/>
    <x v="3"/>
    <n v="5767820"/>
    <n v="12"/>
    <n v="16"/>
  </r>
  <r>
    <s v="COUNTY"/>
    <x v="17"/>
    <s v="12565570"/>
    <n v="72"/>
    <n v="72"/>
    <x v="0"/>
    <d v="2016-07-01T00:00:00"/>
    <x v="3"/>
    <n v="5709730"/>
    <n v="12"/>
    <n v="6"/>
  </r>
  <r>
    <s v="COUNTY"/>
    <x v="17"/>
    <s v="12565570"/>
    <n v="12"/>
    <n v="12"/>
    <x v="0"/>
    <d v="2016-07-01T00:00:00"/>
    <x v="3"/>
    <n v="5767910"/>
    <n v="12"/>
    <n v="1"/>
  </r>
  <r>
    <s v="COUNTY"/>
    <x v="17"/>
    <s v="12565570"/>
    <n v="1404"/>
    <n v="1404"/>
    <x v="0"/>
    <d v="2016-07-01T00:00:00"/>
    <x v="3"/>
    <n v="5013046"/>
    <n v="12"/>
    <n v="117"/>
  </r>
  <r>
    <s v="COUNTY"/>
    <x v="17"/>
    <s v="12822742"/>
    <n v="36"/>
    <n v="36"/>
    <x v="0"/>
    <d v="2016-07-01T00:00:00"/>
    <x v="3"/>
    <n v="5781130"/>
    <n v="12"/>
    <n v="3"/>
  </r>
  <r>
    <s v="COUNTY"/>
    <x v="17"/>
    <s v="819926"/>
    <n v="-9"/>
    <n v="9"/>
    <x v="0"/>
    <d v="2016-07-04T00:00:00"/>
    <x v="3"/>
    <n v="5780260"/>
    <n v="12"/>
    <n v="-0.75"/>
  </r>
  <r>
    <s v="COUNTY"/>
    <x v="17"/>
    <s v="821097"/>
    <n v="-3"/>
    <n v="3"/>
    <x v="0"/>
    <d v="2016-07-06T00:00:00"/>
    <x v="3"/>
    <n v="5783350"/>
    <n v="12"/>
    <n v="-0.25"/>
  </r>
  <r>
    <s v="COUNTY"/>
    <x v="17"/>
    <s v="819904"/>
    <n v="9"/>
    <n v="9"/>
    <x v="0"/>
    <d v="2016-07-11T00:00:00"/>
    <x v="3"/>
    <n v="5781530"/>
    <n v="12"/>
    <n v="0.75"/>
  </r>
  <r>
    <s v="COUNTY"/>
    <x v="17"/>
    <s v="820231"/>
    <n v="9"/>
    <n v="9"/>
    <x v="0"/>
    <d v="2016-07-11T00:00:00"/>
    <x v="3"/>
    <n v="5783420"/>
    <n v="12"/>
    <n v="0.75"/>
  </r>
  <r>
    <s v="COUNTY"/>
    <x v="17"/>
    <s v="820259"/>
    <n v="9"/>
    <n v="9"/>
    <x v="0"/>
    <d v="2016-07-11T00:00:00"/>
    <x v="3"/>
    <n v="5784000"/>
    <n v="12"/>
    <n v="0.75"/>
  </r>
  <r>
    <s v="COUNTY"/>
    <x v="17"/>
    <s v="820334"/>
    <n v="9"/>
    <n v="9"/>
    <x v="0"/>
    <d v="2016-07-11T00:00:00"/>
    <x v="3"/>
    <n v="5006182"/>
    <n v="12"/>
    <n v="0.75"/>
  </r>
  <r>
    <s v="COUNTY"/>
    <x v="17"/>
    <s v="821262"/>
    <n v="9"/>
    <n v="9"/>
    <x v="0"/>
    <d v="2016-07-11T00:00:00"/>
    <x v="3"/>
    <n v="5016654"/>
    <n v="12"/>
    <n v="0.75"/>
  </r>
  <r>
    <s v="COUNTY"/>
    <x v="17"/>
    <s v="822072"/>
    <n v="-6"/>
    <n v="6"/>
    <x v="0"/>
    <d v="2016-07-11T00:00:00"/>
    <x v="3"/>
    <n v="5015371"/>
    <n v="12"/>
    <n v="-0.5"/>
  </r>
  <r>
    <s v="COUNTY"/>
    <x v="17"/>
    <s v="821290"/>
    <n v="6"/>
    <n v="6"/>
    <x v="0"/>
    <d v="2016-07-18T00:00:00"/>
    <x v="3"/>
    <n v="5764500"/>
    <n v="12"/>
    <n v="0.5"/>
  </r>
  <r>
    <s v="COUNTY"/>
    <x v="17"/>
    <s v="823257"/>
    <n v="3"/>
    <n v="3"/>
    <x v="0"/>
    <d v="2016-07-25T00:00:00"/>
    <x v="3"/>
    <n v="5783710"/>
    <n v="12"/>
    <n v="0.25"/>
  </r>
  <r>
    <s v="COUNTY"/>
    <x v="17"/>
    <s v="823662"/>
    <n v="3"/>
    <n v="3"/>
    <x v="0"/>
    <d v="2016-07-25T00:00:00"/>
    <x v="3"/>
    <n v="5771430"/>
    <n v="12"/>
    <n v="0.25"/>
  </r>
  <r>
    <s v="COUNTY"/>
    <x v="17"/>
    <s v="823690"/>
    <n v="3"/>
    <n v="3"/>
    <x v="0"/>
    <d v="2016-07-25T00:00:00"/>
    <x v="3"/>
    <n v="5784280"/>
    <n v="12"/>
    <n v="0.25"/>
  </r>
  <r>
    <s v="COUNTY"/>
    <x v="17"/>
    <s v="824571"/>
    <n v="3"/>
    <n v="3"/>
    <x v="0"/>
    <d v="2016-07-25T00:00:00"/>
    <x v="3"/>
    <n v="5784210"/>
    <n v="12"/>
    <n v="0.25"/>
  </r>
  <r>
    <s v="COUNTY"/>
    <x v="17"/>
    <s v="824774"/>
    <n v="3"/>
    <n v="3"/>
    <x v="0"/>
    <d v="2016-07-25T00:00:00"/>
    <x v="3"/>
    <n v="5784400"/>
    <n v="12"/>
    <n v="0.25"/>
  </r>
  <r>
    <s v="COUNTY"/>
    <x v="17"/>
    <s v="824832"/>
    <n v="3"/>
    <n v="3"/>
    <x v="0"/>
    <d v="2016-07-25T00:00:00"/>
    <x v="3"/>
    <n v="5015313"/>
    <n v="12"/>
    <n v="0.25"/>
  </r>
  <r>
    <s v="COUNTY"/>
    <x v="17"/>
    <s v="824963"/>
    <n v="3"/>
    <n v="3"/>
    <x v="0"/>
    <d v="2016-07-25T00:00:00"/>
    <x v="3"/>
    <n v="5781470"/>
    <n v="12"/>
    <n v="0.25"/>
  </r>
  <r>
    <s v="COUNTY"/>
    <x v="17"/>
    <s v="825766"/>
    <n v="3"/>
    <n v="3"/>
    <x v="0"/>
    <d v="2016-07-25T00:00:00"/>
    <x v="3"/>
    <n v="5784520"/>
    <n v="12"/>
    <n v="0.25"/>
  </r>
  <r>
    <s v="COUNTY"/>
    <x v="17"/>
    <s v="819929"/>
    <n v="-12"/>
    <n v="12"/>
    <x v="0"/>
    <d v="2016-08-01T00:00:00"/>
    <x v="4"/>
    <n v="5780260"/>
    <n v="12"/>
    <n v="-1"/>
  </r>
  <r>
    <s v="COUNTY"/>
    <x v="17"/>
    <s v="820232"/>
    <n v="12"/>
    <n v="12"/>
    <x v="0"/>
    <d v="2016-08-01T00:00:00"/>
    <x v="4"/>
    <n v="5783420"/>
    <n v="12"/>
    <n v="1"/>
  </r>
  <r>
    <s v="COUNTY"/>
    <x v="17"/>
    <s v="820335"/>
    <n v="12"/>
    <n v="12"/>
    <x v="0"/>
    <d v="2016-08-01T00:00:00"/>
    <x v="4"/>
    <n v="5006182"/>
    <n v="12"/>
    <n v="1"/>
  </r>
  <r>
    <s v="COUNTY"/>
    <x v="17"/>
    <s v="821263"/>
    <n v="12"/>
    <n v="12"/>
    <x v="0"/>
    <d v="2016-08-01T00:00:00"/>
    <x v="4"/>
    <n v="5016654"/>
    <n v="12"/>
    <n v="1"/>
  </r>
  <r>
    <s v="COUNTY"/>
    <x v="17"/>
    <s v="822073"/>
    <n v="-12"/>
    <n v="12"/>
    <x v="0"/>
    <d v="2016-08-01T00:00:00"/>
    <x v="4"/>
    <n v="5015371"/>
    <n v="12"/>
    <n v="-1"/>
  </r>
  <r>
    <s v="COUNTY"/>
    <x v="17"/>
    <s v="823258"/>
    <n v="12"/>
    <n v="12"/>
    <x v="0"/>
    <d v="2016-08-01T00:00:00"/>
    <x v="4"/>
    <n v="5783710"/>
    <n v="12"/>
    <n v="1"/>
  </r>
  <r>
    <s v="COUNTY"/>
    <x v="17"/>
    <s v="824833"/>
    <n v="12"/>
    <n v="12"/>
    <x v="0"/>
    <d v="2016-08-01T00:00:00"/>
    <x v="4"/>
    <n v="5015313"/>
    <n v="12"/>
    <n v="1"/>
  </r>
  <r>
    <s v="COUNTY"/>
    <x v="17"/>
    <s v="828363"/>
    <n v="12"/>
    <n v="12"/>
    <x v="0"/>
    <d v="2016-08-01T00:00:00"/>
    <x v="4"/>
    <n v="5784680"/>
    <n v="12"/>
    <n v="1"/>
  </r>
  <r>
    <s v="COUNTY"/>
    <x v="17"/>
    <s v="829248"/>
    <n v="12"/>
    <n v="12"/>
    <x v="0"/>
    <d v="2016-08-01T00:00:00"/>
    <x v="4"/>
    <n v="5776060"/>
    <n v="12"/>
    <n v="1"/>
  </r>
  <r>
    <s v="AWH"/>
    <x v="17"/>
    <s v="12565586"/>
    <n v="204"/>
    <n v="204"/>
    <x v="0"/>
    <d v="2016-08-01T00:00:00"/>
    <x v="4"/>
    <n v="5769520"/>
    <n v="12"/>
    <n v="17"/>
  </r>
  <r>
    <s v="COUNTY"/>
    <x v="17"/>
    <s v="12565586"/>
    <n v="72"/>
    <n v="72"/>
    <x v="0"/>
    <d v="2016-08-01T00:00:00"/>
    <x v="4"/>
    <n v="5722700"/>
    <n v="12"/>
    <n v="6"/>
  </r>
  <r>
    <s v="COUNTY"/>
    <x v="17"/>
    <s v="12565586"/>
    <n v="12"/>
    <n v="12"/>
    <x v="0"/>
    <d v="2016-08-01T00:00:00"/>
    <x v="4"/>
    <n v="5767910"/>
    <n v="12"/>
    <n v="1"/>
  </r>
  <r>
    <s v="COUNTY"/>
    <x v="17"/>
    <s v="12565586"/>
    <n v="1428"/>
    <n v="1428"/>
    <x v="0"/>
    <d v="2016-08-01T00:00:00"/>
    <x v="4"/>
    <n v="5015842"/>
    <n v="12"/>
    <n v="119"/>
  </r>
  <r>
    <s v="COUNTY"/>
    <x v="17"/>
    <s v="12822752"/>
    <n v="144"/>
    <n v="144"/>
    <x v="0"/>
    <d v="2016-08-01T00:00:00"/>
    <x v="4"/>
    <n v="5764500"/>
    <n v="12"/>
    <n v="12"/>
  </r>
  <r>
    <s v="AWH"/>
    <x v="17"/>
    <s v="13084312"/>
    <n v="120"/>
    <n v="120"/>
    <x v="0"/>
    <d v="2016-08-01T00:00:00"/>
    <x v="4"/>
    <n v="5773800"/>
    <n v="12"/>
    <n v="10"/>
  </r>
  <r>
    <s v="COUNTY"/>
    <x v="17"/>
    <s v="13084312"/>
    <n v="120"/>
    <n v="120"/>
    <x v="0"/>
    <d v="2016-08-01T00:00:00"/>
    <x v="4"/>
    <n v="5758890"/>
    <n v="12"/>
    <n v="10"/>
  </r>
  <r>
    <s v="COUNTY"/>
    <x v="17"/>
    <s v="13084312"/>
    <n v="12"/>
    <n v="12"/>
    <x v="0"/>
    <d v="2016-08-01T00:00:00"/>
    <x v="4"/>
    <n v="5781730"/>
    <n v="12"/>
    <n v="1"/>
  </r>
  <r>
    <s v="COUNTY"/>
    <x v="17"/>
    <s v="13084312"/>
    <n v="1080"/>
    <n v="1080"/>
    <x v="0"/>
    <d v="2016-08-01T00:00:00"/>
    <x v="4"/>
    <n v="5770740"/>
    <n v="12"/>
    <n v="90"/>
  </r>
  <r>
    <s v="COUNTY"/>
    <x v="17"/>
    <s v="833406"/>
    <n v="12"/>
    <n v="12"/>
    <x v="0"/>
    <d v="2016-08-04T00:00:00"/>
    <x v="4"/>
    <n v="5007058"/>
    <n v="12"/>
    <n v="1"/>
  </r>
  <r>
    <s v="COUNTY"/>
    <x v="17"/>
    <s v="830815"/>
    <n v="12"/>
    <n v="12"/>
    <x v="0"/>
    <d v="2016-08-08T00:00:00"/>
    <x v="4"/>
    <n v="5784870"/>
    <n v="12"/>
    <n v="1"/>
  </r>
  <r>
    <s v="COUNTY"/>
    <x v="17"/>
    <s v="832213"/>
    <n v="9.6"/>
    <n v="9.6"/>
    <x v="0"/>
    <d v="2016-08-08T00:00:00"/>
    <x v="4"/>
    <n v="5784880"/>
    <n v="12"/>
    <n v="0.79999999999999993"/>
  </r>
  <r>
    <s v="COUNTY"/>
    <x v="17"/>
    <s v="832283"/>
    <n v="9.6"/>
    <n v="9.6"/>
    <x v="0"/>
    <d v="2016-08-08T00:00:00"/>
    <x v="4"/>
    <n v="5784960"/>
    <n v="12"/>
    <n v="0.79999999999999993"/>
  </r>
  <r>
    <s v="COUNTY"/>
    <x v="17"/>
    <s v="832582"/>
    <n v="9.6"/>
    <n v="9.6"/>
    <x v="0"/>
    <d v="2016-08-08T00:00:00"/>
    <x v="4"/>
    <n v="5744250"/>
    <n v="12"/>
    <n v="0.79999999999999993"/>
  </r>
  <r>
    <s v="COUNTY"/>
    <x v="17"/>
    <s v="834735"/>
    <n v="4.8"/>
    <n v="4.8"/>
    <x v="0"/>
    <d v="2016-08-08T00:00:00"/>
    <x v="4"/>
    <n v="5749150"/>
    <n v="12"/>
    <n v="0.39999999999999997"/>
  </r>
  <r>
    <s v="COUNTY"/>
    <x v="17"/>
    <s v="835264"/>
    <n v="4.8"/>
    <n v="4.8"/>
    <x v="0"/>
    <d v="2016-08-08T00:00:00"/>
    <x v="4"/>
    <n v="5773830"/>
    <n v="12"/>
    <n v="0.39999999999999997"/>
  </r>
  <r>
    <s v="COUNTY"/>
    <x v="17"/>
    <s v="834654"/>
    <n v="7.2"/>
    <n v="7.2"/>
    <x v="0"/>
    <d v="2016-08-15T00:00:00"/>
    <x v="4"/>
    <n v="5764520"/>
    <n v="12"/>
    <n v="0.6"/>
  </r>
  <r>
    <s v="COUNTY"/>
    <x v="17"/>
    <s v="836143"/>
    <n v="7.2"/>
    <n v="7.2"/>
    <x v="0"/>
    <d v="2016-08-15T00:00:00"/>
    <x v="4"/>
    <n v="5768130"/>
    <n v="12"/>
    <n v="0.6"/>
  </r>
  <r>
    <s v="AWH"/>
    <x v="17"/>
    <s v="837356"/>
    <n v="4.8"/>
    <n v="4.8"/>
    <x v="0"/>
    <d v="2016-08-22T00:00:00"/>
    <x v="4"/>
    <n v="5767590"/>
    <n v="12"/>
    <n v="0.39999999999999997"/>
  </r>
  <r>
    <s v="COUNTY"/>
    <x v="17"/>
    <s v="838701"/>
    <n v="4.8"/>
    <n v="4.8"/>
    <x v="0"/>
    <d v="2016-08-22T00:00:00"/>
    <x v="4"/>
    <n v="5780840"/>
    <n v="12"/>
    <n v="0.39999999999999997"/>
  </r>
  <r>
    <s v="COUNTY"/>
    <x v="17"/>
    <s v="838798"/>
    <n v="4.8"/>
    <n v="4.8"/>
    <x v="0"/>
    <d v="2016-08-22T00:00:00"/>
    <x v="4"/>
    <n v="5006412"/>
    <n v="12"/>
    <n v="0.39999999999999997"/>
  </r>
  <r>
    <s v="COUNTY"/>
    <x v="17"/>
    <s v="840530"/>
    <n v="9.6"/>
    <n v="9.6"/>
    <x v="0"/>
    <d v="2016-08-22T00:00:00"/>
    <x v="4"/>
    <n v="5016505"/>
    <n v="12"/>
    <n v="0.79999999999999993"/>
  </r>
  <r>
    <s v="COUNTY"/>
    <x v="17"/>
    <s v="840819"/>
    <n v="9.6"/>
    <n v="9.6"/>
    <x v="0"/>
    <d v="2016-08-22T00:00:00"/>
    <x v="4"/>
    <n v="5758710"/>
    <n v="12"/>
    <n v="0.79999999999999993"/>
  </r>
  <r>
    <s v="COUNTY"/>
    <x v="17"/>
    <s v="841787"/>
    <n v="9.6"/>
    <n v="9.6"/>
    <x v="0"/>
    <d v="2016-08-22T00:00:00"/>
    <x v="4"/>
    <n v="5752870"/>
    <n v="12"/>
    <n v="0.79999999999999993"/>
  </r>
  <r>
    <s v="COUNTY"/>
    <x v="17"/>
    <s v="840060"/>
    <n v="2.4"/>
    <n v="2.4"/>
    <x v="0"/>
    <d v="2016-08-29T00:00:00"/>
    <x v="4"/>
    <n v="5776680"/>
    <n v="12"/>
    <n v="0.19999999999999998"/>
  </r>
  <r>
    <s v="COUNTY"/>
    <x v="17"/>
    <s v="840140"/>
    <n v="2.4"/>
    <n v="2.4"/>
    <x v="0"/>
    <d v="2016-08-29T00:00:00"/>
    <x v="4"/>
    <n v="5785530"/>
    <n v="12"/>
    <n v="0.19999999999999998"/>
  </r>
  <r>
    <s v="COUNTY"/>
    <x v="17"/>
    <s v="841643"/>
    <n v="2.4"/>
    <n v="2.4"/>
    <x v="0"/>
    <d v="2016-08-29T00:00:00"/>
    <x v="4"/>
    <n v="5780450"/>
    <n v="12"/>
    <n v="0.19999999999999998"/>
  </r>
  <r>
    <s v="COUNTY"/>
    <x v="17"/>
    <s v="843690"/>
    <n v="12"/>
    <n v="12"/>
    <x v="0"/>
    <d v="2016-08-29T00:00:00"/>
    <x v="4"/>
    <n v="5773970"/>
    <n v="12"/>
    <n v="1"/>
  </r>
  <r>
    <s v="COUNTY"/>
    <x v="17"/>
    <s v="848375"/>
    <n v="-12"/>
    <n v="12"/>
    <x v="0"/>
    <d v="2016-08-29T00:00:00"/>
    <x v="4"/>
    <n v="5730130"/>
    <n v="12"/>
    <n v="-1"/>
  </r>
  <r>
    <s v="COUNTY"/>
    <x v="17"/>
    <s v="844530"/>
    <n v="-12"/>
    <n v="12"/>
    <x v="0"/>
    <d v="2016-09-01T00:00:00"/>
    <x v="5"/>
    <n v="5784400"/>
    <n v="12"/>
    <n v="-1"/>
  </r>
  <r>
    <s v="COUNTY"/>
    <x v="17"/>
    <s v="845704"/>
    <n v="12"/>
    <n v="12"/>
    <x v="0"/>
    <d v="2016-09-01T00:00:00"/>
    <x v="5"/>
    <n v="5786010"/>
    <n v="12"/>
    <n v="1"/>
  </r>
  <r>
    <s v="COUNTY"/>
    <x v="17"/>
    <s v="12822763"/>
    <n v="180"/>
    <n v="180"/>
    <x v="0"/>
    <d v="2016-09-01T00:00:00"/>
    <x v="5"/>
    <n v="5781130"/>
    <n v="12"/>
    <n v="15"/>
  </r>
  <r>
    <s v="AWH"/>
    <x v="17"/>
    <s v="13084332"/>
    <n v="120"/>
    <n v="120"/>
    <x v="0"/>
    <d v="2016-09-01T00:00:00"/>
    <x v="5"/>
    <n v="5765750"/>
    <n v="12"/>
    <n v="10"/>
  </r>
  <r>
    <s v="COUNTY"/>
    <x v="17"/>
    <s v="13084332"/>
    <n v="120"/>
    <n v="120"/>
    <x v="0"/>
    <d v="2016-09-01T00:00:00"/>
    <x v="5"/>
    <n v="5773510"/>
    <n v="12"/>
    <n v="10"/>
  </r>
  <r>
    <s v="COUNTY"/>
    <x v="17"/>
    <s v="13084332"/>
    <n v="12"/>
    <n v="12"/>
    <x v="0"/>
    <d v="2016-09-01T00:00:00"/>
    <x v="5"/>
    <n v="5781730"/>
    <n v="12"/>
    <n v="1"/>
  </r>
  <r>
    <s v="COUNTY"/>
    <x v="17"/>
    <s v="13084332"/>
    <n v="1140"/>
    <n v="1140"/>
    <x v="0"/>
    <d v="2016-09-01T00:00:00"/>
    <x v="5"/>
    <n v="5780840"/>
    <n v="12"/>
    <n v="95"/>
  </r>
  <r>
    <s v="AWH"/>
    <x v="17"/>
    <s v="13360456"/>
    <n v="216"/>
    <n v="216"/>
    <x v="0"/>
    <d v="2016-09-01T00:00:00"/>
    <x v="5"/>
    <n v="5769520"/>
    <n v="12"/>
    <n v="18"/>
  </r>
  <r>
    <s v="COUNTY"/>
    <x v="17"/>
    <s v="13360456"/>
    <n v="60"/>
    <n v="60"/>
    <x v="0"/>
    <d v="2016-09-01T00:00:00"/>
    <x v="5"/>
    <n v="5717600"/>
    <n v="12"/>
    <n v="5"/>
  </r>
  <r>
    <s v="COUNTY"/>
    <x v="17"/>
    <s v="13360456"/>
    <n v="12"/>
    <n v="12"/>
    <x v="0"/>
    <d v="2016-09-01T00:00:00"/>
    <x v="5"/>
    <n v="5767910"/>
    <n v="12"/>
    <n v="1"/>
  </r>
  <r>
    <s v="COUNTY"/>
    <x v="17"/>
    <s v="13360456"/>
    <n v="1428"/>
    <n v="1428"/>
    <x v="0"/>
    <d v="2016-09-01T00:00:00"/>
    <x v="5"/>
    <n v="5779890"/>
    <n v="12"/>
    <n v="119"/>
  </r>
  <r>
    <s v="COUNTY"/>
    <x v="17"/>
    <s v="848019"/>
    <n v="3"/>
    <n v="3"/>
    <x v="0"/>
    <d v="2016-09-05T00:00:00"/>
    <x v="5"/>
    <n v="5744170"/>
    <n v="12"/>
    <n v="0.25"/>
  </r>
  <r>
    <s v="COUNTY"/>
    <x v="17"/>
    <s v="848363"/>
    <n v="-9"/>
    <n v="9"/>
    <x v="0"/>
    <d v="2016-09-05T00:00:00"/>
    <x v="5"/>
    <n v="5770740"/>
    <n v="12"/>
    <n v="-0.75"/>
  </r>
  <r>
    <s v="COUNTY"/>
    <x v="17"/>
    <s v="849996"/>
    <n v="3"/>
    <n v="3"/>
    <x v="0"/>
    <d v="2016-09-05T00:00:00"/>
    <x v="5"/>
    <n v="5774650"/>
    <n v="12"/>
    <n v="0.25"/>
  </r>
  <r>
    <s v="COUNTY"/>
    <x v="17"/>
    <s v="0"/>
    <n v="-2.4"/>
    <n v="2.4"/>
    <x v="0"/>
    <d v="2016-09-07T00:00:00"/>
    <x v="5"/>
    <n v="5776680"/>
    <n v="12"/>
    <n v="-0.19999999999999998"/>
  </r>
  <r>
    <s v="COUNTY"/>
    <x v="17"/>
    <s v="847918"/>
    <n v="9"/>
    <n v="9"/>
    <x v="0"/>
    <d v="2016-09-12T00:00:00"/>
    <x v="5"/>
    <n v="5007409"/>
    <n v="12"/>
    <n v="0.75"/>
  </r>
  <r>
    <s v="COUNTY"/>
    <x v="17"/>
    <s v="849232"/>
    <n v="9"/>
    <n v="9"/>
    <x v="0"/>
    <d v="2016-09-12T00:00:00"/>
    <x v="5"/>
    <n v="5786200"/>
    <n v="12"/>
    <n v="0.75"/>
  </r>
  <r>
    <s v="COUNTY"/>
    <x v="17"/>
    <s v="849273"/>
    <n v="9"/>
    <n v="9"/>
    <x v="0"/>
    <d v="2016-09-12T00:00:00"/>
    <x v="5"/>
    <n v="5786150"/>
    <n v="12"/>
    <n v="0.75"/>
  </r>
  <r>
    <s v="COUNTY"/>
    <x v="17"/>
    <s v="850194"/>
    <n v="9"/>
    <n v="9"/>
    <x v="0"/>
    <d v="2016-09-12T00:00:00"/>
    <x v="5"/>
    <n v="5752870"/>
    <n v="12"/>
    <n v="0.75"/>
  </r>
  <r>
    <s v="COUNTY"/>
    <x v="17"/>
    <s v="851449"/>
    <n v="6"/>
    <n v="6"/>
    <x v="0"/>
    <d v="2016-09-12T00:00:00"/>
    <x v="5"/>
    <n v="5775180"/>
    <n v="12"/>
    <n v="0.5"/>
  </r>
  <r>
    <s v="COUNTY"/>
    <x v="17"/>
    <s v="0"/>
    <n v="3"/>
    <n v="3"/>
    <x v="0"/>
    <d v="2016-09-13T00:00:00"/>
    <x v="5"/>
    <n v="5786520"/>
    <n v="12"/>
    <n v="0.25"/>
  </r>
  <r>
    <s v="COUNTY"/>
    <x v="17"/>
    <s v="853334"/>
    <n v="9"/>
    <n v="9"/>
    <x v="0"/>
    <d v="2016-09-19T00:00:00"/>
    <x v="5"/>
    <n v="5717790"/>
    <n v="12"/>
    <n v="0.75"/>
  </r>
  <r>
    <s v="COUNTY"/>
    <x v="17"/>
    <s v="853405"/>
    <n v="-3"/>
    <n v="3"/>
    <x v="0"/>
    <d v="2016-09-19T00:00:00"/>
    <x v="5"/>
    <n v="5764020"/>
    <n v="12"/>
    <n v="-0.25"/>
  </r>
  <r>
    <s v="COUNTY"/>
    <x v="17"/>
    <s v="854175"/>
    <n v="-3"/>
    <n v="3"/>
    <x v="0"/>
    <d v="2016-09-19T00:00:00"/>
    <x v="5"/>
    <n v="5760730"/>
    <n v="12"/>
    <n v="-0.25"/>
  </r>
  <r>
    <s v="COUNTY"/>
    <x v="17"/>
    <s v="855215"/>
    <n v="9"/>
    <n v="9"/>
    <x v="0"/>
    <d v="2016-09-19T00:00:00"/>
    <x v="5"/>
    <n v="5765910"/>
    <n v="12"/>
    <n v="0.75"/>
  </r>
  <r>
    <s v="COUNTY"/>
    <x v="17"/>
    <s v="855334"/>
    <n v="9"/>
    <n v="9"/>
    <x v="0"/>
    <d v="2016-09-19T00:00:00"/>
    <x v="5"/>
    <n v="5766150"/>
    <n v="12"/>
    <n v="0.75"/>
  </r>
  <r>
    <s v="COUNTY"/>
    <x v="17"/>
    <s v="855679"/>
    <n v="9"/>
    <n v="9"/>
    <x v="0"/>
    <d v="2016-09-19T00:00:00"/>
    <x v="5"/>
    <n v="5766860"/>
    <n v="12"/>
    <n v="0.75"/>
  </r>
  <r>
    <s v="COUNTY"/>
    <x v="17"/>
    <s v="856555"/>
    <n v="9"/>
    <n v="9"/>
    <x v="0"/>
    <d v="2016-09-19T00:00:00"/>
    <x v="5"/>
    <n v="5733950"/>
    <n v="12"/>
    <n v="0.75"/>
  </r>
  <r>
    <s v="COUNTY"/>
    <x v="17"/>
    <s v="855746"/>
    <n v="3"/>
    <n v="3"/>
    <x v="0"/>
    <d v="2016-09-26T00:00:00"/>
    <x v="5"/>
    <n v="5766150"/>
    <n v="12"/>
    <n v="0.25"/>
  </r>
  <r>
    <s v="COUNTY"/>
    <x v="17"/>
    <s v="857715"/>
    <n v="12"/>
    <n v="12"/>
    <x v="0"/>
    <d v="2016-09-26T00:00:00"/>
    <x v="5"/>
    <n v="5015782"/>
    <n v="12"/>
    <n v="1"/>
  </r>
  <r>
    <s v="COUNTY"/>
    <x v="17"/>
    <s v="859008"/>
    <n v="12"/>
    <n v="12"/>
    <x v="0"/>
    <d v="2016-09-26T00:00:00"/>
    <x v="5"/>
    <n v="5742710"/>
    <n v="12"/>
    <n v="1"/>
  </r>
  <r>
    <s v="COUNTY"/>
    <x v="17"/>
    <s v="848364"/>
    <n v="-12"/>
    <n v="12"/>
    <x v="0"/>
    <d v="2016-10-01T00:00:00"/>
    <x v="6"/>
    <n v="5770740"/>
    <n v="12"/>
    <n v="-1"/>
  </r>
  <r>
    <s v="COUNTY"/>
    <x v="17"/>
    <s v="848376"/>
    <n v="-12"/>
    <n v="12"/>
    <x v="0"/>
    <d v="2016-10-01T00:00:00"/>
    <x v="6"/>
    <n v="5730130"/>
    <n v="12"/>
    <n v="-1"/>
  </r>
  <r>
    <s v="COUNTY"/>
    <x v="17"/>
    <s v="853406"/>
    <n v="-12"/>
    <n v="12"/>
    <x v="0"/>
    <d v="2016-10-01T00:00:00"/>
    <x v="6"/>
    <n v="5764020"/>
    <n v="12"/>
    <n v="-1"/>
  </r>
  <r>
    <s v="COUNTY"/>
    <x v="17"/>
    <s v="854178"/>
    <n v="-12"/>
    <n v="12"/>
    <x v="0"/>
    <d v="2016-10-01T00:00:00"/>
    <x v="6"/>
    <n v="5760730"/>
    <n v="12"/>
    <n v="-1"/>
  </r>
  <r>
    <s v="COUNTY"/>
    <x v="17"/>
    <s v="856569"/>
    <n v="12"/>
    <n v="12"/>
    <x v="0"/>
    <d v="2016-10-01T00:00:00"/>
    <x v="6"/>
    <n v="5733950"/>
    <n v="12"/>
    <n v="1"/>
  </r>
  <r>
    <s v="COUNTY"/>
    <x v="17"/>
    <s v="856763"/>
    <n v="-12"/>
    <n v="12"/>
    <x v="0"/>
    <d v="2016-10-01T00:00:00"/>
    <x v="6"/>
    <n v="5747990"/>
    <n v="12"/>
    <n v="-1"/>
  </r>
  <r>
    <s v="COUNTY"/>
    <x v="17"/>
    <s v="857967"/>
    <n v="-12"/>
    <n v="12"/>
    <x v="0"/>
    <d v="2016-10-01T00:00:00"/>
    <x v="6"/>
    <n v="5780880"/>
    <n v="12"/>
    <n v="-1"/>
  </r>
  <r>
    <s v="COUNTY"/>
    <x v="17"/>
    <s v="859320"/>
    <n v="12"/>
    <n v="12"/>
    <x v="0"/>
    <d v="2016-10-01T00:00:00"/>
    <x v="6"/>
    <n v="5766860"/>
    <n v="12"/>
    <n v="1"/>
  </r>
  <r>
    <s v="AWH"/>
    <x v="17"/>
    <s v="13084344"/>
    <n v="120"/>
    <n v="120"/>
    <x v="0"/>
    <d v="2016-10-01T00:00:00"/>
    <x v="6"/>
    <n v="5773800"/>
    <n v="12"/>
    <n v="10"/>
  </r>
  <r>
    <s v="COUNTY"/>
    <x v="17"/>
    <s v="13084344"/>
    <n v="120"/>
    <n v="120"/>
    <x v="0"/>
    <d v="2016-10-01T00:00:00"/>
    <x v="6"/>
    <n v="5758300"/>
    <n v="12"/>
    <n v="10"/>
  </r>
  <r>
    <s v="COUNTY"/>
    <x v="17"/>
    <s v="13084344"/>
    <n v="12"/>
    <n v="12"/>
    <x v="0"/>
    <d v="2016-10-01T00:00:00"/>
    <x v="6"/>
    <n v="5781730"/>
    <n v="12"/>
    <n v="1"/>
  </r>
  <r>
    <s v="COUNTY"/>
    <x v="17"/>
    <s v="13084344"/>
    <n v="1152"/>
    <n v="1152"/>
    <x v="0"/>
    <d v="2016-10-01T00:00:00"/>
    <x v="6"/>
    <n v="5770740"/>
    <n v="12"/>
    <n v="96"/>
  </r>
  <r>
    <s v="AWH"/>
    <x v="17"/>
    <s v="13360478"/>
    <n v="216"/>
    <n v="216"/>
    <x v="0"/>
    <d v="2016-10-01T00:00:00"/>
    <x v="6"/>
    <n v="5767820"/>
    <n v="12"/>
    <n v="18"/>
  </r>
  <r>
    <s v="COUNTY"/>
    <x v="17"/>
    <s v="13360478"/>
    <n v="60"/>
    <n v="60"/>
    <x v="0"/>
    <d v="2016-10-01T00:00:00"/>
    <x v="6"/>
    <n v="5709730"/>
    <n v="12"/>
    <n v="5"/>
  </r>
  <r>
    <s v="COUNTY"/>
    <x v="17"/>
    <s v="13360478"/>
    <n v="24"/>
    <n v="24"/>
    <x v="0"/>
    <d v="2016-10-01T00:00:00"/>
    <x v="6"/>
    <n v="5786520"/>
    <n v="12"/>
    <n v="2"/>
  </r>
  <r>
    <s v="COUNTY"/>
    <x v="17"/>
    <s v="13360478"/>
    <n v="1476"/>
    <n v="1476"/>
    <x v="0"/>
    <d v="2016-10-01T00:00:00"/>
    <x v="6"/>
    <n v="5772060"/>
    <n v="12"/>
    <n v="123"/>
  </r>
  <r>
    <s v="COUNTY"/>
    <x v="17"/>
    <s v="13629791"/>
    <n v="132"/>
    <n v="132"/>
    <x v="0"/>
    <d v="2016-10-01T00:00:00"/>
    <x v="6"/>
    <n v="5781300"/>
    <n v="12"/>
    <n v="11"/>
  </r>
  <r>
    <s v="COUNTY"/>
    <x v="17"/>
    <s v="861702"/>
    <n v="-9.6"/>
    <n v="9.6"/>
    <x v="0"/>
    <d v="2016-10-03T00:00:00"/>
    <x v="6"/>
    <n v="5734100"/>
    <n v="12"/>
    <n v="-0.79999999999999993"/>
  </r>
  <r>
    <s v="COUNTY"/>
    <x v="17"/>
    <s v="861874"/>
    <n v="2.4"/>
    <n v="2.4"/>
    <x v="0"/>
    <d v="2016-10-03T00:00:00"/>
    <x v="6"/>
    <n v="5739380"/>
    <n v="12"/>
    <n v="0.19999999999999998"/>
  </r>
  <r>
    <s v="COUNTY"/>
    <x v="17"/>
    <s v="862011"/>
    <n v="-9.6"/>
    <n v="9.6"/>
    <x v="0"/>
    <d v="2016-10-03T00:00:00"/>
    <x v="6"/>
    <n v="5705390"/>
    <n v="12"/>
    <n v="-0.79999999999999993"/>
  </r>
  <r>
    <s v="COUNTY"/>
    <x v="17"/>
    <s v="862555"/>
    <n v="-9.6"/>
    <n v="9.6"/>
    <x v="0"/>
    <d v="2016-10-03T00:00:00"/>
    <x v="6"/>
    <n v="5744450"/>
    <n v="12"/>
    <n v="-0.79999999999999993"/>
  </r>
  <r>
    <s v="COUNTY"/>
    <x v="17"/>
    <s v="862912"/>
    <n v="-9.6"/>
    <n v="9.6"/>
    <x v="0"/>
    <d v="2016-10-03T00:00:00"/>
    <x v="6"/>
    <n v="5758890"/>
    <n v="12"/>
    <n v="-0.79999999999999993"/>
  </r>
  <r>
    <s v="COUNTY"/>
    <x v="17"/>
    <s v="863822"/>
    <n v="-9.6"/>
    <n v="9.6"/>
    <x v="0"/>
    <d v="2016-10-03T00:00:00"/>
    <x v="6"/>
    <n v="5762560"/>
    <n v="12"/>
    <n v="-0.79999999999999993"/>
  </r>
  <r>
    <s v="COUNTY"/>
    <x v="17"/>
    <s v="863861"/>
    <n v="-9.6"/>
    <n v="9.6"/>
    <x v="0"/>
    <d v="2016-10-03T00:00:00"/>
    <x v="6"/>
    <n v="5015169"/>
    <n v="12"/>
    <n v="-0.79999999999999993"/>
  </r>
  <r>
    <s v="COUNTY"/>
    <x v="17"/>
    <s v="861662"/>
    <n v="9.6"/>
    <n v="9.6"/>
    <x v="0"/>
    <d v="2016-10-10T00:00:00"/>
    <x v="6"/>
    <n v="5765910"/>
    <n v="12"/>
    <n v="0.79999999999999993"/>
  </r>
  <r>
    <s v="COUNTY"/>
    <x v="17"/>
    <s v="861664"/>
    <n v="9.6"/>
    <n v="9.6"/>
    <x v="0"/>
    <d v="2016-10-10T00:00:00"/>
    <x v="6"/>
    <n v="5766140"/>
    <n v="12"/>
    <n v="0.79999999999999993"/>
  </r>
  <r>
    <s v="COUNTY"/>
    <x v="17"/>
    <s v="864600"/>
    <n v="-7.2"/>
    <n v="7.2"/>
    <x v="0"/>
    <d v="2016-10-10T00:00:00"/>
    <x v="6"/>
    <n v="5007367"/>
    <n v="12"/>
    <n v="-0.6"/>
  </r>
  <r>
    <s v="COUNTY"/>
    <x v="17"/>
    <s v="865040"/>
    <n v="-7.2"/>
    <n v="7.2"/>
    <x v="0"/>
    <d v="2016-10-10T00:00:00"/>
    <x v="6"/>
    <n v="5786200"/>
    <n v="12"/>
    <n v="-0.6"/>
  </r>
  <r>
    <s v="COUNTY"/>
    <x v="17"/>
    <s v="865075"/>
    <n v="-7.2"/>
    <n v="7.2"/>
    <x v="0"/>
    <d v="2016-10-10T00:00:00"/>
    <x v="6"/>
    <n v="5005335"/>
    <n v="12"/>
    <n v="-0.6"/>
  </r>
  <r>
    <s v="COUNTY"/>
    <x v="17"/>
    <s v="865455"/>
    <n v="-7.2"/>
    <n v="7.2"/>
    <x v="0"/>
    <d v="2016-10-10T00:00:00"/>
    <x v="6"/>
    <n v="5777800"/>
    <n v="12"/>
    <n v="-0.6"/>
  </r>
  <r>
    <s v="COUNTY"/>
    <x v="17"/>
    <s v="865488"/>
    <n v="-7.2"/>
    <n v="7.2"/>
    <x v="0"/>
    <d v="2016-10-10T00:00:00"/>
    <x v="6"/>
    <n v="5773220"/>
    <n v="12"/>
    <n v="-0.6"/>
  </r>
  <r>
    <s v="COUNTY"/>
    <x v="17"/>
    <s v="866121"/>
    <n v="4.8"/>
    <n v="4.8"/>
    <x v="0"/>
    <d v="2016-10-10T00:00:00"/>
    <x v="6"/>
    <n v="5781470"/>
    <n v="12"/>
    <n v="0.39999999999999997"/>
  </r>
  <r>
    <s v="COUNTY"/>
    <x v="17"/>
    <s v="864995"/>
    <n v="7.2"/>
    <n v="7.2"/>
    <x v="0"/>
    <d v="2016-10-17T00:00:00"/>
    <x v="6"/>
    <n v="5787390"/>
    <n v="12"/>
    <n v="0.6"/>
  </r>
  <r>
    <s v="COUNTY"/>
    <x v="17"/>
    <s v="865009"/>
    <n v="7.2"/>
    <n v="7.2"/>
    <x v="0"/>
    <d v="2016-10-17T00:00:00"/>
    <x v="6"/>
    <n v="5787130"/>
    <n v="12"/>
    <n v="0.6"/>
  </r>
  <r>
    <s v="COUNTY"/>
    <x v="17"/>
    <s v="867527"/>
    <n v="-4.8"/>
    <n v="4.8"/>
    <x v="0"/>
    <d v="2016-10-17T00:00:00"/>
    <x v="6"/>
    <n v="5013046"/>
    <n v="12"/>
    <n v="-0.39999999999999997"/>
  </r>
  <r>
    <s v="COUNTY"/>
    <x v="17"/>
    <s v="867532"/>
    <n v="-4.8"/>
    <n v="4.8"/>
    <x v="0"/>
    <d v="2016-10-17T00:00:00"/>
    <x v="6"/>
    <n v="5758300"/>
    <n v="12"/>
    <n v="-0.39999999999999997"/>
  </r>
  <r>
    <s v="COUNTY"/>
    <x v="17"/>
    <s v="867906"/>
    <n v="-4.8"/>
    <n v="4.8"/>
    <x v="0"/>
    <d v="2016-10-17T00:00:00"/>
    <x v="6"/>
    <n v="5786150"/>
    <n v="12"/>
    <n v="-0.39999999999999997"/>
  </r>
  <r>
    <s v="COUNTY"/>
    <x v="17"/>
    <s v="867913"/>
    <n v="-4.8"/>
    <n v="4.8"/>
    <x v="0"/>
    <d v="2016-10-17T00:00:00"/>
    <x v="6"/>
    <n v="5006953"/>
    <n v="12"/>
    <n v="-0.39999999999999997"/>
  </r>
  <r>
    <s v="AWH"/>
    <x v="17"/>
    <s v="867919"/>
    <n v="-4.8"/>
    <n v="4.8"/>
    <x v="0"/>
    <d v="2016-10-17T00:00:00"/>
    <x v="6"/>
    <n v="5012366"/>
    <n v="12"/>
    <n v="-0.39999999999999997"/>
  </r>
  <r>
    <s v="AWH"/>
    <x v="17"/>
    <s v="867933"/>
    <n v="-4.8"/>
    <n v="4.8"/>
    <x v="0"/>
    <d v="2016-10-17T00:00:00"/>
    <x v="6"/>
    <n v="5006671"/>
    <n v="12"/>
    <n v="-0.39999999999999997"/>
  </r>
  <r>
    <s v="COUNTY"/>
    <x v="17"/>
    <s v="867962"/>
    <n v="7.2"/>
    <n v="7.2"/>
    <x v="0"/>
    <d v="2016-10-17T00:00:00"/>
    <x v="6"/>
    <n v="5764500"/>
    <n v="12"/>
    <n v="0.6"/>
  </r>
  <r>
    <s v="COUNTY"/>
    <x v="17"/>
    <s v="867983"/>
    <n v="7.2"/>
    <n v="7.2"/>
    <x v="0"/>
    <d v="2016-10-17T00:00:00"/>
    <x v="6"/>
    <n v="5784680"/>
    <n v="12"/>
    <n v="0.6"/>
  </r>
  <r>
    <s v="COUNTY"/>
    <x v="17"/>
    <s v="868100"/>
    <n v="-4.8"/>
    <n v="4.8"/>
    <x v="0"/>
    <d v="2016-10-17T00:00:00"/>
    <x v="6"/>
    <n v="5015900"/>
    <n v="12"/>
    <n v="-0.39999999999999997"/>
  </r>
  <r>
    <s v="AWH"/>
    <x v="17"/>
    <s v="868103"/>
    <n v="-4.8"/>
    <n v="4.8"/>
    <x v="0"/>
    <d v="2016-10-17T00:00:00"/>
    <x v="6"/>
    <n v="5767820"/>
    <n v="12"/>
    <n v="-0.39999999999999997"/>
  </r>
  <r>
    <s v="COUNTY"/>
    <x v="17"/>
    <s v="868457"/>
    <n v="-4.8"/>
    <n v="4.8"/>
    <x v="0"/>
    <d v="2016-10-17T00:00:00"/>
    <x v="6"/>
    <n v="5740570"/>
    <n v="12"/>
    <n v="-0.39999999999999997"/>
  </r>
  <r>
    <s v="COUNTY"/>
    <x v="17"/>
    <s v="868465"/>
    <n v="-4.8"/>
    <n v="4.8"/>
    <x v="0"/>
    <d v="2016-10-17T00:00:00"/>
    <x v="6"/>
    <n v="5764800"/>
    <n v="12"/>
    <n v="-0.39999999999999997"/>
  </r>
  <r>
    <s v="COUNTY"/>
    <x v="17"/>
    <s v="867887"/>
    <n v="4.8"/>
    <n v="4.8"/>
    <x v="0"/>
    <d v="2016-10-24T00:00:00"/>
    <x v="6"/>
    <n v="5742710"/>
    <n v="12"/>
    <n v="0.39999999999999997"/>
  </r>
  <r>
    <s v="COUNTY"/>
    <x v="17"/>
    <s v="869796"/>
    <n v="-2.4"/>
    <n v="2.4"/>
    <x v="0"/>
    <d v="2016-10-24T00:00:00"/>
    <x v="6"/>
    <n v="5762890"/>
    <n v="12"/>
    <n v="-0.19999999999999998"/>
  </r>
  <r>
    <s v="COUNTY"/>
    <x v="17"/>
    <s v="869865"/>
    <n v="-2.4"/>
    <n v="2.4"/>
    <x v="0"/>
    <d v="2016-10-24T00:00:00"/>
    <x v="6"/>
    <n v="5741230"/>
    <n v="12"/>
    <n v="-0.19999999999999998"/>
  </r>
  <r>
    <s v="COUNTY"/>
    <x v="17"/>
    <s v="869917"/>
    <n v="-2.4"/>
    <n v="2.4"/>
    <x v="0"/>
    <d v="2016-10-24T00:00:00"/>
    <x v="6"/>
    <n v="5732280"/>
    <n v="12"/>
    <n v="-0.19999999999999998"/>
  </r>
  <r>
    <s v="COUNTY"/>
    <x v="17"/>
    <s v="870943"/>
    <n v="-2.4"/>
    <n v="2.4"/>
    <x v="0"/>
    <d v="2016-10-24T00:00:00"/>
    <x v="6"/>
    <n v="5773540"/>
    <n v="12"/>
    <n v="-0.19999999999999998"/>
  </r>
  <r>
    <s v="COUNTY"/>
    <x v="17"/>
    <s v="871142"/>
    <n v="-2.4"/>
    <n v="2.4"/>
    <x v="0"/>
    <d v="2016-10-24T00:00:00"/>
    <x v="6"/>
    <n v="5015311"/>
    <n v="12"/>
    <n v="-0.19999999999999998"/>
  </r>
  <r>
    <s v="COUNTY"/>
    <x v="17"/>
    <s v="875919"/>
    <n v="-12"/>
    <n v="12"/>
    <x v="0"/>
    <d v="2016-10-31T00:00:00"/>
    <x v="6"/>
    <n v="5782710"/>
    <n v="12"/>
    <n v="-1"/>
  </r>
  <r>
    <s v="COUNTY"/>
    <x v="17"/>
    <s v="876663"/>
    <n v="-12"/>
    <n v="12"/>
    <x v="0"/>
    <d v="2016-10-31T00:00:00"/>
    <x v="6"/>
    <n v="5731040"/>
    <n v="12"/>
    <n v="-1"/>
  </r>
  <r>
    <s v="COUNTY"/>
    <x v="17"/>
    <s v="862556"/>
    <n v="-12"/>
    <n v="12"/>
    <x v="0"/>
    <d v="2016-11-01T00:00:00"/>
    <x v="7"/>
    <n v="5744450"/>
    <n v="12"/>
    <n v="-1"/>
  </r>
  <r>
    <s v="COUNTY"/>
    <x v="17"/>
    <s v="863823"/>
    <n v="-12"/>
    <n v="12"/>
    <x v="0"/>
    <d v="2016-11-01T00:00:00"/>
    <x v="7"/>
    <n v="5762560"/>
    <n v="12"/>
    <n v="-1"/>
  </r>
  <r>
    <s v="COUNTY"/>
    <x v="17"/>
    <s v="863862"/>
    <n v="-12"/>
    <n v="12"/>
    <x v="0"/>
    <d v="2016-11-01T00:00:00"/>
    <x v="7"/>
    <n v="5015169"/>
    <n v="12"/>
    <n v="-1"/>
  </r>
  <r>
    <s v="COUNTY"/>
    <x v="17"/>
    <s v="865010"/>
    <n v="12"/>
    <n v="12"/>
    <x v="0"/>
    <d v="2016-11-01T00:00:00"/>
    <x v="7"/>
    <n v="5787130"/>
    <n v="12"/>
    <n v="1"/>
  </r>
  <r>
    <s v="COUNTY"/>
    <x v="17"/>
    <s v="865041"/>
    <n v="-12"/>
    <n v="12"/>
    <x v="0"/>
    <d v="2016-11-01T00:00:00"/>
    <x v="7"/>
    <n v="5786200"/>
    <n v="12"/>
    <n v="-1"/>
  </r>
  <r>
    <s v="COUNTY"/>
    <x v="17"/>
    <s v="867528"/>
    <n v="-12"/>
    <n v="12"/>
    <x v="0"/>
    <d v="2016-11-01T00:00:00"/>
    <x v="7"/>
    <n v="5013046"/>
    <n v="12"/>
    <n v="-1"/>
  </r>
  <r>
    <s v="COUNTY"/>
    <x v="17"/>
    <s v="867907"/>
    <n v="-12"/>
    <n v="12"/>
    <x v="0"/>
    <d v="2016-11-01T00:00:00"/>
    <x v="7"/>
    <n v="5786150"/>
    <n v="12"/>
    <n v="-1"/>
  </r>
  <r>
    <s v="COUNTY"/>
    <x v="17"/>
    <s v="867914"/>
    <n v="-12"/>
    <n v="12"/>
    <x v="0"/>
    <d v="2016-11-01T00:00:00"/>
    <x v="7"/>
    <n v="5006953"/>
    <n v="12"/>
    <n v="-1"/>
  </r>
  <r>
    <s v="AWH"/>
    <x v="17"/>
    <s v="867922"/>
    <n v="-12"/>
    <n v="12"/>
    <x v="0"/>
    <d v="2016-11-01T00:00:00"/>
    <x v="7"/>
    <n v="5012366"/>
    <n v="12"/>
    <n v="-1"/>
  </r>
  <r>
    <s v="AWH"/>
    <x v="17"/>
    <s v="867934"/>
    <n v="-12"/>
    <n v="12"/>
    <x v="0"/>
    <d v="2016-11-01T00:00:00"/>
    <x v="7"/>
    <n v="5006671"/>
    <n v="12"/>
    <n v="-1"/>
  </r>
  <r>
    <s v="COUNTY"/>
    <x v="17"/>
    <s v="868101"/>
    <n v="-12"/>
    <n v="12"/>
    <x v="0"/>
    <d v="2016-11-01T00:00:00"/>
    <x v="7"/>
    <n v="5015900"/>
    <n v="12"/>
    <n v="-1"/>
  </r>
  <r>
    <s v="AWH"/>
    <x v="17"/>
    <s v="868104"/>
    <n v="-12"/>
    <n v="12"/>
    <x v="0"/>
    <d v="2016-11-01T00:00:00"/>
    <x v="7"/>
    <n v="5767820"/>
    <n v="12"/>
    <n v="-1"/>
  </r>
  <r>
    <s v="COUNTY"/>
    <x v="17"/>
    <s v="868468"/>
    <n v="-12"/>
    <n v="12"/>
    <x v="0"/>
    <d v="2016-11-01T00:00:00"/>
    <x v="7"/>
    <n v="5764800"/>
    <n v="12"/>
    <n v="-1"/>
  </r>
  <r>
    <s v="COUNTY"/>
    <x v="17"/>
    <s v="871143"/>
    <n v="-12"/>
    <n v="12"/>
    <x v="0"/>
    <d v="2016-11-01T00:00:00"/>
    <x v="7"/>
    <n v="5015311"/>
    <n v="12"/>
    <n v="-1"/>
  </r>
  <r>
    <s v="COUNTY"/>
    <x v="17"/>
    <s v="872107"/>
    <n v="12"/>
    <n v="12"/>
    <x v="0"/>
    <d v="2016-11-01T00:00:00"/>
    <x v="7"/>
    <n v="5787930"/>
    <n v="12"/>
    <n v="1"/>
  </r>
  <r>
    <s v="COUNTY"/>
    <x v="17"/>
    <s v="872883"/>
    <n v="-12"/>
    <n v="12"/>
    <x v="0"/>
    <d v="2016-11-01T00:00:00"/>
    <x v="7"/>
    <n v="5004772"/>
    <n v="12"/>
    <n v="-1"/>
  </r>
  <r>
    <s v="COUNTY"/>
    <x v="17"/>
    <s v="872923"/>
    <n v="-12"/>
    <n v="12"/>
    <x v="0"/>
    <d v="2016-11-01T00:00:00"/>
    <x v="7"/>
    <n v="5704290"/>
    <n v="12"/>
    <n v="-1"/>
  </r>
  <r>
    <s v="AWH"/>
    <x v="17"/>
    <s v="872958"/>
    <n v="-12"/>
    <n v="12"/>
    <x v="0"/>
    <d v="2016-11-01T00:00:00"/>
    <x v="7"/>
    <n v="5769520"/>
    <n v="12"/>
    <n v="-1"/>
  </r>
  <r>
    <s v="COUNTY"/>
    <x v="17"/>
    <s v="873864"/>
    <n v="-12"/>
    <n v="12"/>
    <x v="0"/>
    <d v="2016-11-01T00:00:00"/>
    <x v="7"/>
    <n v="5783030"/>
    <n v="12"/>
    <n v="-1"/>
  </r>
  <r>
    <s v="COUNTY"/>
    <x v="17"/>
    <s v="874007"/>
    <n v="12"/>
    <n v="12"/>
    <x v="0"/>
    <d v="2016-11-01T00:00:00"/>
    <x v="7"/>
    <n v="5784680"/>
    <n v="12"/>
    <n v="1"/>
  </r>
  <r>
    <s v="AWH"/>
    <x v="17"/>
    <s v="13360488"/>
    <n v="216"/>
    <n v="216"/>
    <x v="0"/>
    <d v="2016-11-01T00:00:00"/>
    <x v="7"/>
    <n v="5769520"/>
    <n v="12"/>
    <n v="18"/>
  </r>
  <r>
    <s v="COUNTY"/>
    <x v="17"/>
    <s v="13360488"/>
    <n v="60"/>
    <n v="60"/>
    <x v="0"/>
    <d v="2016-11-01T00:00:00"/>
    <x v="7"/>
    <n v="5717600"/>
    <n v="12"/>
    <n v="5"/>
  </r>
  <r>
    <s v="COUNTY"/>
    <x v="17"/>
    <s v="13360488"/>
    <n v="24"/>
    <n v="24"/>
    <x v="0"/>
    <d v="2016-11-01T00:00:00"/>
    <x v="7"/>
    <n v="5767910"/>
    <n v="12"/>
    <n v="2"/>
  </r>
  <r>
    <s v="COUNTY"/>
    <x v="17"/>
    <s v="13360488"/>
    <n v="1512"/>
    <n v="1512"/>
    <x v="0"/>
    <d v="2016-11-01T00:00:00"/>
    <x v="7"/>
    <n v="5779890"/>
    <n v="12"/>
    <n v="126"/>
  </r>
  <r>
    <s v="COUNTY"/>
    <x v="17"/>
    <s v="13629802"/>
    <n v="168"/>
    <n v="168"/>
    <x v="0"/>
    <d v="2016-11-01T00:00:00"/>
    <x v="7"/>
    <n v="5765910"/>
    <n v="12"/>
    <n v="14"/>
  </r>
  <r>
    <s v="AWH"/>
    <x v="17"/>
    <s v="13860659"/>
    <n v="120"/>
    <n v="120"/>
    <x v="0"/>
    <d v="2016-11-01T00:00:00"/>
    <x v="7"/>
    <n v="5773800"/>
    <n v="12"/>
    <n v="10"/>
  </r>
  <r>
    <s v="COUNTY"/>
    <x v="17"/>
    <s v="13860659"/>
    <n v="48"/>
    <n v="48"/>
    <x v="0"/>
    <d v="2016-11-01T00:00:00"/>
    <x v="7"/>
    <n v="5758940"/>
    <n v="12"/>
    <n v="4"/>
  </r>
  <r>
    <s v="COUNTY"/>
    <x v="17"/>
    <s v="13860659"/>
    <n v="12"/>
    <n v="12"/>
    <x v="0"/>
    <d v="2016-11-01T00:00:00"/>
    <x v="7"/>
    <n v="5781730"/>
    <n v="12"/>
    <n v="1"/>
  </r>
  <r>
    <s v="COUNTY"/>
    <x v="17"/>
    <s v="13860659"/>
    <n v="720"/>
    <n v="720"/>
    <x v="0"/>
    <d v="2016-11-01T00:00:00"/>
    <x v="7"/>
    <n v="5761300"/>
    <n v="12"/>
    <n v="60"/>
  </r>
  <r>
    <s v="COUNTY"/>
    <x v="17"/>
    <s v="877210"/>
    <n v="-9"/>
    <n v="9"/>
    <x v="0"/>
    <d v="2016-11-07T00:00:00"/>
    <x v="7"/>
    <n v="5769960"/>
    <n v="12"/>
    <n v="-0.75"/>
  </r>
  <r>
    <s v="COUNTY"/>
    <x v="17"/>
    <s v="877225"/>
    <n v="-9"/>
    <n v="9"/>
    <x v="0"/>
    <d v="2016-11-07T00:00:00"/>
    <x v="7"/>
    <n v="5015648"/>
    <n v="12"/>
    <n v="-0.75"/>
  </r>
  <r>
    <s v="COUNTY"/>
    <x v="17"/>
    <s v="877228"/>
    <n v="3"/>
    <n v="3"/>
    <x v="0"/>
    <d v="2016-11-07T00:00:00"/>
    <x v="7"/>
    <n v="5763190"/>
    <n v="12"/>
    <n v="0.25"/>
  </r>
  <r>
    <s v="COUNTY"/>
    <x v="17"/>
    <s v="877245"/>
    <n v="-9"/>
    <n v="9"/>
    <x v="0"/>
    <d v="2016-11-07T00:00:00"/>
    <x v="7"/>
    <n v="5015313"/>
    <n v="12"/>
    <n v="-0.75"/>
  </r>
  <r>
    <s v="COUNTY"/>
    <x v="17"/>
    <s v="877246"/>
    <n v="-9"/>
    <n v="9"/>
    <x v="0"/>
    <d v="2016-11-07T00:00:00"/>
    <x v="7"/>
    <n v="5007409"/>
    <n v="12"/>
    <n v="-0.75"/>
  </r>
  <r>
    <s v="COUNTY"/>
    <x v="17"/>
    <s v="877270"/>
    <n v="3"/>
    <n v="3"/>
    <x v="0"/>
    <d v="2016-11-07T00:00:00"/>
    <x v="7"/>
    <n v="5760890"/>
    <n v="12"/>
    <n v="0.25"/>
  </r>
  <r>
    <s v="COUNTY"/>
    <x v="17"/>
    <s v="878244"/>
    <n v="3"/>
    <n v="3"/>
    <x v="0"/>
    <d v="2016-11-07T00:00:00"/>
    <x v="7"/>
    <n v="5765930"/>
    <n v="12"/>
    <n v="0.25"/>
  </r>
  <r>
    <s v="COUNTY"/>
    <x v="17"/>
    <s v="878443"/>
    <n v="-9"/>
    <n v="9"/>
    <x v="0"/>
    <d v="2016-11-07T00:00:00"/>
    <x v="7"/>
    <n v="5768130"/>
    <n v="12"/>
    <n v="-0.75"/>
  </r>
  <r>
    <s v="COUNTY"/>
    <x v="17"/>
    <s v="878926"/>
    <n v="3"/>
    <n v="3"/>
    <x v="0"/>
    <d v="2016-11-07T00:00:00"/>
    <x v="7"/>
    <n v="5776060"/>
    <n v="12"/>
    <n v="0.25"/>
  </r>
  <r>
    <s v="COUNTY"/>
    <x v="17"/>
    <s v="879376"/>
    <n v="-9"/>
    <n v="9"/>
    <x v="0"/>
    <d v="2016-11-07T00:00:00"/>
    <x v="7"/>
    <n v="5733950"/>
    <n v="12"/>
    <n v="-0.75"/>
  </r>
  <r>
    <s v="COUNTY"/>
    <x v="17"/>
    <s v="877191"/>
    <n v="9"/>
    <n v="9"/>
    <x v="0"/>
    <d v="2016-11-14T00:00:00"/>
    <x v="7"/>
    <n v="5770250"/>
    <n v="12"/>
    <n v="0.75"/>
  </r>
  <r>
    <s v="COUNTY"/>
    <x v="17"/>
    <s v="880183"/>
    <n v="6"/>
    <n v="6"/>
    <x v="0"/>
    <d v="2016-11-14T00:00:00"/>
    <x v="7"/>
    <n v="5746110"/>
    <n v="12"/>
    <n v="0.5"/>
  </r>
  <r>
    <s v="COUNTY"/>
    <x v="17"/>
    <s v="880247"/>
    <n v="-6"/>
    <n v="6"/>
    <x v="0"/>
    <d v="2016-11-14T00:00:00"/>
    <x v="7"/>
    <n v="5770250"/>
    <n v="12"/>
    <n v="-0.5"/>
  </r>
  <r>
    <s v="COUNTY"/>
    <x v="17"/>
    <s v="880398"/>
    <n v="-6"/>
    <n v="6"/>
    <x v="0"/>
    <d v="2016-11-14T00:00:00"/>
    <x v="7"/>
    <n v="5767680"/>
    <n v="12"/>
    <n v="-0.5"/>
  </r>
  <r>
    <s v="COUNTY"/>
    <x v="17"/>
    <s v="880424"/>
    <n v="-6"/>
    <n v="6"/>
    <x v="0"/>
    <d v="2016-11-14T00:00:00"/>
    <x v="7"/>
    <n v="5783420"/>
    <n v="12"/>
    <n v="-0.5"/>
  </r>
  <r>
    <s v="COUNTY"/>
    <x v="17"/>
    <s v="880431"/>
    <n v="-6"/>
    <n v="6"/>
    <x v="0"/>
    <d v="2016-11-14T00:00:00"/>
    <x v="7"/>
    <n v="5762850"/>
    <n v="12"/>
    <n v="-0.5"/>
  </r>
  <r>
    <s v="COUNTY"/>
    <x v="17"/>
    <s v="880457"/>
    <n v="6"/>
    <n v="6"/>
    <x v="0"/>
    <d v="2016-11-14T00:00:00"/>
    <x v="7"/>
    <n v="5728460"/>
    <n v="12"/>
    <n v="0.5"/>
  </r>
  <r>
    <s v="COUNTY"/>
    <x v="17"/>
    <s v="880611"/>
    <n v="6"/>
    <n v="6"/>
    <x v="0"/>
    <d v="2016-11-14T00:00:00"/>
    <x v="7"/>
    <n v="5711970"/>
    <n v="12"/>
    <n v="0.5"/>
  </r>
  <r>
    <s v="COUNTY"/>
    <x v="17"/>
    <s v="881187"/>
    <n v="-6"/>
    <n v="6"/>
    <x v="0"/>
    <d v="2016-11-14T00:00:00"/>
    <x v="7"/>
    <n v="5742080"/>
    <n v="12"/>
    <n v="-0.5"/>
  </r>
  <r>
    <s v="COUNTY"/>
    <x v="17"/>
    <s v="881188"/>
    <n v="6"/>
    <n v="6"/>
    <x v="0"/>
    <d v="2016-11-14T00:00:00"/>
    <x v="7"/>
    <n v="5743630"/>
    <n v="12"/>
    <n v="0.5"/>
  </r>
  <r>
    <s v="COUNTY"/>
    <x v="17"/>
    <s v="883234"/>
    <n v="6"/>
    <n v="6"/>
    <x v="0"/>
    <d v="2016-11-14T00:00:00"/>
    <x v="7"/>
    <n v="5781740"/>
    <n v="12"/>
    <n v="0.5"/>
  </r>
  <r>
    <s v="COUNTY"/>
    <x v="17"/>
    <s v="883248"/>
    <n v="6"/>
    <n v="6"/>
    <x v="0"/>
    <d v="2016-11-14T00:00:00"/>
    <x v="7"/>
    <n v="5711110"/>
    <n v="12"/>
    <n v="0.5"/>
  </r>
  <r>
    <s v="COUNTY"/>
    <x v="17"/>
    <s v="889069"/>
    <n v="6"/>
    <n v="6"/>
    <x v="0"/>
    <d v="2016-11-14T00:00:00"/>
    <x v="7"/>
    <n v="5763840"/>
    <n v="12"/>
    <n v="0.5"/>
  </r>
  <r>
    <s v="COUNTY"/>
    <x v="17"/>
    <s v="883615"/>
    <n v="-3"/>
    <n v="3"/>
    <x v="0"/>
    <d v="2016-11-21T00:00:00"/>
    <x v="7"/>
    <n v="5766140"/>
    <n v="12"/>
    <n v="-0.25"/>
  </r>
  <r>
    <s v="COUNTY"/>
    <x v="17"/>
    <s v="883658"/>
    <n v="-3"/>
    <n v="3"/>
    <x v="0"/>
    <d v="2016-11-21T00:00:00"/>
    <x v="7"/>
    <n v="5783430"/>
    <n v="12"/>
    <n v="-0.25"/>
  </r>
  <r>
    <s v="COUNTY"/>
    <x v="17"/>
    <s v="883680"/>
    <n v="9"/>
    <n v="9"/>
    <x v="0"/>
    <d v="2016-11-21T00:00:00"/>
    <x v="7"/>
    <n v="5756800"/>
    <n v="12"/>
    <n v="0.75"/>
  </r>
  <r>
    <s v="COUNTY"/>
    <x v="17"/>
    <s v="883706"/>
    <n v="-3"/>
    <n v="3"/>
    <x v="0"/>
    <d v="2016-11-21T00:00:00"/>
    <x v="7"/>
    <n v="5016654"/>
    <n v="12"/>
    <n v="-0.25"/>
  </r>
  <r>
    <s v="COUNTY"/>
    <x v="17"/>
    <s v="884587"/>
    <n v="-3"/>
    <n v="3"/>
    <x v="0"/>
    <d v="2016-11-21T00:00:00"/>
    <x v="7"/>
    <n v="5787390"/>
    <n v="12"/>
    <n v="-0.25"/>
  </r>
  <r>
    <s v="COUNTY"/>
    <x v="17"/>
    <s v="884814"/>
    <n v="9"/>
    <n v="9"/>
    <x v="0"/>
    <d v="2016-11-21T00:00:00"/>
    <x v="7"/>
    <n v="5746050"/>
    <n v="12"/>
    <n v="0.75"/>
  </r>
  <r>
    <s v="COUNTY"/>
    <x v="17"/>
    <s v="881138"/>
    <n v="6"/>
    <n v="6"/>
    <x v="0"/>
    <d v="2016-11-28T00:00:00"/>
    <x v="7"/>
    <n v="5763270"/>
    <n v="12"/>
    <n v="0.5"/>
  </r>
  <r>
    <s v="COUNTY"/>
    <x v="17"/>
    <s v="883649"/>
    <n v="3"/>
    <n v="3"/>
    <x v="0"/>
    <d v="2016-11-28T00:00:00"/>
    <x v="7"/>
    <n v="5711110"/>
    <n v="12"/>
    <n v="0.25"/>
  </r>
  <r>
    <s v="COUNTY"/>
    <x v="17"/>
    <s v="884685"/>
    <n v="3"/>
    <n v="3"/>
    <x v="0"/>
    <d v="2016-11-28T00:00:00"/>
    <x v="7"/>
    <n v="5781740"/>
    <n v="12"/>
    <n v="0.25"/>
  </r>
  <r>
    <s v="COUNTY"/>
    <x v="17"/>
    <s v="885052"/>
    <n v="12"/>
    <n v="12"/>
    <x v="0"/>
    <d v="2016-11-28T00:00:00"/>
    <x v="7"/>
    <n v="5765420"/>
    <n v="12"/>
    <n v="1"/>
  </r>
  <r>
    <s v="COUNTY"/>
    <x v="17"/>
    <s v="885586"/>
    <n v="12"/>
    <n v="12"/>
    <x v="0"/>
    <d v="2016-11-28T00:00:00"/>
    <x v="7"/>
    <n v="5007623"/>
    <n v="12"/>
    <n v="1"/>
  </r>
  <r>
    <s v="COUNTY"/>
    <x v="17"/>
    <s v="885716"/>
    <n v="12"/>
    <n v="12"/>
    <x v="0"/>
    <d v="2016-11-28T00:00:00"/>
    <x v="7"/>
    <n v="5776360"/>
    <n v="12"/>
    <n v="1"/>
  </r>
  <r>
    <s v="COUNTY"/>
    <x v="17"/>
    <s v="885744"/>
    <n v="12"/>
    <n v="12"/>
    <x v="0"/>
    <d v="2016-11-28T00:00:00"/>
    <x v="7"/>
    <n v="5785530"/>
    <n v="12"/>
    <n v="1"/>
  </r>
  <r>
    <s v="COUNTY"/>
    <x v="17"/>
    <s v="889050"/>
    <n v="12"/>
    <n v="12"/>
    <x v="0"/>
    <d v="2016-11-28T00:00:00"/>
    <x v="7"/>
    <n v="5773510"/>
    <n v="12"/>
    <n v="1"/>
  </r>
  <r>
    <s v="COUNTY"/>
    <x v="17"/>
    <s v="888454"/>
    <n v="12"/>
    <n v="12"/>
    <x v="0"/>
    <d v="2016-11-30T00:00:00"/>
    <x v="7"/>
    <n v="5706740"/>
    <n v="12"/>
    <n v="1"/>
  </r>
  <r>
    <s v="COUNTY"/>
    <x v="17"/>
    <s v="877192"/>
    <n v="12"/>
    <n v="12"/>
    <x v="0"/>
    <d v="2016-12-01T00:00:00"/>
    <x v="8"/>
    <n v="5770250"/>
    <n v="12"/>
    <n v="1"/>
  </r>
  <r>
    <s v="COUNTY"/>
    <x v="17"/>
    <s v="880248"/>
    <n v="-12"/>
    <n v="12"/>
    <x v="0"/>
    <d v="2016-12-01T00:00:00"/>
    <x v="8"/>
    <n v="5770250"/>
    <n v="12"/>
    <n v="-1"/>
  </r>
  <r>
    <s v="COUNTY"/>
    <x v="17"/>
    <s v="884588"/>
    <n v="-12"/>
    <n v="12"/>
    <x v="0"/>
    <d v="2016-12-01T00:00:00"/>
    <x v="8"/>
    <n v="5787390"/>
    <n v="12"/>
    <n v="-1"/>
  </r>
  <r>
    <s v="COUNTY"/>
    <x v="17"/>
    <s v="886523"/>
    <n v="-12"/>
    <n v="12"/>
    <x v="0"/>
    <d v="2016-12-01T00:00:00"/>
    <x v="8"/>
    <n v="5787930"/>
    <n v="12"/>
    <n v="-1"/>
  </r>
  <r>
    <s v="COUNTY"/>
    <x v="17"/>
    <s v="891087"/>
    <n v="-12"/>
    <n v="12"/>
    <x v="0"/>
    <d v="2016-12-01T00:00:00"/>
    <x v="8"/>
    <n v="5718970"/>
    <n v="12"/>
    <n v="-1"/>
  </r>
  <r>
    <s v="COUNTY"/>
    <x v="17"/>
    <s v="891719"/>
    <n v="-12"/>
    <n v="12"/>
    <x v="0"/>
    <d v="2016-12-01T00:00:00"/>
    <x v="8"/>
    <n v="5779250"/>
    <n v="12"/>
    <n v="-1"/>
  </r>
  <r>
    <s v="COUNTY"/>
    <x v="17"/>
    <s v="13629815"/>
    <n v="192"/>
    <n v="192"/>
    <x v="0"/>
    <d v="2016-12-01T00:00:00"/>
    <x v="8"/>
    <n v="5781300"/>
    <n v="12"/>
    <n v="16"/>
  </r>
  <r>
    <s v="AWH"/>
    <x v="17"/>
    <s v="13860671"/>
    <n v="120"/>
    <n v="120"/>
    <x v="0"/>
    <d v="2016-12-01T00:00:00"/>
    <x v="8"/>
    <n v="5765750"/>
    <n v="12"/>
    <n v="10"/>
  </r>
  <r>
    <s v="COUNTY"/>
    <x v="17"/>
    <s v="13860671"/>
    <n v="48"/>
    <n v="48"/>
    <x v="0"/>
    <d v="2016-12-01T00:00:00"/>
    <x v="8"/>
    <n v="5758940"/>
    <n v="12"/>
    <n v="4"/>
  </r>
  <r>
    <s v="COUNTY"/>
    <x v="17"/>
    <s v="13860671"/>
    <n v="12"/>
    <n v="12"/>
    <x v="0"/>
    <d v="2016-12-01T00:00:00"/>
    <x v="8"/>
    <n v="5781730"/>
    <n v="12"/>
    <n v="1"/>
  </r>
  <r>
    <s v="COUNTY"/>
    <x v="17"/>
    <s v="13860671"/>
    <n v="744"/>
    <n v="744"/>
    <x v="0"/>
    <d v="2016-12-01T00:00:00"/>
    <x v="8"/>
    <n v="5781550"/>
    <n v="12"/>
    <n v="62"/>
  </r>
  <r>
    <s v="AWH"/>
    <x v="17"/>
    <s v="14071048"/>
    <n v="156"/>
    <n v="156"/>
    <x v="0"/>
    <d v="2016-12-01T00:00:00"/>
    <x v="8"/>
    <n v="5767590"/>
    <n v="12"/>
    <n v="13"/>
  </r>
  <r>
    <s v="COUNTY"/>
    <x v="17"/>
    <s v="14071048"/>
    <n v="48"/>
    <n v="48"/>
    <x v="0"/>
    <d v="2016-12-01T00:00:00"/>
    <x v="8"/>
    <n v="5722700"/>
    <n v="12"/>
    <n v="4"/>
  </r>
  <r>
    <s v="COUNTY"/>
    <x v="17"/>
    <s v="14071048"/>
    <n v="24"/>
    <n v="24"/>
    <x v="0"/>
    <d v="2016-12-01T00:00:00"/>
    <x v="8"/>
    <n v="5767910"/>
    <n v="12"/>
    <n v="2"/>
  </r>
  <r>
    <s v="COUNTY"/>
    <x v="17"/>
    <s v="14071048"/>
    <n v="1032"/>
    <n v="1032"/>
    <x v="0"/>
    <d v="2016-12-01T00:00:00"/>
    <x v="8"/>
    <n v="5015759"/>
    <n v="12"/>
    <n v="86"/>
  </r>
  <r>
    <s v="COUNTY"/>
    <x v="17"/>
    <s v="890124"/>
    <n v="3"/>
    <n v="3"/>
    <x v="0"/>
    <d v="2016-12-05T00:00:00"/>
    <x v="8"/>
    <n v="5748610"/>
    <n v="12"/>
    <n v="0.25"/>
  </r>
  <r>
    <s v="COUNTY"/>
    <x v="17"/>
    <s v="892233"/>
    <n v="-9"/>
    <n v="9"/>
    <x v="0"/>
    <d v="2016-12-05T00:00:00"/>
    <x v="8"/>
    <n v="5006730"/>
    <n v="12"/>
    <n v="-0.75"/>
  </r>
  <r>
    <s v="COUNTY"/>
    <x v="17"/>
    <s v="893088"/>
    <n v="12"/>
    <n v="12"/>
    <x v="0"/>
    <d v="2016-12-05T00:00:00"/>
    <x v="8"/>
    <n v="5014181"/>
    <n v="12"/>
    <n v="1"/>
  </r>
  <r>
    <s v="COUNTY"/>
    <x v="17"/>
    <s v="894920"/>
    <n v="3"/>
    <n v="3"/>
    <x v="0"/>
    <d v="2016-12-05T00:00:00"/>
    <x v="8"/>
    <n v="5782850"/>
    <n v="12"/>
    <n v="0.25"/>
  </r>
  <r>
    <s v="COUNTY"/>
    <x v="17"/>
    <s v="895096"/>
    <n v="-9"/>
    <n v="9"/>
    <x v="0"/>
    <d v="2016-12-05T00:00:00"/>
    <x v="8"/>
    <n v="5781970"/>
    <n v="12"/>
    <n v="-0.75"/>
  </r>
  <r>
    <s v="AWH"/>
    <x v="17"/>
    <s v="891547"/>
    <n v="12"/>
    <n v="12"/>
    <x v="0"/>
    <d v="2016-12-26T00:00:00"/>
    <x v="8"/>
    <n v="5731280"/>
    <n v="12"/>
    <n v="1"/>
  </r>
  <r>
    <s v="COUNTY"/>
    <x v="17"/>
    <s v="893149"/>
    <n v="12"/>
    <n v="12"/>
    <x v="0"/>
    <d v="2016-12-26T00:00:00"/>
    <x v="8"/>
    <n v="5013840"/>
    <n v="12"/>
    <n v="1"/>
  </r>
  <r>
    <s v="COUNTY"/>
    <x v="17"/>
    <s v="895594"/>
    <n v="12"/>
    <n v="12"/>
    <x v="0"/>
    <d v="2016-12-31T00:00:00"/>
    <x v="8"/>
    <n v="5766860"/>
    <n v="12"/>
    <n v="1"/>
  </r>
  <r>
    <s v="COUNTY"/>
    <x v="17"/>
    <s v="895630"/>
    <n v="12"/>
    <n v="12"/>
    <x v="0"/>
    <d v="2016-12-31T00:00:00"/>
    <x v="8"/>
    <n v="5752870"/>
    <n v="12"/>
    <n v="1"/>
  </r>
  <r>
    <s v="COUNTY"/>
    <x v="17"/>
    <s v="895897"/>
    <n v="12"/>
    <n v="12"/>
    <x v="0"/>
    <d v="2016-12-31T00:00:00"/>
    <x v="8"/>
    <n v="5766040"/>
    <n v="12"/>
    <n v="1"/>
  </r>
  <r>
    <s v="COUNTY"/>
    <x v="17"/>
    <s v="895904"/>
    <n v="12"/>
    <n v="12"/>
    <x v="0"/>
    <d v="2016-12-31T00:00:00"/>
    <x v="8"/>
    <n v="5762280"/>
    <n v="12"/>
    <n v="1"/>
  </r>
  <r>
    <s v="COUNTY"/>
    <x v="17"/>
    <s v="895908"/>
    <n v="12"/>
    <n v="12"/>
    <x v="0"/>
    <d v="2016-12-31T00:00:00"/>
    <x v="8"/>
    <n v="5769980"/>
    <n v="12"/>
    <n v="1"/>
  </r>
  <r>
    <s v="COUNTY"/>
    <x v="17"/>
    <s v="895912"/>
    <n v="12"/>
    <n v="12"/>
    <x v="0"/>
    <d v="2016-12-31T00:00:00"/>
    <x v="8"/>
    <n v="5765340"/>
    <n v="12"/>
    <n v="1"/>
  </r>
  <r>
    <s v="COUNTY"/>
    <x v="17"/>
    <s v="895923"/>
    <n v="12"/>
    <n v="12"/>
    <x v="0"/>
    <d v="2016-12-31T00:00:00"/>
    <x v="8"/>
    <n v="5007058"/>
    <n v="12"/>
    <n v="1"/>
  </r>
  <r>
    <s v="COUNTY"/>
    <x v="17"/>
    <s v="891088"/>
    <n v="-12"/>
    <n v="12"/>
    <x v="0"/>
    <d v="2017-01-01T00:00:00"/>
    <x v="9"/>
    <n v="5718970"/>
    <n v="12"/>
    <n v="-1"/>
  </r>
  <r>
    <s v="COUNTY"/>
    <x v="17"/>
    <s v="891720"/>
    <n v="-12"/>
    <n v="12"/>
    <x v="0"/>
    <d v="2017-01-01T00:00:00"/>
    <x v="9"/>
    <n v="5779250"/>
    <n v="12"/>
    <n v="-1"/>
  </r>
  <r>
    <s v="COUNTY"/>
    <x v="17"/>
    <s v="892234"/>
    <n v="-12"/>
    <n v="12"/>
    <x v="0"/>
    <d v="2017-01-01T00:00:00"/>
    <x v="9"/>
    <n v="5006730"/>
    <n v="12"/>
    <n v="-1"/>
  </r>
  <r>
    <s v="COUNTY"/>
    <x v="17"/>
    <s v="893147"/>
    <n v="-12"/>
    <n v="12"/>
    <x v="0"/>
    <d v="2017-01-01T00:00:00"/>
    <x v="9"/>
    <n v="5763380"/>
    <n v="12"/>
    <n v="-1"/>
  </r>
  <r>
    <s v="COUNTY"/>
    <x v="17"/>
    <s v="894310"/>
    <n v="-12"/>
    <n v="12"/>
    <x v="0"/>
    <d v="2017-01-01T00:00:00"/>
    <x v="9"/>
    <n v="5006631"/>
    <n v="12"/>
    <n v="-1"/>
  </r>
  <r>
    <s v="COUNTY"/>
    <x v="17"/>
    <s v="894769"/>
    <n v="-12"/>
    <n v="12"/>
    <x v="0"/>
    <d v="2017-01-01T00:00:00"/>
    <x v="9"/>
    <n v="5777840"/>
    <n v="12"/>
    <n v="-1"/>
  </r>
  <r>
    <s v="COUNTY"/>
    <x v="17"/>
    <s v="895097"/>
    <n v="-12"/>
    <n v="12"/>
    <x v="0"/>
    <d v="2017-01-01T00:00:00"/>
    <x v="9"/>
    <n v="5781970"/>
    <n v="12"/>
    <n v="-1"/>
  </r>
  <r>
    <s v="COUNTY"/>
    <x v="17"/>
    <s v="895459"/>
    <n v="-12"/>
    <n v="12"/>
    <x v="0"/>
    <d v="2017-01-01T00:00:00"/>
    <x v="9"/>
    <n v="5782390"/>
    <n v="12"/>
    <n v="-1"/>
  </r>
  <r>
    <s v="COUNTY"/>
    <x v="17"/>
    <s v="896382"/>
    <n v="12"/>
    <n v="12"/>
    <x v="0"/>
    <d v="2017-01-01T00:00:00"/>
    <x v="9"/>
    <n v="5789400"/>
    <n v="12"/>
    <n v="1"/>
  </r>
  <r>
    <s v="COUNTY"/>
    <x v="17"/>
    <s v="896449"/>
    <n v="12"/>
    <n v="12"/>
    <x v="0"/>
    <d v="2017-01-01T00:00:00"/>
    <x v="9"/>
    <n v="5766860"/>
    <n v="12"/>
    <n v="1"/>
  </r>
  <r>
    <s v="COUNTY"/>
    <x v="17"/>
    <s v="898973"/>
    <n v="12"/>
    <n v="12"/>
    <x v="0"/>
    <d v="2017-01-01T00:00:00"/>
    <x v="9"/>
    <n v="5769980"/>
    <n v="12"/>
    <n v="1"/>
  </r>
  <r>
    <s v="AWH"/>
    <x v="17"/>
    <s v="13860681"/>
    <n v="120"/>
    <n v="120"/>
    <x v="0"/>
    <d v="2017-01-01T00:00:00"/>
    <x v="9"/>
    <n v="5773800"/>
    <n v="12"/>
    <n v="10"/>
  </r>
  <r>
    <s v="COUNTY"/>
    <x v="17"/>
    <s v="13860681"/>
    <n v="48"/>
    <n v="48"/>
    <x v="0"/>
    <d v="2017-01-01T00:00:00"/>
    <x v="9"/>
    <n v="5758940"/>
    <n v="12"/>
    <n v="4"/>
  </r>
  <r>
    <s v="COUNTY"/>
    <x v="17"/>
    <s v="13860681"/>
    <n v="12"/>
    <n v="12"/>
    <x v="0"/>
    <d v="2017-01-01T00:00:00"/>
    <x v="9"/>
    <n v="5781730"/>
    <n v="12"/>
    <n v="1"/>
  </r>
  <r>
    <s v="COUNTY"/>
    <x v="17"/>
    <s v="13860681"/>
    <n v="744"/>
    <n v="744"/>
    <x v="0"/>
    <d v="2017-01-01T00:00:00"/>
    <x v="9"/>
    <n v="5761300"/>
    <n v="12"/>
    <n v="62"/>
  </r>
  <r>
    <s v="AWH"/>
    <x v="17"/>
    <s v="14118647"/>
    <n v="156"/>
    <n v="156"/>
    <x v="0"/>
    <d v="2017-01-01T00:00:00"/>
    <x v="9"/>
    <n v="5767590"/>
    <n v="12"/>
    <n v="13"/>
  </r>
  <r>
    <s v="COUNTY"/>
    <x v="17"/>
    <s v="14118647"/>
    <n v="48"/>
    <n v="48"/>
    <x v="0"/>
    <d v="2017-01-01T00:00:00"/>
    <x v="9"/>
    <n v="5709730"/>
    <n v="12"/>
    <n v="4"/>
  </r>
  <r>
    <s v="COUNTY"/>
    <x v="17"/>
    <s v="14118647"/>
    <n v="24"/>
    <n v="24"/>
    <x v="0"/>
    <d v="2017-01-01T00:00:00"/>
    <x v="9"/>
    <n v="5786520"/>
    <n v="12"/>
    <n v="2"/>
  </r>
  <r>
    <s v="COUNTY"/>
    <x v="17"/>
    <s v="14118647"/>
    <n v="1020"/>
    <n v="1020"/>
    <x v="0"/>
    <d v="2017-01-01T00:00:00"/>
    <x v="9"/>
    <n v="5012797"/>
    <n v="12"/>
    <n v="85"/>
  </r>
  <r>
    <s v="COUNTY"/>
    <x v="17"/>
    <s v="14318964"/>
    <n v="132"/>
    <n v="132"/>
    <x v="0"/>
    <d v="2017-01-01T00:00:00"/>
    <x v="9"/>
    <n v="5781130"/>
    <n v="12"/>
    <n v="11"/>
  </r>
  <r>
    <s v="COUNTY"/>
    <x v="17"/>
    <s v="905598"/>
    <n v="-9.6"/>
    <n v="9.6"/>
    <x v="0"/>
    <d v="2017-01-02T00:00:00"/>
    <x v="9"/>
    <n v="5772060"/>
    <n v="12"/>
    <n v="-0.79999999999999993"/>
  </r>
  <r>
    <s v="COUNTY"/>
    <x v="17"/>
    <s v="913179"/>
    <n v="9.6"/>
    <n v="9.6"/>
    <x v="0"/>
    <d v="2017-01-23T00:00:00"/>
    <x v="9"/>
    <n v="5765910"/>
    <n v="12"/>
    <n v="0.79999999999999993"/>
  </r>
  <r>
    <s v="COUNTY"/>
    <x v="17"/>
    <s v="913195"/>
    <n v="9.6"/>
    <n v="9.6"/>
    <x v="0"/>
    <d v="2017-01-23T00:00:00"/>
    <x v="9"/>
    <n v="5784680"/>
    <n v="12"/>
    <n v="0.79999999999999993"/>
  </r>
  <r>
    <s v="COUNTY"/>
    <x v="17"/>
    <s v="913964"/>
    <n v="9.6"/>
    <n v="9.6"/>
    <x v="0"/>
    <d v="2017-01-23T00:00:00"/>
    <x v="9"/>
    <n v="5742710"/>
    <n v="12"/>
    <n v="0.79999999999999993"/>
  </r>
  <r>
    <s v="COUNTY"/>
    <x v="17"/>
    <s v="911117"/>
    <n v="-12"/>
    <n v="12"/>
    <x v="0"/>
    <d v="2017-02-01T00:00:00"/>
    <x v="10"/>
    <n v="5787130"/>
    <n v="12"/>
    <n v="-1"/>
  </r>
  <r>
    <s v="COUNTY"/>
    <x v="17"/>
    <s v="913343"/>
    <n v="-12"/>
    <n v="12"/>
    <x v="0"/>
    <d v="2017-02-01T00:00:00"/>
    <x v="10"/>
    <n v="5779580"/>
    <n v="12"/>
    <n v="-1"/>
  </r>
  <r>
    <s v="COUNTY"/>
    <x v="17"/>
    <s v="913409"/>
    <n v="-12"/>
    <n v="12"/>
    <x v="0"/>
    <d v="2017-02-01T00:00:00"/>
    <x v="10"/>
    <n v="5014594"/>
    <n v="12"/>
    <n v="-1"/>
  </r>
  <r>
    <s v="COUNTY"/>
    <x v="17"/>
    <s v="922977"/>
    <n v="12"/>
    <n v="12"/>
    <x v="0"/>
    <d v="2017-02-01T00:00:00"/>
    <x v="10"/>
    <n v="5784960"/>
    <n v="12"/>
    <n v="1"/>
  </r>
  <r>
    <s v="AWH"/>
    <x v="17"/>
    <s v="14118662"/>
    <n v="156"/>
    <n v="156"/>
    <x v="0"/>
    <d v="2017-02-01T00:00:00"/>
    <x v="10"/>
    <n v="5767590"/>
    <n v="12"/>
    <n v="13"/>
  </r>
  <r>
    <s v="COUNTY"/>
    <x v="17"/>
    <s v="14118662"/>
    <n v="48"/>
    <n v="48"/>
    <x v="0"/>
    <d v="2017-02-01T00:00:00"/>
    <x v="10"/>
    <n v="5722700"/>
    <n v="12"/>
    <n v="4"/>
  </r>
  <r>
    <s v="COUNTY"/>
    <x v="17"/>
    <s v="14118662"/>
    <n v="24"/>
    <n v="24"/>
    <x v="0"/>
    <d v="2017-02-01T00:00:00"/>
    <x v="10"/>
    <n v="5767910"/>
    <n v="12"/>
    <n v="2"/>
  </r>
  <r>
    <s v="COUNTY"/>
    <x v="17"/>
    <s v="14118662"/>
    <n v="1044"/>
    <n v="1044"/>
    <x v="0"/>
    <d v="2017-02-01T00:00:00"/>
    <x v="10"/>
    <n v="5015759"/>
    <n v="12"/>
    <n v="87"/>
  </r>
  <r>
    <s v="COUNTY"/>
    <x v="17"/>
    <s v="14318985"/>
    <n v="132"/>
    <n v="132"/>
    <x v="0"/>
    <d v="2017-02-01T00:00:00"/>
    <x v="10"/>
    <n v="5784000"/>
    <n v="12"/>
    <n v="11"/>
  </r>
  <r>
    <s v="AWH"/>
    <x v="17"/>
    <s v="14497656"/>
    <n v="120"/>
    <n v="120"/>
    <x v="0"/>
    <d v="2017-02-01T00:00:00"/>
    <x v="10"/>
    <n v="5773800"/>
    <n v="12"/>
    <n v="10"/>
  </r>
  <r>
    <s v="COUNTY"/>
    <x v="17"/>
    <s v="14497656"/>
    <n v="36"/>
    <n v="36"/>
    <x v="0"/>
    <d v="2017-02-01T00:00:00"/>
    <x v="10"/>
    <n v="5758940"/>
    <n v="12"/>
    <n v="3"/>
  </r>
  <r>
    <s v="COUNTY"/>
    <x v="17"/>
    <s v="14497656"/>
    <n v="12"/>
    <n v="12"/>
    <x v="0"/>
    <d v="2017-02-01T00:00:00"/>
    <x v="10"/>
    <n v="5781730"/>
    <n v="12"/>
    <n v="1"/>
  </r>
  <r>
    <s v="COUNTY"/>
    <x v="17"/>
    <s v="14497656"/>
    <n v="588"/>
    <n v="588"/>
    <x v="0"/>
    <d v="2017-02-01T00:00:00"/>
    <x v="10"/>
    <n v="5761300"/>
    <n v="12"/>
    <n v="49"/>
  </r>
  <r>
    <s v="COUNTY"/>
    <x v="17"/>
    <s v="922607"/>
    <n v="12"/>
    <n v="12"/>
    <x v="0"/>
    <d v="2017-02-13T00:00:00"/>
    <x v="10"/>
    <n v="5016203"/>
    <n v="12"/>
    <n v="1"/>
  </r>
  <r>
    <s v="COUNTY"/>
    <x v="17"/>
    <s v="922621"/>
    <n v="12"/>
    <n v="12"/>
    <x v="0"/>
    <d v="2017-02-13T00:00:00"/>
    <x v="10"/>
    <n v="5005551"/>
    <n v="12"/>
    <n v="1"/>
  </r>
  <r>
    <s v="COUNTY"/>
    <x v="17"/>
    <s v="920462"/>
    <n v="6"/>
    <n v="6"/>
    <x v="0"/>
    <d v="2017-02-20T00:00:00"/>
    <x v="10"/>
    <n v="5742710"/>
    <n v="12"/>
    <n v="0.5"/>
  </r>
  <r>
    <s v="COUNTY"/>
    <x v="17"/>
    <s v="922935"/>
    <n v="12"/>
    <n v="12"/>
    <x v="0"/>
    <d v="2017-02-20T00:00:00"/>
    <x v="10"/>
    <n v="5741120"/>
    <n v="12"/>
    <n v="1"/>
  </r>
  <r>
    <s v="COUNTY"/>
    <x v="17"/>
    <s v="926437"/>
    <n v="12"/>
    <n v="12"/>
    <x v="0"/>
    <d v="2017-02-28T00:00:00"/>
    <x v="10"/>
    <n v="5784960"/>
    <n v="12"/>
    <n v="1"/>
  </r>
  <r>
    <s v="COUNTY"/>
    <x v="17"/>
    <s v="919249"/>
    <n v="-12"/>
    <n v="12"/>
    <x v="0"/>
    <d v="2017-03-01T00:00:00"/>
    <x v="11"/>
    <n v="5784870"/>
    <n v="12"/>
    <n v="-1"/>
  </r>
  <r>
    <s v="COUNTY"/>
    <x v="17"/>
    <s v="920465"/>
    <n v="12"/>
    <n v="12"/>
    <x v="0"/>
    <d v="2017-03-01T00:00:00"/>
    <x v="11"/>
    <n v="5742710"/>
    <n v="12"/>
    <n v="1"/>
  </r>
  <r>
    <s v="COUNTY"/>
    <x v="17"/>
    <s v="921222"/>
    <n v="12"/>
    <n v="12"/>
    <x v="0"/>
    <d v="2017-03-01T00:00:00"/>
    <x v="11"/>
    <n v="5790830"/>
    <n v="12"/>
    <n v="1"/>
  </r>
  <r>
    <s v="COUNTY"/>
    <x v="17"/>
    <s v="923149"/>
    <n v="12"/>
    <n v="12"/>
    <x v="0"/>
    <d v="2017-03-01T00:00:00"/>
    <x v="11"/>
    <n v="5790930"/>
    <n v="12"/>
    <n v="1"/>
  </r>
  <r>
    <s v="COUNTY"/>
    <x v="17"/>
    <s v="923853"/>
    <n v="12"/>
    <n v="12"/>
    <x v="0"/>
    <d v="2017-03-01T00:00:00"/>
    <x v="11"/>
    <n v="5762280"/>
    <n v="12"/>
    <n v="1"/>
  </r>
  <r>
    <s v="COUNTY"/>
    <x v="17"/>
    <s v="14318995"/>
    <n v="132"/>
    <n v="132"/>
    <x v="0"/>
    <d v="2017-03-01T00:00:00"/>
    <x v="11"/>
    <n v="5781130"/>
    <n v="12"/>
    <n v="11"/>
  </r>
  <r>
    <s v="AWH"/>
    <x v="17"/>
    <s v="14497685"/>
    <n v="120"/>
    <n v="120"/>
    <x v="0"/>
    <d v="2017-03-01T00:00:00"/>
    <x v="11"/>
    <n v="5765750"/>
    <n v="12"/>
    <n v="10"/>
  </r>
  <r>
    <s v="COUNTY"/>
    <x v="17"/>
    <s v="14497685"/>
    <n v="36"/>
    <n v="36"/>
    <x v="0"/>
    <d v="2017-03-01T00:00:00"/>
    <x v="11"/>
    <n v="5758940"/>
    <n v="12"/>
    <n v="3"/>
  </r>
  <r>
    <s v="COUNTY"/>
    <x v="17"/>
    <s v="14497685"/>
    <n v="12"/>
    <n v="12"/>
    <x v="0"/>
    <d v="2017-03-01T00:00:00"/>
    <x v="11"/>
    <n v="5781730"/>
    <n v="12"/>
    <n v="1"/>
  </r>
  <r>
    <s v="COUNTY"/>
    <x v="17"/>
    <s v="14497685"/>
    <n v="600"/>
    <n v="600"/>
    <x v="0"/>
    <d v="2017-03-01T00:00:00"/>
    <x v="11"/>
    <n v="5780840"/>
    <n v="12"/>
    <n v="50"/>
  </r>
  <r>
    <s v="AWH"/>
    <x v="17"/>
    <s v="14767430"/>
    <n v="156"/>
    <n v="156"/>
    <x v="0"/>
    <d v="2017-03-01T00:00:00"/>
    <x v="11"/>
    <n v="5767590"/>
    <n v="12"/>
    <n v="13"/>
  </r>
  <r>
    <s v="COUNTY"/>
    <x v="17"/>
    <s v="14767430"/>
    <n v="48"/>
    <n v="48"/>
    <x v="0"/>
    <d v="2017-03-01T00:00:00"/>
    <x v="11"/>
    <n v="5709730"/>
    <n v="12"/>
    <n v="4"/>
  </r>
  <r>
    <s v="COUNTY"/>
    <x v="17"/>
    <s v="14767430"/>
    <n v="24"/>
    <n v="24"/>
    <x v="0"/>
    <d v="2017-03-01T00:00:00"/>
    <x v="11"/>
    <n v="5767910"/>
    <n v="12"/>
    <n v="2"/>
  </r>
  <r>
    <s v="COUNTY"/>
    <x v="17"/>
    <s v="14767430"/>
    <n v="948"/>
    <n v="948"/>
    <x v="0"/>
    <d v="2017-03-01T00:00:00"/>
    <x v="11"/>
    <n v="5779890"/>
    <n v="12"/>
    <n v="79"/>
  </r>
  <r>
    <s v="COUNTY"/>
    <x v="17"/>
    <s v="927584"/>
    <n v="-9"/>
    <n v="9"/>
    <x v="0"/>
    <d v="2017-03-06T00:00:00"/>
    <x v="11"/>
    <n v="5736060"/>
    <n v="12"/>
    <n v="-0.75"/>
  </r>
  <r>
    <s v="COUNTY"/>
    <x v="17"/>
    <s v="927594"/>
    <n v="9"/>
    <n v="9"/>
    <x v="0"/>
    <d v="2017-03-13T00:00:00"/>
    <x v="11"/>
    <n v="5004772"/>
    <n v="12"/>
    <n v="0.75"/>
  </r>
  <r>
    <s v="COUNTY"/>
    <x v="17"/>
    <s v="927690"/>
    <n v="9"/>
    <n v="9"/>
    <x v="0"/>
    <d v="2017-03-13T00:00:00"/>
    <x v="11"/>
    <n v="5710700"/>
    <n v="12"/>
    <n v="0.75"/>
  </r>
  <r>
    <s v="COUNTY"/>
    <x v="17"/>
    <s v="929007"/>
    <n v="12"/>
    <n v="12"/>
    <x v="0"/>
    <d v="2017-03-20T00:00:00"/>
    <x v="11"/>
    <n v="5741120"/>
    <n v="12"/>
    <n v="1"/>
  </r>
  <r>
    <s v="COUNTY"/>
    <x v="17"/>
    <s v="930696"/>
    <n v="6"/>
    <n v="6"/>
    <x v="0"/>
    <d v="2017-03-20T00:00:00"/>
    <x v="11"/>
    <n v="5765930"/>
    <n v="12"/>
    <n v="0.5"/>
  </r>
  <r>
    <s v="COUNTY"/>
    <x v="17"/>
    <s v="933776"/>
    <n v="9"/>
    <n v="9"/>
    <x v="0"/>
    <d v="2017-03-20T00:00:00"/>
    <x v="11"/>
    <n v="5775170"/>
    <n v="12"/>
    <n v="0.75"/>
  </r>
  <r>
    <s v="COUNTY"/>
    <x v="17"/>
    <s v="933981"/>
    <n v="9"/>
    <n v="9"/>
    <x v="0"/>
    <d v="2017-03-20T00:00:00"/>
    <x v="11"/>
    <n v="5770220"/>
    <n v="12"/>
    <n v="0.75"/>
  </r>
  <r>
    <s v="COUNTY"/>
    <x v="17"/>
    <s v="934321"/>
    <n v="9"/>
    <n v="9"/>
    <x v="0"/>
    <d v="2017-03-20T00:00:00"/>
    <x v="11"/>
    <n v="5766860"/>
    <n v="12"/>
    <n v="0.75"/>
  </r>
  <r>
    <s v="COUNTY"/>
    <x v="17"/>
    <s v="932005"/>
    <n v="3"/>
    <n v="3"/>
    <x v="0"/>
    <d v="2017-03-27T00:00:00"/>
    <x v="11"/>
    <n v="5016505"/>
    <n v="12"/>
    <n v="0.25"/>
  </r>
  <r>
    <s v="COUNTY"/>
    <x v="17"/>
    <s v="932580"/>
    <n v="3"/>
    <n v="3"/>
    <x v="0"/>
    <d v="2017-03-27T00:00:00"/>
    <x v="11"/>
    <n v="5741230"/>
    <n v="12"/>
    <n v="0.25"/>
  </r>
  <r>
    <s v="COUNTY"/>
    <x v="17"/>
    <s v="932589"/>
    <n v="3"/>
    <n v="3"/>
    <x v="0"/>
    <d v="2017-03-27T00:00:00"/>
    <x v="11"/>
    <n v="5015371"/>
    <n v="12"/>
    <n v="0.25"/>
  </r>
  <r>
    <s v="COUNTY"/>
    <x v="17"/>
    <s v="932655"/>
    <n v="3"/>
    <n v="3"/>
    <x v="0"/>
    <d v="2017-03-27T00:00:00"/>
    <x v="11"/>
    <n v="5004095"/>
    <n v="12"/>
    <n v="0.25"/>
  </r>
  <r>
    <s v="COUNTY"/>
    <x v="17"/>
    <s v="933820"/>
    <n v="3"/>
    <n v="3"/>
    <x v="0"/>
    <d v="2017-03-27T00:00:00"/>
    <x v="11"/>
    <n v="5789400"/>
    <n v="12"/>
    <n v="0.25"/>
  </r>
  <r>
    <s v="COUNTY"/>
    <x v="17"/>
    <s v="934005"/>
    <n v="3"/>
    <n v="3"/>
    <x v="0"/>
    <d v="2017-03-27T00:00:00"/>
    <x v="11"/>
    <n v="5011768"/>
    <n v="12"/>
    <n v="0.25"/>
  </r>
  <r>
    <s v="COUNTY"/>
    <x v="17"/>
    <s v="934345"/>
    <n v="3"/>
    <n v="3"/>
    <x v="0"/>
    <d v="2017-03-27T00:00:00"/>
    <x v="11"/>
    <n v="5755550"/>
    <n v="12"/>
    <n v="0.25"/>
  </r>
  <r>
    <s v="COUNTY"/>
    <x v="17"/>
    <s v="934894"/>
    <n v="3"/>
    <n v="3"/>
    <x v="0"/>
    <d v="2017-03-27T00:00:00"/>
    <x v="11"/>
    <n v="5766860"/>
    <n v="12"/>
    <n v="0.25"/>
  </r>
  <r>
    <s v="COUNTY"/>
    <x v="17"/>
    <s v="934982"/>
    <n v="3"/>
    <n v="3"/>
    <x v="0"/>
    <d v="2017-03-27T00:00:00"/>
    <x v="11"/>
    <n v="5775170"/>
    <n v="12"/>
    <n v="0.25"/>
  </r>
  <r>
    <s v="COUNTY"/>
    <x v="18"/>
    <s v="763723"/>
    <n v="-5"/>
    <n v="5"/>
    <x v="1"/>
    <d v="2016-04-01T00:00:00"/>
    <x v="0"/>
    <n v="5712690"/>
    <n v="5"/>
    <n v="-1"/>
  </r>
  <r>
    <s v="COUNTY"/>
    <x v="18"/>
    <s v="764984"/>
    <n v="-5"/>
    <n v="5"/>
    <x v="1"/>
    <d v="2016-04-01T00:00:00"/>
    <x v="0"/>
    <n v="5016310"/>
    <n v="5"/>
    <n v="-1"/>
  </r>
  <r>
    <s v="COUNTY"/>
    <x v="18"/>
    <s v="765925"/>
    <n v="-5"/>
    <n v="5"/>
    <x v="1"/>
    <d v="2016-04-01T00:00:00"/>
    <x v="0"/>
    <n v="5763390"/>
    <n v="5"/>
    <n v="-1"/>
  </r>
  <r>
    <s v="COUNTY"/>
    <x v="18"/>
    <s v="767366"/>
    <n v="-5"/>
    <n v="5"/>
    <x v="1"/>
    <d v="2016-04-01T00:00:00"/>
    <x v="0"/>
    <n v="5734320"/>
    <n v="5"/>
    <n v="-1"/>
  </r>
  <r>
    <s v="COUNTY"/>
    <x v="18"/>
    <s v="767762"/>
    <n v="-5"/>
    <n v="5"/>
    <x v="1"/>
    <d v="2016-04-01T00:00:00"/>
    <x v="0"/>
    <n v="5760750"/>
    <n v="5"/>
    <n v="-1"/>
  </r>
  <r>
    <s v="COUNTY"/>
    <x v="18"/>
    <s v="767765"/>
    <n v="5"/>
    <n v="5"/>
    <x v="1"/>
    <d v="2016-04-01T00:00:00"/>
    <x v="0"/>
    <n v="5779790"/>
    <n v="5"/>
    <n v="1"/>
  </r>
  <r>
    <s v="COUNTY"/>
    <x v="18"/>
    <s v="768049"/>
    <n v="-5"/>
    <n v="5"/>
    <x v="1"/>
    <d v="2016-04-01T00:00:00"/>
    <x v="0"/>
    <n v="5740470"/>
    <n v="5"/>
    <n v="-1"/>
  </r>
  <r>
    <s v="COUNTY"/>
    <x v="18"/>
    <s v="768508"/>
    <n v="5"/>
    <n v="5"/>
    <x v="1"/>
    <d v="2016-04-01T00:00:00"/>
    <x v="0"/>
    <n v="5779870"/>
    <n v="5"/>
    <n v="1"/>
  </r>
  <r>
    <s v="COUNTY"/>
    <x v="18"/>
    <s v="768621"/>
    <n v="5"/>
    <n v="5"/>
    <x v="1"/>
    <d v="2016-04-01T00:00:00"/>
    <x v="0"/>
    <n v="5779890"/>
    <n v="5"/>
    <n v="1"/>
  </r>
  <r>
    <s v="COUNTY"/>
    <x v="18"/>
    <s v="768727"/>
    <n v="5"/>
    <n v="5"/>
    <x v="1"/>
    <d v="2016-04-01T00:00:00"/>
    <x v="0"/>
    <n v="5779900"/>
    <n v="5"/>
    <n v="1"/>
  </r>
  <r>
    <s v="COUNTY"/>
    <x v="18"/>
    <s v="768843"/>
    <n v="5"/>
    <n v="5"/>
    <x v="1"/>
    <d v="2016-04-01T00:00:00"/>
    <x v="0"/>
    <n v="5759920"/>
    <n v="5"/>
    <n v="1"/>
  </r>
  <r>
    <s v="COUNTY"/>
    <x v="18"/>
    <s v="769078"/>
    <n v="-5"/>
    <n v="5"/>
    <x v="1"/>
    <d v="2016-04-01T00:00:00"/>
    <x v="0"/>
    <n v="5705730"/>
    <n v="5"/>
    <n v="-1"/>
  </r>
  <r>
    <s v="COUNTY"/>
    <x v="18"/>
    <s v="769102"/>
    <n v="-5"/>
    <n v="5"/>
    <x v="1"/>
    <d v="2016-04-01T00:00:00"/>
    <x v="0"/>
    <n v="5758520"/>
    <n v="5"/>
    <n v="-1"/>
  </r>
  <r>
    <s v="COUNTY"/>
    <x v="18"/>
    <s v="769125"/>
    <n v="5"/>
    <n v="5"/>
    <x v="1"/>
    <d v="2016-04-01T00:00:00"/>
    <x v="0"/>
    <n v="5779960"/>
    <n v="5"/>
    <n v="1"/>
  </r>
  <r>
    <s v="COUNTY"/>
    <x v="18"/>
    <s v="770285"/>
    <n v="5"/>
    <n v="5"/>
    <x v="1"/>
    <d v="2016-04-01T00:00:00"/>
    <x v="0"/>
    <n v="5779980"/>
    <n v="5"/>
    <n v="1"/>
  </r>
  <r>
    <s v="COUNTY"/>
    <x v="18"/>
    <s v="771116"/>
    <n v="5"/>
    <n v="5"/>
    <x v="1"/>
    <d v="2016-04-01T00:00:00"/>
    <x v="0"/>
    <n v="5780040"/>
    <n v="5"/>
    <n v="1"/>
  </r>
  <r>
    <s v="COUNTY"/>
    <x v="18"/>
    <s v="771160"/>
    <n v="5"/>
    <n v="5"/>
    <x v="1"/>
    <d v="2016-04-01T00:00:00"/>
    <x v="0"/>
    <n v="5012400"/>
    <n v="5"/>
    <n v="1"/>
  </r>
  <r>
    <s v="COUNTY"/>
    <x v="18"/>
    <s v="771691"/>
    <n v="5"/>
    <n v="5"/>
    <x v="1"/>
    <d v="2016-04-01T00:00:00"/>
    <x v="0"/>
    <n v="5780100"/>
    <n v="5"/>
    <n v="1"/>
  </r>
  <r>
    <s v="COUNTY"/>
    <x v="18"/>
    <s v="772058"/>
    <n v="5"/>
    <n v="5"/>
    <x v="1"/>
    <d v="2016-04-01T00:00:00"/>
    <x v="0"/>
    <n v="5780130"/>
    <n v="5"/>
    <n v="1"/>
  </r>
  <r>
    <s v="COUNTY"/>
    <x v="18"/>
    <s v="772148"/>
    <n v="5"/>
    <n v="5"/>
    <x v="1"/>
    <d v="2016-04-01T00:00:00"/>
    <x v="0"/>
    <n v="5780150"/>
    <n v="5"/>
    <n v="1"/>
  </r>
  <r>
    <s v="COUNTY"/>
    <x v="18"/>
    <s v="772232"/>
    <n v="5"/>
    <n v="5"/>
    <x v="1"/>
    <d v="2016-04-01T00:00:00"/>
    <x v="0"/>
    <n v="5780210"/>
    <n v="5"/>
    <n v="1"/>
  </r>
  <r>
    <s v="COUNTY"/>
    <x v="18"/>
    <s v="772672"/>
    <n v="-5"/>
    <n v="5"/>
    <x v="1"/>
    <d v="2016-04-01T00:00:00"/>
    <x v="0"/>
    <n v="5014526"/>
    <n v="5"/>
    <n v="-1"/>
  </r>
  <r>
    <s v="COUNTY"/>
    <x v="18"/>
    <s v="772674"/>
    <n v="-5"/>
    <n v="5"/>
    <x v="1"/>
    <d v="2016-04-01T00:00:00"/>
    <x v="0"/>
    <n v="5756670"/>
    <n v="5"/>
    <n v="-1"/>
  </r>
  <r>
    <s v="COUNTY"/>
    <x v="18"/>
    <s v="772709"/>
    <n v="-5"/>
    <n v="5"/>
    <x v="1"/>
    <d v="2016-04-01T00:00:00"/>
    <x v="0"/>
    <n v="5764270"/>
    <n v="5"/>
    <n v="-1"/>
  </r>
  <r>
    <s v="COUNTY"/>
    <x v="18"/>
    <s v="772721"/>
    <n v="5"/>
    <n v="5"/>
    <x v="1"/>
    <d v="2016-04-01T00:00:00"/>
    <x v="0"/>
    <n v="5780230"/>
    <n v="5"/>
    <n v="1"/>
  </r>
  <r>
    <s v="COUNTY"/>
    <x v="18"/>
    <s v="772736"/>
    <n v="5"/>
    <n v="5"/>
    <x v="1"/>
    <d v="2016-04-01T00:00:00"/>
    <x v="0"/>
    <n v="5780240"/>
    <n v="5"/>
    <n v="1"/>
  </r>
  <r>
    <s v="COUNTY"/>
    <x v="18"/>
    <s v="772870"/>
    <n v="5"/>
    <n v="5"/>
    <x v="1"/>
    <d v="2016-04-01T00:00:00"/>
    <x v="0"/>
    <n v="5780260"/>
    <n v="5"/>
    <n v="1"/>
  </r>
  <r>
    <s v="COUNTY"/>
    <x v="18"/>
    <s v="772876"/>
    <n v="5"/>
    <n v="5"/>
    <x v="1"/>
    <d v="2016-04-01T00:00:00"/>
    <x v="0"/>
    <n v="5015417"/>
    <n v="5"/>
    <n v="1"/>
  </r>
  <r>
    <s v="COUNTY"/>
    <x v="18"/>
    <s v="773294"/>
    <n v="5"/>
    <n v="5"/>
    <x v="1"/>
    <d v="2016-04-01T00:00:00"/>
    <x v="0"/>
    <n v="5780350"/>
    <n v="5"/>
    <n v="1"/>
  </r>
  <r>
    <s v="COUNTY"/>
    <x v="18"/>
    <s v="773553"/>
    <n v="5"/>
    <n v="5"/>
    <x v="1"/>
    <d v="2016-04-01T00:00:00"/>
    <x v="0"/>
    <n v="5004058"/>
    <n v="5"/>
    <n v="1"/>
  </r>
  <r>
    <s v="COUNTY"/>
    <x v="18"/>
    <s v="774528"/>
    <n v="2.5"/>
    <n v="2.5"/>
    <x v="1"/>
    <d v="2016-04-01T00:00:00"/>
    <x v="0"/>
    <n v="5739860"/>
    <n v="5"/>
    <n v="0.5"/>
  </r>
  <r>
    <s v="COUNTY"/>
    <x v="18"/>
    <s v="774795"/>
    <n v="-5"/>
    <n v="5"/>
    <x v="1"/>
    <d v="2016-04-01T00:00:00"/>
    <x v="0"/>
    <n v="5006631"/>
    <n v="5"/>
    <n v="-1"/>
  </r>
  <r>
    <s v="COUNTY"/>
    <x v="18"/>
    <s v="774799"/>
    <n v="-5"/>
    <n v="5"/>
    <x v="1"/>
    <d v="2016-04-01T00:00:00"/>
    <x v="0"/>
    <n v="5777420"/>
    <n v="5"/>
    <n v="-1"/>
  </r>
  <r>
    <s v="COUNTY"/>
    <x v="18"/>
    <s v="774850"/>
    <n v="-5"/>
    <n v="5"/>
    <x v="1"/>
    <d v="2016-04-01T00:00:00"/>
    <x v="0"/>
    <n v="5013056"/>
    <n v="5"/>
    <n v="-1"/>
  </r>
  <r>
    <s v="COUNTY"/>
    <x v="18"/>
    <s v="774888"/>
    <n v="-5"/>
    <n v="5"/>
    <x v="1"/>
    <d v="2016-04-01T00:00:00"/>
    <x v="0"/>
    <n v="5006579"/>
    <n v="5"/>
    <n v="-1"/>
  </r>
  <r>
    <s v="AWH"/>
    <x v="18"/>
    <s v="11548096"/>
    <n v="185"/>
    <n v="185"/>
    <x v="1"/>
    <d v="2016-04-01T00:00:00"/>
    <x v="0"/>
    <n v="5777650"/>
    <n v="5"/>
    <n v="37"/>
  </r>
  <r>
    <s v="SpokCity"/>
    <x v="18"/>
    <s v="11548096"/>
    <n v="50"/>
    <n v="50"/>
    <x v="1"/>
    <d v="2016-04-01T00:00:00"/>
    <x v="0"/>
    <n v="5763770"/>
    <n v="5"/>
    <n v="10"/>
  </r>
  <r>
    <s v="COUNTY"/>
    <x v="18"/>
    <s v="11548096"/>
    <n v="360"/>
    <n v="360"/>
    <x v="1"/>
    <d v="2016-04-01T00:00:00"/>
    <x v="0"/>
    <n v="5765780"/>
    <n v="5"/>
    <n v="72"/>
  </r>
  <r>
    <s v="COUNTY"/>
    <x v="18"/>
    <s v="11548096"/>
    <n v="10"/>
    <n v="10"/>
    <x v="1"/>
    <d v="2016-04-01T00:00:00"/>
    <x v="0"/>
    <n v="5758770"/>
    <n v="5"/>
    <n v="2"/>
  </r>
  <r>
    <s v="COUNTY"/>
    <x v="18"/>
    <s v="11548096"/>
    <n v="5"/>
    <n v="5"/>
    <x v="1"/>
    <d v="2016-04-01T00:00:00"/>
    <x v="0"/>
    <n v="5766580"/>
    <n v="5"/>
    <n v="1"/>
  </r>
  <r>
    <s v="COUNTY"/>
    <x v="18"/>
    <s v="11548096"/>
    <n v="3478"/>
    <n v="3478"/>
    <x v="1"/>
    <d v="2016-04-01T00:00:00"/>
    <x v="0"/>
    <n v="5774510"/>
    <n v="5"/>
    <n v="695.6"/>
  </r>
  <r>
    <s v="COUNTY"/>
    <x v="18"/>
    <s v="11548096"/>
    <n v="5"/>
    <n v="5"/>
    <x v="1"/>
    <d v="2016-04-01T00:00:00"/>
    <x v="0"/>
    <n v="5778950"/>
    <n v="5"/>
    <n v="1"/>
  </r>
  <r>
    <s v="AWH"/>
    <x v="18"/>
    <s v="11790529"/>
    <n v="290"/>
    <n v="290"/>
    <x v="1"/>
    <d v="2016-04-01T00:00:00"/>
    <x v="0"/>
    <n v="5762970"/>
    <n v="5"/>
    <n v="58"/>
  </r>
  <r>
    <s v="SpokCity"/>
    <x v="18"/>
    <s v="11790529"/>
    <n v="25"/>
    <n v="25"/>
    <x v="1"/>
    <d v="2016-04-01T00:00:00"/>
    <x v="0"/>
    <n v="5013494"/>
    <n v="5"/>
    <n v="5"/>
  </r>
  <r>
    <s v="COUNTY"/>
    <x v="18"/>
    <s v="11790529"/>
    <n v="375"/>
    <n v="375"/>
    <x v="1"/>
    <d v="2016-04-01T00:00:00"/>
    <x v="0"/>
    <n v="5775200"/>
    <n v="5"/>
    <n v="75"/>
  </r>
  <r>
    <s v="COUNTY"/>
    <x v="18"/>
    <s v="11790529"/>
    <n v="10"/>
    <n v="10"/>
    <x v="1"/>
    <d v="2016-04-01T00:00:00"/>
    <x v="0"/>
    <n v="5778520"/>
    <n v="5"/>
    <n v="2"/>
  </r>
  <r>
    <s v="COUNTY"/>
    <x v="18"/>
    <s v="11790529"/>
    <n v="10"/>
    <n v="10"/>
    <x v="1"/>
    <d v="2016-04-01T00:00:00"/>
    <x v="0"/>
    <n v="5748400"/>
    <n v="5"/>
    <n v="2"/>
  </r>
  <r>
    <s v="COUNTY"/>
    <x v="18"/>
    <s v="11790529"/>
    <n v="15"/>
    <n v="15"/>
    <x v="1"/>
    <d v="2016-04-01T00:00:00"/>
    <x v="0"/>
    <n v="5778180"/>
    <n v="5"/>
    <n v="3"/>
  </r>
  <r>
    <s v="COUNTY"/>
    <x v="18"/>
    <s v="11790529"/>
    <n v="10"/>
    <n v="10"/>
    <x v="1"/>
    <d v="2016-04-01T00:00:00"/>
    <x v="0"/>
    <n v="5770590"/>
    <n v="5"/>
    <n v="2"/>
  </r>
  <r>
    <s v="COUNTY"/>
    <x v="18"/>
    <s v="11790529"/>
    <n v="3908"/>
    <n v="3908"/>
    <x v="1"/>
    <d v="2016-04-01T00:00:00"/>
    <x v="0"/>
    <n v="5762630"/>
    <n v="5"/>
    <n v="781.6"/>
  </r>
  <r>
    <s v="COUNTY"/>
    <x v="18"/>
    <s v="773337"/>
    <n v="5"/>
    <n v="5"/>
    <x v="1"/>
    <d v="2016-04-04T00:00:00"/>
    <x v="0"/>
    <n v="5780360"/>
    <n v="5"/>
    <n v="1"/>
  </r>
  <r>
    <s v="COUNTY"/>
    <x v="18"/>
    <s v="776844"/>
    <n v="5"/>
    <n v="5"/>
    <x v="1"/>
    <d v="2016-04-04T00:00:00"/>
    <x v="0"/>
    <n v="5733660"/>
    <n v="5"/>
    <n v="1"/>
  </r>
  <r>
    <s v="COUNTY"/>
    <x v="18"/>
    <s v="776852"/>
    <n v="-2.5"/>
    <n v="2.5"/>
    <x v="1"/>
    <d v="2016-04-04T00:00:00"/>
    <x v="0"/>
    <n v="5004717"/>
    <n v="5"/>
    <n v="-0.5"/>
  </r>
  <r>
    <s v="COUNTY"/>
    <x v="18"/>
    <s v="776878"/>
    <n v="-2.5"/>
    <n v="2.5"/>
    <x v="1"/>
    <d v="2016-04-04T00:00:00"/>
    <x v="0"/>
    <n v="5738640"/>
    <n v="5"/>
    <n v="-0.5"/>
  </r>
  <r>
    <s v="COUNTY"/>
    <x v="18"/>
    <s v="777476"/>
    <n v="-2.5"/>
    <n v="2.5"/>
    <x v="1"/>
    <d v="2016-04-04T00:00:00"/>
    <x v="0"/>
    <n v="5776420"/>
    <n v="5"/>
    <n v="-0.5"/>
  </r>
  <r>
    <s v="COUNTY"/>
    <x v="18"/>
    <s v="777501"/>
    <n v="2.5"/>
    <n v="2.5"/>
    <x v="1"/>
    <d v="2016-04-04T00:00:00"/>
    <x v="0"/>
    <n v="5004751"/>
    <n v="5"/>
    <n v="0.5"/>
  </r>
  <r>
    <s v="COUNTY"/>
    <x v="18"/>
    <s v="777843"/>
    <n v="-2.5"/>
    <n v="2.5"/>
    <x v="1"/>
    <d v="2016-04-04T00:00:00"/>
    <x v="0"/>
    <n v="5757010"/>
    <n v="5"/>
    <n v="-0.5"/>
  </r>
  <r>
    <s v="COUNTY"/>
    <x v="18"/>
    <s v="778297"/>
    <n v="-3"/>
    <n v="3"/>
    <x v="1"/>
    <d v="2016-04-04T00:00:00"/>
    <x v="0"/>
    <n v="5737020"/>
    <n v="5"/>
    <n v="-0.6"/>
  </r>
  <r>
    <s v="COUNTY"/>
    <x v="18"/>
    <s v="778587"/>
    <n v="-2.5"/>
    <n v="2.5"/>
    <x v="1"/>
    <d v="2016-04-04T00:00:00"/>
    <x v="0"/>
    <n v="5746470"/>
    <n v="5"/>
    <n v="-0.5"/>
  </r>
  <r>
    <s v="COUNTY"/>
    <x v="18"/>
    <s v="779557"/>
    <n v="-2.5"/>
    <n v="2.5"/>
    <x v="1"/>
    <d v="2016-04-04T00:00:00"/>
    <x v="0"/>
    <n v="5731090"/>
    <n v="5"/>
    <n v="-0.5"/>
  </r>
  <r>
    <s v="COUNTY"/>
    <x v="18"/>
    <s v="781046"/>
    <n v="-2.5"/>
    <n v="2.5"/>
    <x v="1"/>
    <d v="2016-04-04T00:00:00"/>
    <x v="0"/>
    <n v="5756780"/>
    <n v="5"/>
    <n v="-0.5"/>
  </r>
  <r>
    <s v="COUNTY"/>
    <x v="18"/>
    <s v="779122"/>
    <n v="5"/>
    <n v="5"/>
    <x v="1"/>
    <d v="2016-04-07T00:00:00"/>
    <x v="0"/>
    <n v="5006631"/>
    <n v="5"/>
    <n v="1"/>
  </r>
  <r>
    <s v="COUNTY"/>
    <x v="18"/>
    <s v="775865"/>
    <n v="5"/>
    <n v="5"/>
    <x v="1"/>
    <d v="2016-04-11T00:00:00"/>
    <x v="0"/>
    <n v="5780450"/>
    <n v="5"/>
    <n v="1"/>
  </r>
  <r>
    <s v="COUNTY"/>
    <x v="18"/>
    <s v="777781"/>
    <n v="5"/>
    <n v="5"/>
    <x v="1"/>
    <d v="2016-04-11T00:00:00"/>
    <x v="0"/>
    <n v="5748960"/>
    <n v="5"/>
    <n v="1"/>
  </r>
  <r>
    <s v="COUNTY"/>
    <x v="18"/>
    <s v="777840"/>
    <n v="5"/>
    <n v="5"/>
    <x v="1"/>
    <d v="2016-04-11T00:00:00"/>
    <x v="0"/>
    <n v="5718970"/>
    <n v="5"/>
    <n v="1"/>
  </r>
  <r>
    <s v="COUNTY"/>
    <x v="18"/>
    <s v="777848"/>
    <n v="5"/>
    <n v="5"/>
    <x v="1"/>
    <d v="2016-04-11T00:00:00"/>
    <x v="0"/>
    <n v="5007661"/>
    <n v="5"/>
    <n v="1"/>
  </r>
  <r>
    <s v="COUNTY"/>
    <x v="18"/>
    <s v="778254"/>
    <n v="5"/>
    <n v="5"/>
    <x v="1"/>
    <d v="2016-04-11T00:00:00"/>
    <x v="0"/>
    <n v="5013056"/>
    <n v="5"/>
    <n v="1"/>
  </r>
  <r>
    <s v="COUNTY"/>
    <x v="18"/>
    <s v="778997"/>
    <n v="5"/>
    <n v="5"/>
    <x v="1"/>
    <d v="2016-04-11T00:00:00"/>
    <x v="0"/>
    <n v="5706380"/>
    <n v="5"/>
    <n v="1"/>
  </r>
  <r>
    <s v="COUNTY"/>
    <x v="18"/>
    <s v="779524"/>
    <n v="-2.5"/>
    <n v="2.5"/>
    <x v="1"/>
    <d v="2016-04-11T00:00:00"/>
    <x v="0"/>
    <n v="5006278"/>
    <n v="5"/>
    <n v="-0.5"/>
  </r>
  <r>
    <s v="COUNTY"/>
    <x v="18"/>
    <s v="779525"/>
    <n v="2.5"/>
    <n v="2.5"/>
    <x v="1"/>
    <d v="2016-04-11T00:00:00"/>
    <x v="0"/>
    <n v="5006278"/>
    <n v="5"/>
    <n v="0.5"/>
  </r>
  <r>
    <s v="COUNTY"/>
    <x v="18"/>
    <s v="780212"/>
    <n v="-2.5"/>
    <n v="2.5"/>
    <x v="1"/>
    <d v="2016-04-11T00:00:00"/>
    <x v="0"/>
    <n v="5768520"/>
    <n v="5"/>
    <n v="-0.5"/>
  </r>
  <r>
    <s v="COUNTY"/>
    <x v="18"/>
    <s v="791772"/>
    <n v="5"/>
    <n v="5"/>
    <x v="1"/>
    <d v="2016-04-11T00:00:00"/>
    <x v="0"/>
    <n v="5780360"/>
    <n v="5"/>
    <n v="1"/>
  </r>
  <r>
    <s v="COUNTY"/>
    <x v="18"/>
    <s v="775875"/>
    <n v="2.5"/>
    <n v="2.5"/>
    <x v="1"/>
    <d v="2016-04-18T00:00:00"/>
    <x v="0"/>
    <n v="5780460"/>
    <n v="5"/>
    <n v="0.5"/>
  </r>
  <r>
    <s v="COUNTY"/>
    <x v="18"/>
    <s v="777545"/>
    <n v="2.5"/>
    <n v="2.5"/>
    <x v="1"/>
    <d v="2016-04-18T00:00:00"/>
    <x v="0"/>
    <n v="5780500"/>
    <n v="5"/>
    <n v="0.5"/>
  </r>
  <r>
    <s v="COUNTY"/>
    <x v="18"/>
    <s v="778990"/>
    <n v="2.5"/>
    <n v="2.5"/>
    <x v="1"/>
    <d v="2016-04-18T00:00:00"/>
    <x v="0"/>
    <n v="5780620"/>
    <n v="5"/>
    <n v="0.5"/>
  </r>
  <r>
    <s v="COUNTY"/>
    <x v="18"/>
    <s v="780908"/>
    <n v="2.5"/>
    <n v="2.5"/>
    <x v="1"/>
    <d v="2016-04-18T00:00:00"/>
    <x v="0"/>
    <n v="5006861"/>
    <n v="5"/>
    <n v="0.5"/>
  </r>
  <r>
    <s v="COUNTY"/>
    <x v="18"/>
    <s v="781044"/>
    <n v="2.5"/>
    <n v="2.5"/>
    <x v="1"/>
    <d v="2016-04-18T00:00:00"/>
    <x v="0"/>
    <n v="5780750"/>
    <n v="5"/>
    <n v="0.5"/>
  </r>
  <r>
    <s v="COUNTY"/>
    <x v="18"/>
    <s v="781052"/>
    <n v="2.5"/>
    <n v="2.5"/>
    <x v="1"/>
    <d v="2016-04-18T00:00:00"/>
    <x v="0"/>
    <n v="5780760"/>
    <n v="5"/>
    <n v="0.5"/>
  </r>
  <r>
    <s v="COUNTY"/>
    <x v="18"/>
    <s v="781438"/>
    <n v="2.5"/>
    <n v="2.5"/>
    <x v="1"/>
    <d v="2016-04-18T00:00:00"/>
    <x v="0"/>
    <n v="5780830"/>
    <n v="5"/>
    <n v="0.5"/>
  </r>
  <r>
    <s v="COUNTY"/>
    <x v="18"/>
    <s v="781440"/>
    <n v="2.5"/>
    <n v="2.5"/>
    <x v="1"/>
    <d v="2016-04-18T00:00:00"/>
    <x v="0"/>
    <n v="5780840"/>
    <n v="5"/>
    <n v="0.5"/>
  </r>
  <r>
    <s v="COUNTY"/>
    <x v="18"/>
    <s v="780225"/>
    <n v="2.5"/>
    <n v="2.5"/>
    <x v="1"/>
    <d v="2016-04-25T00:00:00"/>
    <x v="0"/>
    <n v="5780680"/>
    <n v="5"/>
    <n v="0.5"/>
  </r>
  <r>
    <s v="COUNTY"/>
    <x v="18"/>
    <s v="780547"/>
    <n v="2.5"/>
    <n v="2.5"/>
    <x v="1"/>
    <d v="2016-04-25T00:00:00"/>
    <x v="0"/>
    <n v="5714160"/>
    <n v="5"/>
    <n v="0.5"/>
  </r>
  <r>
    <s v="COUNTY"/>
    <x v="18"/>
    <s v="781071"/>
    <n v="2.5"/>
    <n v="2.5"/>
    <x v="1"/>
    <d v="2016-04-25T00:00:00"/>
    <x v="0"/>
    <n v="5743930"/>
    <n v="5"/>
    <n v="0.5"/>
  </r>
  <r>
    <s v="COUNTY"/>
    <x v="18"/>
    <s v="781375"/>
    <n v="2.5"/>
    <n v="2.5"/>
    <x v="1"/>
    <d v="2016-04-25T00:00:00"/>
    <x v="0"/>
    <n v="5780780"/>
    <n v="5"/>
    <n v="0.5"/>
  </r>
  <r>
    <s v="COUNTY"/>
    <x v="18"/>
    <s v="781733"/>
    <n v="2.5"/>
    <n v="2.5"/>
    <x v="1"/>
    <d v="2016-04-25T00:00:00"/>
    <x v="0"/>
    <n v="5780880"/>
    <n v="5"/>
    <n v="0.5"/>
  </r>
  <r>
    <s v="COUNTY"/>
    <x v="18"/>
    <s v="783316"/>
    <n v="2.5"/>
    <n v="2.5"/>
    <x v="1"/>
    <d v="2016-04-25T00:00:00"/>
    <x v="0"/>
    <n v="5780950"/>
    <n v="5"/>
    <n v="0.5"/>
  </r>
  <r>
    <s v="COUNTY"/>
    <x v="18"/>
    <s v="783514"/>
    <n v="2.5"/>
    <n v="2.5"/>
    <x v="1"/>
    <d v="2016-04-25T00:00:00"/>
    <x v="0"/>
    <n v="5005604"/>
    <n v="5"/>
    <n v="0.5"/>
  </r>
  <r>
    <s v="COUNTY"/>
    <x v="18"/>
    <s v="784107"/>
    <n v="2.5"/>
    <n v="2.5"/>
    <x v="1"/>
    <d v="2016-04-25T00:00:00"/>
    <x v="0"/>
    <n v="5780990"/>
    <n v="5"/>
    <n v="0.5"/>
  </r>
  <r>
    <s v="COUNTY"/>
    <x v="18"/>
    <s v="784321"/>
    <n v="2.5"/>
    <n v="2.5"/>
    <x v="1"/>
    <d v="2016-04-25T00:00:00"/>
    <x v="0"/>
    <n v="5005341"/>
    <n v="5"/>
    <n v="0.5"/>
  </r>
  <r>
    <s v="COUNTY"/>
    <x v="18"/>
    <s v="791098"/>
    <n v="-5"/>
    <n v="5"/>
    <x v="1"/>
    <d v="2016-04-25T00:00:00"/>
    <x v="0"/>
    <n v="5778270"/>
    <n v="5"/>
    <n v="-1"/>
  </r>
  <r>
    <s v="COUNTY"/>
    <x v="18"/>
    <s v="791800"/>
    <n v="-5"/>
    <n v="5"/>
    <x v="1"/>
    <d v="2016-04-25T00:00:00"/>
    <x v="0"/>
    <n v="5759170"/>
    <n v="5"/>
    <n v="-1"/>
  </r>
  <r>
    <s v="COUNTY"/>
    <x v="18"/>
    <s v="791810"/>
    <n v="-5"/>
    <n v="5"/>
    <x v="1"/>
    <d v="2016-04-25T00:00:00"/>
    <x v="0"/>
    <n v="5727070"/>
    <n v="5"/>
    <n v="-1"/>
  </r>
  <r>
    <s v="COUNTY"/>
    <x v="18"/>
    <s v="791828"/>
    <n v="-5"/>
    <n v="5"/>
    <x v="1"/>
    <d v="2016-04-25T00:00:00"/>
    <x v="0"/>
    <n v="5016717"/>
    <n v="5"/>
    <n v="-1"/>
  </r>
  <r>
    <s v="COUNTY"/>
    <x v="18"/>
    <s v="792495"/>
    <n v="-5"/>
    <n v="5"/>
    <x v="1"/>
    <d v="2016-04-25T00:00:00"/>
    <x v="0"/>
    <n v="5759760"/>
    <n v="5"/>
    <n v="-1"/>
  </r>
  <r>
    <s v="AWH"/>
    <x v="18"/>
    <s v="12053654"/>
    <n v="5"/>
    <n v="5"/>
    <x v="1"/>
    <d v="2016-04-30T00:00:00"/>
    <x v="0"/>
    <n v="5776820"/>
    <n v="5"/>
    <n v="1"/>
  </r>
  <r>
    <s v="COUNTY"/>
    <x v="18"/>
    <s v="12053654"/>
    <n v="10"/>
    <n v="10"/>
    <x v="1"/>
    <d v="2016-04-30T00:00:00"/>
    <x v="0"/>
    <n v="5767870"/>
    <n v="5"/>
    <n v="2"/>
  </r>
  <r>
    <s v="COUNTY"/>
    <x v="18"/>
    <s v="12053654"/>
    <n v="20"/>
    <n v="20"/>
    <x v="1"/>
    <d v="2016-04-30T00:00:00"/>
    <x v="0"/>
    <n v="5014808"/>
    <n v="5"/>
    <n v="4"/>
  </r>
  <r>
    <s v="COUNTY"/>
    <x v="18"/>
    <s v="777526"/>
    <n v="-5"/>
    <n v="5"/>
    <x v="1"/>
    <d v="2016-05-01T00:00:00"/>
    <x v="1"/>
    <n v="5773080"/>
    <n v="5"/>
    <n v="-1"/>
  </r>
  <r>
    <s v="COUNTY"/>
    <x v="18"/>
    <s v="777907"/>
    <n v="-5"/>
    <n v="5"/>
    <x v="1"/>
    <d v="2016-05-01T00:00:00"/>
    <x v="1"/>
    <n v="5007264"/>
    <n v="5"/>
    <n v="-1"/>
  </r>
  <r>
    <s v="COUNTY"/>
    <x v="18"/>
    <s v="777912"/>
    <n v="10"/>
    <n v="10"/>
    <x v="1"/>
    <d v="2016-05-01T00:00:00"/>
    <x v="1"/>
    <n v="5007264"/>
    <n v="5"/>
    <n v="2"/>
  </r>
  <r>
    <s v="COUNTY"/>
    <x v="18"/>
    <s v="777920"/>
    <n v="-5"/>
    <n v="5"/>
    <x v="1"/>
    <d v="2016-05-01T00:00:00"/>
    <x v="1"/>
    <n v="5778570"/>
    <n v="5"/>
    <n v="-1"/>
  </r>
  <r>
    <s v="COUNTY"/>
    <x v="18"/>
    <s v="779559"/>
    <n v="-5"/>
    <n v="5"/>
    <x v="1"/>
    <d v="2016-05-01T00:00:00"/>
    <x v="1"/>
    <n v="5731090"/>
    <n v="5"/>
    <n v="-1"/>
  </r>
  <r>
    <s v="COUNTY"/>
    <x v="18"/>
    <s v="781825"/>
    <n v="5"/>
    <n v="5"/>
    <x v="1"/>
    <d v="2016-05-01T00:00:00"/>
    <x v="1"/>
    <n v="5780910"/>
    <n v="5"/>
    <n v="1"/>
  </r>
  <r>
    <s v="COUNTY"/>
    <x v="18"/>
    <s v="782667"/>
    <n v="-5"/>
    <n v="5"/>
    <x v="1"/>
    <d v="2016-05-01T00:00:00"/>
    <x v="1"/>
    <n v="5762570"/>
    <n v="5"/>
    <n v="-1"/>
  </r>
  <r>
    <s v="COUNTY"/>
    <x v="18"/>
    <s v="782683"/>
    <n v="5"/>
    <n v="5"/>
    <x v="1"/>
    <d v="2016-05-01T00:00:00"/>
    <x v="1"/>
    <n v="5780920"/>
    <n v="5"/>
    <n v="1"/>
  </r>
  <r>
    <s v="COUNTY"/>
    <x v="18"/>
    <s v="783238"/>
    <n v="5"/>
    <n v="5"/>
    <x v="1"/>
    <d v="2016-05-01T00:00:00"/>
    <x v="1"/>
    <n v="5780930"/>
    <n v="5"/>
    <n v="1"/>
  </r>
  <r>
    <s v="COUNTY"/>
    <x v="18"/>
    <s v="783315"/>
    <n v="5"/>
    <n v="5"/>
    <x v="1"/>
    <d v="2016-05-01T00:00:00"/>
    <x v="1"/>
    <n v="5780940"/>
    <n v="5"/>
    <n v="1"/>
  </r>
  <r>
    <s v="COUNTY"/>
    <x v="18"/>
    <s v="783929"/>
    <n v="-5"/>
    <n v="5"/>
    <x v="1"/>
    <d v="2016-05-01T00:00:00"/>
    <x v="1"/>
    <n v="5735190"/>
    <n v="5"/>
    <n v="-1"/>
  </r>
  <r>
    <s v="COUNTY"/>
    <x v="18"/>
    <s v="784101"/>
    <n v="-5"/>
    <n v="5"/>
    <x v="1"/>
    <d v="2016-05-01T00:00:00"/>
    <x v="1"/>
    <n v="5760220"/>
    <n v="5"/>
    <n v="-1"/>
  </r>
  <r>
    <s v="COUNTY"/>
    <x v="18"/>
    <s v="784173"/>
    <n v="2.5"/>
    <n v="2.5"/>
    <x v="1"/>
    <d v="2016-05-01T00:00:00"/>
    <x v="1"/>
    <n v="5781010"/>
    <n v="5"/>
    <n v="0.5"/>
  </r>
  <r>
    <s v="COUNTY"/>
    <x v="18"/>
    <s v="784397"/>
    <n v="5"/>
    <n v="5"/>
    <x v="1"/>
    <d v="2016-05-01T00:00:00"/>
    <x v="1"/>
    <n v="5781080"/>
    <n v="5"/>
    <n v="1"/>
  </r>
  <r>
    <s v="COUNTY"/>
    <x v="18"/>
    <s v="784453"/>
    <n v="3.33"/>
    <n v="3.33"/>
    <x v="1"/>
    <d v="2016-05-01T00:00:00"/>
    <x v="1"/>
    <n v="5781120"/>
    <n v="5"/>
    <n v="0.66600000000000004"/>
  </r>
  <r>
    <s v="COUNTY"/>
    <x v="18"/>
    <s v="785316"/>
    <n v="3.33"/>
    <n v="3.33"/>
    <x v="1"/>
    <d v="2016-05-01T00:00:00"/>
    <x v="1"/>
    <n v="5781130"/>
    <n v="5"/>
    <n v="0.66600000000000004"/>
  </r>
  <r>
    <s v="COUNTY"/>
    <x v="18"/>
    <s v="785440"/>
    <n v="5"/>
    <n v="5"/>
    <x v="1"/>
    <d v="2016-05-01T00:00:00"/>
    <x v="1"/>
    <n v="5743290"/>
    <n v="5"/>
    <n v="1"/>
  </r>
  <r>
    <s v="COUNTY"/>
    <x v="18"/>
    <s v="785451"/>
    <n v="5"/>
    <n v="5"/>
    <x v="1"/>
    <d v="2016-05-01T00:00:00"/>
    <x v="1"/>
    <n v="5781150"/>
    <n v="5"/>
    <n v="1"/>
  </r>
  <r>
    <s v="COUNTY"/>
    <x v="18"/>
    <s v="785490"/>
    <n v="5"/>
    <n v="5"/>
    <x v="1"/>
    <d v="2016-05-01T00:00:00"/>
    <x v="1"/>
    <n v="5781180"/>
    <n v="5"/>
    <n v="1"/>
  </r>
  <r>
    <s v="COUNTY"/>
    <x v="18"/>
    <s v="785528"/>
    <n v="5"/>
    <n v="5"/>
    <x v="1"/>
    <d v="2016-05-01T00:00:00"/>
    <x v="1"/>
    <n v="5781170"/>
    <n v="5"/>
    <n v="1"/>
  </r>
  <r>
    <s v="COUNTY"/>
    <x v="18"/>
    <s v="785534"/>
    <n v="5"/>
    <n v="5"/>
    <x v="1"/>
    <d v="2016-05-01T00:00:00"/>
    <x v="1"/>
    <n v="5006291"/>
    <n v="5"/>
    <n v="1"/>
  </r>
  <r>
    <s v="COUNTY"/>
    <x v="18"/>
    <s v="785595"/>
    <n v="-5"/>
    <n v="5"/>
    <x v="1"/>
    <d v="2016-05-01T00:00:00"/>
    <x v="1"/>
    <n v="5741510"/>
    <n v="5"/>
    <n v="-1"/>
  </r>
  <r>
    <s v="COUNTY"/>
    <x v="18"/>
    <s v="785643"/>
    <n v="-5"/>
    <n v="5"/>
    <x v="1"/>
    <d v="2016-05-01T00:00:00"/>
    <x v="1"/>
    <n v="5755500"/>
    <n v="5"/>
    <n v="-1"/>
  </r>
  <r>
    <s v="COUNTY"/>
    <x v="18"/>
    <s v="785645"/>
    <n v="2.5"/>
    <n v="2.5"/>
    <x v="1"/>
    <d v="2016-05-01T00:00:00"/>
    <x v="1"/>
    <n v="5781250"/>
    <n v="5"/>
    <n v="0.5"/>
  </r>
  <r>
    <s v="COUNTY"/>
    <x v="18"/>
    <s v="785939"/>
    <n v="-5"/>
    <n v="5"/>
    <x v="1"/>
    <d v="2016-05-01T00:00:00"/>
    <x v="1"/>
    <n v="5006779"/>
    <n v="5"/>
    <n v="-1"/>
  </r>
  <r>
    <s v="COUNTY"/>
    <x v="18"/>
    <s v="785941"/>
    <n v="-5"/>
    <n v="5"/>
    <x v="1"/>
    <d v="2016-05-01T00:00:00"/>
    <x v="1"/>
    <n v="5012454"/>
    <n v="5"/>
    <n v="-1"/>
  </r>
  <r>
    <s v="COUNTY"/>
    <x v="18"/>
    <s v="785947"/>
    <n v="-5"/>
    <n v="5"/>
    <x v="1"/>
    <d v="2016-05-01T00:00:00"/>
    <x v="1"/>
    <n v="5775380"/>
    <n v="5"/>
    <n v="-1"/>
  </r>
  <r>
    <s v="COUNTY"/>
    <x v="18"/>
    <s v="785995"/>
    <n v="5"/>
    <n v="5"/>
    <x v="1"/>
    <d v="2016-05-01T00:00:00"/>
    <x v="1"/>
    <n v="5781300"/>
    <n v="5"/>
    <n v="1"/>
  </r>
  <r>
    <s v="COUNTY"/>
    <x v="18"/>
    <s v="786619"/>
    <n v="2.5"/>
    <n v="2.5"/>
    <x v="1"/>
    <d v="2016-05-01T00:00:00"/>
    <x v="1"/>
    <n v="5781330"/>
    <n v="5"/>
    <n v="0.5"/>
  </r>
  <r>
    <s v="COUNTY"/>
    <x v="18"/>
    <s v="786921"/>
    <n v="-5"/>
    <n v="5"/>
    <x v="1"/>
    <d v="2016-05-01T00:00:00"/>
    <x v="1"/>
    <n v="5768210"/>
    <n v="5"/>
    <n v="-1"/>
  </r>
  <r>
    <s v="COUNTY"/>
    <x v="18"/>
    <s v="786928"/>
    <n v="5"/>
    <n v="5"/>
    <x v="1"/>
    <d v="2016-05-01T00:00:00"/>
    <x v="1"/>
    <n v="5781360"/>
    <n v="5"/>
    <n v="1"/>
  </r>
  <r>
    <s v="COUNTY"/>
    <x v="18"/>
    <s v="786947"/>
    <n v="5"/>
    <n v="5"/>
    <x v="1"/>
    <d v="2016-05-01T00:00:00"/>
    <x v="1"/>
    <n v="5781390"/>
    <n v="5"/>
    <n v="1"/>
  </r>
  <r>
    <s v="COUNTY"/>
    <x v="18"/>
    <s v="786956"/>
    <n v="5"/>
    <n v="5"/>
    <x v="1"/>
    <d v="2016-05-01T00:00:00"/>
    <x v="1"/>
    <n v="5781400"/>
    <n v="5"/>
    <n v="1"/>
  </r>
  <r>
    <s v="COUNTY"/>
    <x v="18"/>
    <s v="787419"/>
    <n v="3.33"/>
    <n v="3.33"/>
    <x v="1"/>
    <d v="2016-05-01T00:00:00"/>
    <x v="1"/>
    <n v="5770060"/>
    <n v="5"/>
    <n v="0.66600000000000004"/>
  </r>
  <r>
    <s v="COUNTY"/>
    <x v="18"/>
    <s v="787715"/>
    <n v="-5"/>
    <n v="5"/>
    <x v="1"/>
    <d v="2016-05-01T00:00:00"/>
    <x v="1"/>
    <n v="5776930"/>
    <n v="5"/>
    <n v="-1"/>
  </r>
  <r>
    <s v="COUNTY"/>
    <x v="18"/>
    <s v="787814"/>
    <n v="3.33"/>
    <n v="3.33"/>
    <x v="1"/>
    <d v="2016-05-01T00:00:00"/>
    <x v="1"/>
    <n v="5723380"/>
    <n v="5"/>
    <n v="0.66600000000000004"/>
  </r>
  <r>
    <s v="COUNTY"/>
    <x v="18"/>
    <s v="787878"/>
    <n v="-5"/>
    <n v="5"/>
    <x v="1"/>
    <d v="2016-05-01T00:00:00"/>
    <x v="1"/>
    <n v="5772900"/>
    <n v="5"/>
    <n v="-1"/>
  </r>
  <r>
    <s v="COUNTY"/>
    <x v="18"/>
    <s v="787887"/>
    <n v="5"/>
    <n v="5"/>
    <x v="1"/>
    <d v="2016-05-01T00:00:00"/>
    <x v="1"/>
    <n v="5781440"/>
    <n v="5"/>
    <n v="1"/>
  </r>
  <r>
    <s v="COUNTY"/>
    <x v="18"/>
    <s v="787965"/>
    <n v="5"/>
    <n v="5"/>
    <x v="1"/>
    <d v="2016-05-01T00:00:00"/>
    <x v="1"/>
    <n v="5781430"/>
    <n v="5"/>
    <n v="1"/>
  </r>
  <r>
    <s v="COUNTY"/>
    <x v="18"/>
    <s v="788214"/>
    <n v="5"/>
    <n v="5"/>
    <x v="1"/>
    <d v="2016-05-01T00:00:00"/>
    <x v="1"/>
    <n v="5781470"/>
    <n v="5"/>
    <n v="1"/>
  </r>
  <r>
    <s v="COUNTY"/>
    <x v="18"/>
    <s v="788295"/>
    <n v="3.33"/>
    <n v="3.33"/>
    <x v="1"/>
    <d v="2016-05-01T00:00:00"/>
    <x v="1"/>
    <n v="5781480"/>
    <n v="5"/>
    <n v="0.66600000000000004"/>
  </r>
  <r>
    <s v="AWH"/>
    <x v="18"/>
    <s v="11790540"/>
    <n v="290"/>
    <n v="290"/>
    <x v="1"/>
    <d v="2016-05-01T00:00:00"/>
    <x v="1"/>
    <n v="5015207"/>
    <n v="5"/>
    <n v="58"/>
  </r>
  <r>
    <s v="SpokCity"/>
    <x v="18"/>
    <s v="11790540"/>
    <n v="25"/>
    <n v="25"/>
    <x v="1"/>
    <d v="2016-05-01T00:00:00"/>
    <x v="1"/>
    <n v="5772010"/>
    <n v="5"/>
    <n v="5"/>
  </r>
  <r>
    <s v="COUNTY"/>
    <x v="18"/>
    <s v="11790540"/>
    <n v="385"/>
    <n v="385"/>
    <x v="1"/>
    <d v="2016-05-01T00:00:00"/>
    <x v="1"/>
    <n v="5767360"/>
    <n v="5"/>
    <n v="77"/>
  </r>
  <r>
    <s v="COUNTY"/>
    <x v="18"/>
    <s v="11790540"/>
    <n v="15"/>
    <n v="15"/>
    <x v="1"/>
    <d v="2016-05-01T00:00:00"/>
    <x v="1"/>
    <n v="5767910"/>
    <n v="5"/>
    <n v="3"/>
  </r>
  <r>
    <s v="COUNTY"/>
    <x v="18"/>
    <s v="11790540"/>
    <n v="10"/>
    <n v="10"/>
    <x v="1"/>
    <d v="2016-05-01T00:00:00"/>
    <x v="1"/>
    <n v="5731640"/>
    <n v="5"/>
    <n v="2"/>
  </r>
  <r>
    <s v="COUNTY"/>
    <x v="18"/>
    <s v="11790540"/>
    <n v="15"/>
    <n v="15"/>
    <x v="1"/>
    <d v="2016-05-01T00:00:00"/>
    <x v="1"/>
    <n v="5776930"/>
    <n v="5"/>
    <n v="3"/>
  </r>
  <r>
    <s v="COUNTY"/>
    <x v="18"/>
    <s v="11790540"/>
    <n v="10"/>
    <n v="10"/>
    <x v="1"/>
    <d v="2016-05-01T00:00:00"/>
    <x v="1"/>
    <n v="5770590"/>
    <n v="5"/>
    <n v="2"/>
  </r>
  <r>
    <s v="COUNTY"/>
    <x v="18"/>
    <s v="11790540"/>
    <n v="4003"/>
    <n v="4003"/>
    <x v="1"/>
    <d v="2016-05-01T00:00:00"/>
    <x v="1"/>
    <n v="5774750"/>
    <n v="5"/>
    <n v="800.6"/>
  </r>
  <r>
    <s v="COUNTY"/>
    <x v="18"/>
    <s v="12053618"/>
    <n v="10"/>
    <n v="10"/>
    <x v="1"/>
    <d v="2016-05-01T00:00:00"/>
    <x v="1"/>
    <n v="5780990"/>
    <n v="5"/>
    <n v="2"/>
  </r>
  <r>
    <s v="AWH"/>
    <x v="18"/>
    <s v="12281663"/>
    <n v="185"/>
    <n v="185"/>
    <x v="1"/>
    <d v="2016-05-01T00:00:00"/>
    <x v="1"/>
    <n v="5763680"/>
    <n v="5"/>
    <n v="37"/>
  </r>
  <r>
    <s v="SpokCity"/>
    <x v="18"/>
    <s v="12281663"/>
    <n v="50"/>
    <n v="50"/>
    <x v="1"/>
    <d v="2016-05-01T00:00:00"/>
    <x v="1"/>
    <n v="5763770"/>
    <n v="5"/>
    <n v="10"/>
  </r>
  <r>
    <s v="COUNTY"/>
    <x v="18"/>
    <s v="12281663"/>
    <n v="330"/>
    <n v="330"/>
    <x v="1"/>
    <d v="2016-05-01T00:00:00"/>
    <x v="1"/>
    <n v="5773510"/>
    <n v="5"/>
    <n v="66"/>
  </r>
  <r>
    <s v="COUNTY"/>
    <x v="18"/>
    <s v="12281663"/>
    <n v="10"/>
    <n v="10"/>
    <x v="1"/>
    <d v="2016-05-01T00:00:00"/>
    <x v="1"/>
    <n v="5763140"/>
    <n v="5"/>
    <n v="2"/>
  </r>
  <r>
    <s v="COUNTY"/>
    <x v="18"/>
    <s v="12281663"/>
    <n v="5"/>
    <n v="5"/>
    <x v="1"/>
    <d v="2016-05-01T00:00:00"/>
    <x v="1"/>
    <n v="5766580"/>
    <n v="5"/>
    <n v="1"/>
  </r>
  <r>
    <s v="COUNTY"/>
    <x v="18"/>
    <s v="12281663"/>
    <n v="3377"/>
    <n v="3377"/>
    <x v="1"/>
    <d v="2016-05-01T00:00:00"/>
    <x v="1"/>
    <n v="5763380"/>
    <n v="5"/>
    <n v="675.4"/>
  </r>
  <r>
    <s v="COUNTY"/>
    <x v="18"/>
    <s v="12281663"/>
    <n v="5"/>
    <n v="5"/>
    <x v="1"/>
    <d v="2016-05-01T00:00:00"/>
    <x v="1"/>
    <n v="5778950"/>
    <n v="5"/>
    <n v="1"/>
  </r>
  <r>
    <s v="COUNTY"/>
    <x v="18"/>
    <s v="789110"/>
    <n v="-3.33"/>
    <n v="3.33"/>
    <x v="1"/>
    <d v="2016-05-02T00:00:00"/>
    <x v="1"/>
    <n v="5768300"/>
    <n v="5"/>
    <n v="-0.66600000000000004"/>
  </r>
  <r>
    <s v="COUNTY"/>
    <x v="18"/>
    <s v="790116"/>
    <n v="-3.33"/>
    <n v="3.33"/>
    <x v="1"/>
    <d v="2016-05-02T00:00:00"/>
    <x v="1"/>
    <n v="5757180"/>
    <n v="5"/>
    <n v="-0.66600000000000004"/>
  </r>
  <r>
    <s v="COUNTY"/>
    <x v="18"/>
    <s v="790317"/>
    <n v="1.67"/>
    <n v="1.67"/>
    <x v="1"/>
    <d v="2016-05-02T00:00:00"/>
    <x v="1"/>
    <n v="5714100"/>
    <n v="5"/>
    <n v="0.33399999999999996"/>
  </r>
  <r>
    <s v="COUNTY"/>
    <x v="18"/>
    <s v="790488"/>
    <n v="1.67"/>
    <n v="1.67"/>
    <x v="1"/>
    <d v="2016-05-02T00:00:00"/>
    <x v="1"/>
    <n v="5740250"/>
    <n v="5"/>
    <n v="0.33399999999999996"/>
  </r>
  <r>
    <s v="COUNTY"/>
    <x v="18"/>
    <s v="790496"/>
    <n v="-3.33"/>
    <n v="3.33"/>
    <x v="1"/>
    <d v="2016-05-02T00:00:00"/>
    <x v="1"/>
    <n v="5730940"/>
    <n v="5"/>
    <n v="-0.66600000000000004"/>
  </r>
  <r>
    <s v="COUNTY"/>
    <x v="18"/>
    <s v="790498"/>
    <n v="-3.33"/>
    <n v="3.33"/>
    <x v="1"/>
    <d v="2016-05-02T00:00:00"/>
    <x v="1"/>
    <n v="5739820"/>
    <n v="5"/>
    <n v="-0.66600000000000004"/>
  </r>
  <r>
    <s v="COUNTY"/>
    <x v="18"/>
    <s v="791094"/>
    <n v="-3.33"/>
    <n v="3.33"/>
    <x v="1"/>
    <d v="2016-05-02T00:00:00"/>
    <x v="1"/>
    <n v="5776800"/>
    <n v="5"/>
    <n v="-0.66600000000000004"/>
  </r>
  <r>
    <s v="COUNTY"/>
    <x v="18"/>
    <s v="791788"/>
    <n v="-2.5"/>
    <n v="2.5"/>
    <x v="1"/>
    <d v="2016-05-02T00:00:00"/>
    <x v="1"/>
    <n v="5762890"/>
    <n v="5"/>
    <n v="-0.5"/>
  </r>
  <r>
    <s v="COUNTY"/>
    <x v="18"/>
    <s v="791792"/>
    <n v="-2.5"/>
    <n v="2.5"/>
    <x v="1"/>
    <d v="2016-05-02T00:00:00"/>
    <x v="1"/>
    <n v="5712780"/>
    <n v="5"/>
    <n v="-0.5"/>
  </r>
  <r>
    <s v="COUNTY"/>
    <x v="18"/>
    <s v="791808"/>
    <n v="-3.33"/>
    <n v="3.33"/>
    <x v="1"/>
    <d v="2016-05-02T00:00:00"/>
    <x v="1"/>
    <n v="5765250"/>
    <n v="5"/>
    <n v="-0.66600000000000004"/>
  </r>
  <r>
    <s v="COUNTY"/>
    <x v="18"/>
    <s v="791825"/>
    <n v="-3.33"/>
    <n v="3.33"/>
    <x v="1"/>
    <d v="2016-05-02T00:00:00"/>
    <x v="1"/>
    <n v="5730590"/>
    <n v="5"/>
    <n v="-0.66600000000000004"/>
  </r>
  <r>
    <s v="COUNTY"/>
    <x v="18"/>
    <s v="791835"/>
    <n v="-3.33"/>
    <n v="3.33"/>
    <x v="1"/>
    <d v="2016-05-02T00:00:00"/>
    <x v="1"/>
    <n v="5730460"/>
    <n v="5"/>
    <n v="-0.66600000000000004"/>
  </r>
  <r>
    <s v="COUNTY"/>
    <x v="18"/>
    <s v="792426"/>
    <n v="-2.5"/>
    <n v="2.5"/>
    <x v="1"/>
    <d v="2016-05-02T00:00:00"/>
    <x v="1"/>
    <n v="5006980"/>
    <n v="5"/>
    <n v="-0.5"/>
  </r>
  <r>
    <s v="COUNTY"/>
    <x v="18"/>
    <s v="794161"/>
    <n v="1.67"/>
    <n v="1.67"/>
    <x v="1"/>
    <d v="2016-05-02T00:00:00"/>
    <x v="1"/>
    <n v="5738500"/>
    <n v="5"/>
    <n v="0.33399999999999996"/>
  </r>
  <r>
    <s v="COUNTY"/>
    <x v="18"/>
    <s v="789108"/>
    <n v="2.5"/>
    <n v="2.5"/>
    <x v="1"/>
    <d v="2016-05-09T00:00:00"/>
    <x v="1"/>
    <n v="5768300"/>
    <n v="5"/>
    <n v="0.5"/>
  </r>
  <r>
    <s v="COUNTY"/>
    <x v="18"/>
    <s v="790112"/>
    <n v="5"/>
    <n v="5"/>
    <x v="1"/>
    <d v="2016-05-09T00:00:00"/>
    <x v="1"/>
    <n v="5011768"/>
    <n v="5"/>
    <n v="1"/>
  </r>
  <r>
    <s v="COUNTY"/>
    <x v="18"/>
    <s v="790321"/>
    <n v="2.5"/>
    <n v="2.5"/>
    <x v="1"/>
    <d v="2016-05-09T00:00:00"/>
    <x v="1"/>
    <n v="5781530"/>
    <n v="5"/>
    <n v="0.5"/>
  </r>
  <r>
    <s v="COUNTY"/>
    <x v="18"/>
    <s v="790523"/>
    <n v="5"/>
    <n v="5"/>
    <x v="1"/>
    <d v="2016-05-09T00:00:00"/>
    <x v="1"/>
    <n v="5757010"/>
    <n v="5"/>
    <n v="1"/>
  </r>
  <r>
    <s v="COUNTY"/>
    <x v="18"/>
    <s v="791079"/>
    <n v="2.5"/>
    <n v="2.5"/>
    <x v="1"/>
    <d v="2016-05-09T00:00:00"/>
    <x v="1"/>
    <n v="5781550"/>
    <n v="5"/>
    <n v="0.5"/>
  </r>
  <r>
    <s v="COUNTY"/>
    <x v="18"/>
    <s v="791757"/>
    <n v="3.33"/>
    <n v="3.33"/>
    <x v="1"/>
    <d v="2016-05-09T00:00:00"/>
    <x v="1"/>
    <n v="5781580"/>
    <n v="5"/>
    <n v="0.66600000000000004"/>
  </r>
  <r>
    <s v="COUNTY"/>
    <x v="18"/>
    <s v="791834"/>
    <n v="3.33"/>
    <n v="3.33"/>
    <x v="1"/>
    <d v="2016-05-09T00:00:00"/>
    <x v="1"/>
    <n v="5740340"/>
    <n v="5"/>
    <n v="0.66600000000000004"/>
  </r>
  <r>
    <s v="COUNTY"/>
    <x v="18"/>
    <s v="792493"/>
    <n v="3.33"/>
    <n v="3.33"/>
    <x v="1"/>
    <d v="2016-05-09T00:00:00"/>
    <x v="1"/>
    <n v="5004514"/>
    <n v="5"/>
    <n v="0.66600000000000004"/>
  </r>
  <r>
    <s v="COUNTY"/>
    <x v="18"/>
    <s v="793118"/>
    <n v="1.67"/>
    <n v="1.67"/>
    <x v="1"/>
    <d v="2016-05-09T00:00:00"/>
    <x v="1"/>
    <n v="5776080"/>
    <n v="5"/>
    <n v="0.33399999999999996"/>
  </r>
  <r>
    <s v="COUNTY"/>
    <x v="18"/>
    <s v="793565"/>
    <n v="-1.67"/>
    <n v="1.67"/>
    <x v="1"/>
    <d v="2016-05-09T00:00:00"/>
    <x v="1"/>
    <n v="5007099"/>
    <n v="5"/>
    <n v="-0.33399999999999996"/>
  </r>
  <r>
    <s v="COUNTY"/>
    <x v="18"/>
    <s v="793567"/>
    <n v="1.67"/>
    <n v="1.67"/>
    <x v="1"/>
    <d v="2016-05-09T00:00:00"/>
    <x v="1"/>
    <n v="5768330"/>
    <n v="5"/>
    <n v="0.33399999999999996"/>
  </r>
  <r>
    <s v="COUNTY"/>
    <x v="18"/>
    <s v="794974"/>
    <n v="1.67"/>
    <n v="1.67"/>
    <x v="1"/>
    <d v="2016-05-09T00:00:00"/>
    <x v="1"/>
    <n v="5760290"/>
    <n v="5"/>
    <n v="0.33399999999999996"/>
  </r>
  <r>
    <s v="COUNTY"/>
    <x v="18"/>
    <s v="796491"/>
    <n v="-1.67"/>
    <n v="1.67"/>
    <x v="1"/>
    <d v="2016-05-09T00:00:00"/>
    <x v="1"/>
    <n v="5747330"/>
    <n v="5"/>
    <n v="-0.33399999999999996"/>
  </r>
  <r>
    <s v="COUNTY"/>
    <x v="18"/>
    <s v="790331"/>
    <n v="5"/>
    <n v="5"/>
    <x v="1"/>
    <d v="2016-05-16T00:00:00"/>
    <x v="1"/>
    <n v="5746470"/>
    <n v="5"/>
    <n v="1"/>
  </r>
  <r>
    <s v="COUNTY"/>
    <x v="18"/>
    <s v="791775"/>
    <n v="3.33"/>
    <n v="3.33"/>
    <x v="1"/>
    <d v="2016-05-16T00:00:00"/>
    <x v="1"/>
    <n v="5781600"/>
    <n v="5"/>
    <n v="0.66600000000000004"/>
  </r>
  <r>
    <s v="COUNTY"/>
    <x v="18"/>
    <s v="792108"/>
    <n v="5"/>
    <n v="5"/>
    <x v="1"/>
    <d v="2016-05-16T00:00:00"/>
    <x v="1"/>
    <n v="5781650"/>
    <n v="5"/>
    <n v="1"/>
  </r>
  <r>
    <s v="COUNTY"/>
    <x v="18"/>
    <s v="792124"/>
    <n v="5"/>
    <n v="5"/>
    <x v="1"/>
    <d v="2016-05-16T00:00:00"/>
    <x v="1"/>
    <n v="5013246"/>
    <n v="5"/>
    <n v="1"/>
  </r>
  <r>
    <s v="COUNTY"/>
    <x v="18"/>
    <s v="792540"/>
    <n v="5"/>
    <n v="5"/>
    <x v="1"/>
    <d v="2016-05-16T00:00:00"/>
    <x v="1"/>
    <n v="5781720"/>
    <n v="5"/>
    <n v="1"/>
  </r>
  <r>
    <s v="COUNTY"/>
    <x v="18"/>
    <s v="793000"/>
    <n v="2.5"/>
    <n v="2.5"/>
    <x v="1"/>
    <d v="2016-05-16T00:00:00"/>
    <x v="1"/>
    <n v="5755850"/>
    <n v="5"/>
    <n v="0.5"/>
  </r>
  <r>
    <s v="COUNTY"/>
    <x v="18"/>
    <s v="793003"/>
    <n v="3.33"/>
    <n v="3.33"/>
    <x v="1"/>
    <d v="2016-05-16T00:00:00"/>
    <x v="1"/>
    <n v="5781730"/>
    <n v="5"/>
    <n v="0.66600000000000004"/>
  </r>
  <r>
    <s v="COUNTY"/>
    <x v="18"/>
    <s v="793114"/>
    <n v="2.5"/>
    <n v="2.5"/>
    <x v="1"/>
    <d v="2016-05-16T00:00:00"/>
    <x v="1"/>
    <n v="5781740"/>
    <n v="5"/>
    <n v="0.5"/>
  </r>
  <r>
    <s v="COUNTY"/>
    <x v="18"/>
    <s v="793131"/>
    <n v="5"/>
    <n v="5"/>
    <x v="1"/>
    <d v="2016-05-16T00:00:00"/>
    <x v="1"/>
    <n v="5712780"/>
    <n v="5"/>
    <n v="1"/>
  </r>
  <r>
    <s v="COUNTY"/>
    <x v="18"/>
    <s v="793146"/>
    <n v="2.5"/>
    <n v="2.5"/>
    <x v="1"/>
    <d v="2016-05-16T00:00:00"/>
    <x v="1"/>
    <n v="5781780"/>
    <n v="5"/>
    <n v="0.5"/>
  </r>
  <r>
    <s v="COUNTY"/>
    <x v="18"/>
    <s v="793206"/>
    <n v="2.5"/>
    <n v="2.5"/>
    <x v="1"/>
    <d v="2016-05-16T00:00:00"/>
    <x v="1"/>
    <n v="5005627"/>
    <n v="5"/>
    <n v="0.5"/>
  </r>
  <r>
    <s v="COUNTY"/>
    <x v="18"/>
    <s v="793623"/>
    <n v="5"/>
    <n v="5"/>
    <x v="1"/>
    <d v="2016-05-16T00:00:00"/>
    <x v="1"/>
    <n v="5762890"/>
    <n v="5"/>
    <n v="1"/>
  </r>
  <r>
    <s v="COUNTY"/>
    <x v="18"/>
    <s v="793780"/>
    <n v="3.33"/>
    <n v="3.33"/>
    <x v="1"/>
    <d v="2016-05-16T00:00:00"/>
    <x v="1"/>
    <n v="5781910"/>
    <n v="5"/>
    <n v="0.66600000000000004"/>
  </r>
  <r>
    <s v="COUNTY"/>
    <x v="18"/>
    <s v="794977"/>
    <n v="5"/>
    <n v="5"/>
    <x v="1"/>
    <d v="2016-05-16T00:00:00"/>
    <x v="1"/>
    <n v="5781980"/>
    <n v="5"/>
    <n v="1"/>
  </r>
  <r>
    <s v="COUNTY"/>
    <x v="18"/>
    <s v="795001"/>
    <n v="5"/>
    <n v="5"/>
    <x v="1"/>
    <d v="2016-05-16T00:00:00"/>
    <x v="1"/>
    <n v="5781990"/>
    <n v="5"/>
    <n v="1"/>
  </r>
  <r>
    <s v="SpokCity"/>
    <x v="18"/>
    <s v="795065"/>
    <n v="3.33"/>
    <n v="3.33"/>
    <x v="1"/>
    <d v="2016-05-16T00:00:00"/>
    <x v="1"/>
    <n v="5004549"/>
    <n v="5"/>
    <n v="0.66600000000000004"/>
  </r>
  <r>
    <s v="COUNTY"/>
    <x v="18"/>
    <s v="795983"/>
    <n v="5"/>
    <n v="5"/>
    <x v="1"/>
    <d v="2016-05-16T00:00:00"/>
    <x v="1"/>
    <n v="5759760"/>
    <n v="5"/>
    <n v="1"/>
  </r>
  <r>
    <s v="COUNTY"/>
    <x v="18"/>
    <s v="796526"/>
    <n v="5"/>
    <n v="5"/>
    <x v="1"/>
    <d v="2016-05-16T00:00:00"/>
    <x v="1"/>
    <n v="5766600"/>
    <n v="5"/>
    <n v="1"/>
  </r>
  <r>
    <s v="COUNTY"/>
    <x v="18"/>
    <s v="797181"/>
    <n v="-1.67"/>
    <n v="1.67"/>
    <x v="1"/>
    <d v="2016-05-16T00:00:00"/>
    <x v="1"/>
    <n v="5741850"/>
    <n v="5"/>
    <n v="-0.33399999999999996"/>
  </r>
  <r>
    <s v="COUNTY"/>
    <x v="18"/>
    <s v="797575"/>
    <n v="-1.67"/>
    <n v="1.67"/>
    <x v="1"/>
    <d v="2016-05-16T00:00:00"/>
    <x v="1"/>
    <n v="5005591"/>
    <n v="5"/>
    <n v="-0.33399999999999996"/>
  </r>
  <r>
    <s v="COUNTY"/>
    <x v="18"/>
    <s v="794164"/>
    <n v="2.5"/>
    <n v="2.5"/>
    <x v="1"/>
    <d v="2016-05-23T00:00:00"/>
    <x v="1"/>
    <n v="5781940"/>
    <n v="5"/>
    <n v="0.5"/>
  </r>
  <r>
    <s v="COUNTY"/>
    <x v="18"/>
    <s v="794992"/>
    <n v="2.5"/>
    <n v="2.5"/>
    <x v="1"/>
    <d v="2016-05-23T00:00:00"/>
    <x v="1"/>
    <n v="5781970"/>
    <n v="5"/>
    <n v="0.5"/>
  </r>
  <r>
    <s v="COUNTY"/>
    <x v="18"/>
    <s v="795077"/>
    <n v="2.5"/>
    <n v="2.5"/>
    <x v="1"/>
    <d v="2016-05-23T00:00:00"/>
    <x v="1"/>
    <n v="5782030"/>
    <n v="5"/>
    <n v="0.5"/>
  </r>
  <r>
    <s v="COUNTY"/>
    <x v="18"/>
    <s v="795976"/>
    <n v="2.5"/>
    <n v="2.5"/>
    <x v="1"/>
    <d v="2016-05-23T00:00:00"/>
    <x v="1"/>
    <n v="5782080"/>
    <n v="5"/>
    <n v="0.5"/>
  </r>
  <r>
    <s v="COUNTY"/>
    <x v="18"/>
    <s v="798478"/>
    <n v="3.34"/>
    <n v="3.34"/>
    <x v="1"/>
    <d v="2016-05-23T00:00:00"/>
    <x v="1"/>
    <n v="5773310"/>
    <n v="5"/>
    <n v="0.66799999999999993"/>
  </r>
  <r>
    <s v="COUNTY"/>
    <x v="18"/>
    <s v="798850"/>
    <n v="3.34"/>
    <n v="3.34"/>
    <x v="1"/>
    <d v="2016-05-23T00:00:00"/>
    <x v="1"/>
    <n v="5770620"/>
    <n v="5"/>
    <n v="0.66799999999999993"/>
  </r>
  <r>
    <s v="COUNTY"/>
    <x v="18"/>
    <s v="802120"/>
    <n v="3.34"/>
    <n v="3.34"/>
    <x v="1"/>
    <d v="2016-05-23T00:00:00"/>
    <x v="1"/>
    <n v="5760900"/>
    <n v="5"/>
    <n v="0.66799999999999993"/>
  </r>
  <r>
    <s v="COUNTY"/>
    <x v="18"/>
    <s v="805412"/>
    <n v="-5"/>
    <n v="5"/>
    <x v="1"/>
    <d v="2016-05-23T00:00:00"/>
    <x v="1"/>
    <n v="5768820"/>
    <n v="5"/>
    <n v="-1"/>
  </r>
  <r>
    <s v="COUNTY"/>
    <x v="18"/>
    <s v="805451"/>
    <n v="-5"/>
    <n v="5"/>
    <x v="1"/>
    <d v="2016-05-23T00:00:00"/>
    <x v="1"/>
    <n v="5771970"/>
    <n v="5"/>
    <n v="-1"/>
  </r>
  <r>
    <s v="COUNTY"/>
    <x v="18"/>
    <s v="805464"/>
    <n v="-5"/>
    <n v="5"/>
    <x v="1"/>
    <d v="2016-05-23T00:00:00"/>
    <x v="1"/>
    <n v="5775850"/>
    <n v="5"/>
    <n v="-1"/>
  </r>
  <r>
    <s v="COUNTY"/>
    <x v="18"/>
    <s v="805484"/>
    <n v="-5"/>
    <n v="5"/>
    <x v="1"/>
    <d v="2016-05-23T00:00:00"/>
    <x v="1"/>
    <n v="5015543"/>
    <n v="5"/>
    <n v="-1"/>
  </r>
  <r>
    <s v="COUNTY"/>
    <x v="18"/>
    <s v="795080"/>
    <n v="2.5"/>
    <n v="2.5"/>
    <x v="1"/>
    <d v="2016-05-30T00:00:00"/>
    <x v="1"/>
    <n v="5782040"/>
    <n v="5"/>
    <n v="0.5"/>
  </r>
  <r>
    <s v="COUNTY"/>
    <x v="18"/>
    <s v="795082"/>
    <n v="2.5"/>
    <n v="2.5"/>
    <x v="1"/>
    <d v="2016-05-30T00:00:00"/>
    <x v="1"/>
    <n v="5782050"/>
    <n v="5"/>
    <n v="0.5"/>
  </r>
  <r>
    <s v="COUNTY"/>
    <x v="18"/>
    <s v="796727"/>
    <n v="2.5"/>
    <n v="2.5"/>
    <x v="1"/>
    <d v="2016-05-30T00:00:00"/>
    <x v="1"/>
    <n v="5782210"/>
    <n v="5"/>
    <n v="0.5"/>
  </r>
  <r>
    <s v="COUNTY"/>
    <x v="18"/>
    <s v="798208"/>
    <n v="2.5"/>
    <n v="2.5"/>
    <x v="1"/>
    <d v="2016-05-30T00:00:00"/>
    <x v="1"/>
    <n v="5782340"/>
    <n v="5"/>
    <n v="0.5"/>
  </r>
  <r>
    <s v="COUNTY"/>
    <x v="18"/>
    <s v="799598"/>
    <n v="2.5"/>
    <n v="2.5"/>
    <x v="1"/>
    <d v="2016-05-30T00:00:00"/>
    <x v="1"/>
    <n v="5006980"/>
    <n v="5"/>
    <n v="0.5"/>
  </r>
  <r>
    <s v="COUNTY"/>
    <x v="18"/>
    <s v="799733"/>
    <n v="2.5"/>
    <n v="2.5"/>
    <x v="1"/>
    <d v="2016-05-30T00:00:00"/>
    <x v="1"/>
    <n v="5782460"/>
    <n v="5"/>
    <n v="0.5"/>
  </r>
  <r>
    <s v="COUNTY"/>
    <x v="18"/>
    <s v="801860"/>
    <n v="5.01"/>
    <n v="5.01"/>
    <x v="1"/>
    <d v="2016-05-30T00:00:00"/>
    <x v="1"/>
    <n v="5761590"/>
    <n v="5"/>
    <n v="1.002"/>
  </r>
  <r>
    <s v="COUNTY"/>
    <x v="18"/>
    <s v="803104"/>
    <n v="5"/>
    <n v="5"/>
    <x v="1"/>
    <d v="2016-05-30T00:00:00"/>
    <x v="1"/>
    <n v="5743890"/>
    <n v="5"/>
    <n v="1"/>
  </r>
  <r>
    <s v="COUNTY"/>
    <x v="18"/>
    <s v="805424"/>
    <n v="-5"/>
    <n v="5"/>
    <x v="1"/>
    <d v="2016-05-30T00:00:00"/>
    <x v="1"/>
    <n v="5775540"/>
    <n v="5"/>
    <n v="-1"/>
  </r>
  <r>
    <s v="COUNTY"/>
    <x v="18"/>
    <s v="805428"/>
    <n v="-5"/>
    <n v="5"/>
    <x v="1"/>
    <d v="2016-05-30T00:00:00"/>
    <x v="1"/>
    <n v="5729940"/>
    <n v="5"/>
    <n v="-1"/>
  </r>
  <r>
    <s v="COUNTY"/>
    <x v="18"/>
    <s v="805431"/>
    <n v="-5"/>
    <n v="5"/>
    <x v="1"/>
    <d v="2016-05-30T00:00:00"/>
    <x v="1"/>
    <n v="5766530"/>
    <n v="5"/>
    <n v="-1"/>
  </r>
  <r>
    <s v="COUNTY"/>
    <x v="18"/>
    <s v="805442"/>
    <n v="-5"/>
    <n v="5"/>
    <x v="1"/>
    <d v="2016-05-30T00:00:00"/>
    <x v="1"/>
    <n v="5742710"/>
    <n v="5"/>
    <n v="-1"/>
  </r>
  <r>
    <s v="COUNTY"/>
    <x v="18"/>
    <s v="805459"/>
    <n v="-5"/>
    <n v="5"/>
    <x v="1"/>
    <d v="2016-05-30T00:00:00"/>
    <x v="1"/>
    <n v="5778100"/>
    <n v="5"/>
    <n v="-1"/>
  </r>
  <r>
    <s v="COUNTY"/>
    <x v="18"/>
    <s v="805568"/>
    <n v="-5"/>
    <n v="5"/>
    <x v="1"/>
    <d v="2016-05-30T00:00:00"/>
    <x v="1"/>
    <n v="5703860"/>
    <n v="5"/>
    <n v="-1"/>
  </r>
  <r>
    <s v="COUNTY"/>
    <x v="18"/>
    <s v="805532"/>
    <n v="-5"/>
    <n v="5"/>
    <x v="1"/>
    <d v="2016-05-31T00:00:00"/>
    <x v="1"/>
    <n v="5780910"/>
    <n v="5"/>
    <n v="-1"/>
  </r>
  <r>
    <s v="AWH"/>
    <x v="18"/>
    <s v="12281785"/>
    <n v="5"/>
    <n v="5"/>
    <x v="1"/>
    <d v="2016-05-31T00:00:00"/>
    <x v="1"/>
    <n v="5776820"/>
    <n v="5"/>
    <n v="1"/>
  </r>
  <r>
    <s v="COUNTY"/>
    <x v="18"/>
    <s v="12281785"/>
    <n v="10"/>
    <n v="10"/>
    <x v="1"/>
    <d v="2016-05-31T00:00:00"/>
    <x v="1"/>
    <n v="5767870"/>
    <n v="5"/>
    <n v="2"/>
  </r>
  <r>
    <s v="COUNTY"/>
    <x v="18"/>
    <s v="12281785"/>
    <n v="20"/>
    <n v="20"/>
    <x v="1"/>
    <d v="2016-05-31T00:00:00"/>
    <x v="1"/>
    <n v="5014808"/>
    <n v="5"/>
    <n v="4"/>
  </r>
  <r>
    <s v="COUNTY"/>
    <x v="18"/>
    <s v="798814"/>
    <n v="5"/>
    <n v="5"/>
    <x v="1"/>
    <d v="2016-06-01T00:00:00"/>
    <x v="2"/>
    <n v="5782380"/>
    <n v="5"/>
    <n v="1"/>
  </r>
  <r>
    <s v="COUNTY"/>
    <x v="18"/>
    <s v="798856"/>
    <n v="5"/>
    <n v="5"/>
    <x v="1"/>
    <d v="2016-06-01T00:00:00"/>
    <x v="2"/>
    <n v="5782390"/>
    <n v="5"/>
    <n v="1"/>
  </r>
  <r>
    <s v="COUNTY"/>
    <x v="18"/>
    <s v="799220"/>
    <n v="5"/>
    <n v="5"/>
    <x v="1"/>
    <d v="2016-06-01T00:00:00"/>
    <x v="2"/>
    <n v="5007099"/>
    <n v="5"/>
    <n v="1"/>
  </r>
  <r>
    <s v="COUNTY"/>
    <x v="18"/>
    <s v="799654"/>
    <n v="5"/>
    <n v="5"/>
    <x v="1"/>
    <d v="2016-06-01T00:00:00"/>
    <x v="2"/>
    <n v="5778270"/>
    <n v="5"/>
    <n v="1"/>
  </r>
  <r>
    <s v="COUNTY"/>
    <x v="18"/>
    <s v="799731"/>
    <n v="5"/>
    <n v="5"/>
    <x v="1"/>
    <d v="2016-06-01T00:00:00"/>
    <x v="2"/>
    <n v="5782450"/>
    <n v="5"/>
    <n v="1"/>
  </r>
  <r>
    <s v="COUNTY"/>
    <x v="18"/>
    <s v="800119"/>
    <n v="5"/>
    <n v="5"/>
    <x v="1"/>
    <d v="2016-06-01T00:00:00"/>
    <x v="2"/>
    <n v="5782490"/>
    <n v="5"/>
    <n v="1"/>
  </r>
  <r>
    <s v="COUNTY"/>
    <x v="18"/>
    <s v="801959"/>
    <n v="2.5"/>
    <n v="2.5"/>
    <x v="1"/>
    <d v="2016-06-01T00:00:00"/>
    <x v="2"/>
    <n v="5782560"/>
    <n v="5"/>
    <n v="0.5"/>
  </r>
  <r>
    <s v="COUNTY"/>
    <x v="18"/>
    <s v="802021"/>
    <n v="5"/>
    <n v="5"/>
    <x v="1"/>
    <d v="2016-06-01T00:00:00"/>
    <x v="2"/>
    <n v="5005591"/>
    <n v="5"/>
    <n v="1"/>
  </r>
  <r>
    <s v="COUNTY"/>
    <x v="18"/>
    <s v="807224"/>
    <n v="-5"/>
    <n v="5"/>
    <x v="1"/>
    <d v="2016-06-01T00:00:00"/>
    <x v="2"/>
    <n v="5766860"/>
    <n v="5"/>
    <n v="-1"/>
  </r>
  <r>
    <s v="COUNTY"/>
    <x v="18"/>
    <s v="807245"/>
    <n v="-5"/>
    <n v="5"/>
    <x v="1"/>
    <d v="2016-06-01T00:00:00"/>
    <x v="2"/>
    <n v="5773410"/>
    <n v="5"/>
    <n v="-1"/>
  </r>
  <r>
    <s v="COUNTY"/>
    <x v="18"/>
    <s v="12053628"/>
    <n v="5"/>
    <n v="5"/>
    <x v="1"/>
    <d v="2016-06-01T00:00:00"/>
    <x v="2"/>
    <n v="5781150"/>
    <n v="5"/>
    <n v="1"/>
  </r>
  <r>
    <s v="COUNTY"/>
    <x v="18"/>
    <s v="12053628"/>
    <n v="125"/>
    <n v="125"/>
    <x v="1"/>
    <d v="2016-06-01T00:00:00"/>
    <x v="2"/>
    <n v="5770060"/>
    <n v="5"/>
    <n v="25"/>
  </r>
  <r>
    <s v="AWH"/>
    <x v="18"/>
    <s v="12281732"/>
    <n v="185"/>
    <n v="185"/>
    <x v="1"/>
    <d v="2016-06-01T00:00:00"/>
    <x v="2"/>
    <n v="5777650"/>
    <n v="5"/>
    <n v="37"/>
  </r>
  <r>
    <s v="SpokCity"/>
    <x v="18"/>
    <s v="12281732"/>
    <n v="55"/>
    <n v="55"/>
    <x v="1"/>
    <d v="2016-06-01T00:00:00"/>
    <x v="2"/>
    <n v="5763770"/>
    <n v="5"/>
    <n v="11"/>
  </r>
  <r>
    <s v="COUNTY"/>
    <x v="18"/>
    <s v="12281732"/>
    <n v="345"/>
    <n v="345"/>
    <x v="1"/>
    <d v="2016-06-01T00:00:00"/>
    <x v="2"/>
    <n v="5765780"/>
    <n v="5"/>
    <n v="69"/>
  </r>
  <r>
    <s v="COUNTY"/>
    <x v="18"/>
    <s v="12281732"/>
    <n v="10"/>
    <n v="10"/>
    <x v="1"/>
    <d v="2016-06-01T00:00:00"/>
    <x v="2"/>
    <n v="5781730"/>
    <n v="5"/>
    <n v="2"/>
  </r>
  <r>
    <s v="COUNTY"/>
    <x v="18"/>
    <s v="12281732"/>
    <n v="10"/>
    <n v="10"/>
    <x v="1"/>
    <d v="2016-06-01T00:00:00"/>
    <x v="2"/>
    <n v="5758770"/>
    <n v="5"/>
    <n v="2"/>
  </r>
  <r>
    <s v="COUNTY"/>
    <x v="18"/>
    <s v="12281732"/>
    <n v="5"/>
    <n v="5"/>
    <x v="1"/>
    <d v="2016-06-01T00:00:00"/>
    <x v="2"/>
    <n v="5781990"/>
    <n v="5"/>
    <n v="1"/>
  </r>
  <r>
    <s v="COUNTY"/>
    <x v="18"/>
    <s v="12281732"/>
    <n v="5"/>
    <n v="5"/>
    <x v="1"/>
    <d v="2016-06-01T00:00:00"/>
    <x v="2"/>
    <n v="5766580"/>
    <n v="5"/>
    <n v="1"/>
  </r>
  <r>
    <s v="COUNTY"/>
    <x v="18"/>
    <s v="12281732"/>
    <n v="3522"/>
    <n v="3522"/>
    <x v="1"/>
    <d v="2016-06-01T00:00:00"/>
    <x v="2"/>
    <n v="5781780"/>
    <n v="5"/>
    <n v="704.4"/>
  </r>
  <r>
    <s v="COUNTY"/>
    <x v="18"/>
    <s v="12281732"/>
    <n v="5"/>
    <n v="5"/>
    <x v="1"/>
    <d v="2016-06-01T00:00:00"/>
    <x v="2"/>
    <n v="5778950"/>
    <n v="5"/>
    <n v="1"/>
  </r>
  <r>
    <s v="AWH"/>
    <x v="18"/>
    <s v="12565517"/>
    <n v="275"/>
    <n v="275"/>
    <x v="1"/>
    <d v="2016-06-01T00:00:00"/>
    <x v="2"/>
    <n v="5767590"/>
    <n v="5"/>
    <n v="55"/>
  </r>
  <r>
    <s v="SpokCity"/>
    <x v="18"/>
    <s v="12565517"/>
    <n v="25"/>
    <n v="25"/>
    <x v="1"/>
    <d v="2016-06-01T00:00:00"/>
    <x v="2"/>
    <n v="5013494"/>
    <n v="5"/>
    <n v="5"/>
  </r>
  <r>
    <s v="COUNTY"/>
    <x v="18"/>
    <s v="12565517"/>
    <n v="375"/>
    <n v="375"/>
    <x v="1"/>
    <d v="2016-06-01T00:00:00"/>
    <x v="2"/>
    <n v="5779690"/>
    <n v="5"/>
    <n v="75"/>
  </r>
  <r>
    <s v="COUNTY"/>
    <x v="18"/>
    <s v="12565517"/>
    <n v="15"/>
    <n v="15"/>
    <x v="1"/>
    <d v="2016-06-01T00:00:00"/>
    <x v="2"/>
    <n v="5767910"/>
    <n v="5"/>
    <n v="3"/>
  </r>
  <r>
    <s v="COUNTY"/>
    <x v="18"/>
    <s v="12565517"/>
    <n v="10"/>
    <n v="10"/>
    <x v="1"/>
    <d v="2016-06-01T00:00:00"/>
    <x v="2"/>
    <n v="5748400"/>
    <n v="5"/>
    <n v="2"/>
  </r>
  <r>
    <s v="COUNTY"/>
    <x v="18"/>
    <s v="12565517"/>
    <n v="10"/>
    <n v="10"/>
    <x v="1"/>
    <d v="2016-06-01T00:00:00"/>
    <x v="2"/>
    <n v="5778180"/>
    <n v="5"/>
    <n v="2"/>
  </r>
  <r>
    <s v="COUNTY"/>
    <x v="18"/>
    <s v="12565517"/>
    <n v="10"/>
    <n v="10"/>
    <x v="1"/>
    <d v="2016-06-01T00:00:00"/>
    <x v="2"/>
    <n v="5770590"/>
    <n v="5"/>
    <n v="2"/>
  </r>
  <r>
    <s v="COUNTY"/>
    <x v="18"/>
    <s v="12565517"/>
    <n v="3633"/>
    <n v="3633"/>
    <x v="1"/>
    <d v="2016-06-01T00:00:00"/>
    <x v="2"/>
    <n v="5770210"/>
    <n v="5"/>
    <n v="726.6"/>
  </r>
  <r>
    <s v="COUNTY"/>
    <x v="18"/>
    <s v="803044"/>
    <n v="5"/>
    <n v="5"/>
    <x v="1"/>
    <d v="2016-06-06T00:00:00"/>
    <x v="2"/>
    <n v="5782570"/>
    <n v="5"/>
    <n v="1"/>
  </r>
  <r>
    <s v="COUNTY"/>
    <x v="18"/>
    <s v="805394"/>
    <n v="5"/>
    <n v="5"/>
    <x v="1"/>
    <d v="2016-06-06T00:00:00"/>
    <x v="2"/>
    <n v="5747710"/>
    <n v="5"/>
    <n v="1"/>
  </r>
  <r>
    <s v="COUNTY"/>
    <x v="18"/>
    <s v="805421"/>
    <n v="5"/>
    <n v="5"/>
    <x v="1"/>
    <d v="2016-06-06T00:00:00"/>
    <x v="2"/>
    <n v="5765250"/>
    <n v="5"/>
    <n v="1"/>
  </r>
  <r>
    <s v="COUNTY"/>
    <x v="18"/>
    <s v="805552"/>
    <n v="2.5"/>
    <n v="2.5"/>
    <x v="1"/>
    <d v="2016-06-06T00:00:00"/>
    <x v="2"/>
    <n v="5776920"/>
    <n v="5"/>
    <n v="0.5"/>
  </r>
  <r>
    <s v="COUNTY"/>
    <x v="18"/>
    <s v="805555"/>
    <n v="-2.5"/>
    <n v="2.5"/>
    <x v="1"/>
    <d v="2016-06-06T00:00:00"/>
    <x v="2"/>
    <n v="5741180"/>
    <n v="5"/>
    <n v="-0.5"/>
  </r>
  <r>
    <s v="COUNTY"/>
    <x v="18"/>
    <s v="805565"/>
    <n v="5"/>
    <n v="5"/>
    <x v="1"/>
    <d v="2016-06-06T00:00:00"/>
    <x v="2"/>
    <n v="5759640"/>
    <n v="5"/>
    <n v="1"/>
  </r>
  <r>
    <s v="COUNTY"/>
    <x v="18"/>
    <s v="805573"/>
    <n v="-2.5"/>
    <n v="2.5"/>
    <x v="1"/>
    <d v="2016-06-06T00:00:00"/>
    <x v="2"/>
    <n v="5777600"/>
    <n v="5"/>
    <n v="-0.5"/>
  </r>
  <r>
    <s v="COUNTY"/>
    <x v="18"/>
    <s v="805631"/>
    <n v="2.5"/>
    <n v="2.5"/>
    <x v="1"/>
    <d v="2016-06-06T00:00:00"/>
    <x v="2"/>
    <n v="5013603"/>
    <n v="5"/>
    <n v="0.5"/>
  </r>
  <r>
    <s v="COUNTY"/>
    <x v="18"/>
    <s v="806322"/>
    <n v="-2.5"/>
    <n v="2.5"/>
    <x v="1"/>
    <d v="2016-06-06T00:00:00"/>
    <x v="2"/>
    <n v="5740320"/>
    <n v="5"/>
    <n v="-0.5"/>
  </r>
  <r>
    <s v="COUNTY"/>
    <x v="18"/>
    <s v="806678"/>
    <n v="-2.5"/>
    <n v="2.5"/>
    <x v="1"/>
    <d v="2016-06-06T00:00:00"/>
    <x v="2"/>
    <n v="5768910"/>
    <n v="5"/>
    <n v="-0.5"/>
  </r>
  <r>
    <s v="COUNTY"/>
    <x v="18"/>
    <s v="808931"/>
    <n v="2.5"/>
    <n v="2.5"/>
    <x v="1"/>
    <d v="2016-06-06T00:00:00"/>
    <x v="2"/>
    <n v="5748550"/>
    <n v="5"/>
    <n v="0.5"/>
  </r>
  <r>
    <s v="COUNTY"/>
    <x v="18"/>
    <s v="808957"/>
    <n v="-2.5"/>
    <n v="2.5"/>
    <x v="1"/>
    <d v="2016-06-06T00:00:00"/>
    <x v="2"/>
    <n v="5005445"/>
    <n v="5"/>
    <n v="-0.5"/>
  </r>
  <r>
    <s v="COUNTY"/>
    <x v="18"/>
    <s v="805456"/>
    <n v="5"/>
    <n v="5"/>
    <x v="1"/>
    <d v="2016-06-13T00:00:00"/>
    <x v="2"/>
    <n v="5782700"/>
    <n v="5"/>
    <n v="1"/>
  </r>
  <r>
    <s v="COUNTY"/>
    <x v="18"/>
    <s v="805517"/>
    <n v="5"/>
    <n v="5"/>
    <x v="1"/>
    <d v="2016-06-13T00:00:00"/>
    <x v="2"/>
    <n v="5740250"/>
    <n v="5"/>
    <n v="1"/>
  </r>
  <r>
    <s v="COUNTY"/>
    <x v="18"/>
    <s v="805591"/>
    <n v="5"/>
    <n v="5"/>
    <x v="1"/>
    <d v="2016-06-13T00:00:00"/>
    <x v="2"/>
    <n v="5782760"/>
    <n v="5"/>
    <n v="1"/>
  </r>
  <r>
    <s v="COUNTY"/>
    <x v="18"/>
    <s v="806598"/>
    <n v="5"/>
    <n v="5"/>
    <x v="1"/>
    <d v="2016-06-13T00:00:00"/>
    <x v="2"/>
    <n v="5782850"/>
    <n v="5"/>
    <n v="1"/>
  </r>
  <r>
    <s v="COUNTY"/>
    <x v="18"/>
    <s v="806602"/>
    <n v="5"/>
    <n v="5"/>
    <x v="1"/>
    <d v="2016-06-13T00:00:00"/>
    <x v="2"/>
    <n v="5782860"/>
    <n v="5"/>
    <n v="1"/>
  </r>
  <r>
    <s v="COUNTY"/>
    <x v="18"/>
    <s v="806645"/>
    <n v="5"/>
    <n v="5"/>
    <x v="1"/>
    <d v="2016-06-13T00:00:00"/>
    <x v="2"/>
    <n v="5778100"/>
    <n v="5"/>
    <n v="1"/>
  </r>
  <r>
    <s v="COUNTY"/>
    <x v="18"/>
    <s v="806734"/>
    <n v="5"/>
    <n v="5"/>
    <x v="1"/>
    <d v="2016-06-13T00:00:00"/>
    <x v="2"/>
    <n v="5782900"/>
    <n v="5"/>
    <n v="1"/>
  </r>
  <r>
    <s v="COUNTY"/>
    <x v="18"/>
    <s v="808134"/>
    <n v="5"/>
    <n v="5"/>
    <x v="1"/>
    <d v="2016-06-13T00:00:00"/>
    <x v="2"/>
    <n v="5782990"/>
    <n v="5"/>
    <n v="1"/>
  </r>
  <r>
    <s v="COUNTY"/>
    <x v="18"/>
    <s v="808904"/>
    <n v="2.5"/>
    <n v="2.5"/>
    <x v="1"/>
    <d v="2016-06-13T00:00:00"/>
    <x v="2"/>
    <n v="5006691"/>
    <n v="5"/>
    <n v="0.5"/>
  </r>
  <r>
    <s v="COUNTY"/>
    <x v="18"/>
    <s v="809606"/>
    <n v="2.5"/>
    <n v="2.5"/>
    <x v="1"/>
    <d v="2016-06-13T00:00:00"/>
    <x v="2"/>
    <n v="5006811"/>
    <n v="5"/>
    <n v="0.5"/>
  </r>
  <r>
    <s v="COUNTY"/>
    <x v="18"/>
    <s v="813527"/>
    <n v="2.5"/>
    <n v="2.5"/>
    <x v="1"/>
    <d v="2016-06-13T00:00:00"/>
    <x v="2"/>
    <n v="5780040"/>
    <n v="5"/>
    <n v="0.5"/>
  </r>
  <r>
    <s v="COUNTY"/>
    <x v="18"/>
    <s v="813560"/>
    <n v="2.5"/>
    <n v="2.5"/>
    <x v="1"/>
    <d v="2016-06-13T00:00:00"/>
    <x v="2"/>
    <n v="5767740"/>
    <n v="5"/>
    <n v="0.5"/>
  </r>
  <r>
    <s v="COUNTY"/>
    <x v="18"/>
    <s v="813591"/>
    <n v="2.5"/>
    <n v="2.5"/>
    <x v="1"/>
    <d v="2016-06-13T00:00:00"/>
    <x v="2"/>
    <n v="5751660"/>
    <n v="5"/>
    <n v="0.5"/>
  </r>
  <r>
    <s v="COUNTY"/>
    <x v="18"/>
    <s v="813605"/>
    <n v="2.5"/>
    <n v="2.5"/>
    <x v="1"/>
    <d v="2016-06-13T00:00:00"/>
    <x v="2"/>
    <n v="5015861"/>
    <n v="5"/>
    <n v="0.5"/>
  </r>
  <r>
    <s v="COUNTY"/>
    <x v="18"/>
    <s v="813607"/>
    <n v="2.5"/>
    <n v="2.5"/>
    <x v="1"/>
    <d v="2016-06-13T00:00:00"/>
    <x v="2"/>
    <n v="5779460"/>
    <n v="5"/>
    <n v="0.5"/>
  </r>
  <r>
    <s v="COUNTY"/>
    <x v="18"/>
    <s v="813609"/>
    <n v="2.5"/>
    <n v="2.5"/>
    <x v="1"/>
    <d v="2016-06-13T00:00:00"/>
    <x v="2"/>
    <n v="5775340"/>
    <n v="5"/>
    <n v="0.5"/>
  </r>
  <r>
    <s v="COUNTY"/>
    <x v="18"/>
    <s v="813644"/>
    <n v="2.5"/>
    <n v="2.5"/>
    <x v="1"/>
    <d v="2016-06-13T00:00:00"/>
    <x v="2"/>
    <n v="5776910"/>
    <n v="5"/>
    <n v="0.5"/>
  </r>
  <r>
    <s v="AWH"/>
    <x v="18"/>
    <s v="813647"/>
    <n v="2.5"/>
    <n v="2.5"/>
    <x v="1"/>
    <d v="2016-06-13T00:00:00"/>
    <x v="2"/>
    <n v="5769510"/>
    <n v="5"/>
    <n v="0.5"/>
  </r>
  <r>
    <s v="COUNTY"/>
    <x v="18"/>
    <s v="813699"/>
    <n v="2.5"/>
    <n v="2.5"/>
    <x v="1"/>
    <d v="2016-06-13T00:00:00"/>
    <x v="2"/>
    <n v="5748650"/>
    <n v="5"/>
    <n v="0.5"/>
  </r>
  <r>
    <s v="COUNTY"/>
    <x v="18"/>
    <s v="813709"/>
    <n v="2.5"/>
    <n v="2.5"/>
    <x v="1"/>
    <d v="2016-06-13T00:00:00"/>
    <x v="2"/>
    <n v="5764700"/>
    <n v="5"/>
    <n v="0.5"/>
  </r>
  <r>
    <s v="COUNTY"/>
    <x v="18"/>
    <s v="813712"/>
    <n v="2.5"/>
    <n v="2.5"/>
    <x v="1"/>
    <d v="2016-06-13T00:00:00"/>
    <x v="2"/>
    <n v="5764500"/>
    <n v="5"/>
    <n v="0.5"/>
  </r>
  <r>
    <s v="COUNTY"/>
    <x v="18"/>
    <s v="805489"/>
    <n v="2.5"/>
    <n v="2.5"/>
    <x v="1"/>
    <d v="2016-06-20T00:00:00"/>
    <x v="2"/>
    <n v="5782710"/>
    <n v="5"/>
    <n v="0.5"/>
  </r>
  <r>
    <s v="COUNTY"/>
    <x v="18"/>
    <s v="806592"/>
    <n v="2.5"/>
    <n v="2.5"/>
    <x v="1"/>
    <d v="2016-06-20T00:00:00"/>
    <x v="2"/>
    <n v="5782840"/>
    <n v="5"/>
    <n v="0.5"/>
  </r>
  <r>
    <s v="COUNTY"/>
    <x v="18"/>
    <s v="807232"/>
    <n v="2.5"/>
    <n v="2.5"/>
    <x v="1"/>
    <d v="2016-06-20T00:00:00"/>
    <x v="2"/>
    <n v="5782890"/>
    <n v="5"/>
    <n v="0.5"/>
  </r>
  <r>
    <s v="COUNTY"/>
    <x v="18"/>
    <s v="809002"/>
    <n v="2.5"/>
    <n v="2.5"/>
    <x v="1"/>
    <d v="2016-06-20T00:00:00"/>
    <x v="2"/>
    <n v="5783030"/>
    <n v="5"/>
    <n v="0.5"/>
  </r>
  <r>
    <s v="COUNTY"/>
    <x v="18"/>
    <s v="809018"/>
    <n v="2.5"/>
    <n v="2.5"/>
    <x v="1"/>
    <d v="2016-06-20T00:00:00"/>
    <x v="2"/>
    <n v="5775850"/>
    <n v="5"/>
    <n v="0.5"/>
  </r>
  <r>
    <s v="COUNTY"/>
    <x v="18"/>
    <s v="809572"/>
    <n v="2.5"/>
    <n v="2.5"/>
    <x v="1"/>
    <d v="2016-06-20T00:00:00"/>
    <x v="2"/>
    <n v="5006553"/>
    <n v="5"/>
    <n v="0.5"/>
  </r>
  <r>
    <s v="COUNTY"/>
    <x v="18"/>
    <s v="810528"/>
    <n v="2.5"/>
    <n v="2.5"/>
    <x v="1"/>
    <d v="2016-06-20T00:00:00"/>
    <x v="2"/>
    <n v="5742710"/>
    <n v="5"/>
    <n v="0.5"/>
  </r>
  <r>
    <s v="COUNTY"/>
    <x v="18"/>
    <s v="810530"/>
    <n v="2.5"/>
    <n v="2.5"/>
    <x v="1"/>
    <d v="2016-06-20T00:00:00"/>
    <x v="2"/>
    <n v="5766860"/>
    <n v="5"/>
    <n v="0.5"/>
  </r>
  <r>
    <s v="COUNTY"/>
    <x v="18"/>
    <s v="811552"/>
    <n v="5"/>
    <n v="5"/>
    <x v="1"/>
    <d v="2016-06-20T00:00:00"/>
    <x v="2"/>
    <n v="5007573"/>
    <n v="5"/>
    <n v="1"/>
  </r>
  <r>
    <s v="COUNTY"/>
    <x v="18"/>
    <s v="813150"/>
    <n v="5"/>
    <n v="5"/>
    <x v="1"/>
    <d v="2016-06-20T00:00:00"/>
    <x v="2"/>
    <n v="5734550"/>
    <n v="5"/>
    <n v="1"/>
  </r>
  <r>
    <s v="COUNTY"/>
    <x v="18"/>
    <s v="813517"/>
    <n v="5"/>
    <n v="5"/>
    <x v="1"/>
    <d v="2016-06-20T00:00:00"/>
    <x v="2"/>
    <n v="5005253"/>
    <n v="5"/>
    <n v="1"/>
  </r>
  <r>
    <s v="COUNTY"/>
    <x v="18"/>
    <s v="813585"/>
    <n v="5"/>
    <n v="5"/>
    <x v="1"/>
    <d v="2016-06-20T00:00:00"/>
    <x v="2"/>
    <n v="5006465"/>
    <n v="5"/>
    <n v="1"/>
  </r>
  <r>
    <s v="COUNTY"/>
    <x v="18"/>
    <s v="813589"/>
    <n v="5"/>
    <n v="5"/>
    <x v="1"/>
    <d v="2016-06-20T00:00:00"/>
    <x v="2"/>
    <n v="5733990"/>
    <n v="5"/>
    <n v="1"/>
  </r>
  <r>
    <s v="COUNTY"/>
    <x v="18"/>
    <s v="813601"/>
    <n v="5"/>
    <n v="5"/>
    <x v="1"/>
    <d v="2016-06-20T00:00:00"/>
    <x v="2"/>
    <n v="5772890"/>
    <n v="5"/>
    <n v="1"/>
  </r>
  <r>
    <s v="COUNTY"/>
    <x v="18"/>
    <s v="813604"/>
    <n v="5"/>
    <n v="5"/>
    <x v="1"/>
    <d v="2016-06-20T00:00:00"/>
    <x v="2"/>
    <n v="5762750"/>
    <n v="5"/>
    <n v="1"/>
  </r>
  <r>
    <s v="COUNTY"/>
    <x v="18"/>
    <s v="813697"/>
    <n v="5"/>
    <n v="5"/>
    <x v="1"/>
    <d v="2016-06-20T00:00:00"/>
    <x v="2"/>
    <n v="5006975"/>
    <n v="5"/>
    <n v="1"/>
  </r>
  <r>
    <s v="COUNTY"/>
    <x v="18"/>
    <s v="813705"/>
    <n v="5"/>
    <n v="5"/>
    <x v="1"/>
    <d v="2016-06-20T00:00:00"/>
    <x v="2"/>
    <n v="5769500"/>
    <n v="5"/>
    <n v="1"/>
  </r>
  <r>
    <s v="COUNTY"/>
    <x v="18"/>
    <s v="813707"/>
    <n v="5"/>
    <n v="5"/>
    <x v="1"/>
    <d v="2016-06-20T00:00:00"/>
    <x v="2"/>
    <n v="5775040"/>
    <n v="5"/>
    <n v="1"/>
  </r>
  <r>
    <s v="COUNTY"/>
    <x v="18"/>
    <s v="817200"/>
    <n v="5"/>
    <n v="5"/>
    <x v="1"/>
    <d v="2016-06-20T00:00:00"/>
    <x v="2"/>
    <n v="5005492"/>
    <n v="5"/>
    <n v="1"/>
  </r>
  <r>
    <s v="COUNTY"/>
    <x v="18"/>
    <s v="818455"/>
    <n v="5"/>
    <n v="5"/>
    <x v="1"/>
    <d v="2016-06-20T00:00:00"/>
    <x v="2"/>
    <n v="5743640"/>
    <n v="5"/>
    <n v="1"/>
  </r>
  <r>
    <s v="COUNTY"/>
    <x v="18"/>
    <s v="804984"/>
    <n v="2.5"/>
    <n v="2.5"/>
    <x v="1"/>
    <d v="2016-06-27T00:00:00"/>
    <x v="2"/>
    <n v="5782650"/>
    <n v="5"/>
    <n v="0.5"/>
  </r>
  <r>
    <s v="COUNTY"/>
    <x v="18"/>
    <s v="809496"/>
    <n v="2.5"/>
    <n v="2.5"/>
    <x v="1"/>
    <d v="2016-06-27T00:00:00"/>
    <x v="2"/>
    <n v="5783080"/>
    <n v="5"/>
    <n v="0.5"/>
  </r>
  <r>
    <s v="COUNTY"/>
    <x v="18"/>
    <s v="809661"/>
    <n v="2.5"/>
    <n v="2.5"/>
    <x v="1"/>
    <d v="2016-06-27T00:00:00"/>
    <x v="2"/>
    <n v="5783130"/>
    <n v="5"/>
    <n v="0.5"/>
  </r>
  <r>
    <s v="COUNTY"/>
    <x v="18"/>
    <s v="810040"/>
    <n v="2.5"/>
    <n v="2.5"/>
    <x v="1"/>
    <d v="2016-06-27T00:00:00"/>
    <x v="2"/>
    <n v="5783160"/>
    <n v="5"/>
    <n v="0.5"/>
  </r>
  <r>
    <s v="COUNTY"/>
    <x v="18"/>
    <s v="810905"/>
    <n v="2.5"/>
    <n v="2.5"/>
    <x v="1"/>
    <d v="2016-06-27T00:00:00"/>
    <x v="2"/>
    <n v="5783220"/>
    <n v="5"/>
    <n v="0.5"/>
  </r>
  <r>
    <s v="SpokCity"/>
    <x v="18"/>
    <s v="811117"/>
    <n v="3"/>
    <n v="3"/>
    <x v="1"/>
    <d v="2016-06-27T00:00:00"/>
    <x v="2"/>
    <n v="5783250"/>
    <n v="5"/>
    <n v="0.6"/>
  </r>
  <r>
    <s v="COUNTY"/>
    <x v="18"/>
    <s v="812172"/>
    <n v="2.5"/>
    <n v="2.5"/>
    <x v="1"/>
    <d v="2016-06-27T00:00:00"/>
    <x v="2"/>
    <n v="5783360"/>
    <n v="5"/>
    <n v="0.5"/>
  </r>
  <r>
    <s v="COUNTY"/>
    <x v="18"/>
    <s v="812829"/>
    <n v="2.5"/>
    <n v="2.5"/>
    <x v="1"/>
    <d v="2016-06-27T00:00:00"/>
    <x v="2"/>
    <n v="5783480"/>
    <n v="5"/>
    <n v="0.5"/>
  </r>
  <r>
    <s v="COUNTY"/>
    <x v="18"/>
    <s v="813733"/>
    <n v="5"/>
    <n v="5"/>
    <x v="1"/>
    <d v="2016-06-27T00:00:00"/>
    <x v="2"/>
    <n v="5014599"/>
    <n v="5"/>
    <n v="1"/>
  </r>
  <r>
    <s v="COUNTY"/>
    <x v="18"/>
    <s v="813736"/>
    <n v="5"/>
    <n v="5"/>
    <x v="1"/>
    <d v="2016-06-27T00:00:00"/>
    <x v="2"/>
    <n v="5015751"/>
    <n v="5"/>
    <n v="1"/>
  </r>
  <r>
    <s v="AWH"/>
    <x v="18"/>
    <s v="813749"/>
    <n v="5"/>
    <n v="5"/>
    <x v="1"/>
    <d v="2016-06-27T00:00:00"/>
    <x v="2"/>
    <n v="5013887"/>
    <n v="5"/>
    <n v="1"/>
  </r>
  <r>
    <s v="COUNTY"/>
    <x v="18"/>
    <s v="814276"/>
    <n v="5"/>
    <n v="5"/>
    <x v="1"/>
    <d v="2016-06-27T00:00:00"/>
    <x v="2"/>
    <n v="5772510"/>
    <n v="5"/>
    <n v="1"/>
  </r>
  <r>
    <s v="COUNTY"/>
    <x v="18"/>
    <s v="814280"/>
    <n v="5"/>
    <n v="5"/>
    <x v="1"/>
    <d v="2016-06-27T00:00:00"/>
    <x v="2"/>
    <n v="5775030"/>
    <n v="5"/>
    <n v="1"/>
  </r>
  <r>
    <s v="COUNTY"/>
    <x v="18"/>
    <s v="814300"/>
    <n v="5"/>
    <n v="5"/>
    <x v="1"/>
    <d v="2016-06-27T00:00:00"/>
    <x v="2"/>
    <n v="5767470"/>
    <n v="5"/>
    <n v="1"/>
  </r>
  <r>
    <s v="COUNTY"/>
    <x v="18"/>
    <s v="815864"/>
    <n v="5"/>
    <n v="5"/>
    <x v="1"/>
    <d v="2016-06-27T00:00:00"/>
    <x v="2"/>
    <n v="5763690"/>
    <n v="5"/>
    <n v="1"/>
  </r>
  <r>
    <s v="COUNTY"/>
    <x v="18"/>
    <s v="815885"/>
    <n v="5"/>
    <n v="5"/>
    <x v="1"/>
    <d v="2016-06-27T00:00:00"/>
    <x v="2"/>
    <n v="5778460"/>
    <n v="5"/>
    <n v="1"/>
  </r>
  <r>
    <s v="COUNTY"/>
    <x v="18"/>
    <s v="817186"/>
    <n v="5"/>
    <n v="5"/>
    <x v="1"/>
    <d v="2016-06-27T00:00:00"/>
    <x v="2"/>
    <n v="5762630"/>
    <n v="5"/>
    <n v="1"/>
  </r>
  <r>
    <s v="COUNTY"/>
    <x v="18"/>
    <s v="819144"/>
    <n v="-5"/>
    <n v="5"/>
    <x v="1"/>
    <d v="2016-06-27T00:00:00"/>
    <x v="2"/>
    <n v="5747910"/>
    <n v="5"/>
    <n v="-1"/>
  </r>
  <r>
    <s v="COUNTY"/>
    <x v="18"/>
    <s v="815805"/>
    <n v="5.01"/>
    <n v="5.01"/>
    <x v="1"/>
    <d v="2016-06-29T00:00:00"/>
    <x v="2"/>
    <n v="5007526"/>
    <n v="5"/>
    <n v="1.002"/>
  </r>
  <r>
    <s v="AWH"/>
    <x v="18"/>
    <s v="12565628"/>
    <n v="5"/>
    <n v="5"/>
    <x v="1"/>
    <d v="2016-06-30T00:00:00"/>
    <x v="2"/>
    <n v="5776820"/>
    <n v="5"/>
    <n v="1"/>
  </r>
  <r>
    <s v="COUNTY"/>
    <x v="18"/>
    <s v="12565628"/>
    <n v="10"/>
    <n v="10"/>
    <x v="1"/>
    <d v="2016-06-30T00:00:00"/>
    <x v="2"/>
    <n v="5767870"/>
    <n v="5"/>
    <n v="2"/>
  </r>
  <r>
    <s v="COUNTY"/>
    <x v="18"/>
    <s v="12565628"/>
    <n v="20"/>
    <n v="20"/>
    <x v="1"/>
    <d v="2016-06-30T00:00:00"/>
    <x v="2"/>
    <n v="5014808"/>
    <n v="5"/>
    <n v="4"/>
  </r>
  <r>
    <s v="COUNTY"/>
    <x v="18"/>
    <s v="805413"/>
    <n v="-5"/>
    <n v="5"/>
    <x v="1"/>
    <d v="2016-07-01T00:00:00"/>
    <x v="3"/>
    <n v="5768820"/>
    <n v="5"/>
    <n v="-1"/>
  </r>
  <r>
    <s v="COUNTY"/>
    <x v="18"/>
    <s v="805426"/>
    <n v="-5"/>
    <n v="5"/>
    <x v="1"/>
    <d v="2016-07-01T00:00:00"/>
    <x v="3"/>
    <n v="5775540"/>
    <n v="5"/>
    <n v="-1"/>
  </r>
  <r>
    <s v="COUNTY"/>
    <x v="18"/>
    <s v="805430"/>
    <n v="-5"/>
    <n v="5"/>
    <x v="1"/>
    <d v="2016-07-01T00:00:00"/>
    <x v="3"/>
    <n v="5729940"/>
    <n v="5"/>
    <n v="-1"/>
  </r>
  <r>
    <s v="COUNTY"/>
    <x v="18"/>
    <s v="805432"/>
    <n v="-5"/>
    <n v="5"/>
    <x v="1"/>
    <d v="2016-07-01T00:00:00"/>
    <x v="3"/>
    <n v="5766530"/>
    <n v="5"/>
    <n v="-1"/>
  </r>
  <r>
    <s v="COUNTY"/>
    <x v="18"/>
    <s v="805445"/>
    <n v="-5"/>
    <n v="5"/>
    <x v="1"/>
    <d v="2016-07-01T00:00:00"/>
    <x v="3"/>
    <n v="5742710"/>
    <n v="5"/>
    <n v="-1"/>
  </r>
  <r>
    <s v="COUNTY"/>
    <x v="18"/>
    <s v="805452"/>
    <n v="-5"/>
    <n v="5"/>
    <x v="1"/>
    <d v="2016-07-01T00:00:00"/>
    <x v="3"/>
    <n v="5771970"/>
    <n v="5"/>
    <n v="-1"/>
  </r>
  <r>
    <s v="COUNTY"/>
    <x v="18"/>
    <s v="805461"/>
    <n v="-5"/>
    <n v="5"/>
    <x v="1"/>
    <d v="2016-07-01T00:00:00"/>
    <x v="3"/>
    <n v="5778100"/>
    <n v="5"/>
    <n v="-1"/>
  </r>
  <r>
    <s v="COUNTY"/>
    <x v="18"/>
    <s v="805465"/>
    <n v="-5"/>
    <n v="5"/>
    <x v="1"/>
    <d v="2016-07-01T00:00:00"/>
    <x v="3"/>
    <n v="5775850"/>
    <n v="5"/>
    <n v="-1"/>
  </r>
  <r>
    <s v="COUNTY"/>
    <x v="18"/>
    <s v="805485"/>
    <n v="-5"/>
    <n v="5"/>
    <x v="1"/>
    <d v="2016-07-01T00:00:00"/>
    <x v="3"/>
    <n v="5015543"/>
    <n v="5"/>
    <n v="-1"/>
  </r>
  <r>
    <s v="COUNTY"/>
    <x v="18"/>
    <s v="805534"/>
    <n v="-5"/>
    <n v="5"/>
    <x v="1"/>
    <d v="2016-07-01T00:00:00"/>
    <x v="3"/>
    <n v="5780910"/>
    <n v="5"/>
    <n v="-1"/>
  </r>
  <r>
    <s v="COUNTY"/>
    <x v="18"/>
    <s v="805557"/>
    <n v="-5"/>
    <n v="5"/>
    <x v="1"/>
    <d v="2016-07-01T00:00:00"/>
    <x v="3"/>
    <n v="5741180"/>
    <n v="5"/>
    <n v="-1"/>
  </r>
  <r>
    <s v="COUNTY"/>
    <x v="18"/>
    <s v="805569"/>
    <n v="-5"/>
    <n v="5"/>
    <x v="1"/>
    <d v="2016-07-01T00:00:00"/>
    <x v="3"/>
    <n v="5703860"/>
    <n v="5"/>
    <n v="-1"/>
  </r>
  <r>
    <s v="COUNTY"/>
    <x v="18"/>
    <s v="805574"/>
    <n v="-5"/>
    <n v="5"/>
    <x v="1"/>
    <d v="2016-07-01T00:00:00"/>
    <x v="3"/>
    <n v="5777600"/>
    <n v="5"/>
    <n v="-1"/>
  </r>
  <r>
    <s v="COUNTY"/>
    <x v="18"/>
    <s v="806325"/>
    <n v="-5"/>
    <n v="5"/>
    <x v="1"/>
    <d v="2016-07-01T00:00:00"/>
    <x v="3"/>
    <n v="5740320"/>
    <n v="5"/>
    <n v="-1"/>
  </r>
  <r>
    <s v="COUNTY"/>
    <x v="18"/>
    <s v="806679"/>
    <n v="-5"/>
    <n v="5"/>
    <x v="1"/>
    <d v="2016-07-01T00:00:00"/>
    <x v="3"/>
    <n v="5768910"/>
    <n v="5"/>
    <n v="-1"/>
  </r>
  <r>
    <s v="COUNTY"/>
    <x v="18"/>
    <s v="807225"/>
    <n v="-5"/>
    <n v="5"/>
    <x v="1"/>
    <d v="2016-07-01T00:00:00"/>
    <x v="3"/>
    <n v="5766860"/>
    <n v="5"/>
    <n v="-1"/>
  </r>
  <r>
    <s v="COUNTY"/>
    <x v="18"/>
    <s v="807246"/>
    <n v="-5"/>
    <n v="5"/>
    <x v="1"/>
    <d v="2016-07-01T00:00:00"/>
    <x v="3"/>
    <n v="5773410"/>
    <n v="5"/>
    <n v="-1"/>
  </r>
  <r>
    <s v="COUNTY"/>
    <x v="18"/>
    <s v="808958"/>
    <n v="-5"/>
    <n v="5"/>
    <x v="1"/>
    <d v="2016-07-01T00:00:00"/>
    <x v="3"/>
    <n v="5005445"/>
    <n v="5"/>
    <n v="-1"/>
  </r>
  <r>
    <s v="COUNTY"/>
    <x v="18"/>
    <s v="810463"/>
    <n v="5"/>
    <n v="5"/>
    <x v="1"/>
    <d v="2016-07-01T00:00:00"/>
    <x v="3"/>
    <n v="5783210"/>
    <n v="5"/>
    <n v="1"/>
  </r>
  <r>
    <s v="COUNTY"/>
    <x v="18"/>
    <s v="811120"/>
    <n v="-5"/>
    <n v="5"/>
    <x v="1"/>
    <d v="2016-07-01T00:00:00"/>
    <x v="3"/>
    <n v="5723670"/>
    <n v="5"/>
    <n v="-1"/>
  </r>
  <r>
    <s v="COUNTY"/>
    <x v="18"/>
    <s v="811586"/>
    <n v="-5"/>
    <n v="5"/>
    <x v="1"/>
    <d v="2016-07-01T00:00:00"/>
    <x v="3"/>
    <n v="5006534"/>
    <n v="5"/>
    <n v="-1"/>
  </r>
  <r>
    <s v="COUNTY"/>
    <x v="18"/>
    <s v="811588"/>
    <n v="5"/>
    <n v="5"/>
    <x v="1"/>
    <d v="2016-07-01T00:00:00"/>
    <x v="3"/>
    <n v="5783290"/>
    <n v="5"/>
    <n v="1"/>
  </r>
  <r>
    <s v="COUNTY"/>
    <x v="18"/>
    <s v="812170"/>
    <n v="5"/>
    <n v="5"/>
    <x v="1"/>
    <d v="2016-07-01T00:00:00"/>
    <x v="3"/>
    <n v="5783350"/>
    <n v="5"/>
    <n v="1"/>
  </r>
  <r>
    <s v="COUNTY"/>
    <x v="18"/>
    <s v="812218"/>
    <n v="5"/>
    <n v="5"/>
    <x v="1"/>
    <d v="2016-07-01T00:00:00"/>
    <x v="3"/>
    <n v="5783420"/>
    <n v="5"/>
    <n v="1"/>
  </r>
  <r>
    <s v="COUNTY"/>
    <x v="18"/>
    <s v="812250"/>
    <n v="5"/>
    <n v="5"/>
    <x v="1"/>
    <d v="2016-07-01T00:00:00"/>
    <x v="3"/>
    <n v="5783430"/>
    <n v="5"/>
    <n v="1"/>
  </r>
  <r>
    <s v="COUNTY"/>
    <x v="18"/>
    <s v="812781"/>
    <n v="5"/>
    <n v="5"/>
    <x v="1"/>
    <d v="2016-07-01T00:00:00"/>
    <x v="3"/>
    <n v="5783470"/>
    <n v="5"/>
    <n v="1"/>
  </r>
  <r>
    <s v="COUNTY"/>
    <x v="18"/>
    <s v="813728"/>
    <n v="-5"/>
    <n v="5"/>
    <x v="1"/>
    <d v="2016-07-01T00:00:00"/>
    <x v="3"/>
    <n v="5736270"/>
    <n v="5"/>
    <n v="-1"/>
  </r>
  <r>
    <s v="COUNTY"/>
    <x v="18"/>
    <s v="813739"/>
    <n v="-5"/>
    <n v="5"/>
    <x v="1"/>
    <d v="2016-07-01T00:00:00"/>
    <x v="3"/>
    <n v="5761110"/>
    <n v="5"/>
    <n v="-1"/>
  </r>
  <r>
    <s v="COUNTY"/>
    <x v="18"/>
    <s v="813742"/>
    <n v="-5"/>
    <n v="5"/>
    <x v="1"/>
    <d v="2016-07-01T00:00:00"/>
    <x v="3"/>
    <n v="5758930"/>
    <n v="5"/>
    <n v="-1"/>
  </r>
  <r>
    <s v="COUNTY"/>
    <x v="18"/>
    <s v="813743"/>
    <n v="-5"/>
    <n v="5"/>
    <x v="1"/>
    <d v="2016-07-01T00:00:00"/>
    <x v="3"/>
    <n v="5730160"/>
    <n v="5"/>
    <n v="-1"/>
  </r>
  <r>
    <s v="COUNTY"/>
    <x v="18"/>
    <s v="813746"/>
    <n v="-5"/>
    <n v="5"/>
    <x v="1"/>
    <d v="2016-07-01T00:00:00"/>
    <x v="3"/>
    <n v="5726340"/>
    <n v="5"/>
    <n v="-1"/>
  </r>
  <r>
    <s v="COUNTY"/>
    <x v="18"/>
    <s v="814325"/>
    <n v="-5"/>
    <n v="5"/>
    <x v="1"/>
    <d v="2016-07-01T00:00:00"/>
    <x v="3"/>
    <n v="5717380"/>
    <n v="5"/>
    <n v="-1"/>
  </r>
  <r>
    <s v="COUNTY"/>
    <x v="18"/>
    <s v="814661"/>
    <n v="-5"/>
    <n v="5"/>
    <x v="1"/>
    <d v="2016-07-01T00:00:00"/>
    <x v="3"/>
    <n v="5739090"/>
    <n v="5"/>
    <n v="-1"/>
  </r>
  <r>
    <s v="COUNTY"/>
    <x v="18"/>
    <s v="814686"/>
    <n v="-5"/>
    <n v="5"/>
    <x v="1"/>
    <d v="2016-07-01T00:00:00"/>
    <x v="3"/>
    <n v="5016662"/>
    <n v="5"/>
    <n v="-1"/>
  </r>
  <r>
    <s v="COUNTY"/>
    <x v="18"/>
    <s v="814826"/>
    <n v="5"/>
    <n v="5"/>
    <x v="1"/>
    <d v="2016-07-01T00:00:00"/>
    <x v="3"/>
    <n v="5767740"/>
    <n v="5"/>
    <n v="1"/>
  </r>
  <r>
    <s v="COUNTY"/>
    <x v="18"/>
    <s v="814828"/>
    <n v="5"/>
    <n v="5"/>
    <x v="1"/>
    <d v="2016-07-01T00:00:00"/>
    <x v="3"/>
    <n v="5775040"/>
    <n v="5"/>
    <n v="1"/>
  </r>
  <r>
    <s v="COUNTY"/>
    <x v="18"/>
    <s v="814840"/>
    <n v="5"/>
    <n v="5"/>
    <x v="1"/>
    <d v="2016-07-01T00:00:00"/>
    <x v="3"/>
    <n v="5729940"/>
    <n v="5"/>
    <n v="1"/>
  </r>
  <r>
    <s v="COUNTY"/>
    <x v="18"/>
    <s v="815434"/>
    <n v="5"/>
    <n v="5"/>
    <x v="1"/>
    <d v="2016-07-01T00:00:00"/>
    <x v="3"/>
    <n v="5734550"/>
    <n v="5"/>
    <n v="1"/>
  </r>
  <r>
    <s v="COUNTY"/>
    <x v="18"/>
    <s v="815720"/>
    <n v="5"/>
    <n v="5"/>
    <x v="1"/>
    <d v="2016-07-01T00:00:00"/>
    <x v="3"/>
    <n v="5783600"/>
    <n v="5"/>
    <n v="1"/>
  </r>
  <r>
    <s v="COUNTY"/>
    <x v="18"/>
    <s v="815807"/>
    <n v="5"/>
    <n v="5"/>
    <x v="1"/>
    <d v="2016-07-01T00:00:00"/>
    <x v="3"/>
    <n v="5783630"/>
    <n v="5"/>
    <n v="1"/>
  </r>
  <r>
    <s v="COUNTY"/>
    <x v="18"/>
    <s v="815809"/>
    <n v="5"/>
    <n v="5"/>
    <x v="1"/>
    <d v="2016-07-01T00:00:00"/>
    <x v="3"/>
    <n v="5783640"/>
    <n v="5"/>
    <n v="1"/>
  </r>
  <r>
    <s v="COUNTY"/>
    <x v="18"/>
    <s v="815906"/>
    <n v="5"/>
    <n v="5"/>
    <x v="1"/>
    <d v="2016-07-01T00:00:00"/>
    <x v="3"/>
    <n v="5783680"/>
    <n v="5"/>
    <n v="1"/>
  </r>
  <r>
    <s v="COUNTY"/>
    <x v="18"/>
    <s v="816367"/>
    <n v="5"/>
    <n v="5"/>
    <x v="1"/>
    <d v="2016-07-01T00:00:00"/>
    <x v="3"/>
    <n v="5780040"/>
    <n v="5"/>
    <n v="1"/>
  </r>
  <r>
    <s v="COUNTY"/>
    <x v="18"/>
    <s v="816465"/>
    <n v="5"/>
    <n v="5"/>
    <x v="1"/>
    <d v="2016-07-01T00:00:00"/>
    <x v="3"/>
    <n v="5783710"/>
    <n v="5"/>
    <n v="1"/>
  </r>
  <r>
    <s v="COUNTY"/>
    <x v="18"/>
    <s v="816581"/>
    <n v="5"/>
    <n v="5"/>
    <x v="1"/>
    <d v="2016-07-01T00:00:00"/>
    <x v="3"/>
    <n v="5783720"/>
    <n v="5"/>
    <n v="1"/>
  </r>
  <r>
    <s v="COUNTY"/>
    <x v="18"/>
    <s v="817137"/>
    <n v="5"/>
    <n v="5"/>
    <x v="1"/>
    <d v="2016-07-01T00:00:00"/>
    <x v="3"/>
    <n v="5783730"/>
    <n v="5"/>
    <n v="1"/>
  </r>
  <r>
    <s v="COUNTY"/>
    <x v="18"/>
    <s v="817303"/>
    <n v="5"/>
    <n v="5"/>
    <x v="1"/>
    <d v="2016-07-01T00:00:00"/>
    <x v="3"/>
    <n v="5783750"/>
    <n v="5"/>
    <n v="1"/>
  </r>
  <r>
    <s v="COUNTY"/>
    <x v="18"/>
    <s v="817339"/>
    <n v="5"/>
    <n v="5"/>
    <x v="1"/>
    <d v="2016-07-01T00:00:00"/>
    <x v="3"/>
    <n v="5783770"/>
    <n v="5"/>
    <n v="1"/>
  </r>
  <r>
    <s v="COUNTY"/>
    <x v="18"/>
    <s v="817399"/>
    <n v="5"/>
    <n v="5"/>
    <x v="1"/>
    <d v="2016-07-01T00:00:00"/>
    <x v="3"/>
    <n v="5769500"/>
    <n v="5"/>
    <n v="1"/>
  </r>
  <r>
    <s v="COUNTY"/>
    <x v="18"/>
    <s v="817403"/>
    <n v="2.5"/>
    <n v="2.5"/>
    <x v="1"/>
    <d v="2016-07-01T00:00:00"/>
    <x v="3"/>
    <n v="5783790"/>
    <n v="5"/>
    <n v="0.5"/>
  </r>
  <r>
    <s v="COUNTY"/>
    <x v="18"/>
    <s v="829715"/>
    <n v="5"/>
    <n v="5"/>
    <x v="1"/>
    <d v="2016-07-01T00:00:00"/>
    <x v="3"/>
    <n v="5784810"/>
    <n v="5"/>
    <n v="1"/>
  </r>
  <r>
    <s v="COUNTY"/>
    <x v="18"/>
    <s v="829716"/>
    <n v="5"/>
    <n v="5"/>
    <x v="1"/>
    <d v="2016-07-01T00:00:00"/>
    <x v="3"/>
    <n v="5784810"/>
    <n v="5"/>
    <n v="1"/>
  </r>
  <r>
    <s v="COUNTY"/>
    <x v="18"/>
    <s v="829717"/>
    <n v="5"/>
    <n v="5"/>
    <x v="1"/>
    <d v="2016-07-01T00:00:00"/>
    <x v="3"/>
    <n v="5784810"/>
    <n v="5"/>
    <n v="1"/>
  </r>
  <r>
    <s v="COUNTY"/>
    <x v="18"/>
    <s v="829718"/>
    <n v="5"/>
    <n v="5"/>
    <x v="1"/>
    <d v="2016-07-01T00:00:00"/>
    <x v="3"/>
    <n v="5784810"/>
    <n v="5"/>
    <n v="1"/>
  </r>
  <r>
    <s v="AWH"/>
    <x v="18"/>
    <s v="12281752"/>
    <n v="185"/>
    <n v="185"/>
    <x v="1"/>
    <d v="2016-07-01T00:00:00"/>
    <x v="3"/>
    <n v="5763680"/>
    <n v="5"/>
    <n v="37"/>
  </r>
  <r>
    <s v="SpokCity"/>
    <x v="18"/>
    <s v="12281752"/>
    <n v="55"/>
    <n v="55"/>
    <x v="1"/>
    <d v="2016-07-01T00:00:00"/>
    <x v="3"/>
    <n v="5763770"/>
    <n v="5"/>
    <n v="11"/>
  </r>
  <r>
    <s v="COUNTY"/>
    <x v="18"/>
    <s v="12281752"/>
    <n v="345"/>
    <n v="345"/>
    <x v="1"/>
    <d v="2016-07-01T00:00:00"/>
    <x v="3"/>
    <n v="5773510"/>
    <n v="5"/>
    <n v="69"/>
  </r>
  <r>
    <s v="COUNTY"/>
    <x v="18"/>
    <s v="12281752"/>
    <n v="10"/>
    <n v="10"/>
    <x v="1"/>
    <d v="2016-07-01T00:00:00"/>
    <x v="3"/>
    <n v="5780930"/>
    <n v="5"/>
    <n v="2"/>
  </r>
  <r>
    <s v="COUNTY"/>
    <x v="18"/>
    <s v="12281752"/>
    <n v="10"/>
    <n v="10"/>
    <x v="1"/>
    <d v="2016-07-01T00:00:00"/>
    <x v="3"/>
    <n v="5763140"/>
    <n v="5"/>
    <n v="2"/>
  </r>
  <r>
    <s v="COUNTY"/>
    <x v="18"/>
    <s v="12281752"/>
    <n v="5"/>
    <n v="5"/>
    <x v="1"/>
    <d v="2016-07-01T00:00:00"/>
    <x v="3"/>
    <n v="5781990"/>
    <n v="5"/>
    <n v="1"/>
  </r>
  <r>
    <s v="COUNTY"/>
    <x v="18"/>
    <s v="12281752"/>
    <n v="5"/>
    <n v="5"/>
    <x v="1"/>
    <d v="2016-07-01T00:00:00"/>
    <x v="3"/>
    <n v="5766580"/>
    <n v="5"/>
    <n v="1"/>
  </r>
  <r>
    <s v="COUNTY"/>
    <x v="18"/>
    <s v="12281752"/>
    <n v="3577"/>
    <n v="3577"/>
    <x v="1"/>
    <d v="2016-07-01T00:00:00"/>
    <x v="3"/>
    <n v="5763380"/>
    <n v="5"/>
    <n v="715.4"/>
  </r>
  <r>
    <s v="COUNTY"/>
    <x v="18"/>
    <s v="12281752"/>
    <n v="5"/>
    <n v="5"/>
    <x v="1"/>
    <d v="2016-07-01T00:00:00"/>
    <x v="3"/>
    <n v="5778950"/>
    <n v="5"/>
    <n v="1"/>
  </r>
  <r>
    <s v="AWH"/>
    <x v="18"/>
    <s v="12565570"/>
    <n v="275"/>
    <n v="275"/>
    <x v="1"/>
    <d v="2016-07-01T00:00:00"/>
    <x v="3"/>
    <n v="5015207"/>
    <n v="5"/>
    <n v="55"/>
  </r>
  <r>
    <s v="SpokCity"/>
    <x v="18"/>
    <s v="12565570"/>
    <n v="25"/>
    <n v="25"/>
    <x v="1"/>
    <d v="2016-07-01T00:00:00"/>
    <x v="3"/>
    <n v="5772010"/>
    <n v="5"/>
    <n v="5"/>
  </r>
  <r>
    <s v="COUNTY"/>
    <x v="18"/>
    <s v="12565570"/>
    <n v="375"/>
    <n v="375"/>
    <x v="1"/>
    <d v="2016-07-01T00:00:00"/>
    <x v="3"/>
    <n v="5767360"/>
    <n v="5"/>
    <n v="75"/>
  </r>
  <r>
    <s v="COUNTY"/>
    <x v="18"/>
    <s v="12565570"/>
    <n v="20"/>
    <n v="20"/>
    <x v="1"/>
    <d v="2016-07-01T00:00:00"/>
    <x v="3"/>
    <n v="5782760"/>
    <n v="5"/>
    <n v="4"/>
  </r>
  <r>
    <s v="COUNTY"/>
    <x v="18"/>
    <s v="12565570"/>
    <n v="10"/>
    <n v="10"/>
    <x v="1"/>
    <d v="2016-07-01T00:00:00"/>
    <x v="3"/>
    <n v="5731640"/>
    <n v="5"/>
    <n v="2"/>
  </r>
  <r>
    <s v="COUNTY"/>
    <x v="18"/>
    <s v="12565570"/>
    <n v="10"/>
    <n v="10"/>
    <x v="1"/>
    <d v="2016-07-01T00:00:00"/>
    <x v="3"/>
    <n v="5778640"/>
    <n v="5"/>
    <n v="2"/>
  </r>
  <r>
    <s v="COUNTY"/>
    <x v="18"/>
    <s v="12565570"/>
    <n v="10"/>
    <n v="10"/>
    <x v="1"/>
    <d v="2016-07-01T00:00:00"/>
    <x v="3"/>
    <n v="5770590"/>
    <n v="5"/>
    <n v="2"/>
  </r>
  <r>
    <s v="COUNTY"/>
    <x v="18"/>
    <s v="12565570"/>
    <n v="3743"/>
    <n v="3743"/>
    <x v="1"/>
    <d v="2016-07-01T00:00:00"/>
    <x v="3"/>
    <n v="5774750"/>
    <n v="5"/>
    <n v="748.6"/>
  </r>
  <r>
    <s v="COUNTY"/>
    <x v="18"/>
    <s v="12822742"/>
    <n v="5"/>
    <n v="5"/>
    <x v="1"/>
    <d v="2016-07-01T00:00:00"/>
    <x v="3"/>
    <n v="5781150"/>
    <n v="5"/>
    <n v="1"/>
  </r>
  <r>
    <s v="COUNTY"/>
    <x v="18"/>
    <s v="12822742"/>
    <n v="135"/>
    <n v="135"/>
    <x v="1"/>
    <d v="2016-07-01T00:00:00"/>
    <x v="3"/>
    <n v="5766470"/>
    <n v="5"/>
    <n v="27"/>
  </r>
  <r>
    <s v="COUNTY"/>
    <x v="18"/>
    <s v="819125"/>
    <n v="-2.5"/>
    <n v="2.5"/>
    <x v="1"/>
    <d v="2016-07-04T00:00:00"/>
    <x v="3"/>
    <n v="5013650"/>
    <n v="5"/>
    <n v="-0.5"/>
  </r>
  <r>
    <s v="COUNTY"/>
    <x v="18"/>
    <s v="819160"/>
    <n v="5"/>
    <n v="5"/>
    <x v="1"/>
    <d v="2016-07-04T00:00:00"/>
    <x v="3"/>
    <n v="5748650"/>
    <n v="5"/>
    <n v="1"/>
  </r>
  <r>
    <s v="COUNTY"/>
    <x v="18"/>
    <s v="819171"/>
    <n v="-2.5"/>
    <n v="2.5"/>
    <x v="1"/>
    <d v="2016-07-04T00:00:00"/>
    <x v="3"/>
    <n v="5012277"/>
    <n v="5"/>
    <n v="-0.5"/>
  </r>
  <r>
    <s v="COUNTY"/>
    <x v="18"/>
    <s v="819897"/>
    <n v="-2.5"/>
    <n v="2.5"/>
    <x v="1"/>
    <d v="2016-07-04T00:00:00"/>
    <x v="3"/>
    <n v="5713360"/>
    <n v="5"/>
    <n v="-0.5"/>
  </r>
  <r>
    <s v="COUNTY"/>
    <x v="18"/>
    <s v="819908"/>
    <n v="-2.5"/>
    <n v="2.5"/>
    <x v="1"/>
    <d v="2016-07-04T00:00:00"/>
    <x v="3"/>
    <n v="5761090"/>
    <n v="5"/>
    <n v="-0.5"/>
  </r>
  <r>
    <s v="AWH"/>
    <x v="18"/>
    <s v="819922"/>
    <n v="-2.5"/>
    <n v="2.5"/>
    <x v="1"/>
    <d v="2016-07-04T00:00:00"/>
    <x v="3"/>
    <n v="5771850"/>
    <n v="5"/>
    <n v="-0.5"/>
  </r>
  <r>
    <s v="COUNTY"/>
    <x v="18"/>
    <s v="819925"/>
    <n v="-2.5"/>
    <n v="2.5"/>
    <x v="1"/>
    <d v="2016-07-04T00:00:00"/>
    <x v="3"/>
    <n v="5780260"/>
    <n v="5"/>
    <n v="-0.5"/>
  </r>
  <r>
    <s v="COUNTY"/>
    <x v="18"/>
    <s v="819970"/>
    <n v="-2.5"/>
    <n v="2.5"/>
    <x v="1"/>
    <d v="2016-07-04T00:00:00"/>
    <x v="3"/>
    <n v="5743050"/>
    <n v="5"/>
    <n v="-0.5"/>
  </r>
  <r>
    <s v="COUNTY"/>
    <x v="18"/>
    <s v="819981"/>
    <n v="-2.5"/>
    <n v="2.5"/>
    <x v="1"/>
    <d v="2016-07-04T00:00:00"/>
    <x v="3"/>
    <n v="5765250"/>
    <n v="5"/>
    <n v="-0.5"/>
  </r>
  <r>
    <s v="COUNTY"/>
    <x v="18"/>
    <s v="820239"/>
    <n v="-2.5"/>
    <n v="2.5"/>
    <x v="1"/>
    <d v="2016-07-04T00:00:00"/>
    <x v="3"/>
    <n v="5778640"/>
    <n v="5"/>
    <n v="-0.5"/>
  </r>
  <r>
    <s v="COUNTY"/>
    <x v="18"/>
    <s v="818526"/>
    <n v="5"/>
    <n v="5"/>
    <x v="1"/>
    <d v="2016-07-11T00:00:00"/>
    <x v="3"/>
    <n v="5783810"/>
    <n v="5"/>
    <n v="1"/>
  </r>
  <r>
    <s v="COUNTY"/>
    <x v="18"/>
    <s v="819062"/>
    <n v="5"/>
    <n v="5"/>
    <x v="1"/>
    <d v="2016-07-11T00:00:00"/>
    <x v="3"/>
    <n v="5783820"/>
    <n v="5"/>
    <n v="1"/>
  </r>
  <r>
    <s v="COUNTY"/>
    <x v="18"/>
    <s v="819078"/>
    <n v="5"/>
    <n v="5"/>
    <x v="1"/>
    <d v="2016-07-11T00:00:00"/>
    <x v="3"/>
    <n v="5775340"/>
    <n v="5"/>
    <n v="1"/>
  </r>
  <r>
    <s v="COUNTY"/>
    <x v="18"/>
    <s v="820216"/>
    <n v="5"/>
    <n v="5"/>
    <x v="1"/>
    <d v="2016-07-11T00:00:00"/>
    <x v="3"/>
    <n v="5783960"/>
    <n v="5"/>
    <n v="1"/>
  </r>
  <r>
    <s v="COUNTY"/>
    <x v="18"/>
    <s v="820258"/>
    <n v="5"/>
    <n v="5"/>
    <x v="1"/>
    <d v="2016-07-11T00:00:00"/>
    <x v="3"/>
    <n v="5784000"/>
    <n v="5"/>
    <n v="1"/>
  </r>
  <r>
    <s v="COUNTY"/>
    <x v="18"/>
    <s v="822016"/>
    <n v="-2.5"/>
    <n v="2.5"/>
    <x v="1"/>
    <d v="2016-07-11T00:00:00"/>
    <x v="3"/>
    <n v="5758860"/>
    <n v="5"/>
    <n v="-0.5"/>
  </r>
  <r>
    <s v="COUNTY"/>
    <x v="18"/>
    <s v="822365"/>
    <n v="-2.5"/>
    <n v="2.5"/>
    <x v="1"/>
    <d v="2016-07-11T00:00:00"/>
    <x v="3"/>
    <n v="5716840"/>
    <n v="5"/>
    <n v="-0.5"/>
  </r>
  <r>
    <s v="COUNTY"/>
    <x v="18"/>
    <s v="824039"/>
    <n v="-2.5"/>
    <n v="2.5"/>
    <x v="1"/>
    <d v="2016-07-11T00:00:00"/>
    <x v="3"/>
    <n v="5779610"/>
    <n v="5"/>
    <n v="-0.5"/>
  </r>
  <r>
    <s v="COUNTY"/>
    <x v="18"/>
    <s v="824058"/>
    <n v="-2.5"/>
    <n v="2.5"/>
    <x v="1"/>
    <d v="2016-07-11T00:00:00"/>
    <x v="3"/>
    <n v="5767150"/>
    <n v="5"/>
    <n v="-0.5"/>
  </r>
  <r>
    <s v="COUNTY"/>
    <x v="18"/>
    <s v="824599"/>
    <n v="-2.5"/>
    <n v="2.5"/>
    <x v="1"/>
    <d v="2016-07-11T00:00:00"/>
    <x v="3"/>
    <n v="5723180"/>
    <n v="5"/>
    <n v="-0.5"/>
  </r>
  <r>
    <s v="COUNTY"/>
    <x v="18"/>
    <s v="818489"/>
    <n v="2.5"/>
    <n v="2.5"/>
    <x v="1"/>
    <d v="2016-07-18T00:00:00"/>
    <x v="3"/>
    <n v="5783800"/>
    <n v="5"/>
    <n v="0.5"/>
  </r>
  <r>
    <s v="COUNTY"/>
    <x v="18"/>
    <s v="819130"/>
    <n v="2.5"/>
    <n v="2.5"/>
    <x v="1"/>
    <d v="2016-07-18T00:00:00"/>
    <x v="3"/>
    <n v="5013920"/>
    <n v="5"/>
    <n v="0.5"/>
  </r>
  <r>
    <s v="COUNTY"/>
    <x v="18"/>
    <s v="820215"/>
    <n v="2.5"/>
    <n v="2.5"/>
    <x v="1"/>
    <d v="2016-07-18T00:00:00"/>
    <x v="3"/>
    <n v="5783950"/>
    <n v="5"/>
    <n v="0.5"/>
  </r>
  <r>
    <s v="COUNTY"/>
    <x v="18"/>
    <s v="820475"/>
    <n v="2.5"/>
    <n v="2.5"/>
    <x v="1"/>
    <d v="2016-07-18T00:00:00"/>
    <x v="3"/>
    <n v="5784020"/>
    <n v="5"/>
    <n v="0.5"/>
  </r>
  <r>
    <s v="COUNTY"/>
    <x v="18"/>
    <s v="821240"/>
    <n v="2.5"/>
    <n v="2.5"/>
    <x v="1"/>
    <d v="2016-07-18T00:00:00"/>
    <x v="3"/>
    <n v="5728090"/>
    <n v="5"/>
    <n v="0.5"/>
  </r>
  <r>
    <s v="COUNTY"/>
    <x v="18"/>
    <s v="821245"/>
    <n v="2.5"/>
    <n v="2.5"/>
    <x v="1"/>
    <d v="2016-07-18T00:00:00"/>
    <x v="3"/>
    <n v="5762750"/>
    <n v="5"/>
    <n v="0.5"/>
  </r>
  <r>
    <s v="COUNTY"/>
    <x v="18"/>
    <s v="822044"/>
    <n v="2.5"/>
    <n v="2.5"/>
    <x v="1"/>
    <d v="2016-07-18T00:00:00"/>
    <x v="3"/>
    <n v="5015543"/>
    <n v="5"/>
    <n v="0.5"/>
  </r>
  <r>
    <s v="COUNTY"/>
    <x v="18"/>
    <s v="822213"/>
    <n v="2.5"/>
    <n v="2.5"/>
    <x v="1"/>
    <d v="2016-07-18T00:00:00"/>
    <x v="3"/>
    <n v="5784160"/>
    <n v="5"/>
    <n v="0.5"/>
  </r>
  <r>
    <s v="COUNTY"/>
    <x v="18"/>
    <s v="822324"/>
    <n v="2.5"/>
    <n v="2.5"/>
    <x v="1"/>
    <d v="2016-07-18T00:00:00"/>
    <x v="3"/>
    <n v="5006975"/>
    <n v="5"/>
    <n v="0.5"/>
  </r>
  <r>
    <s v="COUNTY"/>
    <x v="18"/>
    <s v="823156"/>
    <n v="2.5"/>
    <n v="2.5"/>
    <x v="1"/>
    <d v="2016-07-18T00:00:00"/>
    <x v="3"/>
    <n v="5784210"/>
    <n v="5"/>
    <n v="0.5"/>
  </r>
  <r>
    <s v="COUNTY"/>
    <x v="18"/>
    <s v="823167"/>
    <n v="2.5"/>
    <n v="2.5"/>
    <x v="1"/>
    <d v="2016-07-18T00:00:00"/>
    <x v="3"/>
    <n v="5784230"/>
    <n v="5"/>
    <n v="0.5"/>
  </r>
  <r>
    <s v="COUNTY"/>
    <x v="18"/>
    <s v="823180"/>
    <n v="2.5"/>
    <n v="2.5"/>
    <x v="1"/>
    <d v="2016-07-18T00:00:00"/>
    <x v="3"/>
    <n v="5784240"/>
    <n v="5"/>
    <n v="0.5"/>
  </r>
  <r>
    <s v="COUNTY"/>
    <x v="18"/>
    <s v="823195"/>
    <n v="2.5"/>
    <n v="2.5"/>
    <x v="1"/>
    <d v="2016-07-18T00:00:00"/>
    <x v="3"/>
    <n v="5784250"/>
    <n v="5"/>
    <n v="0.5"/>
  </r>
  <r>
    <s v="COUNTY"/>
    <x v="18"/>
    <s v="824175"/>
    <n v="2.5"/>
    <n v="2.5"/>
    <x v="1"/>
    <d v="2016-07-18T00:00:00"/>
    <x v="3"/>
    <n v="5779460"/>
    <n v="5"/>
    <n v="0.5"/>
  </r>
  <r>
    <s v="COUNTY"/>
    <x v="18"/>
    <s v="824182"/>
    <n v="2.5"/>
    <n v="2.5"/>
    <x v="1"/>
    <d v="2016-07-18T00:00:00"/>
    <x v="3"/>
    <n v="5015861"/>
    <n v="5"/>
    <n v="0.5"/>
  </r>
  <r>
    <s v="COUNTY"/>
    <x v="18"/>
    <s v="830045"/>
    <n v="5"/>
    <n v="5"/>
    <x v="1"/>
    <d v="2016-07-18T00:00:00"/>
    <x v="3"/>
    <n v="5781250"/>
    <n v="5"/>
    <n v="1"/>
  </r>
  <r>
    <s v="COUNTY"/>
    <x v="18"/>
    <s v="830051"/>
    <n v="5"/>
    <n v="5"/>
    <x v="1"/>
    <d v="2016-07-18T00:00:00"/>
    <x v="3"/>
    <n v="5781330"/>
    <n v="5"/>
    <n v="1"/>
  </r>
  <r>
    <s v="COUNTY"/>
    <x v="18"/>
    <s v="821292"/>
    <n v="2.5"/>
    <n v="2.5"/>
    <x v="1"/>
    <d v="2016-07-25T00:00:00"/>
    <x v="3"/>
    <n v="5764500"/>
    <n v="5"/>
    <n v="0.5"/>
  </r>
  <r>
    <s v="COUNTY"/>
    <x v="18"/>
    <s v="822193"/>
    <n v="2.5"/>
    <n v="2.5"/>
    <x v="1"/>
    <d v="2016-07-25T00:00:00"/>
    <x v="3"/>
    <n v="5784150"/>
    <n v="5"/>
    <n v="0.5"/>
  </r>
  <r>
    <s v="COUNTY"/>
    <x v="18"/>
    <s v="822218"/>
    <n v="2.5"/>
    <n v="2.5"/>
    <x v="1"/>
    <d v="2016-07-25T00:00:00"/>
    <x v="3"/>
    <n v="5784170"/>
    <n v="5"/>
    <n v="0.5"/>
  </r>
  <r>
    <s v="COUNTY"/>
    <x v="18"/>
    <s v="823033"/>
    <n v="2.5"/>
    <n v="2.5"/>
    <x v="1"/>
    <d v="2016-07-25T00:00:00"/>
    <x v="3"/>
    <n v="5784180"/>
    <n v="5"/>
    <n v="0.5"/>
  </r>
  <r>
    <s v="COUNTY"/>
    <x v="18"/>
    <s v="823205"/>
    <n v="2.5"/>
    <n v="2.5"/>
    <x v="1"/>
    <d v="2016-07-25T00:00:00"/>
    <x v="3"/>
    <n v="5784260"/>
    <n v="5"/>
    <n v="0.5"/>
  </r>
  <r>
    <s v="COUNTY"/>
    <x v="18"/>
    <s v="823689"/>
    <n v="2.5"/>
    <n v="2.5"/>
    <x v="1"/>
    <d v="2016-07-25T00:00:00"/>
    <x v="3"/>
    <n v="5784280"/>
    <n v="5"/>
    <n v="0.5"/>
  </r>
  <r>
    <s v="COUNTY"/>
    <x v="18"/>
    <s v="824789"/>
    <n v="2.5"/>
    <n v="2.5"/>
    <x v="1"/>
    <d v="2016-07-25T00:00:00"/>
    <x v="3"/>
    <n v="5784420"/>
    <n v="5"/>
    <n v="0.5"/>
  </r>
  <r>
    <s v="COUNTY"/>
    <x v="18"/>
    <s v="825635"/>
    <n v="2.5"/>
    <n v="2.5"/>
    <x v="1"/>
    <d v="2016-07-25T00:00:00"/>
    <x v="3"/>
    <n v="5784450"/>
    <n v="5"/>
    <n v="0.5"/>
  </r>
  <r>
    <s v="COUNTY"/>
    <x v="18"/>
    <s v="825668"/>
    <n v="2.5"/>
    <n v="2.5"/>
    <x v="1"/>
    <d v="2016-07-25T00:00:00"/>
    <x v="3"/>
    <n v="5784470"/>
    <n v="5"/>
    <n v="0.5"/>
  </r>
  <r>
    <s v="COUNTY"/>
    <x v="18"/>
    <s v="825677"/>
    <n v="2.5"/>
    <n v="2.5"/>
    <x v="1"/>
    <d v="2016-07-25T00:00:00"/>
    <x v="3"/>
    <n v="5784480"/>
    <n v="5"/>
    <n v="0.5"/>
  </r>
  <r>
    <s v="COUNTY"/>
    <x v="18"/>
    <s v="825680"/>
    <n v="2.5"/>
    <n v="2.5"/>
    <x v="1"/>
    <d v="2016-07-25T00:00:00"/>
    <x v="3"/>
    <n v="5784490"/>
    <n v="5"/>
    <n v="0.5"/>
  </r>
  <r>
    <s v="COUNTY"/>
    <x v="18"/>
    <s v="825861"/>
    <n v="2.5"/>
    <n v="2.5"/>
    <x v="1"/>
    <d v="2016-07-25T00:00:00"/>
    <x v="3"/>
    <n v="5784530"/>
    <n v="5"/>
    <n v="0.5"/>
  </r>
  <r>
    <s v="COUNTY"/>
    <x v="18"/>
    <s v="832234"/>
    <n v="-5"/>
    <n v="5"/>
    <x v="1"/>
    <d v="2016-07-25T00:00:00"/>
    <x v="3"/>
    <n v="5760550"/>
    <n v="5"/>
    <n v="-1"/>
  </r>
  <r>
    <s v="AWH"/>
    <x v="18"/>
    <s v="12822783"/>
    <n v="5"/>
    <n v="5"/>
    <x v="1"/>
    <d v="2016-07-31T00:00:00"/>
    <x v="3"/>
    <n v="5776820"/>
    <n v="5"/>
    <n v="1"/>
  </r>
  <r>
    <s v="SpokCity"/>
    <x v="18"/>
    <s v="12822783"/>
    <n v="6"/>
    <n v="6"/>
    <x v="1"/>
    <d v="2016-07-31T00:00:00"/>
    <x v="3"/>
    <n v="5783250"/>
    <n v="5"/>
    <n v="1.2"/>
  </r>
  <r>
    <s v="COUNTY"/>
    <x v="18"/>
    <s v="12822783"/>
    <n v="10"/>
    <n v="10"/>
    <x v="1"/>
    <d v="2016-07-31T00:00:00"/>
    <x v="3"/>
    <n v="5767870"/>
    <n v="5"/>
    <n v="2"/>
  </r>
  <r>
    <s v="COUNTY"/>
    <x v="18"/>
    <s v="12822783"/>
    <n v="20"/>
    <n v="20"/>
    <x v="1"/>
    <d v="2016-07-31T00:00:00"/>
    <x v="3"/>
    <n v="5014808"/>
    <n v="5"/>
    <n v="4"/>
  </r>
  <r>
    <s v="COUNTY"/>
    <x v="18"/>
    <s v="819127"/>
    <n v="-5"/>
    <n v="5"/>
    <x v="1"/>
    <d v="2016-08-01T00:00:00"/>
    <x v="4"/>
    <n v="5013650"/>
    <n v="5"/>
    <n v="-1"/>
  </r>
  <r>
    <s v="COUNTY"/>
    <x v="18"/>
    <s v="819173"/>
    <n v="-5"/>
    <n v="5"/>
    <x v="1"/>
    <d v="2016-08-01T00:00:00"/>
    <x v="4"/>
    <n v="5012277"/>
    <n v="5"/>
    <n v="-1"/>
  </r>
  <r>
    <s v="COUNTY"/>
    <x v="18"/>
    <s v="819899"/>
    <n v="-5"/>
    <n v="5"/>
    <x v="1"/>
    <d v="2016-08-01T00:00:00"/>
    <x v="4"/>
    <n v="5713360"/>
    <n v="5"/>
    <n v="-1"/>
  </r>
  <r>
    <s v="COUNTY"/>
    <x v="18"/>
    <s v="819928"/>
    <n v="-5"/>
    <n v="5"/>
    <x v="1"/>
    <d v="2016-08-01T00:00:00"/>
    <x v="4"/>
    <n v="5780260"/>
    <n v="5"/>
    <n v="-1"/>
  </r>
  <r>
    <s v="COUNTY"/>
    <x v="18"/>
    <s v="819983"/>
    <n v="-5"/>
    <n v="5"/>
    <x v="1"/>
    <d v="2016-08-01T00:00:00"/>
    <x v="4"/>
    <n v="5765250"/>
    <n v="5"/>
    <n v="-1"/>
  </r>
  <r>
    <s v="COUNTY"/>
    <x v="18"/>
    <s v="820241"/>
    <n v="-5"/>
    <n v="5"/>
    <x v="1"/>
    <d v="2016-08-01T00:00:00"/>
    <x v="4"/>
    <n v="5778640"/>
    <n v="5"/>
    <n v="-1"/>
  </r>
  <r>
    <s v="COUNTY"/>
    <x v="18"/>
    <s v="824040"/>
    <n v="-5"/>
    <n v="5"/>
    <x v="1"/>
    <d v="2016-08-01T00:00:00"/>
    <x v="4"/>
    <n v="5779610"/>
    <n v="5"/>
    <n v="-1"/>
  </r>
  <r>
    <s v="COUNTY"/>
    <x v="18"/>
    <s v="824177"/>
    <n v="5"/>
    <n v="5"/>
    <x v="1"/>
    <d v="2016-08-01T00:00:00"/>
    <x v="4"/>
    <n v="5779460"/>
    <n v="5"/>
    <n v="1"/>
  </r>
  <r>
    <s v="COUNTY"/>
    <x v="18"/>
    <s v="824184"/>
    <n v="5"/>
    <n v="5"/>
    <x v="1"/>
    <d v="2016-08-01T00:00:00"/>
    <x v="4"/>
    <n v="5015861"/>
    <n v="5"/>
    <n v="1"/>
  </r>
  <r>
    <s v="COUNTY"/>
    <x v="18"/>
    <s v="824193"/>
    <n v="-5"/>
    <n v="5"/>
    <x v="1"/>
    <d v="2016-08-01T00:00:00"/>
    <x v="4"/>
    <n v="5006280"/>
    <n v="5"/>
    <n v="-1"/>
  </r>
  <r>
    <s v="COUNTY"/>
    <x v="18"/>
    <s v="824566"/>
    <n v="5"/>
    <n v="5"/>
    <x v="1"/>
    <d v="2016-08-01T00:00:00"/>
    <x v="4"/>
    <n v="5784380"/>
    <n v="5"/>
    <n v="1"/>
  </r>
  <r>
    <s v="COUNTY"/>
    <x v="18"/>
    <s v="824598"/>
    <n v="-5"/>
    <n v="5"/>
    <x v="1"/>
    <d v="2016-08-01T00:00:00"/>
    <x v="4"/>
    <n v="5735010"/>
    <n v="5"/>
    <n v="-1"/>
  </r>
  <r>
    <s v="COUNTY"/>
    <x v="18"/>
    <s v="824600"/>
    <n v="-5"/>
    <n v="5"/>
    <x v="1"/>
    <d v="2016-08-01T00:00:00"/>
    <x v="4"/>
    <n v="5723180"/>
    <n v="5"/>
    <n v="-1"/>
  </r>
  <r>
    <s v="COUNTY"/>
    <x v="18"/>
    <s v="824777"/>
    <n v="5"/>
    <n v="5"/>
    <x v="1"/>
    <d v="2016-08-01T00:00:00"/>
    <x v="4"/>
    <n v="5784400"/>
    <n v="5"/>
    <n v="1"/>
  </r>
  <r>
    <s v="COUNTY"/>
    <x v="18"/>
    <s v="825518"/>
    <n v="5"/>
    <n v="5"/>
    <x v="1"/>
    <d v="2016-08-01T00:00:00"/>
    <x v="4"/>
    <n v="5784430"/>
    <n v="5"/>
    <n v="1"/>
  </r>
  <r>
    <s v="COUNTY"/>
    <x v="18"/>
    <s v="825659"/>
    <n v="5"/>
    <n v="5"/>
    <x v="1"/>
    <d v="2016-08-01T00:00:00"/>
    <x v="4"/>
    <n v="5784440"/>
    <n v="5"/>
    <n v="1"/>
  </r>
  <r>
    <s v="COUNTY"/>
    <x v="18"/>
    <s v="825762"/>
    <n v="5"/>
    <n v="5"/>
    <x v="1"/>
    <d v="2016-08-01T00:00:00"/>
    <x v="4"/>
    <n v="5784520"/>
    <n v="5"/>
    <n v="1"/>
  </r>
  <r>
    <s v="COUNTY"/>
    <x v="18"/>
    <s v="826493"/>
    <n v="-5"/>
    <n v="5"/>
    <x v="1"/>
    <d v="2016-08-01T00:00:00"/>
    <x v="4"/>
    <n v="5708830"/>
    <n v="5"/>
    <n v="-1"/>
  </r>
  <r>
    <s v="COUNTY"/>
    <x v="18"/>
    <s v="827000"/>
    <n v="5"/>
    <n v="5"/>
    <x v="1"/>
    <d v="2016-08-01T00:00:00"/>
    <x v="4"/>
    <n v="5784570"/>
    <n v="5"/>
    <n v="1"/>
  </r>
  <r>
    <s v="COUNTY"/>
    <x v="18"/>
    <s v="827390"/>
    <n v="-5"/>
    <n v="5"/>
    <x v="1"/>
    <d v="2016-08-01T00:00:00"/>
    <x v="4"/>
    <n v="5772910"/>
    <n v="5"/>
    <n v="-1"/>
  </r>
  <r>
    <s v="COUNTY"/>
    <x v="18"/>
    <s v="827393"/>
    <n v="5"/>
    <n v="5"/>
    <x v="1"/>
    <d v="2016-08-01T00:00:00"/>
    <x v="4"/>
    <n v="5007239"/>
    <n v="5"/>
    <n v="1"/>
  </r>
  <r>
    <s v="COUNTY"/>
    <x v="18"/>
    <s v="827420"/>
    <n v="5"/>
    <n v="5"/>
    <x v="1"/>
    <d v="2016-08-01T00:00:00"/>
    <x v="4"/>
    <n v="5784620"/>
    <n v="5"/>
    <n v="1"/>
  </r>
  <r>
    <s v="COUNTY"/>
    <x v="18"/>
    <s v="827425"/>
    <n v="5"/>
    <n v="5"/>
    <x v="1"/>
    <d v="2016-08-01T00:00:00"/>
    <x v="4"/>
    <n v="5784640"/>
    <n v="5"/>
    <n v="1"/>
  </r>
  <r>
    <s v="COUNTY"/>
    <x v="18"/>
    <s v="827430"/>
    <n v="5"/>
    <n v="5"/>
    <x v="1"/>
    <d v="2016-08-01T00:00:00"/>
    <x v="4"/>
    <n v="5784650"/>
    <n v="5"/>
    <n v="1"/>
  </r>
  <r>
    <s v="COUNTY"/>
    <x v="18"/>
    <s v="827717"/>
    <n v="5"/>
    <n v="5"/>
    <x v="1"/>
    <d v="2016-08-01T00:00:00"/>
    <x v="4"/>
    <n v="5730460"/>
    <n v="5"/>
    <n v="1"/>
  </r>
  <r>
    <s v="COUNTY"/>
    <x v="18"/>
    <s v="827993"/>
    <n v="2.5"/>
    <n v="2.5"/>
    <x v="1"/>
    <d v="2016-08-01T00:00:00"/>
    <x v="4"/>
    <n v="5764700"/>
    <n v="5"/>
    <n v="0.5"/>
  </r>
  <r>
    <s v="COUNTY"/>
    <x v="18"/>
    <s v="828328"/>
    <n v="3.33"/>
    <n v="3.33"/>
    <x v="1"/>
    <d v="2016-08-01T00:00:00"/>
    <x v="4"/>
    <n v="5784670"/>
    <n v="5"/>
    <n v="0.66600000000000004"/>
  </r>
  <r>
    <s v="COUNTY"/>
    <x v="18"/>
    <s v="828362"/>
    <n v="3.33"/>
    <n v="3.33"/>
    <x v="1"/>
    <d v="2016-08-01T00:00:00"/>
    <x v="4"/>
    <n v="5784680"/>
    <n v="5"/>
    <n v="0.66600000000000004"/>
  </r>
  <r>
    <s v="COUNTY"/>
    <x v="18"/>
    <s v="828881"/>
    <n v="5"/>
    <n v="5"/>
    <x v="1"/>
    <d v="2016-08-01T00:00:00"/>
    <x v="4"/>
    <n v="5784710"/>
    <n v="5"/>
    <n v="1"/>
  </r>
  <r>
    <s v="COUNTY"/>
    <x v="18"/>
    <s v="829046"/>
    <n v="3.33"/>
    <n v="3.33"/>
    <x v="1"/>
    <d v="2016-08-01T00:00:00"/>
    <x v="4"/>
    <n v="5743640"/>
    <n v="5"/>
    <n v="0.66600000000000004"/>
  </r>
  <r>
    <s v="COUNTY"/>
    <x v="18"/>
    <s v="829463"/>
    <n v="5"/>
    <n v="5"/>
    <x v="1"/>
    <d v="2016-08-01T00:00:00"/>
    <x v="4"/>
    <n v="5726580"/>
    <n v="5"/>
    <n v="1"/>
  </r>
  <r>
    <s v="COUNTY"/>
    <x v="18"/>
    <s v="829479"/>
    <n v="5"/>
    <n v="5"/>
    <x v="1"/>
    <d v="2016-08-01T00:00:00"/>
    <x v="4"/>
    <n v="5784770"/>
    <n v="5"/>
    <n v="1"/>
  </r>
  <r>
    <s v="COUNTY"/>
    <x v="18"/>
    <s v="829546"/>
    <n v="-5"/>
    <n v="5"/>
    <x v="1"/>
    <d v="2016-08-01T00:00:00"/>
    <x v="4"/>
    <n v="5708580"/>
    <n v="5"/>
    <n v="-1"/>
  </r>
  <r>
    <s v="COUNTY"/>
    <x v="18"/>
    <s v="830035"/>
    <n v="3.33"/>
    <n v="3.33"/>
    <x v="1"/>
    <d v="2016-08-01T00:00:00"/>
    <x v="4"/>
    <n v="5751660"/>
    <n v="5"/>
    <n v="0.66600000000000004"/>
  </r>
  <r>
    <s v="COUNTY"/>
    <x v="18"/>
    <s v="830670"/>
    <n v="1.67"/>
    <n v="1.67"/>
    <x v="1"/>
    <d v="2016-08-01T00:00:00"/>
    <x v="4"/>
    <n v="5773990"/>
    <n v="5"/>
    <n v="0.33399999999999996"/>
  </r>
  <r>
    <s v="COUNTY"/>
    <x v="18"/>
    <s v="830684"/>
    <n v="1.67"/>
    <n v="1.67"/>
    <x v="1"/>
    <d v="2016-08-01T00:00:00"/>
    <x v="4"/>
    <n v="5004966"/>
    <n v="5"/>
    <n v="0.33399999999999996"/>
  </r>
  <r>
    <s v="COUNTY"/>
    <x v="18"/>
    <s v="830717"/>
    <n v="1.67"/>
    <n v="1.67"/>
    <x v="1"/>
    <d v="2016-08-01T00:00:00"/>
    <x v="4"/>
    <n v="5777460"/>
    <n v="5"/>
    <n v="0.33399999999999996"/>
  </r>
  <r>
    <s v="COUNTY"/>
    <x v="18"/>
    <s v="830802"/>
    <n v="1.67"/>
    <n v="1.67"/>
    <x v="1"/>
    <d v="2016-08-01T00:00:00"/>
    <x v="4"/>
    <n v="5749020"/>
    <n v="5"/>
    <n v="0.33399999999999996"/>
  </r>
  <r>
    <s v="COUNTY"/>
    <x v="18"/>
    <s v="832187"/>
    <n v="2.5"/>
    <n v="2.5"/>
    <x v="1"/>
    <d v="2016-08-01T00:00:00"/>
    <x v="4"/>
    <n v="5738440"/>
    <n v="5"/>
    <n v="0.5"/>
  </r>
  <r>
    <s v="COUNTY"/>
    <x v="18"/>
    <s v="832216"/>
    <n v="1.67"/>
    <n v="1.67"/>
    <x v="1"/>
    <d v="2016-08-01T00:00:00"/>
    <x v="4"/>
    <n v="5771750"/>
    <n v="5"/>
    <n v="0.33399999999999996"/>
  </r>
  <r>
    <s v="COUNTY"/>
    <x v="18"/>
    <s v="832238"/>
    <n v="1.67"/>
    <n v="1.67"/>
    <x v="1"/>
    <d v="2016-08-01T00:00:00"/>
    <x v="4"/>
    <n v="5766470"/>
    <n v="5"/>
    <n v="0.33399999999999996"/>
  </r>
  <r>
    <s v="COUNTY"/>
    <x v="18"/>
    <s v="832973"/>
    <n v="1.67"/>
    <n v="1.67"/>
    <x v="1"/>
    <d v="2016-08-01T00:00:00"/>
    <x v="4"/>
    <n v="5746040"/>
    <n v="5"/>
    <n v="0.33399999999999996"/>
  </r>
  <r>
    <s v="COUNTY"/>
    <x v="18"/>
    <s v="833757"/>
    <n v="1.67"/>
    <n v="1.67"/>
    <x v="1"/>
    <d v="2016-08-01T00:00:00"/>
    <x v="4"/>
    <n v="5739110"/>
    <n v="5"/>
    <n v="0.33399999999999996"/>
  </r>
  <r>
    <s v="COUNTY"/>
    <x v="18"/>
    <s v="834670"/>
    <n v="-5"/>
    <n v="5"/>
    <x v="1"/>
    <d v="2016-08-01T00:00:00"/>
    <x v="4"/>
    <n v="5006291"/>
    <n v="5"/>
    <n v="-1"/>
  </r>
  <r>
    <s v="COUNTY"/>
    <x v="18"/>
    <s v="834741"/>
    <n v="-3.33"/>
    <n v="3.33"/>
    <x v="1"/>
    <d v="2016-08-01T00:00:00"/>
    <x v="4"/>
    <n v="5747180"/>
    <n v="5"/>
    <n v="-0.66600000000000004"/>
  </r>
  <r>
    <s v="COUNTY"/>
    <x v="18"/>
    <s v="835837"/>
    <n v="1.67"/>
    <n v="1.67"/>
    <x v="1"/>
    <d v="2016-08-01T00:00:00"/>
    <x v="4"/>
    <n v="5016676"/>
    <n v="5"/>
    <n v="0.33399999999999996"/>
  </r>
  <r>
    <s v="COUNTY"/>
    <x v="18"/>
    <s v="840086"/>
    <n v="-5"/>
    <n v="5"/>
    <x v="1"/>
    <d v="2016-08-01T00:00:00"/>
    <x v="4"/>
    <n v="5775850"/>
    <n v="5"/>
    <n v="-1"/>
  </r>
  <r>
    <s v="AWH"/>
    <x v="18"/>
    <s v="12565586"/>
    <n v="275"/>
    <n v="275"/>
    <x v="1"/>
    <d v="2016-08-01T00:00:00"/>
    <x v="4"/>
    <n v="5767590"/>
    <n v="5"/>
    <n v="55"/>
  </r>
  <r>
    <s v="SpokCity"/>
    <x v="18"/>
    <s v="12565586"/>
    <n v="25"/>
    <n v="25"/>
    <x v="1"/>
    <d v="2016-08-01T00:00:00"/>
    <x v="4"/>
    <n v="5013494"/>
    <n v="5"/>
    <n v="5"/>
  </r>
  <r>
    <s v="COUNTY"/>
    <x v="18"/>
    <s v="12565586"/>
    <n v="390"/>
    <n v="390"/>
    <x v="1"/>
    <d v="2016-08-01T00:00:00"/>
    <x v="4"/>
    <n v="5783470"/>
    <n v="5"/>
    <n v="78"/>
  </r>
  <r>
    <s v="COUNTY"/>
    <x v="18"/>
    <s v="12565586"/>
    <n v="25"/>
    <n v="25"/>
    <x v="1"/>
    <d v="2016-08-01T00:00:00"/>
    <x v="4"/>
    <n v="5767910"/>
    <n v="5"/>
    <n v="5"/>
  </r>
  <r>
    <s v="COUNTY"/>
    <x v="18"/>
    <s v="12565586"/>
    <n v="10"/>
    <n v="10"/>
    <x v="1"/>
    <d v="2016-08-01T00:00:00"/>
    <x v="4"/>
    <n v="5748400"/>
    <n v="5"/>
    <n v="2"/>
  </r>
  <r>
    <s v="COUNTY"/>
    <x v="18"/>
    <s v="12565586"/>
    <n v="10"/>
    <n v="10"/>
    <x v="1"/>
    <d v="2016-08-01T00:00:00"/>
    <x v="4"/>
    <n v="5778180"/>
    <n v="5"/>
    <n v="2"/>
  </r>
  <r>
    <s v="COUNTY"/>
    <x v="18"/>
    <s v="12565586"/>
    <n v="10"/>
    <n v="10"/>
    <x v="1"/>
    <d v="2016-08-01T00:00:00"/>
    <x v="4"/>
    <n v="5770590"/>
    <n v="5"/>
    <n v="2"/>
  </r>
  <r>
    <s v="COUNTY"/>
    <x v="18"/>
    <s v="12565586"/>
    <n v="3853"/>
    <n v="3853"/>
    <x v="1"/>
    <d v="2016-08-01T00:00:00"/>
    <x v="4"/>
    <n v="5770210"/>
    <n v="5"/>
    <n v="770.6"/>
  </r>
  <r>
    <s v="COUNTY"/>
    <x v="18"/>
    <s v="12822752"/>
    <n v="15"/>
    <n v="15"/>
    <x v="1"/>
    <d v="2016-08-01T00:00:00"/>
    <x v="4"/>
    <n v="5784180"/>
    <n v="5"/>
    <n v="3"/>
  </r>
  <r>
    <s v="COUNTY"/>
    <x v="18"/>
    <s v="12822752"/>
    <n v="265"/>
    <n v="265"/>
    <x v="1"/>
    <d v="2016-08-01T00:00:00"/>
    <x v="4"/>
    <n v="5775340"/>
    <n v="5"/>
    <n v="53"/>
  </r>
  <r>
    <s v="AWH"/>
    <x v="18"/>
    <s v="13084312"/>
    <n v="180"/>
    <n v="180"/>
    <x v="1"/>
    <d v="2016-08-01T00:00:00"/>
    <x v="4"/>
    <n v="5763740"/>
    <n v="5"/>
    <n v="36"/>
  </r>
  <r>
    <s v="SpokCity"/>
    <x v="18"/>
    <s v="13084312"/>
    <n v="55"/>
    <n v="55"/>
    <x v="1"/>
    <d v="2016-08-01T00:00:00"/>
    <x v="4"/>
    <n v="5763770"/>
    <n v="5"/>
    <n v="11"/>
  </r>
  <r>
    <s v="COUNTY"/>
    <x v="18"/>
    <s v="13084312"/>
    <n v="305"/>
    <n v="305"/>
    <x v="1"/>
    <d v="2016-08-01T00:00:00"/>
    <x v="4"/>
    <n v="5774250"/>
    <n v="5"/>
    <n v="61"/>
  </r>
  <r>
    <s v="COUNTY"/>
    <x v="18"/>
    <s v="13084312"/>
    <n v="10"/>
    <n v="10"/>
    <x v="1"/>
    <d v="2016-08-01T00:00:00"/>
    <x v="4"/>
    <n v="5781730"/>
    <n v="5"/>
    <n v="2"/>
  </r>
  <r>
    <s v="COUNTY"/>
    <x v="18"/>
    <s v="13084312"/>
    <n v="10"/>
    <n v="10"/>
    <x v="1"/>
    <d v="2016-08-01T00:00:00"/>
    <x v="4"/>
    <n v="5758770"/>
    <n v="5"/>
    <n v="2"/>
  </r>
  <r>
    <s v="COUNTY"/>
    <x v="18"/>
    <s v="13084312"/>
    <n v="5"/>
    <n v="5"/>
    <x v="1"/>
    <d v="2016-08-01T00:00:00"/>
    <x v="4"/>
    <n v="5781990"/>
    <n v="5"/>
    <n v="1"/>
  </r>
  <r>
    <s v="COUNTY"/>
    <x v="18"/>
    <s v="13084312"/>
    <n v="5"/>
    <n v="5"/>
    <x v="1"/>
    <d v="2016-08-01T00:00:00"/>
    <x v="4"/>
    <n v="5766580"/>
    <n v="5"/>
    <n v="1"/>
  </r>
  <r>
    <s v="COUNTY"/>
    <x v="18"/>
    <s v="13084312"/>
    <n v="3197"/>
    <n v="3197"/>
    <x v="1"/>
    <d v="2016-08-01T00:00:00"/>
    <x v="4"/>
    <n v="5762450"/>
    <n v="5"/>
    <n v="639.4"/>
  </r>
  <r>
    <s v="COUNTY"/>
    <x v="18"/>
    <s v="13084312"/>
    <n v="5"/>
    <n v="5"/>
    <x v="1"/>
    <d v="2016-08-01T00:00:00"/>
    <x v="4"/>
    <n v="5778950"/>
    <n v="5"/>
    <n v="1"/>
  </r>
  <r>
    <s v="COUNTY"/>
    <x v="18"/>
    <s v="830785"/>
    <n v="5"/>
    <n v="5"/>
    <x v="1"/>
    <d v="2016-08-08T00:00:00"/>
    <x v="4"/>
    <n v="5784860"/>
    <n v="5"/>
    <n v="1"/>
  </r>
  <r>
    <s v="COUNTY"/>
    <x v="18"/>
    <s v="832171"/>
    <n v="3.33"/>
    <n v="3.33"/>
    <x v="1"/>
    <d v="2016-08-08T00:00:00"/>
    <x v="4"/>
    <n v="5739090"/>
    <n v="5"/>
    <n v="0.66600000000000004"/>
  </r>
  <r>
    <s v="COUNTY"/>
    <x v="18"/>
    <s v="832282"/>
    <n v="5"/>
    <n v="5"/>
    <x v="1"/>
    <d v="2016-08-08T00:00:00"/>
    <x v="4"/>
    <n v="5784960"/>
    <n v="5"/>
    <n v="1"/>
  </r>
  <r>
    <s v="COUNTY"/>
    <x v="18"/>
    <s v="833275"/>
    <n v="3.33"/>
    <n v="3.33"/>
    <x v="1"/>
    <d v="2016-08-08T00:00:00"/>
    <x v="4"/>
    <n v="5784980"/>
    <n v="5"/>
    <n v="0.66600000000000004"/>
  </r>
  <r>
    <s v="COUNTY"/>
    <x v="18"/>
    <s v="833281"/>
    <n v="3.33"/>
    <n v="3.33"/>
    <x v="1"/>
    <d v="2016-08-08T00:00:00"/>
    <x v="4"/>
    <n v="5784950"/>
    <n v="5"/>
    <n v="0.66600000000000004"/>
  </r>
  <r>
    <s v="COUNTY"/>
    <x v="18"/>
    <s v="833291"/>
    <n v="3.33"/>
    <n v="3.33"/>
    <x v="1"/>
    <d v="2016-08-08T00:00:00"/>
    <x v="4"/>
    <n v="5785000"/>
    <n v="5"/>
    <n v="0.66600000000000004"/>
  </r>
  <r>
    <s v="COUNTY"/>
    <x v="18"/>
    <s v="834700"/>
    <n v="-1.67"/>
    <n v="1.67"/>
    <x v="1"/>
    <d v="2016-08-08T00:00:00"/>
    <x v="4"/>
    <n v="5723230"/>
    <n v="5"/>
    <n v="-0.33399999999999996"/>
  </r>
  <r>
    <s v="COUNTY"/>
    <x v="18"/>
    <s v="834723"/>
    <n v="3.33"/>
    <n v="3.33"/>
    <x v="1"/>
    <d v="2016-08-08T00:00:00"/>
    <x v="4"/>
    <n v="5006595"/>
    <n v="5"/>
    <n v="0.66600000000000004"/>
  </r>
  <r>
    <s v="COUNTY"/>
    <x v="18"/>
    <s v="834733"/>
    <n v="1.67"/>
    <n v="1.67"/>
    <x v="1"/>
    <d v="2016-08-08T00:00:00"/>
    <x v="4"/>
    <n v="5749150"/>
    <n v="5"/>
    <n v="0.33399999999999996"/>
  </r>
  <r>
    <s v="COUNTY"/>
    <x v="18"/>
    <s v="835263"/>
    <n v="1.67"/>
    <n v="1.67"/>
    <x v="1"/>
    <d v="2016-08-08T00:00:00"/>
    <x v="4"/>
    <n v="5773830"/>
    <n v="5"/>
    <n v="0.33399999999999996"/>
  </r>
  <r>
    <s v="COUNTY"/>
    <x v="18"/>
    <s v="835825"/>
    <n v="-2.5"/>
    <n v="2.5"/>
    <x v="1"/>
    <d v="2016-08-08T00:00:00"/>
    <x v="4"/>
    <n v="5772630"/>
    <n v="5"/>
    <n v="-0.5"/>
  </r>
  <r>
    <s v="COUNTY"/>
    <x v="18"/>
    <s v="835892"/>
    <n v="1.67"/>
    <n v="1.67"/>
    <x v="1"/>
    <d v="2016-08-08T00:00:00"/>
    <x v="4"/>
    <n v="5746180"/>
    <n v="5"/>
    <n v="0.33399999999999996"/>
  </r>
  <r>
    <s v="COUNTY"/>
    <x v="18"/>
    <s v="836425"/>
    <n v="3.33"/>
    <n v="3.33"/>
    <x v="1"/>
    <d v="2016-08-08T00:00:00"/>
    <x v="4"/>
    <n v="5708830"/>
    <n v="5"/>
    <n v="0.66600000000000004"/>
  </r>
  <r>
    <s v="COUNTY"/>
    <x v="18"/>
    <s v="837673"/>
    <n v="-1.67"/>
    <n v="1.67"/>
    <x v="1"/>
    <d v="2016-08-08T00:00:00"/>
    <x v="4"/>
    <n v="5770060"/>
    <n v="5"/>
    <n v="-0.33399999999999996"/>
  </r>
  <r>
    <s v="COUNTY"/>
    <x v="18"/>
    <s v="830753"/>
    <n v="5"/>
    <n v="5"/>
    <x v="1"/>
    <d v="2016-08-15T00:00:00"/>
    <x v="4"/>
    <n v="5706480"/>
    <n v="5"/>
    <n v="1"/>
  </r>
  <r>
    <s v="COUNTY"/>
    <x v="18"/>
    <s v="830814"/>
    <n v="5"/>
    <n v="5"/>
    <x v="1"/>
    <d v="2016-08-15T00:00:00"/>
    <x v="4"/>
    <n v="5784870"/>
    <n v="5"/>
    <n v="1"/>
  </r>
  <r>
    <s v="COUNTY"/>
    <x v="18"/>
    <s v="832178"/>
    <n v="5"/>
    <n v="5"/>
    <x v="1"/>
    <d v="2016-08-15T00:00:00"/>
    <x v="4"/>
    <n v="5784880"/>
    <n v="5"/>
    <n v="1"/>
  </r>
  <r>
    <s v="COUNTY"/>
    <x v="18"/>
    <s v="833304"/>
    <n v="5"/>
    <n v="5"/>
    <x v="1"/>
    <d v="2016-08-15T00:00:00"/>
    <x v="4"/>
    <n v="5785010"/>
    <n v="5"/>
    <n v="1"/>
  </r>
  <r>
    <s v="COUNTY"/>
    <x v="18"/>
    <s v="834596"/>
    <n v="2.5"/>
    <n v="2.5"/>
    <x v="1"/>
    <d v="2016-08-15T00:00:00"/>
    <x v="4"/>
    <n v="5785080"/>
    <n v="5"/>
    <n v="0.5"/>
  </r>
  <r>
    <s v="COUNTY"/>
    <x v="18"/>
    <s v="834667"/>
    <n v="3.33"/>
    <n v="3.33"/>
    <x v="1"/>
    <d v="2016-08-15T00:00:00"/>
    <x v="4"/>
    <n v="5005351"/>
    <n v="5"/>
    <n v="0.66600000000000004"/>
  </r>
  <r>
    <s v="COUNTY"/>
    <x v="18"/>
    <s v="834744"/>
    <n v="3.33"/>
    <n v="3.33"/>
    <x v="1"/>
    <d v="2016-08-15T00:00:00"/>
    <x v="4"/>
    <n v="5006278"/>
    <n v="5"/>
    <n v="0.66600000000000004"/>
  </r>
  <r>
    <s v="COUNTY"/>
    <x v="18"/>
    <s v="835894"/>
    <n v="3.33"/>
    <n v="3.33"/>
    <x v="1"/>
    <d v="2016-08-15T00:00:00"/>
    <x v="4"/>
    <n v="5785210"/>
    <n v="5"/>
    <n v="0.66600000000000004"/>
  </r>
  <r>
    <s v="COUNTY"/>
    <x v="18"/>
    <s v="835896"/>
    <n v="1.67"/>
    <n v="1.67"/>
    <x v="1"/>
    <d v="2016-08-15T00:00:00"/>
    <x v="4"/>
    <n v="5762630"/>
    <n v="5"/>
    <n v="0.33399999999999996"/>
  </r>
  <r>
    <s v="COUNTY"/>
    <x v="18"/>
    <s v="836507"/>
    <n v="5"/>
    <n v="5"/>
    <x v="1"/>
    <d v="2016-08-15T00:00:00"/>
    <x v="4"/>
    <n v="5785230"/>
    <n v="5"/>
    <n v="1"/>
  </r>
  <r>
    <s v="COUNTY"/>
    <x v="18"/>
    <s v="836570"/>
    <n v="5"/>
    <n v="5"/>
    <x v="1"/>
    <d v="2016-08-15T00:00:00"/>
    <x v="4"/>
    <n v="5785240"/>
    <n v="5"/>
    <n v="1"/>
  </r>
  <r>
    <s v="COUNTY"/>
    <x v="18"/>
    <s v="837057"/>
    <n v="1.67"/>
    <n v="1.67"/>
    <x v="1"/>
    <d v="2016-08-15T00:00:00"/>
    <x v="4"/>
    <n v="5006291"/>
    <n v="5"/>
    <n v="0.33399999999999996"/>
  </r>
  <r>
    <s v="COUNTY"/>
    <x v="18"/>
    <s v="837070"/>
    <n v="5"/>
    <n v="5"/>
    <x v="1"/>
    <d v="2016-08-15T00:00:00"/>
    <x v="4"/>
    <n v="5785310"/>
    <n v="5"/>
    <n v="1"/>
  </r>
  <r>
    <s v="COUNTY"/>
    <x v="18"/>
    <s v="837696"/>
    <n v="-1.67"/>
    <n v="1.67"/>
    <x v="1"/>
    <d v="2016-08-15T00:00:00"/>
    <x v="4"/>
    <n v="5780230"/>
    <n v="5"/>
    <n v="-0.33399999999999996"/>
  </r>
  <r>
    <s v="COUNTY"/>
    <x v="18"/>
    <s v="837703"/>
    <n v="3.33"/>
    <n v="3.33"/>
    <x v="1"/>
    <d v="2016-08-15T00:00:00"/>
    <x v="4"/>
    <n v="5745780"/>
    <n v="5"/>
    <n v="0.66600000000000004"/>
  </r>
  <r>
    <s v="COUNTY"/>
    <x v="18"/>
    <s v="837706"/>
    <n v="3.33"/>
    <n v="3.33"/>
    <x v="1"/>
    <d v="2016-08-15T00:00:00"/>
    <x v="4"/>
    <n v="5768650"/>
    <n v="5"/>
    <n v="0.66600000000000004"/>
  </r>
  <r>
    <s v="COUNTY"/>
    <x v="18"/>
    <s v="838085"/>
    <n v="5"/>
    <n v="5"/>
    <x v="1"/>
    <d v="2016-08-15T00:00:00"/>
    <x v="4"/>
    <n v="5763640"/>
    <n v="5"/>
    <n v="1"/>
  </r>
  <r>
    <s v="COUNTY"/>
    <x v="18"/>
    <s v="838087"/>
    <n v="5"/>
    <n v="5"/>
    <x v="1"/>
    <d v="2016-08-15T00:00:00"/>
    <x v="4"/>
    <n v="5778970"/>
    <n v="5"/>
    <n v="1"/>
  </r>
  <r>
    <s v="COUNTY"/>
    <x v="18"/>
    <s v="839057"/>
    <n v="3.33"/>
    <n v="3.33"/>
    <x v="1"/>
    <d v="2016-08-15T00:00:00"/>
    <x v="4"/>
    <n v="5767030"/>
    <n v="5"/>
    <n v="0.66600000000000004"/>
  </r>
  <r>
    <s v="COUNTY"/>
    <x v="18"/>
    <s v="839115"/>
    <n v="-1.67"/>
    <n v="1.67"/>
    <x v="1"/>
    <d v="2016-08-15T00:00:00"/>
    <x v="4"/>
    <n v="5783810"/>
    <n v="5"/>
    <n v="-0.33399999999999996"/>
  </r>
  <r>
    <s v="COUNTY"/>
    <x v="18"/>
    <s v="841807"/>
    <n v="5"/>
    <n v="5"/>
    <x v="1"/>
    <d v="2016-08-15T00:00:00"/>
    <x v="4"/>
    <n v="5765180"/>
    <n v="5"/>
    <n v="1"/>
  </r>
  <r>
    <s v="COUNTY"/>
    <x v="18"/>
    <s v="832964"/>
    <n v="2.5"/>
    <n v="2.5"/>
    <x v="1"/>
    <d v="2016-08-22T00:00:00"/>
    <x v="4"/>
    <n v="5763470"/>
    <n v="5"/>
    <n v="0.5"/>
  </r>
  <r>
    <s v="COUNTY"/>
    <x v="18"/>
    <s v="837005"/>
    <n v="2.5"/>
    <n v="2.5"/>
    <x v="1"/>
    <d v="2016-08-22T00:00:00"/>
    <x v="4"/>
    <n v="5785290"/>
    <n v="5"/>
    <n v="0.5"/>
  </r>
  <r>
    <s v="COUNTY"/>
    <x v="18"/>
    <s v="837732"/>
    <n v="2.5"/>
    <n v="2.5"/>
    <x v="1"/>
    <d v="2016-08-22T00:00:00"/>
    <x v="4"/>
    <n v="5785350"/>
    <n v="5"/>
    <n v="0.5"/>
  </r>
  <r>
    <s v="COUNTY"/>
    <x v="18"/>
    <s v="838162"/>
    <n v="2.5"/>
    <n v="2.5"/>
    <x v="1"/>
    <d v="2016-08-22T00:00:00"/>
    <x v="4"/>
    <n v="5785400"/>
    <n v="5"/>
    <n v="0.5"/>
  </r>
  <r>
    <s v="COUNTY"/>
    <x v="18"/>
    <s v="839272"/>
    <n v="2.5"/>
    <n v="2.5"/>
    <x v="1"/>
    <d v="2016-08-22T00:00:00"/>
    <x v="4"/>
    <n v="5785490"/>
    <n v="5"/>
    <n v="0.5"/>
  </r>
  <r>
    <s v="COUNTY"/>
    <x v="18"/>
    <s v="839408"/>
    <n v="2.5"/>
    <n v="2.5"/>
    <x v="1"/>
    <d v="2016-08-22T00:00:00"/>
    <x v="4"/>
    <n v="5776800"/>
    <n v="5"/>
    <n v="0.5"/>
  </r>
  <r>
    <s v="COUNTY"/>
    <x v="18"/>
    <s v="840127"/>
    <n v="2.5"/>
    <n v="2.5"/>
    <x v="1"/>
    <d v="2016-08-22T00:00:00"/>
    <x v="4"/>
    <n v="5785520"/>
    <n v="5"/>
    <n v="0.5"/>
  </r>
  <r>
    <s v="COUNTY"/>
    <x v="18"/>
    <s v="840533"/>
    <n v="3.33"/>
    <n v="3.33"/>
    <x v="1"/>
    <d v="2016-08-22T00:00:00"/>
    <x v="4"/>
    <n v="5705910"/>
    <n v="5"/>
    <n v="0.66600000000000004"/>
  </r>
  <r>
    <s v="COUNTY"/>
    <x v="18"/>
    <s v="840820"/>
    <n v="3.33"/>
    <n v="3.33"/>
    <x v="1"/>
    <d v="2016-08-22T00:00:00"/>
    <x v="4"/>
    <n v="5758710"/>
    <n v="5"/>
    <n v="0.66600000000000004"/>
  </r>
  <r>
    <s v="COUNTY"/>
    <x v="18"/>
    <s v="841202"/>
    <n v="5"/>
    <n v="5"/>
    <x v="1"/>
    <d v="2016-08-22T00:00:00"/>
    <x v="4"/>
    <n v="5740340"/>
    <n v="5"/>
    <n v="1"/>
  </r>
  <r>
    <s v="COUNTY"/>
    <x v="18"/>
    <s v="841205"/>
    <n v="5"/>
    <n v="5"/>
    <x v="1"/>
    <d v="2016-08-22T00:00:00"/>
    <x v="4"/>
    <n v="5005604"/>
    <n v="5"/>
    <n v="1"/>
  </r>
  <r>
    <s v="COUNTY"/>
    <x v="18"/>
    <s v="841207"/>
    <n v="3.33"/>
    <n v="3.33"/>
    <x v="1"/>
    <d v="2016-08-22T00:00:00"/>
    <x v="4"/>
    <n v="5005895"/>
    <n v="5"/>
    <n v="0.66600000000000004"/>
  </r>
  <r>
    <s v="COUNTY"/>
    <x v="18"/>
    <s v="841209"/>
    <n v="3.33"/>
    <n v="3.33"/>
    <x v="1"/>
    <d v="2016-08-22T00:00:00"/>
    <x v="4"/>
    <n v="5743830"/>
    <n v="5"/>
    <n v="0.66600000000000004"/>
  </r>
  <r>
    <s v="COUNTY"/>
    <x v="18"/>
    <s v="841210"/>
    <n v="3.33"/>
    <n v="3.33"/>
    <x v="1"/>
    <d v="2016-08-22T00:00:00"/>
    <x v="4"/>
    <n v="5768920"/>
    <n v="5"/>
    <n v="0.66600000000000004"/>
  </r>
  <r>
    <s v="COUNTY"/>
    <x v="18"/>
    <s v="841649"/>
    <n v="3.33"/>
    <n v="3.33"/>
    <x v="1"/>
    <d v="2016-08-22T00:00:00"/>
    <x v="4"/>
    <n v="5780680"/>
    <n v="5"/>
    <n v="0.66600000000000004"/>
  </r>
  <r>
    <s v="COUNTY"/>
    <x v="18"/>
    <s v="841664"/>
    <n v="3.33"/>
    <n v="3.33"/>
    <x v="1"/>
    <d v="2016-08-22T00:00:00"/>
    <x v="4"/>
    <n v="5779190"/>
    <n v="5"/>
    <n v="0.66600000000000004"/>
  </r>
  <r>
    <s v="COUNTY"/>
    <x v="18"/>
    <s v="841667"/>
    <n v="3.33"/>
    <n v="3.33"/>
    <x v="1"/>
    <d v="2016-08-22T00:00:00"/>
    <x v="4"/>
    <n v="5759710"/>
    <n v="5"/>
    <n v="0.66600000000000004"/>
  </r>
  <r>
    <s v="COUNTY"/>
    <x v="18"/>
    <s v="841669"/>
    <n v="2.5"/>
    <n v="2.5"/>
    <x v="1"/>
    <d v="2016-08-22T00:00:00"/>
    <x v="4"/>
    <n v="5016490"/>
    <n v="5"/>
    <n v="0.5"/>
  </r>
  <r>
    <s v="COUNTY"/>
    <x v="18"/>
    <s v="841685"/>
    <n v="3.33"/>
    <n v="3.33"/>
    <x v="1"/>
    <d v="2016-08-22T00:00:00"/>
    <x v="4"/>
    <n v="5780830"/>
    <n v="5"/>
    <n v="0.66600000000000004"/>
  </r>
  <r>
    <s v="COUNTY"/>
    <x v="18"/>
    <s v="841687"/>
    <n v="3.33"/>
    <n v="3.33"/>
    <x v="1"/>
    <d v="2016-08-22T00:00:00"/>
    <x v="4"/>
    <n v="5759170"/>
    <n v="5"/>
    <n v="0.66600000000000004"/>
  </r>
  <r>
    <s v="COUNTY"/>
    <x v="18"/>
    <s v="841786"/>
    <n v="3.33"/>
    <n v="3.33"/>
    <x v="1"/>
    <d v="2016-08-22T00:00:00"/>
    <x v="4"/>
    <n v="5752870"/>
    <n v="5"/>
    <n v="0.66600000000000004"/>
  </r>
  <r>
    <s v="COUNTY"/>
    <x v="18"/>
    <s v="841795"/>
    <n v="3.33"/>
    <n v="3.33"/>
    <x v="1"/>
    <d v="2016-08-22T00:00:00"/>
    <x v="4"/>
    <n v="5743110"/>
    <n v="5"/>
    <n v="0.66600000000000004"/>
  </r>
  <r>
    <s v="COUNTY"/>
    <x v="18"/>
    <s v="841796"/>
    <n v="3.33"/>
    <n v="3.33"/>
    <x v="1"/>
    <d v="2016-08-22T00:00:00"/>
    <x v="4"/>
    <n v="5768730"/>
    <n v="5"/>
    <n v="0.66600000000000004"/>
  </r>
  <r>
    <s v="COUNTY"/>
    <x v="18"/>
    <s v="841815"/>
    <n v="3.33"/>
    <n v="3.33"/>
    <x v="1"/>
    <d v="2016-08-22T00:00:00"/>
    <x v="4"/>
    <n v="5746470"/>
    <n v="5"/>
    <n v="0.66600000000000004"/>
  </r>
  <r>
    <s v="COUNTY"/>
    <x v="18"/>
    <s v="841817"/>
    <n v="3.33"/>
    <n v="3.33"/>
    <x v="1"/>
    <d v="2016-08-22T00:00:00"/>
    <x v="4"/>
    <n v="5749480"/>
    <n v="5"/>
    <n v="0.66600000000000004"/>
  </r>
  <r>
    <s v="COUNTY"/>
    <x v="18"/>
    <s v="847987"/>
    <n v="-5"/>
    <n v="5"/>
    <x v="1"/>
    <d v="2016-08-22T00:00:00"/>
    <x v="4"/>
    <n v="5773850"/>
    <n v="5"/>
    <n v="-1"/>
  </r>
  <r>
    <s v="COUNTY"/>
    <x v="18"/>
    <s v="836929"/>
    <n v="1.67"/>
    <n v="1.67"/>
    <x v="1"/>
    <d v="2016-08-29T00:00:00"/>
    <x v="4"/>
    <n v="5785270"/>
    <n v="5"/>
    <n v="0.33399999999999996"/>
  </r>
  <r>
    <s v="COUNTY"/>
    <x v="18"/>
    <s v="836934"/>
    <n v="2.5"/>
    <n v="2.5"/>
    <x v="1"/>
    <d v="2016-08-29T00:00:00"/>
    <x v="4"/>
    <n v="5785280"/>
    <n v="5"/>
    <n v="0.5"/>
  </r>
  <r>
    <s v="COUNTY"/>
    <x v="18"/>
    <s v="837790"/>
    <n v="2.5"/>
    <n v="2.5"/>
    <x v="1"/>
    <d v="2016-08-29T00:00:00"/>
    <x v="4"/>
    <n v="5785360"/>
    <n v="5"/>
    <n v="0.5"/>
  </r>
  <r>
    <s v="COUNTY"/>
    <x v="18"/>
    <s v="838132"/>
    <n v="1.67"/>
    <n v="1.67"/>
    <x v="1"/>
    <d v="2016-08-29T00:00:00"/>
    <x v="4"/>
    <n v="5785390"/>
    <n v="5"/>
    <n v="0.33399999999999996"/>
  </r>
  <r>
    <s v="COUNTY"/>
    <x v="18"/>
    <s v="838793"/>
    <n v="2.5"/>
    <n v="2.5"/>
    <x v="1"/>
    <d v="2016-08-29T00:00:00"/>
    <x v="4"/>
    <n v="5785430"/>
    <n v="5"/>
    <n v="0.5"/>
  </r>
  <r>
    <s v="COUNTY"/>
    <x v="18"/>
    <s v="840141"/>
    <n v="2.5"/>
    <n v="2.5"/>
    <x v="1"/>
    <d v="2016-08-29T00:00:00"/>
    <x v="4"/>
    <n v="5785530"/>
    <n v="5"/>
    <n v="0.5"/>
  </r>
  <r>
    <s v="COUNTY"/>
    <x v="18"/>
    <s v="840249"/>
    <n v="2.5"/>
    <n v="2.5"/>
    <x v="1"/>
    <d v="2016-08-29T00:00:00"/>
    <x v="4"/>
    <n v="5785550"/>
    <n v="5"/>
    <n v="0.5"/>
  </r>
  <r>
    <s v="COUNTY"/>
    <x v="18"/>
    <s v="842284"/>
    <n v="2.5"/>
    <n v="2.5"/>
    <x v="1"/>
    <d v="2016-08-29T00:00:00"/>
    <x v="4"/>
    <n v="5785750"/>
    <n v="5"/>
    <n v="0.5"/>
  </r>
  <r>
    <s v="COUNTY"/>
    <x v="18"/>
    <s v="842351"/>
    <n v="2.5"/>
    <n v="2.5"/>
    <x v="1"/>
    <d v="2016-08-29T00:00:00"/>
    <x v="4"/>
    <n v="5708580"/>
    <n v="5"/>
    <n v="0.5"/>
  </r>
  <r>
    <s v="COUNTY"/>
    <x v="18"/>
    <s v="843117"/>
    <n v="2.5"/>
    <n v="2.5"/>
    <x v="1"/>
    <d v="2016-08-29T00:00:00"/>
    <x v="4"/>
    <n v="5016490"/>
    <n v="5"/>
    <n v="0.5"/>
  </r>
  <r>
    <s v="COUNTY"/>
    <x v="18"/>
    <s v="843582"/>
    <n v="5"/>
    <n v="5"/>
    <x v="1"/>
    <d v="2016-08-29T00:00:00"/>
    <x v="4"/>
    <n v="5758760"/>
    <n v="5"/>
    <n v="1"/>
  </r>
  <r>
    <s v="COUNTY"/>
    <x v="18"/>
    <s v="843585"/>
    <n v="5"/>
    <n v="5"/>
    <x v="1"/>
    <d v="2016-08-29T00:00:00"/>
    <x v="4"/>
    <n v="5774100"/>
    <n v="5"/>
    <n v="1"/>
  </r>
  <r>
    <s v="COUNTY"/>
    <x v="18"/>
    <s v="845994"/>
    <n v="5"/>
    <n v="5"/>
    <x v="1"/>
    <d v="2016-08-29T00:00:00"/>
    <x v="4"/>
    <n v="5743390"/>
    <n v="5"/>
    <n v="1"/>
  </r>
  <r>
    <s v="COUNTY"/>
    <x v="18"/>
    <s v="846207"/>
    <n v="5"/>
    <n v="5"/>
    <x v="1"/>
    <d v="2016-08-29T00:00:00"/>
    <x v="4"/>
    <n v="5005591"/>
    <n v="5"/>
    <n v="1"/>
  </r>
  <r>
    <s v="COUNTY"/>
    <x v="18"/>
    <s v="847561"/>
    <n v="-5"/>
    <n v="5"/>
    <x v="1"/>
    <d v="2016-08-29T00:00:00"/>
    <x v="4"/>
    <n v="5005895"/>
    <n v="5"/>
    <n v="-1"/>
  </r>
  <r>
    <s v="AWH"/>
    <x v="18"/>
    <s v="13084370"/>
    <n v="5"/>
    <n v="5"/>
    <x v="1"/>
    <d v="2016-08-31T00:00:00"/>
    <x v="4"/>
    <n v="5776820"/>
    <n v="5"/>
    <n v="1"/>
  </r>
  <r>
    <s v="SpokCity"/>
    <x v="18"/>
    <s v="13084370"/>
    <n v="6"/>
    <n v="6"/>
    <x v="1"/>
    <d v="2016-08-31T00:00:00"/>
    <x v="4"/>
    <n v="5783250"/>
    <n v="5"/>
    <n v="1.2"/>
  </r>
  <r>
    <s v="COUNTY"/>
    <x v="18"/>
    <s v="13084370"/>
    <n v="10"/>
    <n v="10"/>
    <x v="1"/>
    <d v="2016-08-31T00:00:00"/>
    <x v="4"/>
    <n v="5767870"/>
    <n v="5"/>
    <n v="2"/>
  </r>
  <r>
    <s v="COUNTY"/>
    <x v="18"/>
    <s v="13084370"/>
    <n v="20"/>
    <n v="20"/>
    <x v="1"/>
    <d v="2016-08-31T00:00:00"/>
    <x v="4"/>
    <n v="5014808"/>
    <n v="5"/>
    <n v="4"/>
  </r>
  <r>
    <s v="COUNTY"/>
    <x v="18"/>
    <s v="834671"/>
    <n v="-5"/>
    <n v="5"/>
    <x v="1"/>
    <d v="2016-09-01T00:00:00"/>
    <x v="5"/>
    <n v="5006291"/>
    <n v="5"/>
    <n v="-1"/>
  </r>
  <r>
    <s v="COUNTY"/>
    <x v="18"/>
    <s v="837674"/>
    <n v="-5"/>
    <n v="5"/>
    <x v="1"/>
    <d v="2016-09-01T00:00:00"/>
    <x v="5"/>
    <n v="5770060"/>
    <n v="5"/>
    <n v="-1"/>
  </r>
  <r>
    <s v="COUNTY"/>
    <x v="18"/>
    <s v="839117"/>
    <n v="-5"/>
    <n v="5"/>
    <x v="1"/>
    <d v="2016-09-01T00:00:00"/>
    <x v="5"/>
    <n v="5783810"/>
    <n v="5"/>
    <n v="-1"/>
  </r>
  <r>
    <s v="COUNTY"/>
    <x v="18"/>
    <s v="840192"/>
    <n v="5"/>
    <n v="5"/>
    <x v="1"/>
    <d v="2016-09-01T00:00:00"/>
    <x v="5"/>
    <n v="5785560"/>
    <n v="5"/>
    <n v="1"/>
  </r>
  <r>
    <s v="COUNTY"/>
    <x v="18"/>
    <s v="841196"/>
    <n v="5"/>
    <n v="5"/>
    <x v="1"/>
    <d v="2016-09-01T00:00:00"/>
    <x v="5"/>
    <n v="5785570"/>
    <n v="5"/>
    <n v="1"/>
  </r>
  <r>
    <s v="COUNTY"/>
    <x v="18"/>
    <s v="842266"/>
    <n v="5"/>
    <n v="5"/>
    <x v="1"/>
    <d v="2016-09-01T00:00:00"/>
    <x v="5"/>
    <n v="5785740"/>
    <n v="5"/>
    <n v="1"/>
  </r>
  <r>
    <s v="COUNTY"/>
    <x v="18"/>
    <s v="843115"/>
    <n v="5"/>
    <n v="5"/>
    <x v="1"/>
    <d v="2016-09-01T00:00:00"/>
    <x v="5"/>
    <n v="5785810"/>
    <n v="5"/>
    <n v="1"/>
  </r>
  <r>
    <s v="COUNTY"/>
    <x v="18"/>
    <s v="843121"/>
    <n v="5"/>
    <n v="5"/>
    <x v="1"/>
    <d v="2016-09-01T00:00:00"/>
    <x v="5"/>
    <n v="5785820"/>
    <n v="5"/>
    <n v="1"/>
  </r>
  <r>
    <s v="COUNTY"/>
    <x v="18"/>
    <s v="843136"/>
    <n v="5"/>
    <n v="5"/>
    <x v="1"/>
    <d v="2016-09-01T00:00:00"/>
    <x v="5"/>
    <n v="5785830"/>
    <n v="5"/>
    <n v="1"/>
  </r>
  <r>
    <s v="COUNTY"/>
    <x v="18"/>
    <s v="843700"/>
    <n v="5"/>
    <n v="5"/>
    <x v="1"/>
    <d v="2016-09-01T00:00:00"/>
    <x v="5"/>
    <n v="5785880"/>
    <n v="5"/>
    <n v="1"/>
  </r>
  <r>
    <s v="COUNTY"/>
    <x v="18"/>
    <s v="844354"/>
    <n v="5"/>
    <n v="5"/>
    <x v="1"/>
    <d v="2016-09-01T00:00:00"/>
    <x v="5"/>
    <n v="5005895"/>
    <n v="5"/>
    <n v="1"/>
  </r>
  <r>
    <s v="COUNTY"/>
    <x v="18"/>
    <s v="844399"/>
    <n v="5"/>
    <n v="5"/>
    <x v="1"/>
    <d v="2016-09-01T00:00:00"/>
    <x v="5"/>
    <n v="5740340"/>
    <n v="5"/>
    <n v="1"/>
  </r>
  <r>
    <s v="COUNTY"/>
    <x v="18"/>
    <s v="844408"/>
    <n v="5"/>
    <n v="5"/>
    <x v="1"/>
    <d v="2016-09-01T00:00:00"/>
    <x v="5"/>
    <n v="5765180"/>
    <n v="5"/>
    <n v="1"/>
  </r>
  <r>
    <s v="COUNTY"/>
    <x v="18"/>
    <s v="844752"/>
    <n v="5"/>
    <n v="5"/>
    <x v="1"/>
    <d v="2016-09-01T00:00:00"/>
    <x v="5"/>
    <n v="5785930"/>
    <n v="5"/>
    <n v="1"/>
  </r>
  <r>
    <s v="COUNTY"/>
    <x v="18"/>
    <s v="845318"/>
    <n v="5"/>
    <n v="5"/>
    <x v="1"/>
    <d v="2016-09-01T00:00:00"/>
    <x v="5"/>
    <n v="5785950"/>
    <n v="5"/>
    <n v="1"/>
  </r>
  <r>
    <s v="COUNTY"/>
    <x v="18"/>
    <s v="845376"/>
    <n v="5"/>
    <n v="5"/>
    <x v="1"/>
    <d v="2016-09-01T00:00:00"/>
    <x v="5"/>
    <n v="5768730"/>
    <n v="5"/>
    <n v="1"/>
  </r>
  <r>
    <s v="COUNTY"/>
    <x v="18"/>
    <s v="845390"/>
    <n v="5"/>
    <n v="5"/>
    <x v="1"/>
    <d v="2016-09-01T00:00:00"/>
    <x v="5"/>
    <n v="5785960"/>
    <n v="5"/>
    <n v="1"/>
  </r>
  <r>
    <s v="COUNTY"/>
    <x v="18"/>
    <s v="845677"/>
    <n v="5"/>
    <n v="5"/>
    <x v="1"/>
    <d v="2016-09-01T00:00:00"/>
    <x v="5"/>
    <n v="5786000"/>
    <n v="5"/>
    <n v="1"/>
  </r>
  <r>
    <s v="COUNTY"/>
    <x v="18"/>
    <s v="845705"/>
    <n v="5"/>
    <n v="5"/>
    <x v="1"/>
    <d v="2016-09-01T00:00:00"/>
    <x v="5"/>
    <n v="5786010"/>
    <n v="5"/>
    <n v="1"/>
  </r>
  <r>
    <s v="COUNTY"/>
    <x v="18"/>
    <s v="845722"/>
    <n v="5"/>
    <n v="5"/>
    <x v="1"/>
    <d v="2016-09-01T00:00:00"/>
    <x v="5"/>
    <n v="5786020"/>
    <n v="5"/>
    <n v="1"/>
  </r>
  <r>
    <s v="COUNTY"/>
    <x v="18"/>
    <s v="854923"/>
    <n v="-5"/>
    <n v="5"/>
    <x v="1"/>
    <d v="2016-09-01T00:00:00"/>
    <x v="5"/>
    <n v="5741880"/>
    <n v="5"/>
    <n v="-1"/>
  </r>
  <r>
    <s v="COUNTY"/>
    <x v="18"/>
    <s v="854931"/>
    <n v="5"/>
    <n v="5"/>
    <x v="1"/>
    <d v="2016-09-01T00:00:00"/>
    <x v="5"/>
    <n v="5786780"/>
    <n v="5"/>
    <n v="1"/>
  </r>
  <r>
    <s v="COUNTY"/>
    <x v="18"/>
    <s v="855342"/>
    <n v="-5"/>
    <n v="5"/>
    <x v="1"/>
    <d v="2016-09-01T00:00:00"/>
    <x v="5"/>
    <n v="5776200"/>
    <n v="5"/>
    <n v="-1"/>
  </r>
  <r>
    <s v="COUNTY"/>
    <x v="18"/>
    <s v="12822763"/>
    <n v="15"/>
    <n v="15"/>
    <x v="1"/>
    <d v="2016-09-01T00:00:00"/>
    <x v="5"/>
    <n v="5781150"/>
    <n v="5"/>
    <n v="3"/>
  </r>
  <r>
    <s v="COUNTY"/>
    <x v="18"/>
    <s v="12822763"/>
    <n v="390"/>
    <n v="390"/>
    <x v="1"/>
    <d v="2016-09-01T00:00:00"/>
    <x v="5"/>
    <n v="5770060"/>
    <n v="5"/>
    <n v="78"/>
  </r>
  <r>
    <s v="AWH"/>
    <x v="18"/>
    <s v="13084332"/>
    <n v="180"/>
    <n v="180"/>
    <x v="1"/>
    <d v="2016-09-01T00:00:00"/>
    <x v="5"/>
    <n v="5777650"/>
    <n v="5"/>
    <n v="36"/>
  </r>
  <r>
    <s v="SpokCity"/>
    <x v="18"/>
    <s v="13084332"/>
    <n v="55"/>
    <n v="55"/>
    <x v="1"/>
    <d v="2016-09-01T00:00:00"/>
    <x v="5"/>
    <n v="5763770"/>
    <n v="5"/>
    <n v="11"/>
  </r>
  <r>
    <s v="COUNTY"/>
    <x v="18"/>
    <s v="13084332"/>
    <n v="320"/>
    <n v="320"/>
    <x v="1"/>
    <d v="2016-09-01T00:00:00"/>
    <x v="5"/>
    <n v="5765780"/>
    <n v="5"/>
    <n v="64"/>
  </r>
  <r>
    <s v="COUNTY"/>
    <x v="18"/>
    <s v="13084332"/>
    <n v="10"/>
    <n v="10"/>
    <x v="1"/>
    <d v="2016-09-01T00:00:00"/>
    <x v="5"/>
    <n v="5780930"/>
    <n v="5"/>
    <n v="2"/>
  </r>
  <r>
    <s v="COUNTY"/>
    <x v="18"/>
    <s v="13084332"/>
    <n v="10"/>
    <n v="10"/>
    <x v="1"/>
    <d v="2016-09-01T00:00:00"/>
    <x v="5"/>
    <n v="5763140"/>
    <n v="5"/>
    <n v="2"/>
  </r>
  <r>
    <s v="COUNTY"/>
    <x v="18"/>
    <s v="13084332"/>
    <n v="5"/>
    <n v="5"/>
    <x v="1"/>
    <d v="2016-09-01T00:00:00"/>
    <x v="5"/>
    <n v="5781990"/>
    <n v="5"/>
    <n v="1"/>
  </r>
  <r>
    <s v="COUNTY"/>
    <x v="18"/>
    <s v="13084332"/>
    <n v="5"/>
    <n v="5"/>
    <x v="1"/>
    <d v="2016-09-01T00:00:00"/>
    <x v="5"/>
    <n v="5766580"/>
    <n v="5"/>
    <n v="1"/>
  </r>
  <r>
    <s v="COUNTY"/>
    <x v="18"/>
    <s v="13084332"/>
    <n v="3347"/>
    <n v="3347"/>
    <x v="1"/>
    <d v="2016-09-01T00:00:00"/>
    <x v="5"/>
    <n v="5774510"/>
    <n v="5"/>
    <n v="669.4"/>
  </r>
  <r>
    <s v="COUNTY"/>
    <x v="18"/>
    <s v="13084332"/>
    <n v="5"/>
    <n v="5"/>
    <x v="1"/>
    <d v="2016-09-01T00:00:00"/>
    <x v="5"/>
    <n v="5778950"/>
    <n v="5"/>
    <n v="1"/>
  </r>
  <r>
    <s v="AWH"/>
    <x v="18"/>
    <s v="13360456"/>
    <n v="270"/>
    <n v="270"/>
    <x v="1"/>
    <d v="2016-09-01T00:00:00"/>
    <x v="5"/>
    <n v="5767930"/>
    <n v="5"/>
    <n v="54"/>
  </r>
  <r>
    <s v="SpokCity"/>
    <x v="18"/>
    <s v="13360456"/>
    <n v="20"/>
    <n v="20"/>
    <x v="1"/>
    <d v="2016-09-01T00:00:00"/>
    <x v="5"/>
    <n v="5772010"/>
    <n v="5"/>
    <n v="4"/>
  </r>
  <r>
    <s v="COUNTY"/>
    <x v="18"/>
    <s v="13360456"/>
    <n v="350"/>
    <n v="350"/>
    <x v="1"/>
    <d v="2016-09-01T00:00:00"/>
    <x v="5"/>
    <n v="5783470"/>
    <n v="5"/>
    <n v="70"/>
  </r>
  <r>
    <s v="COUNTY"/>
    <x v="18"/>
    <s v="13360456"/>
    <n v="25"/>
    <n v="25"/>
    <x v="1"/>
    <d v="2016-09-01T00:00:00"/>
    <x v="5"/>
    <n v="5767910"/>
    <n v="5"/>
    <n v="5"/>
  </r>
  <r>
    <s v="COUNTY"/>
    <x v="18"/>
    <s v="13360456"/>
    <n v="10"/>
    <n v="10"/>
    <x v="1"/>
    <d v="2016-09-01T00:00:00"/>
    <x v="5"/>
    <n v="5731640"/>
    <n v="5"/>
    <n v="2"/>
  </r>
  <r>
    <s v="COUNTY"/>
    <x v="18"/>
    <s v="13360456"/>
    <n v="5"/>
    <n v="5"/>
    <x v="1"/>
    <d v="2016-09-01T00:00:00"/>
    <x v="5"/>
    <n v="5778180"/>
    <n v="5"/>
    <n v="1"/>
  </r>
  <r>
    <s v="COUNTY"/>
    <x v="18"/>
    <s v="13360456"/>
    <n v="10"/>
    <n v="10"/>
    <x v="1"/>
    <d v="2016-09-01T00:00:00"/>
    <x v="5"/>
    <n v="5770590"/>
    <n v="5"/>
    <n v="2"/>
  </r>
  <r>
    <s v="COUNTY"/>
    <x v="18"/>
    <s v="13360456"/>
    <n v="3563"/>
    <n v="3563"/>
    <x v="1"/>
    <d v="2016-09-01T00:00:00"/>
    <x v="5"/>
    <n v="5014181"/>
    <n v="5"/>
    <n v="712.6"/>
  </r>
  <r>
    <s v="COUNTY"/>
    <x v="18"/>
    <s v="848018"/>
    <n v="2.5"/>
    <n v="2.5"/>
    <x v="1"/>
    <d v="2016-09-05T00:00:00"/>
    <x v="5"/>
    <n v="5744170"/>
    <n v="5"/>
    <n v="0.5"/>
  </r>
  <r>
    <s v="COUNTY"/>
    <x v="18"/>
    <s v="848383"/>
    <n v="2.5"/>
    <n v="2.5"/>
    <x v="1"/>
    <d v="2016-09-05T00:00:00"/>
    <x v="5"/>
    <n v="5769550"/>
    <n v="5"/>
    <n v="0.5"/>
  </r>
  <r>
    <s v="COUNTY"/>
    <x v="18"/>
    <s v="848566"/>
    <n v="-2.5"/>
    <n v="2.5"/>
    <x v="1"/>
    <d v="2016-09-05T00:00:00"/>
    <x v="5"/>
    <n v="5774330"/>
    <n v="5"/>
    <n v="-0.5"/>
  </r>
  <r>
    <s v="COUNTY"/>
    <x v="18"/>
    <s v="848599"/>
    <n v="-2.5"/>
    <n v="2.5"/>
    <x v="1"/>
    <d v="2016-09-05T00:00:00"/>
    <x v="5"/>
    <n v="5768480"/>
    <n v="5"/>
    <n v="-0.5"/>
  </r>
  <r>
    <s v="COUNTY"/>
    <x v="18"/>
    <s v="850020"/>
    <n v="2.5"/>
    <n v="2.5"/>
    <x v="1"/>
    <d v="2016-09-05T00:00:00"/>
    <x v="5"/>
    <n v="5729120"/>
    <n v="5"/>
    <n v="0.5"/>
  </r>
  <r>
    <s v="COUNTY"/>
    <x v="18"/>
    <s v="850059"/>
    <n v="2.5"/>
    <n v="2.5"/>
    <x v="1"/>
    <d v="2016-09-05T00:00:00"/>
    <x v="5"/>
    <n v="5014993"/>
    <n v="5"/>
    <n v="0.5"/>
  </r>
  <r>
    <s v="COUNTY"/>
    <x v="18"/>
    <s v="850091"/>
    <n v="2.5"/>
    <n v="2.5"/>
    <x v="1"/>
    <d v="2016-09-05T00:00:00"/>
    <x v="5"/>
    <n v="5767740"/>
    <n v="5"/>
    <n v="0.5"/>
  </r>
  <r>
    <s v="COUNTY"/>
    <x v="18"/>
    <s v="852262"/>
    <n v="2.5"/>
    <n v="2.5"/>
    <x v="1"/>
    <d v="2016-09-05T00:00:00"/>
    <x v="5"/>
    <n v="5729900"/>
    <n v="5"/>
    <n v="0.5"/>
  </r>
  <r>
    <s v="COUNTY"/>
    <x v="18"/>
    <s v="847523"/>
    <n v="5"/>
    <n v="5"/>
    <x v="1"/>
    <d v="2016-09-12T00:00:00"/>
    <x v="5"/>
    <n v="5786100"/>
    <n v="5"/>
    <n v="1"/>
  </r>
  <r>
    <s v="COUNTY"/>
    <x v="18"/>
    <s v="847535"/>
    <n v="5"/>
    <n v="5"/>
    <x v="1"/>
    <d v="2016-09-12T00:00:00"/>
    <x v="5"/>
    <n v="5786110"/>
    <n v="5"/>
    <n v="1"/>
  </r>
  <r>
    <s v="COUNTY"/>
    <x v="18"/>
    <s v="848631"/>
    <n v="5"/>
    <n v="5"/>
    <x v="1"/>
    <d v="2016-09-12T00:00:00"/>
    <x v="5"/>
    <n v="5759710"/>
    <n v="5"/>
    <n v="1"/>
  </r>
  <r>
    <s v="COUNTY"/>
    <x v="18"/>
    <s v="848698"/>
    <n v="5"/>
    <n v="5"/>
    <x v="1"/>
    <d v="2016-09-12T00:00:00"/>
    <x v="5"/>
    <n v="5786190"/>
    <n v="5"/>
    <n v="1"/>
  </r>
  <r>
    <s v="COUNTY"/>
    <x v="18"/>
    <s v="849233"/>
    <n v="5"/>
    <n v="5"/>
    <x v="1"/>
    <d v="2016-09-12T00:00:00"/>
    <x v="5"/>
    <n v="5786200"/>
    <n v="5"/>
    <n v="1"/>
  </r>
  <r>
    <s v="COUNTY"/>
    <x v="18"/>
    <s v="849255"/>
    <n v="2.5"/>
    <n v="2.5"/>
    <x v="1"/>
    <d v="2016-09-12T00:00:00"/>
    <x v="5"/>
    <n v="5773850"/>
    <n v="5"/>
    <n v="0.5"/>
  </r>
  <r>
    <s v="COUNTY"/>
    <x v="18"/>
    <s v="849272"/>
    <n v="5"/>
    <n v="5"/>
    <x v="1"/>
    <d v="2016-09-12T00:00:00"/>
    <x v="5"/>
    <n v="5786150"/>
    <n v="5"/>
    <n v="1"/>
  </r>
  <r>
    <s v="COUNTY"/>
    <x v="18"/>
    <s v="849291"/>
    <n v="5"/>
    <n v="5"/>
    <x v="1"/>
    <d v="2016-09-12T00:00:00"/>
    <x v="5"/>
    <n v="5786270"/>
    <n v="5"/>
    <n v="1"/>
  </r>
  <r>
    <s v="COUNTY"/>
    <x v="18"/>
    <s v="849293"/>
    <n v="5"/>
    <n v="5"/>
    <x v="1"/>
    <d v="2016-09-12T00:00:00"/>
    <x v="5"/>
    <n v="5786280"/>
    <n v="5"/>
    <n v="1"/>
  </r>
  <r>
    <s v="COUNTY"/>
    <x v="18"/>
    <s v="849303"/>
    <n v="5"/>
    <n v="5"/>
    <x v="1"/>
    <d v="2016-09-12T00:00:00"/>
    <x v="5"/>
    <n v="5786300"/>
    <n v="5"/>
    <n v="1"/>
  </r>
  <r>
    <s v="COUNTY"/>
    <x v="18"/>
    <s v="849307"/>
    <n v="5"/>
    <n v="5"/>
    <x v="1"/>
    <d v="2016-09-12T00:00:00"/>
    <x v="5"/>
    <n v="5786310"/>
    <n v="5"/>
    <n v="1"/>
  </r>
  <r>
    <s v="COUNTY"/>
    <x v="18"/>
    <s v="849313"/>
    <n v="5"/>
    <n v="5"/>
    <x v="1"/>
    <d v="2016-09-12T00:00:00"/>
    <x v="5"/>
    <n v="5786330"/>
    <n v="5"/>
    <n v="1"/>
  </r>
  <r>
    <s v="COUNTY"/>
    <x v="18"/>
    <s v="850361"/>
    <n v="2.5"/>
    <n v="2.5"/>
    <x v="1"/>
    <d v="2016-09-12T00:00:00"/>
    <x v="5"/>
    <n v="5016101"/>
    <n v="5"/>
    <n v="0.5"/>
  </r>
  <r>
    <s v="COUNTY"/>
    <x v="18"/>
    <s v="851565"/>
    <n v="-2.5"/>
    <n v="2.5"/>
    <x v="1"/>
    <d v="2016-09-12T00:00:00"/>
    <x v="5"/>
    <n v="5747580"/>
    <n v="5"/>
    <n v="-0.5"/>
  </r>
  <r>
    <s v="COUNTY"/>
    <x v="18"/>
    <s v="853395"/>
    <n v="2.5"/>
    <n v="2.5"/>
    <x v="1"/>
    <d v="2016-09-12T00:00:00"/>
    <x v="5"/>
    <n v="5015912"/>
    <n v="5"/>
    <n v="0.5"/>
  </r>
  <r>
    <s v="COUNTY"/>
    <x v="18"/>
    <s v="853399"/>
    <n v="-2.5"/>
    <n v="2.5"/>
    <x v="1"/>
    <d v="2016-09-12T00:00:00"/>
    <x v="5"/>
    <n v="5784570"/>
    <n v="5"/>
    <n v="-0.5"/>
  </r>
  <r>
    <s v="COUNTY"/>
    <x v="18"/>
    <s v="853415"/>
    <n v="-2.5"/>
    <n v="2.5"/>
    <x v="1"/>
    <d v="2016-09-12T00:00:00"/>
    <x v="5"/>
    <n v="5777890"/>
    <n v="5"/>
    <n v="-0.5"/>
  </r>
  <r>
    <s v="COUNTY"/>
    <x v="18"/>
    <s v="853421"/>
    <n v="2.5"/>
    <n v="2.5"/>
    <x v="1"/>
    <d v="2016-09-12T00:00:00"/>
    <x v="5"/>
    <n v="5004199"/>
    <n v="5"/>
    <n v="0.5"/>
  </r>
  <r>
    <s v="COUNTY"/>
    <x v="18"/>
    <s v="855119"/>
    <n v="2.5"/>
    <n v="2.5"/>
    <x v="1"/>
    <d v="2016-09-12T00:00:00"/>
    <x v="5"/>
    <n v="5016748"/>
    <n v="5"/>
    <n v="0.5"/>
  </r>
  <r>
    <s v="COUNTY"/>
    <x v="18"/>
    <s v="855123"/>
    <n v="2.5"/>
    <n v="2.5"/>
    <x v="1"/>
    <d v="2016-09-12T00:00:00"/>
    <x v="5"/>
    <n v="5727820"/>
    <n v="5"/>
    <n v="0.5"/>
  </r>
  <r>
    <s v="COUNTY"/>
    <x v="18"/>
    <s v="855140"/>
    <n v="2.5"/>
    <n v="2.5"/>
    <x v="1"/>
    <d v="2016-09-12T00:00:00"/>
    <x v="5"/>
    <n v="5770040"/>
    <n v="5"/>
    <n v="0.5"/>
  </r>
  <r>
    <s v="COUNTY"/>
    <x v="18"/>
    <s v="855201"/>
    <n v="2.5"/>
    <n v="2.5"/>
    <x v="1"/>
    <d v="2016-09-12T00:00:00"/>
    <x v="5"/>
    <n v="5771970"/>
    <n v="5"/>
    <n v="0.5"/>
  </r>
  <r>
    <s v="COUNTY"/>
    <x v="18"/>
    <s v="855227"/>
    <n v="2.5"/>
    <n v="2.5"/>
    <x v="1"/>
    <d v="2016-09-12T00:00:00"/>
    <x v="5"/>
    <n v="5767970"/>
    <n v="5"/>
    <n v="0.5"/>
  </r>
  <r>
    <s v="COUNTY"/>
    <x v="18"/>
    <s v="855305"/>
    <n v="2.5"/>
    <n v="2.5"/>
    <x v="1"/>
    <d v="2016-09-12T00:00:00"/>
    <x v="5"/>
    <n v="5011666"/>
    <n v="5"/>
    <n v="0.5"/>
  </r>
  <r>
    <s v="COUNTY"/>
    <x v="18"/>
    <s v="855307"/>
    <n v="2.5"/>
    <n v="2.5"/>
    <x v="1"/>
    <d v="2016-09-12T00:00:00"/>
    <x v="5"/>
    <n v="5742500"/>
    <n v="5"/>
    <n v="0.5"/>
  </r>
  <r>
    <s v="COUNTY"/>
    <x v="18"/>
    <s v="855309"/>
    <n v="2.5"/>
    <n v="2.5"/>
    <x v="1"/>
    <d v="2016-09-12T00:00:00"/>
    <x v="5"/>
    <n v="5775250"/>
    <n v="5"/>
    <n v="0.5"/>
  </r>
  <r>
    <s v="COUNTY"/>
    <x v="18"/>
    <s v="855313"/>
    <n v="2.5"/>
    <n v="2.5"/>
    <x v="1"/>
    <d v="2016-09-12T00:00:00"/>
    <x v="5"/>
    <n v="5734550"/>
    <n v="5"/>
    <n v="0.5"/>
  </r>
  <r>
    <s v="COUNTY"/>
    <x v="18"/>
    <s v="855677"/>
    <n v="2.5"/>
    <n v="2.5"/>
    <x v="1"/>
    <d v="2016-09-12T00:00:00"/>
    <x v="5"/>
    <n v="5766860"/>
    <n v="5"/>
    <n v="0.5"/>
  </r>
  <r>
    <s v="COUNTY"/>
    <x v="18"/>
    <s v="855685"/>
    <n v="2.5"/>
    <n v="2.5"/>
    <x v="1"/>
    <d v="2016-09-12T00:00:00"/>
    <x v="5"/>
    <n v="5727540"/>
    <n v="5"/>
    <n v="0.5"/>
  </r>
  <r>
    <s v="COUNTY"/>
    <x v="18"/>
    <s v="856226"/>
    <n v="2.5"/>
    <n v="2.5"/>
    <x v="1"/>
    <d v="2016-09-12T00:00:00"/>
    <x v="5"/>
    <n v="5700580"/>
    <n v="5"/>
    <n v="0.5"/>
  </r>
  <r>
    <s v="COUNTY"/>
    <x v="18"/>
    <s v="856454"/>
    <n v="2.5"/>
    <n v="2.5"/>
    <x v="1"/>
    <d v="2016-09-12T00:00:00"/>
    <x v="5"/>
    <n v="5776770"/>
    <n v="5"/>
    <n v="0.5"/>
  </r>
  <r>
    <s v="COUNTY"/>
    <x v="18"/>
    <s v="856553"/>
    <n v="2.5"/>
    <n v="2.5"/>
    <x v="1"/>
    <d v="2016-09-12T00:00:00"/>
    <x v="5"/>
    <n v="5733950"/>
    <n v="5"/>
    <n v="0.5"/>
  </r>
  <r>
    <s v="COUNTY"/>
    <x v="18"/>
    <s v="848633"/>
    <n v="2.5"/>
    <n v="2.5"/>
    <x v="1"/>
    <d v="2016-09-19T00:00:00"/>
    <x v="5"/>
    <n v="5743110"/>
    <n v="5"/>
    <n v="0.5"/>
  </r>
  <r>
    <s v="COUNTY"/>
    <x v="18"/>
    <s v="849267"/>
    <n v="2.5"/>
    <n v="2.5"/>
    <x v="1"/>
    <d v="2016-09-19T00:00:00"/>
    <x v="5"/>
    <n v="5786240"/>
    <n v="5"/>
    <n v="0.5"/>
  </r>
  <r>
    <s v="COUNTY"/>
    <x v="18"/>
    <s v="849281"/>
    <n v="2.5"/>
    <n v="2.5"/>
    <x v="1"/>
    <d v="2016-09-19T00:00:00"/>
    <x v="5"/>
    <n v="5786260"/>
    <n v="5"/>
    <n v="0.5"/>
  </r>
  <r>
    <s v="COUNTY"/>
    <x v="18"/>
    <s v="849300"/>
    <n v="2.5"/>
    <n v="2.5"/>
    <x v="1"/>
    <d v="2016-09-19T00:00:00"/>
    <x v="5"/>
    <n v="5786290"/>
    <n v="5"/>
    <n v="0.5"/>
  </r>
  <r>
    <s v="COUNTY"/>
    <x v="18"/>
    <s v="850092"/>
    <n v="2.5"/>
    <n v="2.5"/>
    <x v="1"/>
    <d v="2016-09-19T00:00:00"/>
    <x v="5"/>
    <n v="5786410"/>
    <n v="5"/>
    <n v="0.5"/>
  </r>
  <r>
    <s v="COUNTY"/>
    <x v="18"/>
    <s v="850098"/>
    <n v="2.5"/>
    <n v="2.5"/>
    <x v="1"/>
    <d v="2016-09-19T00:00:00"/>
    <x v="5"/>
    <n v="5786420"/>
    <n v="5"/>
    <n v="0.5"/>
  </r>
  <r>
    <s v="COUNTY"/>
    <x v="18"/>
    <s v="850191"/>
    <n v="2.5"/>
    <n v="2.5"/>
    <x v="1"/>
    <d v="2016-09-19T00:00:00"/>
    <x v="5"/>
    <n v="5752870"/>
    <n v="5"/>
    <n v="0.5"/>
  </r>
  <r>
    <s v="COUNTY"/>
    <x v="18"/>
    <s v="850213"/>
    <n v="2.5"/>
    <n v="2.5"/>
    <x v="1"/>
    <d v="2016-09-19T00:00:00"/>
    <x v="5"/>
    <n v="5786450"/>
    <n v="5"/>
    <n v="0.5"/>
  </r>
  <r>
    <s v="COUNTY"/>
    <x v="18"/>
    <s v="852352"/>
    <n v="2.5"/>
    <n v="2.5"/>
    <x v="1"/>
    <d v="2016-09-19T00:00:00"/>
    <x v="5"/>
    <n v="5747180"/>
    <n v="5"/>
    <n v="0.5"/>
  </r>
  <r>
    <s v="COUNTY"/>
    <x v="18"/>
    <s v="852359"/>
    <n v="2.5"/>
    <n v="2.5"/>
    <x v="1"/>
    <d v="2016-09-19T00:00:00"/>
    <x v="5"/>
    <n v="5786630"/>
    <n v="5"/>
    <n v="0.5"/>
  </r>
  <r>
    <s v="COUNTY"/>
    <x v="18"/>
    <s v="852369"/>
    <n v="2.5"/>
    <n v="2.5"/>
    <x v="1"/>
    <d v="2016-09-19T00:00:00"/>
    <x v="5"/>
    <n v="5005591"/>
    <n v="5"/>
    <n v="0.5"/>
  </r>
  <r>
    <s v="COUNTY"/>
    <x v="18"/>
    <s v="855116"/>
    <n v="5"/>
    <n v="5"/>
    <x v="1"/>
    <d v="2016-09-19T00:00:00"/>
    <x v="5"/>
    <n v="5759920"/>
    <n v="5"/>
    <n v="1"/>
  </r>
  <r>
    <s v="COUNTY"/>
    <x v="18"/>
    <s v="855117"/>
    <n v="5"/>
    <n v="5"/>
    <x v="1"/>
    <d v="2016-09-19T00:00:00"/>
    <x v="5"/>
    <n v="5779830"/>
    <n v="5"/>
    <n v="1"/>
  </r>
  <r>
    <s v="COUNTY"/>
    <x v="18"/>
    <s v="855129"/>
    <n v="5"/>
    <n v="5"/>
    <x v="1"/>
    <d v="2016-09-19T00:00:00"/>
    <x v="5"/>
    <n v="5754190"/>
    <n v="5"/>
    <n v="1"/>
  </r>
  <r>
    <s v="SpokCity"/>
    <x v="18"/>
    <s v="855209"/>
    <n v="5"/>
    <n v="5"/>
    <x v="1"/>
    <d v="2016-09-19T00:00:00"/>
    <x v="5"/>
    <n v="5013494"/>
    <n v="5"/>
    <n v="1"/>
  </r>
  <r>
    <s v="COUNTY"/>
    <x v="18"/>
    <s v="855214"/>
    <n v="5"/>
    <n v="5"/>
    <x v="1"/>
    <d v="2016-09-19T00:00:00"/>
    <x v="5"/>
    <n v="5765910"/>
    <n v="5"/>
    <n v="1"/>
  </r>
  <r>
    <s v="AWH"/>
    <x v="18"/>
    <s v="855244"/>
    <n v="5"/>
    <n v="5"/>
    <x v="1"/>
    <d v="2016-09-19T00:00:00"/>
    <x v="5"/>
    <n v="5011721"/>
    <n v="5"/>
    <n v="1"/>
  </r>
  <r>
    <s v="COUNTY"/>
    <x v="18"/>
    <s v="855249"/>
    <n v="5"/>
    <n v="5"/>
    <x v="1"/>
    <d v="2016-09-19T00:00:00"/>
    <x v="5"/>
    <n v="5770250"/>
    <n v="5"/>
    <n v="1"/>
  </r>
  <r>
    <s v="COUNTY"/>
    <x v="18"/>
    <s v="855282"/>
    <n v="10"/>
    <n v="10"/>
    <x v="1"/>
    <d v="2016-09-19T00:00:00"/>
    <x v="5"/>
    <n v="5007264"/>
    <n v="5"/>
    <n v="2"/>
  </r>
  <r>
    <s v="COUNTY"/>
    <x v="18"/>
    <s v="855332"/>
    <n v="5"/>
    <n v="5"/>
    <x v="1"/>
    <d v="2016-09-19T00:00:00"/>
    <x v="5"/>
    <n v="5766150"/>
    <n v="5"/>
    <n v="1"/>
  </r>
  <r>
    <s v="COUNTY"/>
    <x v="18"/>
    <s v="856231"/>
    <n v="5"/>
    <n v="5"/>
    <x v="1"/>
    <d v="2016-09-19T00:00:00"/>
    <x v="5"/>
    <n v="5783080"/>
    <n v="5"/>
    <n v="1"/>
  </r>
  <r>
    <s v="COUNTY"/>
    <x v="18"/>
    <s v="856594"/>
    <n v="5"/>
    <n v="5"/>
    <x v="1"/>
    <d v="2016-09-19T00:00:00"/>
    <x v="5"/>
    <n v="5764850"/>
    <n v="5"/>
    <n v="1"/>
  </r>
  <r>
    <s v="COUNTY"/>
    <x v="18"/>
    <s v="856666"/>
    <n v="5"/>
    <n v="5"/>
    <x v="1"/>
    <d v="2016-09-19T00:00:00"/>
    <x v="5"/>
    <n v="5756000"/>
    <n v="5"/>
    <n v="1"/>
  </r>
  <r>
    <s v="COUNTY"/>
    <x v="18"/>
    <s v="858013"/>
    <n v="5"/>
    <n v="5"/>
    <x v="1"/>
    <d v="2016-09-19T00:00:00"/>
    <x v="5"/>
    <n v="5712690"/>
    <n v="5"/>
    <n v="1"/>
  </r>
  <r>
    <s v="COUNTY"/>
    <x v="18"/>
    <s v="859006"/>
    <n v="5"/>
    <n v="5"/>
    <x v="1"/>
    <d v="2016-09-19T00:00:00"/>
    <x v="5"/>
    <n v="5742710"/>
    <n v="5"/>
    <n v="1"/>
  </r>
  <r>
    <s v="COUNTY"/>
    <x v="18"/>
    <s v="859027"/>
    <n v="5"/>
    <n v="5"/>
    <x v="1"/>
    <d v="2016-09-19T00:00:00"/>
    <x v="5"/>
    <n v="5769730"/>
    <n v="5"/>
    <n v="1"/>
  </r>
  <r>
    <s v="COUNTY"/>
    <x v="18"/>
    <s v="850407"/>
    <n v="2.5"/>
    <n v="2.5"/>
    <x v="1"/>
    <d v="2016-09-26T00:00:00"/>
    <x v="5"/>
    <n v="5786480"/>
    <n v="5"/>
    <n v="0.5"/>
  </r>
  <r>
    <s v="COUNTY"/>
    <x v="18"/>
    <s v="850892"/>
    <n v="2.5"/>
    <n v="2.5"/>
    <x v="1"/>
    <d v="2016-09-26T00:00:00"/>
    <x v="5"/>
    <n v="5786490"/>
    <n v="5"/>
    <n v="0.5"/>
  </r>
  <r>
    <s v="COUNTY"/>
    <x v="18"/>
    <s v="851418"/>
    <n v="2.5"/>
    <n v="2.5"/>
    <x v="1"/>
    <d v="2016-09-26T00:00:00"/>
    <x v="5"/>
    <n v="5786560"/>
    <n v="5"/>
    <n v="0.5"/>
  </r>
  <r>
    <s v="COUNTY"/>
    <x v="18"/>
    <s v="851967"/>
    <n v="2.5"/>
    <n v="2.5"/>
    <x v="1"/>
    <d v="2016-09-26T00:00:00"/>
    <x v="5"/>
    <n v="5786590"/>
    <n v="5"/>
    <n v="0.5"/>
  </r>
  <r>
    <s v="COUNTY"/>
    <x v="18"/>
    <s v="852350"/>
    <n v="2.5"/>
    <n v="2.5"/>
    <x v="1"/>
    <d v="2016-09-26T00:00:00"/>
    <x v="5"/>
    <n v="5786610"/>
    <n v="5"/>
    <n v="0.5"/>
  </r>
  <r>
    <s v="COUNTY"/>
    <x v="18"/>
    <s v="852399"/>
    <n v="2.5"/>
    <n v="2.5"/>
    <x v="1"/>
    <d v="2016-09-26T00:00:00"/>
    <x v="5"/>
    <n v="5786640"/>
    <n v="5"/>
    <n v="0.5"/>
  </r>
  <r>
    <s v="COUNTY"/>
    <x v="18"/>
    <s v="854021"/>
    <n v="2.5"/>
    <n v="2.5"/>
    <x v="1"/>
    <d v="2016-09-26T00:00:00"/>
    <x v="5"/>
    <n v="5786740"/>
    <n v="5"/>
    <n v="0.5"/>
  </r>
  <r>
    <s v="COUNTY"/>
    <x v="18"/>
    <s v="854541"/>
    <n v="2.5"/>
    <n v="2.5"/>
    <x v="1"/>
    <d v="2016-09-26T00:00:00"/>
    <x v="5"/>
    <n v="5708830"/>
    <n v="5"/>
    <n v="0.5"/>
  </r>
  <r>
    <s v="COUNTY"/>
    <x v="18"/>
    <s v="855145"/>
    <n v="2.5"/>
    <n v="2.5"/>
    <x v="1"/>
    <d v="2016-09-26T00:00:00"/>
    <x v="5"/>
    <n v="5747330"/>
    <n v="5"/>
    <n v="0.5"/>
  </r>
  <r>
    <s v="COUNTY"/>
    <x v="18"/>
    <s v="855304"/>
    <n v="2.5"/>
    <n v="2.5"/>
    <x v="1"/>
    <d v="2016-09-26T00:00:00"/>
    <x v="5"/>
    <n v="5786850"/>
    <n v="5"/>
    <n v="0.5"/>
  </r>
  <r>
    <s v="COUNTY"/>
    <x v="18"/>
    <s v="855315"/>
    <n v="2.5"/>
    <n v="2.5"/>
    <x v="1"/>
    <d v="2016-09-26T00:00:00"/>
    <x v="5"/>
    <n v="5734550"/>
    <n v="5"/>
    <n v="0.5"/>
  </r>
  <r>
    <s v="COUNTY"/>
    <x v="18"/>
    <s v="855318"/>
    <n v="2.5"/>
    <n v="2.5"/>
    <x v="1"/>
    <d v="2016-09-26T00:00:00"/>
    <x v="5"/>
    <n v="5786870"/>
    <n v="5"/>
    <n v="0.5"/>
  </r>
  <r>
    <s v="COUNTY"/>
    <x v="18"/>
    <s v="855742"/>
    <n v="2.5"/>
    <n v="2.5"/>
    <x v="1"/>
    <d v="2016-09-26T00:00:00"/>
    <x v="5"/>
    <n v="5727540"/>
    <n v="5"/>
    <n v="0.5"/>
  </r>
  <r>
    <s v="COUNTY"/>
    <x v="18"/>
    <s v="855744"/>
    <n v="2.5"/>
    <n v="2.5"/>
    <x v="1"/>
    <d v="2016-09-26T00:00:00"/>
    <x v="5"/>
    <n v="5766150"/>
    <n v="5"/>
    <n v="0.5"/>
  </r>
  <r>
    <s v="COUNTY"/>
    <x v="18"/>
    <s v="855748"/>
    <n v="2.5"/>
    <n v="2.5"/>
    <x v="1"/>
    <d v="2016-09-26T00:00:00"/>
    <x v="5"/>
    <n v="5775250"/>
    <n v="5"/>
    <n v="0.5"/>
  </r>
  <r>
    <s v="COUNTY"/>
    <x v="18"/>
    <s v="856184"/>
    <n v="2.5"/>
    <n v="2.5"/>
    <x v="1"/>
    <d v="2016-09-26T00:00:00"/>
    <x v="5"/>
    <n v="5007257"/>
    <n v="5"/>
    <n v="0.5"/>
  </r>
  <r>
    <s v="COUNTY"/>
    <x v="18"/>
    <s v="858335"/>
    <n v="5"/>
    <n v="5"/>
    <x v="1"/>
    <d v="2016-09-26T00:00:00"/>
    <x v="5"/>
    <n v="5762330"/>
    <n v="5"/>
    <n v="1"/>
  </r>
  <r>
    <s v="COUNTY"/>
    <x v="18"/>
    <s v="858773"/>
    <n v="5"/>
    <n v="5"/>
    <x v="1"/>
    <d v="2016-09-26T00:00:00"/>
    <x v="5"/>
    <n v="5757020"/>
    <n v="5"/>
    <n v="1"/>
  </r>
  <r>
    <s v="COUNTY"/>
    <x v="18"/>
    <s v="859337"/>
    <n v="5"/>
    <n v="5"/>
    <x v="1"/>
    <d v="2016-09-26T00:00:00"/>
    <x v="5"/>
    <n v="5771910"/>
    <n v="5"/>
    <n v="1"/>
  </r>
  <r>
    <s v="COUNTY"/>
    <x v="18"/>
    <s v="860515"/>
    <n v="5"/>
    <n v="5"/>
    <x v="1"/>
    <d v="2016-09-26T00:00:00"/>
    <x v="5"/>
    <n v="5775640"/>
    <n v="5"/>
    <n v="1"/>
  </r>
  <r>
    <s v="COUNTY"/>
    <x v="18"/>
    <s v="861875"/>
    <n v="-5"/>
    <n v="5"/>
    <x v="1"/>
    <d v="2016-09-26T00:00:00"/>
    <x v="5"/>
    <n v="5015938"/>
    <n v="5"/>
    <n v="-1"/>
  </r>
  <r>
    <s v="COUNTY"/>
    <x v="18"/>
    <s v="861877"/>
    <n v="-5"/>
    <n v="5"/>
    <x v="1"/>
    <d v="2016-09-26T00:00:00"/>
    <x v="5"/>
    <n v="5770910"/>
    <n v="5"/>
    <n v="-1"/>
  </r>
  <r>
    <s v="COUNTY"/>
    <x v="18"/>
    <s v="863350"/>
    <n v="-5"/>
    <n v="5"/>
    <x v="1"/>
    <d v="2016-09-26T00:00:00"/>
    <x v="5"/>
    <n v="5776170"/>
    <n v="5"/>
    <n v="-1"/>
  </r>
  <r>
    <s v="COUNTY"/>
    <x v="18"/>
    <s v="862045"/>
    <n v="5"/>
    <n v="5"/>
    <x v="1"/>
    <d v="2016-09-30T00:00:00"/>
    <x v="5"/>
    <n v="5786780"/>
    <n v="5"/>
    <n v="1"/>
  </r>
  <r>
    <s v="AWH"/>
    <x v="18"/>
    <s v="13360500"/>
    <n v="5"/>
    <n v="5"/>
    <x v="1"/>
    <d v="2016-09-30T00:00:00"/>
    <x v="5"/>
    <n v="5776820"/>
    <n v="5"/>
    <n v="1"/>
  </r>
  <r>
    <s v="SpokCity"/>
    <x v="18"/>
    <s v="13360500"/>
    <n v="6"/>
    <n v="6"/>
    <x v="1"/>
    <d v="2016-09-30T00:00:00"/>
    <x v="5"/>
    <n v="5783250"/>
    <n v="5"/>
    <n v="1.2"/>
  </r>
  <r>
    <s v="COUNTY"/>
    <x v="18"/>
    <s v="13360500"/>
    <n v="10"/>
    <n v="10"/>
    <x v="1"/>
    <d v="2016-09-30T00:00:00"/>
    <x v="5"/>
    <n v="5767870"/>
    <n v="5"/>
    <n v="2"/>
  </r>
  <r>
    <s v="COUNTY"/>
    <x v="18"/>
    <s v="13360500"/>
    <n v="20"/>
    <n v="20"/>
    <x v="1"/>
    <d v="2016-09-30T00:00:00"/>
    <x v="5"/>
    <n v="5014808"/>
    <n v="5"/>
    <n v="4"/>
  </r>
  <r>
    <s v="COUNTY"/>
    <x v="18"/>
    <s v="847563"/>
    <n v="-5"/>
    <n v="5"/>
    <x v="1"/>
    <d v="2016-10-01T00:00:00"/>
    <x v="6"/>
    <n v="5005895"/>
    <n v="5"/>
    <n v="-1"/>
  </r>
  <r>
    <s v="COUNTY"/>
    <x v="18"/>
    <s v="847988"/>
    <n v="-5"/>
    <n v="5"/>
    <x v="1"/>
    <d v="2016-10-01T00:00:00"/>
    <x v="6"/>
    <n v="5773850"/>
    <n v="5"/>
    <n v="-1"/>
  </r>
  <r>
    <s v="COUNTY"/>
    <x v="18"/>
    <s v="848568"/>
    <n v="-5"/>
    <n v="5"/>
    <x v="1"/>
    <d v="2016-10-01T00:00:00"/>
    <x v="6"/>
    <n v="5774330"/>
    <n v="5"/>
    <n v="-1"/>
  </r>
  <r>
    <s v="COUNTY"/>
    <x v="18"/>
    <s v="848601"/>
    <n v="-5"/>
    <n v="5"/>
    <x v="1"/>
    <d v="2016-10-01T00:00:00"/>
    <x v="6"/>
    <n v="5768480"/>
    <n v="5"/>
    <n v="-1"/>
  </r>
  <r>
    <s v="COUNTY"/>
    <x v="18"/>
    <s v="849254"/>
    <n v="5"/>
    <n v="5"/>
    <x v="1"/>
    <d v="2016-10-01T00:00:00"/>
    <x v="6"/>
    <n v="5786210"/>
    <n v="5"/>
    <n v="1"/>
  </r>
  <r>
    <s v="COUNTY"/>
    <x v="18"/>
    <s v="851566"/>
    <n v="-5"/>
    <n v="5"/>
    <x v="1"/>
    <d v="2016-10-01T00:00:00"/>
    <x v="6"/>
    <n v="5747580"/>
    <n v="5"/>
    <n v="-1"/>
  </r>
  <r>
    <s v="COUNTY"/>
    <x v="18"/>
    <s v="851926"/>
    <n v="5"/>
    <n v="5"/>
    <x v="1"/>
    <d v="2016-10-01T00:00:00"/>
    <x v="6"/>
    <n v="5786520"/>
    <n v="5"/>
    <n v="1"/>
  </r>
  <r>
    <s v="COUNTY"/>
    <x v="18"/>
    <s v="853416"/>
    <n v="-5"/>
    <n v="5"/>
    <x v="1"/>
    <d v="2016-10-01T00:00:00"/>
    <x v="6"/>
    <n v="5777890"/>
    <n v="5"/>
    <n v="-1"/>
  </r>
  <r>
    <s v="COUNTY"/>
    <x v="18"/>
    <s v="853436"/>
    <n v="5"/>
    <n v="5"/>
    <x v="1"/>
    <d v="2016-10-01T00:00:00"/>
    <x v="6"/>
    <n v="5786680"/>
    <n v="5"/>
    <n v="1"/>
  </r>
  <r>
    <s v="COUNTY"/>
    <x v="18"/>
    <s v="854001"/>
    <n v="-5"/>
    <n v="5"/>
    <x v="1"/>
    <d v="2016-10-01T00:00:00"/>
    <x v="6"/>
    <n v="5747720"/>
    <n v="5"/>
    <n v="-1"/>
  </r>
  <r>
    <s v="COUNTY"/>
    <x v="18"/>
    <s v="854177"/>
    <n v="-5"/>
    <n v="5"/>
    <x v="1"/>
    <d v="2016-10-01T00:00:00"/>
    <x v="6"/>
    <n v="5760730"/>
    <n v="5"/>
    <n v="-1"/>
  </r>
  <r>
    <s v="COUNTY"/>
    <x v="18"/>
    <s v="854901"/>
    <n v="-5"/>
    <n v="5"/>
    <x v="1"/>
    <d v="2016-10-01T00:00:00"/>
    <x v="6"/>
    <n v="5742220"/>
    <n v="5"/>
    <n v="-1"/>
  </r>
  <r>
    <s v="COUNTY"/>
    <x v="18"/>
    <s v="854913"/>
    <n v="5"/>
    <n v="5"/>
    <x v="1"/>
    <d v="2016-10-01T00:00:00"/>
    <x v="6"/>
    <n v="5786770"/>
    <n v="5"/>
    <n v="1"/>
  </r>
  <r>
    <s v="COUNTY"/>
    <x v="18"/>
    <s v="855122"/>
    <n v="5"/>
    <n v="5"/>
    <x v="1"/>
    <d v="2016-10-01T00:00:00"/>
    <x v="6"/>
    <n v="5786800"/>
    <n v="5"/>
    <n v="1"/>
  </r>
  <r>
    <s v="COUNTY"/>
    <x v="18"/>
    <s v="855212"/>
    <n v="5"/>
    <n v="5"/>
    <x v="1"/>
    <d v="2016-10-01T00:00:00"/>
    <x v="6"/>
    <n v="5786810"/>
    <n v="5"/>
    <n v="1"/>
  </r>
  <r>
    <s v="COUNTY"/>
    <x v="18"/>
    <s v="855343"/>
    <n v="-5"/>
    <n v="5"/>
    <x v="1"/>
    <d v="2016-10-01T00:00:00"/>
    <x v="6"/>
    <n v="5776200"/>
    <n v="5"/>
    <n v="-1"/>
  </r>
  <r>
    <s v="COUNTY"/>
    <x v="18"/>
    <s v="855836"/>
    <n v="5"/>
    <n v="5"/>
    <x v="1"/>
    <d v="2016-10-01T00:00:00"/>
    <x v="6"/>
    <n v="5786880"/>
    <n v="5"/>
    <n v="1"/>
  </r>
  <r>
    <s v="COUNTY"/>
    <x v="18"/>
    <s v="856344"/>
    <n v="3.33"/>
    <n v="3.33"/>
    <x v="1"/>
    <d v="2016-10-01T00:00:00"/>
    <x v="6"/>
    <n v="5786910"/>
    <n v="5"/>
    <n v="0.66600000000000004"/>
  </r>
  <r>
    <s v="COUNTY"/>
    <x v="18"/>
    <s v="856442"/>
    <n v="5"/>
    <n v="5"/>
    <x v="1"/>
    <d v="2016-10-01T00:00:00"/>
    <x v="6"/>
    <n v="5786940"/>
    <n v="5"/>
    <n v="1"/>
  </r>
  <r>
    <s v="COUNTY"/>
    <x v="18"/>
    <s v="856451"/>
    <n v="5"/>
    <n v="5"/>
    <x v="1"/>
    <d v="2016-10-01T00:00:00"/>
    <x v="6"/>
    <n v="5786960"/>
    <n v="5"/>
    <n v="1"/>
  </r>
  <r>
    <s v="COUNTY"/>
    <x v="18"/>
    <s v="856453"/>
    <n v="5"/>
    <n v="5"/>
    <x v="1"/>
    <d v="2016-10-01T00:00:00"/>
    <x v="6"/>
    <n v="5786970"/>
    <n v="5"/>
    <n v="1"/>
  </r>
  <r>
    <s v="SpokCity"/>
    <x v="18"/>
    <s v="856484"/>
    <n v="-5"/>
    <n v="5"/>
    <x v="1"/>
    <d v="2016-10-01T00:00:00"/>
    <x v="6"/>
    <n v="5004549"/>
    <n v="5"/>
    <n v="-1"/>
  </r>
  <r>
    <s v="COUNTY"/>
    <x v="18"/>
    <s v="856533"/>
    <n v="10"/>
    <n v="10"/>
    <x v="1"/>
    <d v="2016-10-01T00:00:00"/>
    <x v="6"/>
    <n v="5786240"/>
    <n v="5"/>
    <n v="2"/>
  </r>
  <r>
    <s v="COUNTY"/>
    <x v="18"/>
    <s v="856568"/>
    <n v="3.33"/>
    <n v="3.33"/>
    <x v="1"/>
    <d v="2016-10-01T00:00:00"/>
    <x v="6"/>
    <n v="5733950"/>
    <n v="5"/>
    <n v="0.66600000000000004"/>
  </r>
  <r>
    <s v="COUNTY"/>
    <x v="18"/>
    <s v="856574"/>
    <n v="-5"/>
    <n v="5"/>
    <x v="1"/>
    <d v="2016-10-01T00:00:00"/>
    <x v="6"/>
    <n v="5785960"/>
    <n v="5"/>
    <n v="-1"/>
  </r>
  <r>
    <s v="COUNTY"/>
    <x v="18"/>
    <s v="856605"/>
    <n v="-5"/>
    <n v="5"/>
    <x v="1"/>
    <d v="2016-10-01T00:00:00"/>
    <x v="6"/>
    <n v="5734100"/>
    <n v="5"/>
    <n v="-1"/>
  </r>
  <r>
    <s v="COUNTY"/>
    <x v="18"/>
    <s v="856760"/>
    <n v="3.33"/>
    <n v="3.33"/>
    <x v="1"/>
    <d v="2016-10-01T00:00:00"/>
    <x v="6"/>
    <n v="5727820"/>
    <n v="5"/>
    <n v="0.66600000000000004"/>
  </r>
  <r>
    <s v="COUNTY"/>
    <x v="18"/>
    <s v="856761"/>
    <n v="-5"/>
    <n v="5"/>
    <x v="1"/>
    <d v="2016-10-01T00:00:00"/>
    <x v="6"/>
    <n v="5747990"/>
    <n v="5"/>
    <n v="-1"/>
  </r>
  <r>
    <s v="COUNTY"/>
    <x v="18"/>
    <s v="856767"/>
    <n v="-5"/>
    <n v="5"/>
    <x v="1"/>
    <d v="2016-10-01T00:00:00"/>
    <x v="6"/>
    <n v="5016076"/>
    <n v="5"/>
    <n v="-1"/>
  </r>
  <r>
    <s v="COUNTY"/>
    <x v="18"/>
    <s v="856775"/>
    <n v="5"/>
    <n v="5"/>
    <x v="1"/>
    <d v="2016-10-01T00:00:00"/>
    <x v="6"/>
    <n v="5756000"/>
    <n v="5"/>
    <n v="1"/>
  </r>
  <r>
    <s v="COUNTY"/>
    <x v="18"/>
    <s v="857672"/>
    <n v="5"/>
    <n v="5"/>
    <x v="1"/>
    <d v="2016-10-01T00:00:00"/>
    <x v="6"/>
    <n v="5006937"/>
    <n v="5"/>
    <n v="1"/>
  </r>
  <r>
    <s v="COUNTY"/>
    <x v="18"/>
    <s v="857691"/>
    <n v="5"/>
    <n v="5"/>
    <x v="1"/>
    <d v="2016-10-01T00:00:00"/>
    <x v="6"/>
    <n v="5767970"/>
    <n v="5"/>
    <n v="1"/>
  </r>
  <r>
    <s v="COUNTY"/>
    <x v="18"/>
    <s v="857709"/>
    <n v="-5"/>
    <n v="5"/>
    <x v="1"/>
    <d v="2016-10-01T00:00:00"/>
    <x v="6"/>
    <n v="5782030"/>
    <n v="5"/>
    <n v="-1"/>
  </r>
  <r>
    <s v="COUNTY"/>
    <x v="18"/>
    <s v="857718"/>
    <n v="3.33"/>
    <n v="3.33"/>
    <x v="1"/>
    <d v="2016-10-01T00:00:00"/>
    <x v="6"/>
    <n v="5016748"/>
    <n v="5"/>
    <n v="0.66600000000000004"/>
  </r>
  <r>
    <s v="COUNTY"/>
    <x v="18"/>
    <s v="857969"/>
    <n v="3.33"/>
    <n v="3.33"/>
    <x v="1"/>
    <d v="2016-10-01T00:00:00"/>
    <x v="6"/>
    <n v="5787040"/>
    <n v="5"/>
    <n v="0.66600000000000004"/>
  </r>
  <r>
    <s v="COUNTY"/>
    <x v="18"/>
    <s v="858010"/>
    <n v="5"/>
    <n v="5"/>
    <x v="1"/>
    <d v="2016-10-01T00:00:00"/>
    <x v="6"/>
    <n v="5700580"/>
    <n v="5"/>
    <n v="1"/>
  </r>
  <r>
    <s v="COUNTY"/>
    <x v="18"/>
    <s v="858016"/>
    <n v="5"/>
    <n v="5"/>
    <x v="1"/>
    <d v="2016-10-01T00:00:00"/>
    <x v="6"/>
    <n v="5787070"/>
    <n v="5"/>
    <n v="1"/>
  </r>
  <r>
    <s v="COUNTY"/>
    <x v="18"/>
    <s v="858052"/>
    <n v="5"/>
    <n v="5"/>
    <x v="1"/>
    <d v="2016-10-01T00:00:00"/>
    <x v="6"/>
    <n v="5787080"/>
    <n v="5"/>
    <n v="1"/>
  </r>
  <r>
    <s v="AWH"/>
    <x v="18"/>
    <s v="858445"/>
    <n v="-5"/>
    <n v="5"/>
    <x v="1"/>
    <d v="2016-10-01T00:00:00"/>
    <x v="6"/>
    <n v="5740550"/>
    <n v="5"/>
    <n v="-1"/>
  </r>
  <r>
    <s v="SpokCity"/>
    <x v="18"/>
    <s v="858945"/>
    <n v="5"/>
    <n v="5"/>
    <x v="1"/>
    <d v="2016-10-01T00:00:00"/>
    <x v="6"/>
    <n v="5013494"/>
    <n v="5"/>
    <n v="1"/>
  </r>
  <r>
    <s v="COUNTY"/>
    <x v="18"/>
    <s v="859318"/>
    <n v="5"/>
    <n v="5"/>
    <x v="1"/>
    <d v="2016-10-01T00:00:00"/>
    <x v="6"/>
    <n v="5766860"/>
    <n v="5"/>
    <n v="1"/>
  </r>
  <r>
    <s v="COUNTY"/>
    <x v="18"/>
    <s v="859321"/>
    <n v="5"/>
    <n v="5"/>
    <x v="1"/>
    <d v="2016-10-01T00:00:00"/>
    <x v="6"/>
    <n v="5740250"/>
    <n v="5"/>
    <n v="1"/>
  </r>
  <r>
    <s v="COUNTY"/>
    <x v="18"/>
    <s v="859333"/>
    <n v="5"/>
    <n v="5"/>
    <x v="1"/>
    <d v="2016-10-01T00:00:00"/>
    <x v="6"/>
    <n v="5764850"/>
    <n v="5"/>
    <n v="1"/>
  </r>
  <r>
    <s v="COUNTY"/>
    <x v="18"/>
    <s v="859343"/>
    <n v="10"/>
    <n v="10"/>
    <x v="1"/>
    <d v="2016-10-01T00:00:00"/>
    <x v="6"/>
    <n v="5771910"/>
    <n v="5"/>
    <n v="2"/>
  </r>
  <r>
    <s v="COUNTY"/>
    <x v="18"/>
    <s v="859430"/>
    <n v="5"/>
    <n v="5"/>
    <x v="1"/>
    <d v="2016-10-01T00:00:00"/>
    <x v="6"/>
    <n v="5787120"/>
    <n v="5"/>
    <n v="1"/>
  </r>
  <r>
    <s v="COUNTY"/>
    <x v="18"/>
    <s v="859546"/>
    <n v="5"/>
    <n v="5"/>
    <x v="1"/>
    <d v="2016-10-01T00:00:00"/>
    <x v="6"/>
    <n v="5787130"/>
    <n v="5"/>
    <n v="1"/>
  </r>
  <r>
    <s v="COUNTY"/>
    <x v="18"/>
    <s v="860376"/>
    <n v="-5"/>
    <n v="5"/>
    <x v="1"/>
    <d v="2016-10-01T00:00:00"/>
    <x v="6"/>
    <n v="5761750"/>
    <n v="5"/>
    <n v="-1"/>
  </r>
  <r>
    <s v="COUNTY"/>
    <x v="18"/>
    <s v="860409"/>
    <n v="5"/>
    <n v="5"/>
    <x v="1"/>
    <d v="2016-10-01T00:00:00"/>
    <x v="6"/>
    <n v="5787170"/>
    <n v="5"/>
    <n v="1"/>
  </r>
  <r>
    <s v="COUNTY"/>
    <x v="18"/>
    <s v="860487"/>
    <n v="10"/>
    <n v="10"/>
    <x v="1"/>
    <d v="2016-10-01T00:00:00"/>
    <x v="6"/>
    <n v="5007264"/>
    <n v="5"/>
    <n v="2"/>
  </r>
  <r>
    <s v="AWH"/>
    <x v="18"/>
    <s v="13084344"/>
    <n v="180"/>
    <n v="180"/>
    <x v="1"/>
    <d v="2016-10-01T00:00:00"/>
    <x v="6"/>
    <n v="5763740"/>
    <n v="5"/>
    <n v="36"/>
  </r>
  <r>
    <s v="SpokCity"/>
    <x v="18"/>
    <s v="13084344"/>
    <n v="55"/>
    <n v="55"/>
    <x v="1"/>
    <d v="2016-10-01T00:00:00"/>
    <x v="6"/>
    <n v="5763770"/>
    <n v="5"/>
    <n v="11"/>
  </r>
  <r>
    <s v="COUNTY"/>
    <x v="18"/>
    <s v="13084344"/>
    <n v="325"/>
    <n v="325"/>
    <x v="1"/>
    <d v="2016-10-01T00:00:00"/>
    <x v="6"/>
    <n v="5774250"/>
    <n v="5"/>
    <n v="65"/>
  </r>
  <r>
    <s v="COUNTY"/>
    <x v="18"/>
    <s v="13084344"/>
    <n v="15"/>
    <n v="15"/>
    <x v="1"/>
    <d v="2016-10-01T00:00:00"/>
    <x v="6"/>
    <n v="5785880"/>
    <n v="5"/>
    <n v="3"/>
  </r>
  <r>
    <s v="COUNTY"/>
    <x v="18"/>
    <s v="13084344"/>
    <n v="10"/>
    <n v="10"/>
    <x v="1"/>
    <d v="2016-10-01T00:00:00"/>
    <x v="6"/>
    <n v="5758770"/>
    <n v="5"/>
    <n v="2"/>
  </r>
  <r>
    <s v="COUNTY"/>
    <x v="18"/>
    <s v="13084344"/>
    <n v="5"/>
    <n v="5"/>
    <x v="1"/>
    <d v="2016-10-01T00:00:00"/>
    <x v="6"/>
    <n v="5781990"/>
    <n v="5"/>
    <n v="1"/>
  </r>
  <r>
    <s v="COUNTY"/>
    <x v="18"/>
    <s v="13084344"/>
    <n v="5"/>
    <n v="5"/>
    <x v="1"/>
    <d v="2016-10-01T00:00:00"/>
    <x v="6"/>
    <n v="5766580"/>
    <n v="5"/>
    <n v="1"/>
  </r>
  <r>
    <s v="COUNTY"/>
    <x v="18"/>
    <s v="13084344"/>
    <n v="3422"/>
    <n v="3422"/>
    <x v="1"/>
    <d v="2016-10-01T00:00:00"/>
    <x v="6"/>
    <n v="5762450"/>
    <n v="5"/>
    <n v="684.4"/>
  </r>
  <r>
    <s v="COUNTY"/>
    <x v="18"/>
    <s v="13084344"/>
    <n v="5"/>
    <n v="5"/>
    <x v="1"/>
    <d v="2016-10-01T00:00:00"/>
    <x v="6"/>
    <n v="5778950"/>
    <n v="5"/>
    <n v="1"/>
  </r>
  <r>
    <s v="AWH"/>
    <x v="18"/>
    <s v="13360478"/>
    <n v="270"/>
    <n v="270"/>
    <x v="1"/>
    <d v="2016-10-01T00:00:00"/>
    <x v="6"/>
    <n v="5015207"/>
    <n v="5"/>
    <n v="54"/>
  </r>
  <r>
    <s v="SpokCity"/>
    <x v="18"/>
    <s v="13360478"/>
    <n v="20"/>
    <n v="20"/>
    <x v="1"/>
    <d v="2016-10-01T00:00:00"/>
    <x v="6"/>
    <n v="5772010"/>
    <n v="5"/>
    <n v="4"/>
  </r>
  <r>
    <s v="COUNTY"/>
    <x v="18"/>
    <s v="13360478"/>
    <n v="370"/>
    <n v="370"/>
    <x v="1"/>
    <d v="2016-10-01T00:00:00"/>
    <x v="6"/>
    <n v="5767360"/>
    <n v="5"/>
    <n v="74"/>
  </r>
  <r>
    <s v="COUNTY"/>
    <x v="18"/>
    <s v="13360478"/>
    <n v="25"/>
    <n v="25"/>
    <x v="1"/>
    <d v="2016-10-01T00:00:00"/>
    <x v="6"/>
    <n v="5783770"/>
    <n v="5"/>
    <n v="5"/>
  </r>
  <r>
    <s v="COUNTY"/>
    <x v="18"/>
    <s v="13360478"/>
    <n v="10"/>
    <n v="10"/>
    <x v="1"/>
    <d v="2016-10-01T00:00:00"/>
    <x v="6"/>
    <n v="5748400"/>
    <n v="5"/>
    <n v="2"/>
  </r>
  <r>
    <s v="COUNTY"/>
    <x v="18"/>
    <s v="13360478"/>
    <n v="5"/>
    <n v="5"/>
    <x v="1"/>
    <d v="2016-10-01T00:00:00"/>
    <x v="6"/>
    <n v="5778180"/>
    <n v="5"/>
    <n v="1"/>
  </r>
  <r>
    <s v="COUNTY"/>
    <x v="18"/>
    <s v="13360478"/>
    <n v="5"/>
    <n v="5"/>
    <x v="1"/>
    <d v="2016-10-01T00:00:00"/>
    <x v="6"/>
    <n v="5786450"/>
    <n v="5"/>
    <n v="1"/>
  </r>
  <r>
    <s v="COUNTY"/>
    <x v="18"/>
    <s v="13360478"/>
    <n v="10"/>
    <n v="10"/>
    <x v="1"/>
    <d v="2016-10-01T00:00:00"/>
    <x v="6"/>
    <n v="5770590"/>
    <n v="5"/>
    <n v="2"/>
  </r>
  <r>
    <s v="COUNTY"/>
    <x v="18"/>
    <s v="13360478"/>
    <n v="3728"/>
    <n v="3728"/>
    <x v="1"/>
    <d v="2016-10-01T00:00:00"/>
    <x v="6"/>
    <n v="5774750"/>
    <n v="5"/>
    <n v="745.6"/>
  </r>
  <r>
    <s v="COUNTY"/>
    <x v="18"/>
    <s v="13629791"/>
    <n v="15"/>
    <n v="15"/>
    <x v="1"/>
    <d v="2016-10-01T00:00:00"/>
    <x v="6"/>
    <n v="5781150"/>
    <n v="5"/>
    <n v="3"/>
  </r>
  <r>
    <s v="COUNTY"/>
    <x v="18"/>
    <s v="13629791"/>
    <n v="310"/>
    <n v="310"/>
    <x v="1"/>
    <d v="2016-10-01T00:00:00"/>
    <x v="6"/>
    <n v="5781180"/>
    <n v="5"/>
    <n v="62"/>
  </r>
  <r>
    <s v="COUNTY"/>
    <x v="18"/>
    <s v="861655"/>
    <n v="2.5"/>
    <n v="2.5"/>
    <x v="1"/>
    <d v="2016-10-03T00:00:00"/>
    <x v="6"/>
    <n v="5775630"/>
    <n v="5"/>
    <n v="0.5"/>
  </r>
  <r>
    <s v="COUNTY"/>
    <x v="18"/>
    <s v="861674"/>
    <n v="-3.33"/>
    <n v="3.33"/>
    <x v="1"/>
    <d v="2016-10-03T00:00:00"/>
    <x v="6"/>
    <n v="5781990"/>
    <n v="5"/>
    <n v="-0.66600000000000004"/>
  </r>
  <r>
    <s v="COUNTY"/>
    <x v="18"/>
    <s v="861698"/>
    <n v="-3.33"/>
    <n v="3.33"/>
    <x v="1"/>
    <d v="2016-10-03T00:00:00"/>
    <x v="6"/>
    <n v="5013246"/>
    <n v="5"/>
    <n v="-0.66600000000000004"/>
  </r>
  <r>
    <s v="AWH"/>
    <x v="18"/>
    <s v="864383"/>
    <n v="-3.33"/>
    <n v="3.33"/>
    <x v="1"/>
    <d v="2016-10-03T00:00:00"/>
    <x v="6"/>
    <n v="5755740"/>
    <n v="5"/>
    <n v="-0.66600000000000004"/>
  </r>
  <r>
    <s v="COUNTY"/>
    <x v="18"/>
    <s v="866010"/>
    <n v="-2.5"/>
    <n v="2.5"/>
    <x v="1"/>
    <d v="2016-10-03T00:00:00"/>
    <x v="6"/>
    <n v="5764850"/>
    <n v="5"/>
    <n v="-0.5"/>
  </r>
  <r>
    <s v="COUNTY"/>
    <x v="18"/>
    <s v="861661"/>
    <n v="3.33"/>
    <n v="3.33"/>
    <x v="1"/>
    <d v="2016-10-10T00:00:00"/>
    <x v="6"/>
    <n v="5765910"/>
    <n v="5"/>
    <n v="0.66600000000000004"/>
  </r>
  <r>
    <s v="COUNTY"/>
    <x v="18"/>
    <s v="861723"/>
    <n v="3.33"/>
    <n v="3.33"/>
    <x v="1"/>
    <d v="2016-10-10T00:00:00"/>
    <x v="6"/>
    <n v="5762330"/>
    <n v="5"/>
    <n v="0.66600000000000004"/>
  </r>
  <r>
    <s v="COUNTY"/>
    <x v="18"/>
    <s v="862012"/>
    <n v="3.33"/>
    <n v="3.33"/>
    <x v="1"/>
    <d v="2016-10-10T00:00:00"/>
    <x v="6"/>
    <n v="5787200"/>
    <n v="5"/>
    <n v="0.66600000000000004"/>
  </r>
  <r>
    <s v="COUNTY"/>
    <x v="18"/>
    <s v="862911"/>
    <n v="5"/>
    <n v="5"/>
    <x v="1"/>
    <d v="2016-10-10T00:00:00"/>
    <x v="6"/>
    <n v="5787240"/>
    <n v="5"/>
    <n v="1"/>
  </r>
  <r>
    <s v="AWH"/>
    <x v="18"/>
    <s v="862914"/>
    <n v="3.33"/>
    <n v="3.33"/>
    <x v="1"/>
    <d v="2016-10-10T00:00:00"/>
    <x v="6"/>
    <n v="5011721"/>
    <n v="5"/>
    <n v="0.66600000000000004"/>
  </r>
  <r>
    <s v="COUNTY"/>
    <x v="18"/>
    <s v="862915"/>
    <n v="3.33"/>
    <n v="3.33"/>
    <x v="1"/>
    <d v="2016-10-10T00:00:00"/>
    <x v="6"/>
    <n v="5769590"/>
    <n v="5"/>
    <n v="0.66600000000000004"/>
  </r>
  <r>
    <s v="COUNTY"/>
    <x v="18"/>
    <s v="863361"/>
    <n v="3.33"/>
    <n v="3.33"/>
    <x v="1"/>
    <d v="2016-10-10T00:00:00"/>
    <x v="6"/>
    <n v="5787320"/>
    <n v="5"/>
    <n v="0.66600000000000004"/>
  </r>
  <r>
    <s v="COUNTY"/>
    <x v="18"/>
    <s v="864281"/>
    <n v="5"/>
    <n v="5"/>
    <x v="1"/>
    <d v="2016-10-10T00:00:00"/>
    <x v="6"/>
    <n v="5775640"/>
    <n v="5"/>
    <n v="1"/>
  </r>
  <r>
    <s v="COUNTY"/>
    <x v="18"/>
    <s v="864374"/>
    <n v="-1.67"/>
    <n v="1.67"/>
    <x v="1"/>
    <d v="2016-10-10T00:00:00"/>
    <x v="6"/>
    <n v="5747670"/>
    <n v="5"/>
    <n v="-0.33399999999999996"/>
  </r>
  <r>
    <s v="COUNTY"/>
    <x v="18"/>
    <s v="865006"/>
    <n v="-1.67"/>
    <n v="1.67"/>
    <x v="1"/>
    <d v="2016-10-10T00:00:00"/>
    <x v="6"/>
    <n v="5004051"/>
    <n v="5"/>
    <n v="-0.33399999999999996"/>
  </r>
  <r>
    <s v="COUNTY"/>
    <x v="18"/>
    <s v="865092"/>
    <n v="-1.67"/>
    <n v="1.67"/>
    <x v="1"/>
    <d v="2016-10-10T00:00:00"/>
    <x v="6"/>
    <n v="5723930"/>
    <n v="5"/>
    <n v="-0.33399999999999996"/>
  </r>
  <r>
    <s v="COUNTY"/>
    <x v="18"/>
    <s v="865332"/>
    <n v="-1.67"/>
    <n v="1.67"/>
    <x v="1"/>
    <d v="2016-10-10T00:00:00"/>
    <x v="6"/>
    <n v="5740590"/>
    <n v="5"/>
    <n v="-0.33399999999999996"/>
  </r>
  <r>
    <s v="COUNTY"/>
    <x v="18"/>
    <s v="867713"/>
    <n v="-1.67"/>
    <n v="1.67"/>
    <x v="1"/>
    <d v="2016-10-10T00:00:00"/>
    <x v="6"/>
    <n v="5007367"/>
    <n v="5"/>
    <n v="-0.33399999999999996"/>
  </r>
  <r>
    <s v="COUNTY"/>
    <x v="18"/>
    <s v="867964"/>
    <n v="1.67"/>
    <n v="1.67"/>
    <x v="1"/>
    <d v="2016-10-10T00:00:00"/>
    <x v="6"/>
    <n v="5006975"/>
    <n v="5"/>
    <n v="0.33399999999999996"/>
  </r>
  <r>
    <s v="COUNTY"/>
    <x v="18"/>
    <s v="861675"/>
    <n v="4"/>
    <n v="4"/>
    <x v="1"/>
    <d v="2016-10-17T00:00:00"/>
    <x v="6"/>
    <n v="5781990"/>
    <n v="5"/>
    <n v="0.8"/>
  </r>
  <r>
    <s v="COUNTY"/>
    <x v="18"/>
    <s v="862028"/>
    <n v="2.5"/>
    <n v="2.5"/>
    <x v="1"/>
    <d v="2016-10-17T00:00:00"/>
    <x v="6"/>
    <n v="5787220"/>
    <n v="5"/>
    <n v="0.5"/>
  </r>
  <r>
    <s v="COUNTY"/>
    <x v="18"/>
    <s v="862052"/>
    <n v="3.33"/>
    <n v="3.33"/>
    <x v="1"/>
    <d v="2016-10-17T00:00:00"/>
    <x v="6"/>
    <n v="5787230"/>
    <n v="5"/>
    <n v="0.66600000000000004"/>
  </r>
  <r>
    <s v="COUNTY"/>
    <x v="18"/>
    <s v="863331"/>
    <n v="2.5"/>
    <n v="2.5"/>
    <x v="1"/>
    <d v="2016-10-17T00:00:00"/>
    <x v="6"/>
    <n v="5787310"/>
    <n v="5"/>
    <n v="0.5"/>
  </r>
  <r>
    <s v="COUNTY"/>
    <x v="18"/>
    <s v="863334"/>
    <n v="3.33"/>
    <n v="3.33"/>
    <x v="1"/>
    <d v="2016-10-17T00:00:00"/>
    <x v="6"/>
    <n v="5787270"/>
    <n v="5"/>
    <n v="0.66600000000000004"/>
  </r>
  <r>
    <s v="COUNTY"/>
    <x v="18"/>
    <s v="864248"/>
    <n v="1.67"/>
    <n v="1.67"/>
    <x v="1"/>
    <d v="2016-10-17T00:00:00"/>
    <x v="6"/>
    <n v="5781330"/>
    <n v="5"/>
    <n v="0.33399999999999996"/>
  </r>
  <r>
    <s v="COUNTY"/>
    <x v="18"/>
    <s v="864284"/>
    <n v="1.67"/>
    <n v="1.67"/>
    <x v="1"/>
    <d v="2016-10-17T00:00:00"/>
    <x v="6"/>
    <n v="5771970"/>
    <n v="5"/>
    <n v="0.33399999999999996"/>
  </r>
  <r>
    <s v="COUNTY"/>
    <x v="18"/>
    <s v="864294"/>
    <n v="5"/>
    <n v="5"/>
    <x v="1"/>
    <d v="2016-10-17T00:00:00"/>
    <x v="6"/>
    <n v="5787360"/>
    <n v="5"/>
    <n v="1"/>
  </r>
  <r>
    <s v="COUNTY"/>
    <x v="18"/>
    <s v="865042"/>
    <n v="3.33"/>
    <n v="3.33"/>
    <x v="1"/>
    <d v="2016-10-17T00:00:00"/>
    <x v="6"/>
    <n v="5770250"/>
    <n v="5"/>
    <n v="0.66600000000000004"/>
  </r>
  <r>
    <s v="COUNTY"/>
    <x v="18"/>
    <s v="865442"/>
    <n v="5"/>
    <n v="5"/>
    <x v="1"/>
    <d v="2016-10-17T00:00:00"/>
    <x v="6"/>
    <n v="5787470"/>
    <n v="5"/>
    <n v="1"/>
  </r>
  <r>
    <s v="COUNTY"/>
    <x v="18"/>
    <s v="866411"/>
    <n v="5"/>
    <n v="5"/>
    <x v="1"/>
    <d v="2016-10-17T00:00:00"/>
    <x v="6"/>
    <n v="5787480"/>
    <n v="5"/>
    <n v="1"/>
  </r>
  <r>
    <s v="AWH"/>
    <x v="18"/>
    <s v="867918"/>
    <n v="-1.67"/>
    <n v="1.67"/>
    <x v="1"/>
    <d v="2016-10-17T00:00:00"/>
    <x v="6"/>
    <n v="5012366"/>
    <n v="5"/>
    <n v="-0.33399999999999996"/>
  </r>
  <r>
    <s v="COUNTY"/>
    <x v="18"/>
    <s v="867958"/>
    <n v="3.33"/>
    <n v="3.33"/>
    <x v="1"/>
    <d v="2016-10-17T00:00:00"/>
    <x v="6"/>
    <n v="5775340"/>
    <n v="5"/>
    <n v="0.66600000000000004"/>
  </r>
  <r>
    <s v="COUNTY"/>
    <x v="18"/>
    <s v="867961"/>
    <n v="3.33"/>
    <n v="3.33"/>
    <x v="1"/>
    <d v="2016-10-17T00:00:00"/>
    <x v="6"/>
    <n v="5764500"/>
    <n v="5"/>
    <n v="0.66600000000000004"/>
  </r>
  <r>
    <s v="COUNTY"/>
    <x v="18"/>
    <s v="867968"/>
    <n v="3.33"/>
    <n v="3.33"/>
    <x v="1"/>
    <d v="2016-10-17T00:00:00"/>
    <x v="6"/>
    <n v="5730460"/>
    <n v="5"/>
    <n v="0.66600000000000004"/>
  </r>
  <r>
    <s v="COUNTY"/>
    <x v="18"/>
    <s v="867971"/>
    <n v="3.33"/>
    <n v="3.33"/>
    <x v="1"/>
    <d v="2016-10-17T00:00:00"/>
    <x v="6"/>
    <n v="5751660"/>
    <n v="5"/>
    <n v="0.66600000000000004"/>
  </r>
  <r>
    <s v="COUNTY"/>
    <x v="18"/>
    <s v="867975"/>
    <n v="5"/>
    <n v="5"/>
    <x v="1"/>
    <d v="2016-10-17T00:00:00"/>
    <x v="6"/>
    <n v="5784530"/>
    <n v="5"/>
    <n v="1"/>
  </r>
  <r>
    <s v="COUNTY"/>
    <x v="18"/>
    <s v="867982"/>
    <n v="3.33"/>
    <n v="3.33"/>
    <x v="1"/>
    <d v="2016-10-17T00:00:00"/>
    <x v="6"/>
    <n v="5784680"/>
    <n v="5"/>
    <n v="0.66600000000000004"/>
  </r>
  <r>
    <s v="COUNTY"/>
    <x v="18"/>
    <s v="867989"/>
    <n v="3.33"/>
    <n v="3.33"/>
    <x v="1"/>
    <d v="2016-10-17T00:00:00"/>
    <x v="6"/>
    <n v="5764700"/>
    <n v="5"/>
    <n v="0.66600000000000004"/>
  </r>
  <r>
    <s v="COUNTY"/>
    <x v="18"/>
    <s v="868014"/>
    <n v="3.33"/>
    <n v="3.33"/>
    <x v="1"/>
    <d v="2016-10-17T00:00:00"/>
    <x v="6"/>
    <n v="5784860"/>
    <n v="5"/>
    <n v="0.66600000000000004"/>
  </r>
  <r>
    <s v="COUNTY"/>
    <x v="18"/>
    <s v="868455"/>
    <n v="-1.67"/>
    <n v="1.67"/>
    <x v="1"/>
    <d v="2016-10-17T00:00:00"/>
    <x v="6"/>
    <n v="5740570"/>
    <n v="5"/>
    <n v="-0.33399999999999996"/>
  </r>
  <r>
    <s v="COUNTY"/>
    <x v="18"/>
    <s v="868463"/>
    <n v="-1.67"/>
    <n v="1.67"/>
    <x v="1"/>
    <d v="2016-10-17T00:00:00"/>
    <x v="6"/>
    <n v="5764800"/>
    <n v="5"/>
    <n v="-0.33399999999999996"/>
  </r>
  <r>
    <s v="COUNTY"/>
    <x v="18"/>
    <s v="869735"/>
    <n v="-1.67"/>
    <n v="1.67"/>
    <x v="1"/>
    <d v="2016-10-17T00:00:00"/>
    <x v="6"/>
    <n v="5786450"/>
    <n v="5"/>
    <n v="-0.33399999999999996"/>
  </r>
  <r>
    <s v="COUNTY"/>
    <x v="18"/>
    <s v="864997"/>
    <n v="2.5"/>
    <n v="2.5"/>
    <x v="1"/>
    <d v="2016-10-24T00:00:00"/>
    <x v="6"/>
    <n v="5787390"/>
    <n v="5"/>
    <n v="0.5"/>
  </r>
  <r>
    <s v="COUNTY"/>
    <x v="18"/>
    <s v="865328"/>
    <n v="2.5"/>
    <n v="2.5"/>
    <x v="1"/>
    <d v="2016-10-24T00:00:00"/>
    <x v="6"/>
    <n v="5787420"/>
    <n v="5"/>
    <n v="0.5"/>
  </r>
  <r>
    <s v="COUNTY"/>
    <x v="18"/>
    <s v="865380"/>
    <n v="1.67"/>
    <n v="1.67"/>
    <x v="1"/>
    <d v="2016-10-24T00:00:00"/>
    <x v="6"/>
    <n v="5787430"/>
    <n v="5"/>
    <n v="0.33399999999999996"/>
  </r>
  <r>
    <s v="COUNTY"/>
    <x v="18"/>
    <s v="866005"/>
    <n v="2.5"/>
    <n v="2.5"/>
    <x v="1"/>
    <d v="2016-10-24T00:00:00"/>
    <x v="6"/>
    <n v="5011666"/>
    <n v="5"/>
    <n v="0.5"/>
  </r>
  <r>
    <s v="COUNTY"/>
    <x v="18"/>
    <s v="867949"/>
    <n v="1.67"/>
    <n v="1.67"/>
    <x v="1"/>
    <d v="2016-10-24T00:00:00"/>
    <x v="6"/>
    <n v="5712690"/>
    <n v="5"/>
    <n v="0.33399999999999996"/>
  </r>
  <r>
    <s v="COUNTY"/>
    <x v="18"/>
    <s v="868459"/>
    <n v="2.5"/>
    <n v="2.5"/>
    <x v="1"/>
    <d v="2016-10-24T00:00:00"/>
    <x v="6"/>
    <n v="5787610"/>
    <n v="5"/>
    <n v="0.5"/>
  </r>
  <r>
    <s v="COUNTY"/>
    <x v="18"/>
    <s v="868483"/>
    <n v="1.67"/>
    <n v="1.67"/>
    <x v="1"/>
    <d v="2016-10-24T00:00:00"/>
    <x v="6"/>
    <n v="5770040"/>
    <n v="5"/>
    <n v="0.33399999999999996"/>
  </r>
  <r>
    <s v="COUNTY"/>
    <x v="18"/>
    <s v="868526"/>
    <n v="2.5"/>
    <n v="2.5"/>
    <x v="1"/>
    <d v="2016-10-24T00:00:00"/>
    <x v="6"/>
    <n v="5787630"/>
    <n v="5"/>
    <n v="0.5"/>
  </r>
  <r>
    <s v="COUNTY"/>
    <x v="18"/>
    <s v="868790"/>
    <n v="2.5"/>
    <n v="2.5"/>
    <x v="1"/>
    <d v="2016-10-24T00:00:00"/>
    <x v="6"/>
    <n v="5787680"/>
    <n v="5"/>
    <n v="0.5"/>
  </r>
  <r>
    <s v="COUNTY"/>
    <x v="18"/>
    <s v="869148"/>
    <n v="1.67"/>
    <n v="1.67"/>
    <x v="1"/>
    <d v="2016-10-24T00:00:00"/>
    <x v="6"/>
    <n v="5764700"/>
    <n v="5"/>
    <n v="0.33399999999999996"/>
  </r>
  <r>
    <s v="COUNTY"/>
    <x v="18"/>
    <s v="869241"/>
    <n v="2.5"/>
    <n v="2.5"/>
    <x v="1"/>
    <d v="2016-10-24T00:00:00"/>
    <x v="6"/>
    <n v="5005492"/>
    <n v="5"/>
    <n v="0.5"/>
  </r>
  <r>
    <s v="COUNTY"/>
    <x v="18"/>
    <s v="874634"/>
    <n v="3.33"/>
    <n v="3.33"/>
    <x v="1"/>
    <d v="2016-10-24T00:00:00"/>
    <x v="6"/>
    <n v="5762750"/>
    <n v="5"/>
    <n v="0.66600000000000004"/>
  </r>
  <r>
    <s v="COUNTY"/>
    <x v="18"/>
    <s v="863906"/>
    <n v="2.5"/>
    <n v="2.5"/>
    <x v="1"/>
    <d v="2016-10-31T00:00:00"/>
    <x v="6"/>
    <n v="5787350"/>
    <n v="5"/>
    <n v="0.5"/>
  </r>
  <r>
    <s v="COUNTY"/>
    <x v="18"/>
    <s v="866654"/>
    <n v="2.5"/>
    <n v="2.5"/>
    <x v="1"/>
    <d v="2016-10-31T00:00:00"/>
    <x v="6"/>
    <n v="5787530"/>
    <n v="5"/>
    <n v="0.5"/>
  </r>
  <r>
    <s v="COUNTY"/>
    <x v="18"/>
    <s v="866735"/>
    <n v="2.5"/>
    <n v="2.5"/>
    <x v="1"/>
    <d v="2016-10-31T00:00:00"/>
    <x v="6"/>
    <n v="5787550"/>
    <n v="5"/>
    <n v="0.5"/>
  </r>
  <r>
    <s v="COUNTY"/>
    <x v="18"/>
    <s v="867884"/>
    <n v="2.5"/>
    <n v="2.5"/>
    <x v="1"/>
    <d v="2016-10-31T00:00:00"/>
    <x v="6"/>
    <n v="5742710"/>
    <n v="5"/>
    <n v="0.5"/>
  </r>
  <r>
    <s v="COUNTY"/>
    <x v="18"/>
    <s v="867916"/>
    <n v="2.5"/>
    <n v="2.5"/>
    <x v="1"/>
    <d v="2016-10-31T00:00:00"/>
    <x v="6"/>
    <n v="5754190"/>
    <n v="5"/>
    <n v="0.5"/>
  </r>
  <r>
    <s v="COUNTY"/>
    <x v="18"/>
    <s v="869191"/>
    <n v="5"/>
    <n v="5"/>
    <x v="1"/>
    <d v="2016-10-31T00:00:00"/>
    <x v="6"/>
    <n v="5748650"/>
    <n v="5"/>
    <n v="1"/>
  </r>
  <r>
    <s v="AWH"/>
    <x v="18"/>
    <s v="869410"/>
    <n v="2.5"/>
    <n v="2.5"/>
    <x v="1"/>
    <d v="2016-10-31T00:00:00"/>
    <x v="6"/>
    <n v="5769510"/>
    <n v="5"/>
    <n v="0.5"/>
  </r>
  <r>
    <s v="COUNTY"/>
    <x v="18"/>
    <s v="869976"/>
    <n v="2.5"/>
    <n v="2.5"/>
    <x v="1"/>
    <d v="2016-10-31T00:00:00"/>
    <x v="6"/>
    <n v="5742220"/>
    <n v="5"/>
    <n v="0.5"/>
  </r>
  <r>
    <s v="COUNTY"/>
    <x v="18"/>
    <s v="871344"/>
    <n v="1.67"/>
    <n v="1.67"/>
    <x v="1"/>
    <d v="2016-10-31T00:00:00"/>
    <x v="6"/>
    <n v="5751660"/>
    <n v="5"/>
    <n v="0.33399999999999996"/>
  </r>
  <r>
    <s v="AWH"/>
    <x v="18"/>
    <s v="13629847"/>
    <n v="5"/>
    <n v="5"/>
    <x v="1"/>
    <d v="2016-10-31T00:00:00"/>
    <x v="6"/>
    <n v="5776820"/>
    <n v="5"/>
    <n v="1"/>
  </r>
  <r>
    <s v="SpokCity"/>
    <x v="18"/>
    <s v="13629847"/>
    <n v="6"/>
    <n v="6"/>
    <x v="1"/>
    <d v="2016-10-31T00:00:00"/>
    <x v="6"/>
    <n v="5783250"/>
    <n v="5"/>
    <n v="1.2"/>
  </r>
  <r>
    <s v="COUNTY"/>
    <x v="18"/>
    <s v="13629847"/>
    <n v="10"/>
    <n v="10"/>
    <x v="1"/>
    <d v="2016-10-31T00:00:00"/>
    <x v="6"/>
    <n v="5767870"/>
    <n v="5"/>
    <n v="2"/>
  </r>
  <r>
    <s v="COUNTY"/>
    <x v="18"/>
    <s v="13629847"/>
    <n v="20"/>
    <n v="20"/>
    <x v="1"/>
    <d v="2016-10-31T00:00:00"/>
    <x v="6"/>
    <n v="5014808"/>
    <n v="5"/>
    <n v="4"/>
  </r>
  <r>
    <s v="AWH"/>
    <x v="18"/>
    <s v="864384"/>
    <n v="-5"/>
    <n v="5"/>
    <x v="1"/>
    <d v="2016-11-01T00:00:00"/>
    <x v="7"/>
    <n v="5755740"/>
    <n v="5"/>
    <n v="-1"/>
  </r>
  <r>
    <s v="COUNTY"/>
    <x v="18"/>
    <s v="865008"/>
    <n v="-5"/>
    <n v="5"/>
    <x v="1"/>
    <d v="2016-11-01T00:00:00"/>
    <x v="7"/>
    <n v="5004051"/>
    <n v="5"/>
    <n v="-1"/>
  </r>
  <r>
    <s v="COUNTY"/>
    <x v="18"/>
    <s v="865094"/>
    <n v="-5"/>
    <n v="5"/>
    <x v="1"/>
    <d v="2016-11-01T00:00:00"/>
    <x v="7"/>
    <n v="5723930"/>
    <n v="5"/>
    <n v="-1"/>
  </r>
  <r>
    <s v="COUNTY"/>
    <x v="18"/>
    <s v="866011"/>
    <n v="-5"/>
    <n v="5"/>
    <x v="1"/>
    <d v="2016-11-01T00:00:00"/>
    <x v="7"/>
    <n v="5764850"/>
    <n v="5"/>
    <n v="-1"/>
  </r>
  <r>
    <s v="AWH"/>
    <x v="18"/>
    <s v="867921"/>
    <n v="-5"/>
    <n v="5"/>
    <x v="1"/>
    <d v="2016-11-01T00:00:00"/>
    <x v="7"/>
    <n v="5012366"/>
    <n v="5"/>
    <n v="-1"/>
  </r>
  <r>
    <s v="COUNTY"/>
    <x v="18"/>
    <s v="868466"/>
    <n v="-5"/>
    <n v="5"/>
    <x v="1"/>
    <d v="2016-11-01T00:00:00"/>
    <x v="7"/>
    <n v="5764800"/>
    <n v="5"/>
    <n v="-1"/>
  </r>
  <r>
    <s v="COUNTY"/>
    <x v="18"/>
    <s v="869736"/>
    <n v="-5"/>
    <n v="5"/>
    <x v="1"/>
    <d v="2016-11-01T00:00:00"/>
    <x v="7"/>
    <n v="5786450"/>
    <n v="5"/>
    <n v="-1"/>
  </r>
  <r>
    <s v="COUNTY"/>
    <x v="18"/>
    <s v="869799"/>
    <n v="-5"/>
    <n v="5"/>
    <x v="1"/>
    <d v="2016-11-01T00:00:00"/>
    <x v="7"/>
    <n v="5015823"/>
    <n v="5"/>
    <n v="-1"/>
  </r>
  <r>
    <s v="COUNTY"/>
    <x v="18"/>
    <s v="869980"/>
    <n v="-5"/>
    <n v="5"/>
    <x v="1"/>
    <d v="2016-11-01T00:00:00"/>
    <x v="7"/>
    <n v="5016088"/>
    <n v="5"/>
    <n v="-1"/>
  </r>
  <r>
    <s v="COUNTY"/>
    <x v="18"/>
    <s v="870052"/>
    <n v="-5"/>
    <n v="5"/>
    <x v="1"/>
    <d v="2016-11-01T00:00:00"/>
    <x v="7"/>
    <n v="5782900"/>
    <n v="5"/>
    <n v="-1"/>
  </r>
  <r>
    <s v="COUNTY"/>
    <x v="18"/>
    <s v="870092"/>
    <n v="5"/>
    <n v="5"/>
    <x v="1"/>
    <d v="2016-11-01T00:00:00"/>
    <x v="7"/>
    <n v="5787790"/>
    <n v="5"/>
    <n v="1"/>
  </r>
  <r>
    <s v="COUNTY"/>
    <x v="18"/>
    <s v="870946"/>
    <n v="5"/>
    <n v="5"/>
    <x v="1"/>
    <d v="2016-11-01T00:00:00"/>
    <x v="7"/>
    <n v="5787690"/>
    <n v="5"/>
    <n v="1"/>
  </r>
  <r>
    <s v="COUNTY"/>
    <x v="18"/>
    <s v="871011"/>
    <n v="5"/>
    <n v="5"/>
    <x v="1"/>
    <d v="2016-11-01T00:00:00"/>
    <x v="7"/>
    <n v="5787820"/>
    <n v="5"/>
    <n v="1"/>
  </r>
  <r>
    <s v="COUNTY"/>
    <x v="18"/>
    <s v="871067"/>
    <n v="5"/>
    <n v="5"/>
    <x v="1"/>
    <d v="2016-11-01T00:00:00"/>
    <x v="7"/>
    <n v="5787830"/>
    <n v="5"/>
    <n v="1"/>
  </r>
  <r>
    <s v="COUNTY"/>
    <x v="18"/>
    <s v="871074"/>
    <n v="5"/>
    <n v="5"/>
    <x v="1"/>
    <d v="2016-11-01T00:00:00"/>
    <x v="7"/>
    <n v="5787840"/>
    <n v="5"/>
    <n v="1"/>
  </r>
  <r>
    <s v="COUNTY"/>
    <x v="18"/>
    <s v="871088"/>
    <n v="5"/>
    <n v="5"/>
    <x v="1"/>
    <d v="2016-11-01T00:00:00"/>
    <x v="7"/>
    <n v="5787850"/>
    <n v="5"/>
    <n v="1"/>
  </r>
  <r>
    <s v="COUNTY"/>
    <x v="18"/>
    <s v="871095"/>
    <n v="5"/>
    <n v="5"/>
    <x v="1"/>
    <d v="2016-11-01T00:00:00"/>
    <x v="7"/>
    <n v="5787860"/>
    <n v="5"/>
    <n v="1"/>
  </r>
  <r>
    <s v="COUNTY"/>
    <x v="18"/>
    <s v="871132"/>
    <n v="-5"/>
    <n v="5"/>
    <x v="1"/>
    <d v="2016-11-01T00:00:00"/>
    <x v="7"/>
    <n v="5015738"/>
    <n v="5"/>
    <n v="-1"/>
  </r>
  <r>
    <s v="COUNTY"/>
    <x v="18"/>
    <s v="872069"/>
    <n v="5"/>
    <n v="5"/>
    <x v="1"/>
    <d v="2016-11-01T00:00:00"/>
    <x v="7"/>
    <n v="5787910"/>
    <n v="5"/>
    <n v="1"/>
  </r>
  <r>
    <s v="COUNTY"/>
    <x v="18"/>
    <s v="872105"/>
    <n v="5"/>
    <n v="5"/>
    <x v="1"/>
    <d v="2016-11-01T00:00:00"/>
    <x v="7"/>
    <n v="5787930"/>
    <n v="5"/>
    <n v="1"/>
  </r>
  <r>
    <s v="COUNTY"/>
    <x v="18"/>
    <s v="872618"/>
    <n v="5"/>
    <n v="5"/>
    <x v="1"/>
    <d v="2016-11-01T00:00:00"/>
    <x v="7"/>
    <n v="5787960"/>
    <n v="5"/>
    <n v="1"/>
  </r>
  <r>
    <s v="COUNTY"/>
    <x v="18"/>
    <s v="872956"/>
    <n v="-5"/>
    <n v="5"/>
    <x v="1"/>
    <d v="2016-11-01T00:00:00"/>
    <x v="7"/>
    <n v="5729440"/>
    <n v="5"/>
    <n v="-1"/>
  </r>
  <r>
    <s v="COUNTY"/>
    <x v="18"/>
    <s v="873895"/>
    <n v="-5"/>
    <n v="5"/>
    <x v="1"/>
    <d v="2016-11-01T00:00:00"/>
    <x v="7"/>
    <n v="5767480"/>
    <n v="5"/>
    <n v="-1"/>
  </r>
  <r>
    <s v="COUNTY"/>
    <x v="18"/>
    <s v="873896"/>
    <n v="5"/>
    <n v="5"/>
    <x v="1"/>
    <d v="2016-11-01T00:00:00"/>
    <x v="7"/>
    <n v="5005691"/>
    <n v="5"/>
    <n v="1"/>
  </r>
  <r>
    <s v="COUNTY"/>
    <x v="18"/>
    <s v="873930"/>
    <n v="-5"/>
    <n v="5"/>
    <x v="1"/>
    <d v="2016-11-01T00:00:00"/>
    <x v="7"/>
    <n v="5708830"/>
    <n v="5"/>
    <n v="-1"/>
  </r>
  <r>
    <s v="COUNTY"/>
    <x v="18"/>
    <s v="873999"/>
    <n v="5"/>
    <n v="5"/>
    <x v="1"/>
    <d v="2016-11-01T00:00:00"/>
    <x v="7"/>
    <n v="5006975"/>
    <n v="5"/>
    <n v="1"/>
  </r>
  <r>
    <s v="COUNTY"/>
    <x v="18"/>
    <s v="874006"/>
    <n v="5"/>
    <n v="5"/>
    <x v="1"/>
    <d v="2016-11-01T00:00:00"/>
    <x v="7"/>
    <n v="5784680"/>
    <n v="5"/>
    <n v="1"/>
  </r>
  <r>
    <s v="COUNTY"/>
    <x v="18"/>
    <s v="874013"/>
    <n v="-5"/>
    <n v="5"/>
    <x v="1"/>
    <d v="2016-11-01T00:00:00"/>
    <x v="7"/>
    <n v="5004058"/>
    <n v="5"/>
    <n v="-1"/>
  </r>
  <r>
    <s v="COUNTY"/>
    <x v="18"/>
    <s v="884789"/>
    <n v="5"/>
    <n v="5"/>
    <x v="1"/>
    <d v="2016-11-01T00:00:00"/>
    <x v="7"/>
    <n v="5772890"/>
    <n v="5"/>
    <n v="1"/>
  </r>
  <r>
    <s v="COUNTY"/>
    <x v="18"/>
    <s v="884790"/>
    <n v="5"/>
    <n v="5"/>
    <x v="1"/>
    <d v="2016-11-01T00:00:00"/>
    <x v="7"/>
    <n v="5772890"/>
    <n v="5"/>
    <n v="1"/>
  </r>
  <r>
    <s v="COUNTY"/>
    <x v="18"/>
    <s v="884791"/>
    <n v="5"/>
    <n v="5"/>
    <x v="1"/>
    <d v="2016-11-01T00:00:00"/>
    <x v="7"/>
    <n v="5772890"/>
    <n v="5"/>
    <n v="1"/>
  </r>
  <r>
    <s v="COUNTY"/>
    <x v="18"/>
    <s v="884792"/>
    <n v="5"/>
    <n v="5"/>
    <x v="1"/>
    <d v="2016-11-01T00:00:00"/>
    <x v="7"/>
    <n v="5772890"/>
    <n v="5"/>
    <n v="1"/>
  </r>
  <r>
    <s v="COUNTY"/>
    <x v="18"/>
    <s v="884793"/>
    <n v="5"/>
    <n v="5"/>
    <x v="1"/>
    <d v="2016-11-01T00:00:00"/>
    <x v="7"/>
    <n v="5772890"/>
    <n v="5"/>
    <n v="1"/>
  </r>
  <r>
    <s v="AWH"/>
    <x v="18"/>
    <s v="13360488"/>
    <n v="270"/>
    <n v="270"/>
    <x v="1"/>
    <d v="2016-11-01T00:00:00"/>
    <x v="7"/>
    <n v="5767930"/>
    <n v="5"/>
    <n v="54"/>
  </r>
  <r>
    <s v="SpokCity"/>
    <x v="18"/>
    <s v="13360488"/>
    <n v="25"/>
    <n v="25"/>
    <x v="1"/>
    <d v="2016-11-01T00:00:00"/>
    <x v="7"/>
    <n v="5013494"/>
    <n v="5"/>
    <n v="5"/>
  </r>
  <r>
    <s v="COUNTY"/>
    <x v="18"/>
    <s v="13360488"/>
    <n v="385"/>
    <n v="385"/>
    <x v="1"/>
    <d v="2016-11-01T00:00:00"/>
    <x v="7"/>
    <n v="5783470"/>
    <n v="5"/>
    <n v="77"/>
  </r>
  <r>
    <s v="COUNTY"/>
    <x v="18"/>
    <s v="13360488"/>
    <n v="30"/>
    <n v="30"/>
    <x v="1"/>
    <d v="2016-11-01T00:00:00"/>
    <x v="7"/>
    <n v="5767910"/>
    <n v="5"/>
    <n v="6"/>
  </r>
  <r>
    <s v="COUNTY"/>
    <x v="18"/>
    <s v="13360488"/>
    <n v="10"/>
    <n v="10"/>
    <x v="1"/>
    <d v="2016-11-01T00:00:00"/>
    <x v="7"/>
    <n v="5731640"/>
    <n v="5"/>
    <n v="2"/>
  </r>
  <r>
    <s v="COUNTY"/>
    <x v="18"/>
    <s v="13360488"/>
    <n v="10"/>
    <n v="10"/>
    <x v="1"/>
    <d v="2016-11-01T00:00:00"/>
    <x v="7"/>
    <n v="5786210"/>
    <n v="5"/>
    <n v="2"/>
  </r>
  <r>
    <s v="COUNTY"/>
    <x v="18"/>
    <s v="13360488"/>
    <n v="5"/>
    <n v="5"/>
    <x v="1"/>
    <d v="2016-11-01T00:00:00"/>
    <x v="7"/>
    <n v="5786450"/>
    <n v="5"/>
    <n v="1"/>
  </r>
  <r>
    <s v="COUNTY"/>
    <x v="18"/>
    <s v="13360488"/>
    <n v="10"/>
    <n v="10"/>
    <x v="1"/>
    <d v="2016-11-01T00:00:00"/>
    <x v="7"/>
    <n v="5770590"/>
    <n v="5"/>
    <n v="2"/>
  </r>
  <r>
    <s v="COUNTY"/>
    <x v="18"/>
    <s v="13360488"/>
    <n v="3888"/>
    <n v="3888"/>
    <x v="1"/>
    <d v="2016-11-01T00:00:00"/>
    <x v="7"/>
    <n v="5014181"/>
    <n v="5"/>
    <n v="777.6"/>
  </r>
  <r>
    <s v="AWH"/>
    <x v="18"/>
    <s v="13629802"/>
    <n v="10"/>
    <n v="10"/>
    <x v="1"/>
    <d v="2016-11-01T00:00:00"/>
    <x v="7"/>
    <n v="5769510"/>
    <n v="5"/>
    <n v="2"/>
  </r>
  <r>
    <s v="COUNTY"/>
    <x v="18"/>
    <s v="13629802"/>
    <n v="30"/>
    <n v="30"/>
    <x v="1"/>
    <d v="2016-11-01T00:00:00"/>
    <x v="7"/>
    <n v="5771970"/>
    <n v="5"/>
    <n v="6"/>
  </r>
  <r>
    <s v="COUNTY"/>
    <x v="18"/>
    <s v="13629802"/>
    <n v="5"/>
    <n v="5"/>
    <x v="1"/>
    <d v="2016-11-01T00:00:00"/>
    <x v="7"/>
    <n v="5787310"/>
    <n v="5"/>
    <n v="1"/>
  </r>
  <r>
    <s v="COUNTY"/>
    <x v="18"/>
    <s v="13629802"/>
    <n v="470"/>
    <n v="470"/>
    <x v="1"/>
    <d v="2016-11-01T00:00:00"/>
    <x v="7"/>
    <n v="5764700"/>
    <n v="5"/>
    <n v="94"/>
  </r>
  <r>
    <s v="AWH"/>
    <x v="18"/>
    <s v="13860659"/>
    <n v="165"/>
    <n v="165"/>
    <x v="1"/>
    <d v="2016-11-01T00:00:00"/>
    <x v="7"/>
    <n v="5763680"/>
    <n v="5"/>
    <n v="33"/>
  </r>
  <r>
    <s v="SpokCity"/>
    <x v="18"/>
    <s v="13860659"/>
    <n v="50"/>
    <n v="50"/>
    <x v="1"/>
    <d v="2016-11-01T00:00:00"/>
    <x v="7"/>
    <n v="5763770"/>
    <n v="5"/>
    <n v="10"/>
  </r>
  <r>
    <s v="COUNTY"/>
    <x v="18"/>
    <s v="13860659"/>
    <n v="300"/>
    <n v="300"/>
    <x v="1"/>
    <d v="2016-11-01T00:00:00"/>
    <x v="7"/>
    <n v="5785240"/>
    <n v="5"/>
    <n v="60"/>
  </r>
  <r>
    <s v="COUNTY"/>
    <x v="18"/>
    <s v="13860659"/>
    <n v="15"/>
    <n v="15"/>
    <x v="1"/>
    <d v="2016-11-01T00:00:00"/>
    <x v="7"/>
    <n v="5780930"/>
    <n v="5"/>
    <n v="3"/>
  </r>
  <r>
    <s v="COUNTY"/>
    <x v="18"/>
    <s v="13860659"/>
    <n v="10"/>
    <n v="10"/>
    <x v="1"/>
    <d v="2016-11-01T00:00:00"/>
    <x v="7"/>
    <n v="5763140"/>
    <n v="5"/>
    <n v="2"/>
  </r>
  <r>
    <s v="COUNTY"/>
    <x v="18"/>
    <s v="13860659"/>
    <n v="5"/>
    <n v="5"/>
    <x v="1"/>
    <d v="2016-11-01T00:00:00"/>
    <x v="7"/>
    <n v="5766580"/>
    <n v="5"/>
    <n v="1"/>
  </r>
  <r>
    <s v="COUNTY"/>
    <x v="18"/>
    <s v="13860659"/>
    <n v="3091"/>
    <n v="3091"/>
    <x v="1"/>
    <d v="2016-11-01T00:00:00"/>
    <x v="7"/>
    <n v="5762450"/>
    <n v="5"/>
    <n v="618.20000000000005"/>
  </r>
  <r>
    <s v="COUNTY"/>
    <x v="18"/>
    <s v="13860659"/>
    <n v="5"/>
    <n v="5"/>
    <x v="1"/>
    <d v="2016-11-01T00:00:00"/>
    <x v="7"/>
    <n v="5778950"/>
    <n v="5"/>
    <n v="1"/>
  </r>
  <r>
    <s v="COUNTY"/>
    <x v="18"/>
    <s v="875867"/>
    <n v="5"/>
    <n v="5"/>
    <x v="1"/>
    <d v="2016-11-07T00:00:00"/>
    <x v="7"/>
    <n v="5762750"/>
    <n v="5"/>
    <n v="1"/>
  </r>
  <r>
    <s v="COUNTY"/>
    <x v="18"/>
    <s v="876280"/>
    <n v="5"/>
    <n v="5"/>
    <x v="1"/>
    <d v="2016-11-07T00:00:00"/>
    <x v="7"/>
    <n v="5788050"/>
    <n v="5"/>
    <n v="1"/>
  </r>
  <r>
    <s v="COUNTY"/>
    <x v="18"/>
    <s v="876668"/>
    <n v="5"/>
    <n v="5"/>
    <x v="1"/>
    <d v="2016-11-07T00:00:00"/>
    <x v="7"/>
    <n v="5788070"/>
    <n v="5"/>
    <n v="1"/>
  </r>
  <r>
    <s v="COUNTY"/>
    <x v="18"/>
    <s v="877104"/>
    <n v="5"/>
    <n v="5"/>
    <x v="1"/>
    <d v="2016-11-07T00:00:00"/>
    <x v="7"/>
    <n v="5016076"/>
    <n v="5"/>
    <n v="1"/>
  </r>
  <r>
    <s v="COUNTY"/>
    <x v="18"/>
    <s v="877167"/>
    <n v="5"/>
    <n v="5"/>
    <x v="1"/>
    <d v="2016-11-07T00:00:00"/>
    <x v="7"/>
    <n v="5770060"/>
    <n v="5"/>
    <n v="1"/>
  </r>
  <r>
    <s v="COUNTY"/>
    <x v="18"/>
    <s v="877227"/>
    <n v="2.5"/>
    <n v="2.5"/>
    <x v="1"/>
    <d v="2016-11-07T00:00:00"/>
    <x v="7"/>
    <n v="5763190"/>
    <n v="5"/>
    <n v="0.5"/>
  </r>
  <r>
    <s v="COUNTY"/>
    <x v="18"/>
    <s v="877259"/>
    <n v="2.5"/>
    <n v="2.5"/>
    <x v="1"/>
    <d v="2016-11-07T00:00:00"/>
    <x v="7"/>
    <n v="5705390"/>
    <n v="5"/>
    <n v="0.5"/>
  </r>
  <r>
    <s v="COUNTY"/>
    <x v="18"/>
    <s v="878865"/>
    <n v="2.5"/>
    <n v="2.5"/>
    <x v="1"/>
    <d v="2016-11-07T00:00:00"/>
    <x v="7"/>
    <n v="5005731"/>
    <n v="5"/>
    <n v="0.5"/>
  </r>
  <r>
    <s v="COUNTY"/>
    <x v="18"/>
    <s v="880181"/>
    <n v="2.5"/>
    <n v="2.5"/>
    <x v="1"/>
    <d v="2016-11-07T00:00:00"/>
    <x v="7"/>
    <n v="5004514"/>
    <n v="5"/>
    <n v="0.5"/>
  </r>
  <r>
    <s v="COUNTY"/>
    <x v="18"/>
    <s v="880244"/>
    <n v="2.5"/>
    <n v="2.5"/>
    <x v="1"/>
    <d v="2016-11-07T00:00:00"/>
    <x v="7"/>
    <n v="5758890"/>
    <n v="5"/>
    <n v="0.5"/>
  </r>
  <r>
    <s v="COUNTY"/>
    <x v="18"/>
    <s v="880332"/>
    <n v="-2.5"/>
    <n v="2.5"/>
    <x v="1"/>
    <d v="2016-11-07T00:00:00"/>
    <x v="7"/>
    <n v="5013920"/>
    <n v="5"/>
    <n v="-0.5"/>
  </r>
  <r>
    <s v="COUNTY"/>
    <x v="18"/>
    <s v="880368"/>
    <n v="2.5"/>
    <n v="2.5"/>
    <x v="1"/>
    <d v="2016-11-07T00:00:00"/>
    <x v="7"/>
    <n v="5007475"/>
    <n v="5"/>
    <n v="0.5"/>
  </r>
  <r>
    <s v="COUNTY"/>
    <x v="18"/>
    <s v="881247"/>
    <n v="5"/>
    <n v="5"/>
    <x v="1"/>
    <d v="2016-11-07T00:00:00"/>
    <x v="7"/>
    <n v="5741820"/>
    <n v="5"/>
    <n v="1"/>
  </r>
  <r>
    <s v="COUNTY"/>
    <x v="18"/>
    <s v="883209"/>
    <n v="2.5"/>
    <n v="2.5"/>
    <x v="1"/>
    <d v="2016-11-07T00:00:00"/>
    <x v="7"/>
    <n v="5778270"/>
    <n v="5"/>
    <n v="0.5"/>
  </r>
  <r>
    <s v="COUNTY"/>
    <x v="18"/>
    <s v="883279"/>
    <n v="-2.5"/>
    <n v="2.5"/>
    <x v="1"/>
    <d v="2016-11-07T00:00:00"/>
    <x v="7"/>
    <n v="5004319"/>
    <n v="5"/>
    <n v="-0.5"/>
  </r>
  <r>
    <s v="COUNTY"/>
    <x v="18"/>
    <s v="883281"/>
    <n v="2.5"/>
    <n v="2.5"/>
    <x v="1"/>
    <d v="2016-11-07T00:00:00"/>
    <x v="7"/>
    <n v="5005604"/>
    <n v="5"/>
    <n v="0.5"/>
  </r>
  <r>
    <s v="COUNTY"/>
    <x v="18"/>
    <s v="883288"/>
    <n v="2.5"/>
    <n v="2.5"/>
    <x v="1"/>
    <d v="2016-11-07T00:00:00"/>
    <x v="7"/>
    <n v="5013056"/>
    <n v="5"/>
    <n v="0.5"/>
  </r>
  <r>
    <s v="COUNTY"/>
    <x v="18"/>
    <s v="883395"/>
    <n v="2.5"/>
    <n v="2.5"/>
    <x v="1"/>
    <d v="2016-11-07T00:00:00"/>
    <x v="7"/>
    <n v="5770610"/>
    <n v="5"/>
    <n v="0.5"/>
  </r>
  <r>
    <s v="COUNTY"/>
    <x v="18"/>
    <s v="883397"/>
    <n v="2.5"/>
    <n v="2.5"/>
    <x v="1"/>
    <d v="2016-11-07T00:00:00"/>
    <x v="7"/>
    <n v="5777680"/>
    <n v="5"/>
    <n v="0.5"/>
  </r>
  <r>
    <s v="COUNTY"/>
    <x v="18"/>
    <s v="883399"/>
    <n v="2.5"/>
    <n v="2.5"/>
    <x v="1"/>
    <d v="2016-11-07T00:00:00"/>
    <x v="7"/>
    <n v="5782380"/>
    <n v="5"/>
    <n v="0.5"/>
  </r>
  <r>
    <s v="COUNTY"/>
    <x v="18"/>
    <s v="883433"/>
    <n v="2.5"/>
    <n v="2.5"/>
    <x v="1"/>
    <d v="2016-11-07T00:00:00"/>
    <x v="7"/>
    <n v="5786020"/>
    <n v="5"/>
    <n v="0.5"/>
  </r>
  <r>
    <s v="COUNTY"/>
    <x v="18"/>
    <s v="883446"/>
    <n v="2.5"/>
    <n v="2.5"/>
    <x v="1"/>
    <d v="2016-11-07T00:00:00"/>
    <x v="7"/>
    <n v="5005228"/>
    <n v="5"/>
    <n v="0.5"/>
  </r>
  <r>
    <s v="COUNTY"/>
    <x v="18"/>
    <s v="883454"/>
    <n v="2.5"/>
    <n v="2.5"/>
    <x v="1"/>
    <d v="2016-11-07T00:00:00"/>
    <x v="7"/>
    <n v="5016108"/>
    <n v="5"/>
    <n v="0.5"/>
  </r>
  <r>
    <s v="COUNTY"/>
    <x v="18"/>
    <s v="876722"/>
    <n v="5"/>
    <n v="5"/>
    <x v="1"/>
    <d v="2016-11-14T00:00:00"/>
    <x v="7"/>
    <n v="5788080"/>
    <n v="5"/>
    <n v="1"/>
  </r>
  <r>
    <s v="COUNTY"/>
    <x v="18"/>
    <s v="877613"/>
    <n v="5"/>
    <n v="5"/>
    <x v="1"/>
    <d v="2016-11-14T00:00:00"/>
    <x v="7"/>
    <n v="5775340"/>
    <n v="5"/>
    <n v="1"/>
  </r>
  <r>
    <s v="COUNTY"/>
    <x v="18"/>
    <s v="877628"/>
    <n v="5"/>
    <n v="5"/>
    <x v="1"/>
    <d v="2016-11-14T00:00:00"/>
    <x v="7"/>
    <n v="5784860"/>
    <n v="5"/>
    <n v="1"/>
  </r>
  <r>
    <s v="COUNTY"/>
    <x v="18"/>
    <s v="878916"/>
    <n v="5"/>
    <n v="5"/>
    <x v="1"/>
    <d v="2016-11-14T00:00:00"/>
    <x v="7"/>
    <n v="5788200"/>
    <n v="5"/>
    <n v="1"/>
  </r>
  <r>
    <s v="COUNTY"/>
    <x v="18"/>
    <s v="879685"/>
    <n v="2.5"/>
    <n v="2.5"/>
    <x v="1"/>
    <d v="2016-11-14T00:00:00"/>
    <x v="7"/>
    <n v="5770460"/>
    <n v="5"/>
    <n v="0.5"/>
  </r>
  <r>
    <s v="COUNTY"/>
    <x v="18"/>
    <s v="880172"/>
    <n v="-2.5"/>
    <n v="2.5"/>
    <x v="1"/>
    <d v="2016-11-14T00:00:00"/>
    <x v="7"/>
    <n v="5004265"/>
    <n v="5"/>
    <n v="-0.5"/>
  </r>
  <r>
    <s v="COUNTY"/>
    <x v="18"/>
    <s v="880175"/>
    <n v="-2.5"/>
    <n v="2.5"/>
    <x v="1"/>
    <d v="2016-11-14T00:00:00"/>
    <x v="7"/>
    <n v="5781440"/>
    <n v="5"/>
    <n v="-0.5"/>
  </r>
  <r>
    <s v="COUNTY"/>
    <x v="18"/>
    <s v="880187"/>
    <n v="-2.5"/>
    <n v="2.5"/>
    <x v="1"/>
    <d v="2016-11-14T00:00:00"/>
    <x v="7"/>
    <n v="5772610"/>
    <n v="5"/>
    <n v="-0.5"/>
  </r>
  <r>
    <s v="COUNTY"/>
    <x v="18"/>
    <s v="880250"/>
    <n v="2.5"/>
    <n v="2.5"/>
    <x v="1"/>
    <d v="2016-11-14T00:00:00"/>
    <x v="7"/>
    <n v="5736360"/>
    <n v="5"/>
    <n v="0.5"/>
  </r>
  <r>
    <s v="COUNTY"/>
    <x v="18"/>
    <s v="880293"/>
    <n v="-2.5"/>
    <n v="2.5"/>
    <x v="1"/>
    <d v="2016-11-14T00:00:00"/>
    <x v="7"/>
    <n v="5787960"/>
    <n v="5"/>
    <n v="-0.5"/>
  </r>
  <r>
    <s v="COUNTY"/>
    <x v="18"/>
    <s v="880371"/>
    <n v="-2.5"/>
    <n v="2.5"/>
    <x v="1"/>
    <d v="2016-11-14T00:00:00"/>
    <x v="7"/>
    <n v="5728090"/>
    <n v="5"/>
    <n v="-0.5"/>
  </r>
  <r>
    <s v="COUNTY"/>
    <x v="18"/>
    <s v="880397"/>
    <n v="-2.5"/>
    <n v="2.5"/>
    <x v="1"/>
    <d v="2016-11-14T00:00:00"/>
    <x v="7"/>
    <n v="5767680"/>
    <n v="5"/>
    <n v="-0.5"/>
  </r>
  <r>
    <s v="COUNTY"/>
    <x v="18"/>
    <s v="880525"/>
    <n v="2.5"/>
    <n v="2.5"/>
    <x v="1"/>
    <d v="2016-11-14T00:00:00"/>
    <x v="7"/>
    <n v="5741980"/>
    <n v="5"/>
    <n v="0.5"/>
  </r>
  <r>
    <s v="COUNTY"/>
    <x v="18"/>
    <s v="880715"/>
    <n v="-2.5"/>
    <n v="2.5"/>
    <x v="1"/>
    <d v="2016-11-14T00:00:00"/>
    <x v="7"/>
    <n v="5758090"/>
    <n v="5"/>
    <n v="-0.5"/>
  </r>
  <r>
    <s v="COUNTY"/>
    <x v="18"/>
    <s v="883235"/>
    <n v="2.5"/>
    <n v="2.5"/>
    <x v="1"/>
    <d v="2016-11-14T00:00:00"/>
    <x v="7"/>
    <n v="5781740"/>
    <n v="5"/>
    <n v="0.5"/>
  </r>
  <r>
    <s v="COUNTY"/>
    <x v="18"/>
    <s v="883238"/>
    <n v="2.5"/>
    <n v="2.5"/>
    <x v="1"/>
    <d v="2016-11-14T00:00:00"/>
    <x v="7"/>
    <n v="5740340"/>
    <n v="5"/>
    <n v="0.5"/>
  </r>
  <r>
    <s v="COUNTY"/>
    <x v="18"/>
    <s v="883240"/>
    <n v="2.5"/>
    <n v="2.5"/>
    <x v="1"/>
    <d v="2016-11-14T00:00:00"/>
    <x v="7"/>
    <n v="5773840"/>
    <n v="5"/>
    <n v="0.5"/>
  </r>
  <r>
    <s v="COUNTY"/>
    <x v="18"/>
    <s v="883241"/>
    <n v="2.5"/>
    <n v="2.5"/>
    <x v="1"/>
    <d v="2016-11-14T00:00:00"/>
    <x v="7"/>
    <n v="5774450"/>
    <n v="5"/>
    <n v="0.5"/>
  </r>
  <r>
    <s v="AWH"/>
    <x v="18"/>
    <s v="883246"/>
    <n v="2.5"/>
    <n v="2.5"/>
    <x v="1"/>
    <d v="2016-11-14T00:00:00"/>
    <x v="7"/>
    <n v="5763740"/>
    <n v="5"/>
    <n v="0.5"/>
  </r>
  <r>
    <s v="COUNTY"/>
    <x v="18"/>
    <s v="883247"/>
    <n v="2.5"/>
    <n v="2.5"/>
    <x v="1"/>
    <d v="2016-11-14T00:00:00"/>
    <x v="7"/>
    <n v="5711110"/>
    <n v="5"/>
    <n v="0.5"/>
  </r>
  <r>
    <s v="COUNTY"/>
    <x v="18"/>
    <s v="883274"/>
    <n v="2.5"/>
    <n v="2.5"/>
    <x v="1"/>
    <d v="2016-11-14T00:00:00"/>
    <x v="7"/>
    <n v="5015875"/>
    <n v="5"/>
    <n v="0.5"/>
  </r>
  <r>
    <s v="COUNTY"/>
    <x v="18"/>
    <s v="883276"/>
    <n v="2.5"/>
    <n v="2.5"/>
    <x v="1"/>
    <d v="2016-11-14T00:00:00"/>
    <x v="7"/>
    <n v="5005236"/>
    <n v="5"/>
    <n v="0.5"/>
  </r>
  <r>
    <s v="COUNTY"/>
    <x v="18"/>
    <s v="883392"/>
    <n v="2.5"/>
    <n v="2.5"/>
    <x v="1"/>
    <d v="2016-11-14T00:00:00"/>
    <x v="7"/>
    <n v="5763180"/>
    <n v="5"/>
    <n v="0.5"/>
  </r>
  <r>
    <s v="COUNTY"/>
    <x v="18"/>
    <s v="883440"/>
    <n v="2.5"/>
    <n v="2.5"/>
    <x v="1"/>
    <d v="2016-11-14T00:00:00"/>
    <x v="7"/>
    <n v="5785290"/>
    <n v="5"/>
    <n v="0.5"/>
  </r>
  <r>
    <s v="COUNTY"/>
    <x v="18"/>
    <s v="883455"/>
    <n v="2.5"/>
    <n v="2.5"/>
    <x v="1"/>
    <d v="2016-11-14T00:00:00"/>
    <x v="7"/>
    <n v="5756800"/>
    <n v="5"/>
    <n v="0.5"/>
  </r>
  <r>
    <s v="COUNTY"/>
    <x v="18"/>
    <s v="883468"/>
    <n v="2.5"/>
    <n v="2.5"/>
    <x v="1"/>
    <d v="2016-11-14T00:00:00"/>
    <x v="7"/>
    <n v="5761420"/>
    <n v="5"/>
    <n v="0.5"/>
  </r>
  <r>
    <s v="COUNTY"/>
    <x v="18"/>
    <s v="883476"/>
    <n v="2.5"/>
    <n v="2.5"/>
    <x v="1"/>
    <d v="2016-11-14T00:00:00"/>
    <x v="7"/>
    <n v="5780940"/>
    <n v="5"/>
    <n v="0.5"/>
  </r>
  <r>
    <s v="COUNTY"/>
    <x v="18"/>
    <s v="883563"/>
    <n v="2.5"/>
    <n v="2.5"/>
    <x v="1"/>
    <d v="2016-11-14T00:00:00"/>
    <x v="7"/>
    <n v="5782050"/>
    <n v="5"/>
    <n v="0.5"/>
  </r>
  <r>
    <s v="COUNTY"/>
    <x v="18"/>
    <s v="883582"/>
    <n v="3"/>
    <n v="3"/>
    <x v="1"/>
    <d v="2016-11-14T00:00:00"/>
    <x v="7"/>
    <n v="5781990"/>
    <n v="5"/>
    <n v="0.6"/>
  </r>
  <r>
    <s v="COUNTY"/>
    <x v="18"/>
    <s v="877262"/>
    <n v="2.5"/>
    <n v="2.5"/>
    <x v="1"/>
    <d v="2016-11-21T00:00:00"/>
    <x v="7"/>
    <n v="5788110"/>
    <n v="5"/>
    <n v="0.5"/>
  </r>
  <r>
    <s v="COUNTY"/>
    <x v="18"/>
    <s v="877590"/>
    <n v="2.5"/>
    <n v="2.5"/>
    <x v="1"/>
    <d v="2016-11-21T00:00:00"/>
    <x v="7"/>
    <n v="5788120"/>
    <n v="5"/>
    <n v="0.5"/>
  </r>
  <r>
    <s v="COUNTY"/>
    <x v="18"/>
    <s v="878872"/>
    <n v="2.5"/>
    <n v="2.5"/>
    <x v="1"/>
    <d v="2016-11-21T00:00:00"/>
    <x v="7"/>
    <n v="5788190"/>
    <n v="5"/>
    <n v="0.5"/>
  </r>
  <r>
    <s v="COUNTY"/>
    <x v="18"/>
    <s v="880618"/>
    <n v="2.5"/>
    <n v="2.5"/>
    <x v="1"/>
    <d v="2016-11-21T00:00:00"/>
    <x v="7"/>
    <n v="5004199"/>
    <n v="5"/>
    <n v="0.5"/>
  </r>
  <r>
    <s v="COUNTY"/>
    <x v="18"/>
    <s v="880620"/>
    <n v="2.5"/>
    <n v="2.5"/>
    <x v="1"/>
    <d v="2016-11-21T00:00:00"/>
    <x v="7"/>
    <n v="5788350"/>
    <n v="5"/>
    <n v="0.5"/>
  </r>
  <r>
    <s v="COUNTY"/>
    <x v="18"/>
    <s v="881271"/>
    <n v="2.5"/>
    <n v="2.5"/>
    <x v="1"/>
    <d v="2016-11-21T00:00:00"/>
    <x v="7"/>
    <n v="5708830"/>
    <n v="5"/>
    <n v="0.5"/>
  </r>
  <r>
    <s v="COUNTY"/>
    <x v="18"/>
    <s v="883285"/>
    <n v="5"/>
    <n v="5"/>
    <x v="1"/>
    <d v="2016-11-21T00:00:00"/>
    <x v="7"/>
    <n v="5007040"/>
    <n v="5"/>
    <n v="1"/>
  </r>
  <r>
    <s v="COUNTY"/>
    <x v="18"/>
    <s v="883426"/>
    <n v="2.5"/>
    <n v="2.5"/>
    <x v="1"/>
    <d v="2016-11-21T00:00:00"/>
    <x v="7"/>
    <n v="5788500"/>
    <n v="5"/>
    <n v="0.5"/>
  </r>
  <r>
    <s v="COUNTY"/>
    <x v="18"/>
    <s v="883558"/>
    <n v="5"/>
    <n v="5"/>
    <x v="1"/>
    <d v="2016-11-21T00:00:00"/>
    <x v="7"/>
    <n v="5004376"/>
    <n v="5"/>
    <n v="1"/>
  </r>
  <r>
    <s v="COUNTY"/>
    <x v="18"/>
    <s v="883565"/>
    <n v="5"/>
    <n v="5"/>
    <x v="1"/>
    <d v="2016-11-21T00:00:00"/>
    <x v="7"/>
    <n v="5776360"/>
    <n v="5"/>
    <n v="1"/>
  </r>
  <r>
    <s v="COUNTY"/>
    <x v="18"/>
    <s v="885743"/>
    <n v="5"/>
    <n v="5"/>
    <x v="1"/>
    <d v="2016-11-21T00:00:00"/>
    <x v="7"/>
    <n v="5785530"/>
    <n v="5"/>
    <n v="1"/>
  </r>
  <r>
    <s v="COUNTY"/>
    <x v="18"/>
    <s v="889710"/>
    <n v="-5"/>
    <n v="5"/>
    <x v="1"/>
    <d v="2016-11-21T00:00:00"/>
    <x v="7"/>
    <n v="5007661"/>
    <n v="5"/>
    <n v="-1"/>
  </r>
  <r>
    <s v="COUNTY"/>
    <x v="18"/>
    <s v="881107"/>
    <n v="2.5"/>
    <n v="2.5"/>
    <x v="1"/>
    <d v="2016-11-28T00:00:00"/>
    <x v="7"/>
    <n v="5788390"/>
    <n v="5"/>
    <n v="0.5"/>
  </r>
  <r>
    <s v="COUNTY"/>
    <x v="18"/>
    <s v="883469"/>
    <n v="2.5"/>
    <n v="2.5"/>
    <x v="1"/>
    <d v="2016-11-28T00:00:00"/>
    <x v="7"/>
    <n v="5763180"/>
    <n v="5"/>
    <n v="0.5"/>
  </r>
  <r>
    <s v="COUNTY"/>
    <x v="18"/>
    <s v="883486"/>
    <n v="2.5"/>
    <n v="2.5"/>
    <x v="1"/>
    <d v="2016-11-28T00:00:00"/>
    <x v="7"/>
    <n v="5788530"/>
    <n v="5"/>
    <n v="0.5"/>
  </r>
  <r>
    <s v="COUNTY"/>
    <x v="18"/>
    <s v="883597"/>
    <n v="2.5"/>
    <n v="2.5"/>
    <x v="1"/>
    <d v="2016-11-28T00:00:00"/>
    <x v="7"/>
    <n v="5786020"/>
    <n v="5"/>
    <n v="0.5"/>
  </r>
  <r>
    <s v="COUNTY"/>
    <x v="18"/>
    <s v="883602"/>
    <n v="2.5"/>
    <n v="2.5"/>
    <x v="1"/>
    <d v="2016-11-28T00:00:00"/>
    <x v="7"/>
    <n v="5788590"/>
    <n v="5"/>
    <n v="0.5"/>
  </r>
  <r>
    <s v="COUNTY"/>
    <x v="18"/>
    <s v="883634"/>
    <n v="2.5"/>
    <n v="2.5"/>
    <x v="1"/>
    <d v="2016-11-28T00:00:00"/>
    <x v="7"/>
    <n v="5740340"/>
    <n v="5"/>
    <n v="0.5"/>
  </r>
  <r>
    <s v="COUNTY"/>
    <x v="18"/>
    <s v="883646"/>
    <n v="2.5"/>
    <n v="2.5"/>
    <x v="1"/>
    <d v="2016-11-28T00:00:00"/>
    <x v="7"/>
    <n v="5785290"/>
    <n v="5"/>
    <n v="0.5"/>
  </r>
  <r>
    <s v="COUNTY"/>
    <x v="18"/>
    <s v="883648"/>
    <n v="2.5"/>
    <n v="2.5"/>
    <x v="1"/>
    <d v="2016-11-28T00:00:00"/>
    <x v="7"/>
    <n v="5711110"/>
    <n v="5"/>
    <n v="0.5"/>
  </r>
  <r>
    <s v="COUNTY"/>
    <x v="18"/>
    <s v="883676"/>
    <n v="2.5"/>
    <n v="2.5"/>
    <x v="1"/>
    <d v="2016-11-28T00:00:00"/>
    <x v="7"/>
    <n v="5781990"/>
    <n v="5"/>
    <n v="0.5"/>
  </r>
  <r>
    <s v="COUNTY"/>
    <x v="18"/>
    <s v="884667"/>
    <n v="2.5"/>
    <n v="2.5"/>
    <x v="1"/>
    <d v="2016-11-28T00:00:00"/>
    <x v="7"/>
    <n v="5788640"/>
    <n v="5"/>
    <n v="0.5"/>
  </r>
  <r>
    <s v="COUNTY"/>
    <x v="18"/>
    <s v="884681"/>
    <n v="2.5"/>
    <n v="2.5"/>
    <x v="1"/>
    <d v="2016-11-28T00:00:00"/>
    <x v="7"/>
    <n v="5788670"/>
    <n v="5"/>
    <n v="0.5"/>
  </r>
  <r>
    <s v="COUNTY"/>
    <x v="18"/>
    <s v="884686"/>
    <n v="2.5"/>
    <n v="2.5"/>
    <x v="1"/>
    <d v="2016-11-28T00:00:00"/>
    <x v="7"/>
    <n v="5781740"/>
    <n v="5"/>
    <n v="0.5"/>
  </r>
  <r>
    <s v="COUNTY"/>
    <x v="18"/>
    <s v="884828"/>
    <n v="2.5"/>
    <n v="2.5"/>
    <x v="1"/>
    <d v="2016-11-28T00:00:00"/>
    <x v="7"/>
    <n v="5005236"/>
    <n v="5"/>
    <n v="0.5"/>
  </r>
  <r>
    <s v="COUNTY"/>
    <x v="18"/>
    <s v="885049"/>
    <n v="5"/>
    <n v="5"/>
    <x v="1"/>
    <d v="2016-11-28T00:00:00"/>
    <x v="7"/>
    <n v="5777860"/>
    <n v="5"/>
    <n v="1"/>
  </r>
  <r>
    <s v="COUNTY"/>
    <x v="18"/>
    <s v="885050"/>
    <n v="5"/>
    <n v="5"/>
    <x v="1"/>
    <d v="2016-11-28T00:00:00"/>
    <x v="7"/>
    <n v="5765420"/>
    <n v="5"/>
    <n v="1"/>
  </r>
  <r>
    <s v="COUNTY"/>
    <x v="18"/>
    <s v="885591"/>
    <n v="5"/>
    <n v="5"/>
    <x v="1"/>
    <d v="2016-11-28T00:00:00"/>
    <x v="7"/>
    <n v="5747770"/>
    <n v="5"/>
    <n v="1"/>
  </r>
  <r>
    <s v="COUNTY"/>
    <x v="18"/>
    <s v="887186"/>
    <n v="5"/>
    <n v="5"/>
    <x v="1"/>
    <d v="2016-11-28T00:00:00"/>
    <x v="7"/>
    <n v="5776800"/>
    <n v="5"/>
    <n v="1"/>
  </r>
  <r>
    <s v="COUNTY"/>
    <x v="18"/>
    <s v="887906"/>
    <n v="5"/>
    <n v="5"/>
    <x v="1"/>
    <d v="2016-11-28T00:00:00"/>
    <x v="7"/>
    <n v="5005021"/>
    <n v="5"/>
    <n v="1"/>
  </r>
  <r>
    <s v="COUNTY"/>
    <x v="18"/>
    <s v="888542"/>
    <n v="5"/>
    <n v="5"/>
    <x v="1"/>
    <d v="2016-11-28T00:00:00"/>
    <x v="7"/>
    <n v="5778980"/>
    <n v="5"/>
    <n v="1"/>
  </r>
  <r>
    <s v="COUNTY"/>
    <x v="18"/>
    <s v="889714"/>
    <n v="-5"/>
    <n v="5"/>
    <x v="1"/>
    <d v="2016-11-28T00:00:00"/>
    <x v="7"/>
    <n v="5762450"/>
    <n v="5"/>
    <n v="-1"/>
  </r>
  <r>
    <s v="AWH"/>
    <x v="18"/>
    <s v="13860703"/>
    <n v="5"/>
    <n v="5"/>
    <x v="1"/>
    <d v="2016-11-30T00:00:00"/>
    <x v="7"/>
    <n v="5776820"/>
    <n v="5"/>
    <n v="1"/>
  </r>
  <r>
    <s v="SpokCity"/>
    <x v="18"/>
    <s v="13860703"/>
    <n v="6"/>
    <n v="6"/>
    <x v="1"/>
    <d v="2016-11-30T00:00:00"/>
    <x v="7"/>
    <n v="5783250"/>
    <n v="5"/>
    <n v="1.2"/>
  </r>
  <r>
    <s v="COUNTY"/>
    <x v="18"/>
    <s v="13860703"/>
    <n v="10"/>
    <n v="10"/>
    <x v="1"/>
    <d v="2016-11-30T00:00:00"/>
    <x v="7"/>
    <n v="5767870"/>
    <n v="5"/>
    <n v="2"/>
  </r>
  <r>
    <s v="COUNTY"/>
    <x v="18"/>
    <s v="13860703"/>
    <n v="20"/>
    <n v="20"/>
    <x v="1"/>
    <d v="2016-11-30T00:00:00"/>
    <x v="7"/>
    <n v="5014808"/>
    <n v="5"/>
    <n v="4"/>
  </r>
  <r>
    <s v="COUNTY"/>
    <x v="18"/>
    <s v="880177"/>
    <n v="-5"/>
    <n v="5"/>
    <x v="1"/>
    <d v="2016-12-01T00:00:00"/>
    <x v="8"/>
    <n v="5781440"/>
    <n v="5"/>
    <n v="-1"/>
  </r>
  <r>
    <s v="COUNTY"/>
    <x v="18"/>
    <s v="880295"/>
    <n v="-5"/>
    <n v="5"/>
    <x v="1"/>
    <d v="2016-12-01T00:00:00"/>
    <x v="8"/>
    <n v="5787960"/>
    <n v="5"/>
    <n v="-1"/>
  </r>
  <r>
    <s v="COUNTY"/>
    <x v="18"/>
    <s v="880333"/>
    <n v="-5"/>
    <n v="5"/>
    <x v="1"/>
    <d v="2016-12-01T00:00:00"/>
    <x v="8"/>
    <n v="5013920"/>
    <n v="5"/>
    <n v="-1"/>
  </r>
  <r>
    <s v="COUNTY"/>
    <x v="18"/>
    <s v="880373"/>
    <n v="-5"/>
    <n v="5"/>
    <x v="1"/>
    <d v="2016-12-01T00:00:00"/>
    <x v="8"/>
    <n v="5728090"/>
    <n v="5"/>
    <n v="-1"/>
  </r>
  <r>
    <s v="COUNTY"/>
    <x v="18"/>
    <s v="883350"/>
    <n v="5"/>
    <n v="5"/>
    <x v="1"/>
    <d v="2016-12-01T00:00:00"/>
    <x v="8"/>
    <n v="5788480"/>
    <n v="5"/>
    <n v="1"/>
  </r>
  <r>
    <s v="COUNTY"/>
    <x v="18"/>
    <s v="883606"/>
    <n v="-5"/>
    <n v="5"/>
    <x v="1"/>
    <d v="2016-12-01T00:00:00"/>
    <x v="8"/>
    <n v="5723380"/>
    <n v="5"/>
    <n v="-1"/>
  </r>
  <r>
    <s v="COUNTY"/>
    <x v="18"/>
    <s v="884674"/>
    <n v="5"/>
    <n v="5"/>
    <x v="1"/>
    <d v="2016-12-01T00:00:00"/>
    <x v="8"/>
    <n v="5788660"/>
    <n v="5"/>
    <n v="1"/>
  </r>
  <r>
    <s v="COUNTY"/>
    <x v="18"/>
    <s v="884716"/>
    <n v="5"/>
    <n v="5"/>
    <x v="1"/>
    <d v="2016-12-01T00:00:00"/>
    <x v="8"/>
    <n v="5788690"/>
    <n v="5"/>
    <n v="1"/>
  </r>
  <r>
    <s v="COUNTY"/>
    <x v="18"/>
    <s v="884786"/>
    <n v="5"/>
    <n v="5"/>
    <x v="1"/>
    <d v="2016-12-01T00:00:00"/>
    <x v="8"/>
    <n v="5788700"/>
    <n v="5"/>
    <n v="1"/>
  </r>
  <r>
    <s v="COUNTY"/>
    <x v="18"/>
    <s v="884831"/>
    <n v="5"/>
    <n v="5"/>
    <x v="1"/>
    <d v="2016-12-01T00:00:00"/>
    <x v="8"/>
    <n v="5788730"/>
    <n v="5"/>
    <n v="1"/>
  </r>
  <r>
    <s v="COUNTY"/>
    <x v="18"/>
    <s v="884852"/>
    <n v="5"/>
    <n v="5"/>
    <x v="1"/>
    <d v="2016-12-01T00:00:00"/>
    <x v="8"/>
    <n v="5788740"/>
    <n v="5"/>
    <n v="1"/>
  </r>
  <r>
    <s v="COUNTY"/>
    <x v="18"/>
    <s v="885603"/>
    <n v="5"/>
    <n v="5"/>
    <x v="1"/>
    <d v="2016-12-01T00:00:00"/>
    <x v="8"/>
    <n v="5788760"/>
    <n v="5"/>
    <n v="1"/>
  </r>
  <r>
    <s v="COUNTY"/>
    <x v="18"/>
    <s v="885657"/>
    <n v="5"/>
    <n v="5"/>
    <x v="1"/>
    <d v="2016-12-01T00:00:00"/>
    <x v="8"/>
    <n v="5788770"/>
    <n v="5"/>
    <n v="1"/>
  </r>
  <r>
    <s v="COUNTY"/>
    <x v="18"/>
    <s v="885754"/>
    <n v="5"/>
    <n v="5"/>
    <x v="1"/>
    <d v="2016-12-01T00:00:00"/>
    <x v="8"/>
    <n v="5774450"/>
    <n v="5"/>
    <n v="1"/>
  </r>
  <r>
    <s v="COUNTY"/>
    <x v="18"/>
    <s v="886138"/>
    <n v="5"/>
    <n v="5"/>
    <x v="1"/>
    <d v="2016-12-01T00:00:00"/>
    <x v="8"/>
    <n v="5788800"/>
    <n v="5"/>
    <n v="1"/>
  </r>
  <r>
    <s v="COUNTY"/>
    <x v="18"/>
    <s v="886141"/>
    <n v="5"/>
    <n v="5"/>
    <x v="1"/>
    <d v="2016-12-01T00:00:00"/>
    <x v="8"/>
    <n v="5788810"/>
    <n v="5"/>
    <n v="1"/>
  </r>
  <r>
    <s v="COUNTY"/>
    <x v="18"/>
    <s v="886400"/>
    <n v="5"/>
    <n v="5"/>
    <x v="1"/>
    <d v="2016-12-01T00:00:00"/>
    <x v="8"/>
    <n v="5788780"/>
    <n v="5"/>
    <n v="1"/>
  </r>
  <r>
    <s v="COUNTY"/>
    <x v="18"/>
    <s v="886718"/>
    <n v="5"/>
    <n v="5"/>
    <x v="1"/>
    <d v="2016-12-01T00:00:00"/>
    <x v="8"/>
    <n v="5788830"/>
    <n v="5"/>
    <n v="1"/>
  </r>
  <r>
    <s v="COUNTY"/>
    <x v="18"/>
    <s v="887096"/>
    <n v="5"/>
    <n v="5"/>
    <x v="1"/>
    <d v="2016-12-01T00:00:00"/>
    <x v="8"/>
    <n v="5777680"/>
    <n v="5"/>
    <n v="1"/>
  </r>
  <r>
    <s v="COUNTY"/>
    <x v="18"/>
    <s v="887867"/>
    <n v="5"/>
    <n v="5"/>
    <x v="1"/>
    <d v="2016-12-01T00:00:00"/>
    <x v="8"/>
    <n v="5788840"/>
    <n v="5"/>
    <n v="1"/>
  </r>
  <r>
    <s v="COUNTY"/>
    <x v="18"/>
    <s v="887895"/>
    <n v="5"/>
    <n v="5"/>
    <x v="1"/>
    <d v="2016-12-01T00:00:00"/>
    <x v="8"/>
    <n v="5788850"/>
    <n v="5"/>
    <n v="1"/>
  </r>
  <r>
    <s v="COUNTY"/>
    <x v="18"/>
    <s v="887968"/>
    <n v="5"/>
    <n v="5"/>
    <x v="1"/>
    <d v="2016-12-01T00:00:00"/>
    <x v="8"/>
    <n v="5788870"/>
    <n v="5"/>
    <n v="1"/>
  </r>
  <r>
    <s v="COUNTY"/>
    <x v="18"/>
    <s v="887972"/>
    <n v="5"/>
    <n v="5"/>
    <x v="1"/>
    <d v="2016-12-01T00:00:00"/>
    <x v="8"/>
    <n v="5788880"/>
    <n v="5"/>
    <n v="1"/>
  </r>
  <r>
    <s v="COUNTY"/>
    <x v="18"/>
    <s v="888442"/>
    <n v="5"/>
    <n v="5"/>
    <x v="1"/>
    <d v="2016-12-01T00:00:00"/>
    <x v="8"/>
    <n v="5758890"/>
    <n v="5"/>
    <n v="1"/>
  </r>
  <r>
    <s v="COUNTY"/>
    <x v="18"/>
    <s v="892244"/>
    <n v="-5"/>
    <n v="5"/>
    <x v="1"/>
    <d v="2016-12-01T00:00:00"/>
    <x v="8"/>
    <n v="5778310"/>
    <n v="5"/>
    <n v="-1"/>
  </r>
  <r>
    <s v="COUNTY"/>
    <x v="18"/>
    <s v="907311"/>
    <n v="-5"/>
    <n v="5"/>
    <x v="1"/>
    <d v="2016-12-01T00:00:00"/>
    <x v="8"/>
    <n v="5789000"/>
    <n v="5"/>
    <n v="-1"/>
  </r>
  <r>
    <s v="SpokCity"/>
    <x v="18"/>
    <s v="907312"/>
    <n v="-5"/>
    <n v="5"/>
    <x v="1"/>
    <d v="2016-12-01T00:00:00"/>
    <x v="8"/>
    <n v="5004549"/>
    <n v="5"/>
    <n v="-1"/>
  </r>
  <r>
    <s v="COUNTY"/>
    <x v="18"/>
    <s v="907313"/>
    <n v="-5"/>
    <n v="5"/>
    <x v="1"/>
    <d v="2016-12-01T00:00:00"/>
    <x v="8"/>
    <n v="5005228"/>
    <n v="5"/>
    <n v="-1"/>
  </r>
  <r>
    <s v="COUNTY"/>
    <x v="18"/>
    <s v="907314"/>
    <n v="-5"/>
    <n v="5"/>
    <x v="1"/>
    <d v="2016-12-01T00:00:00"/>
    <x v="8"/>
    <n v="5005604"/>
    <n v="5"/>
    <n v="-1"/>
  </r>
  <r>
    <s v="COUNTY"/>
    <x v="18"/>
    <s v="907315"/>
    <n v="-5"/>
    <n v="5"/>
    <x v="1"/>
    <d v="2016-12-01T00:00:00"/>
    <x v="8"/>
    <n v="5013056"/>
    <n v="5"/>
    <n v="-1"/>
  </r>
  <r>
    <s v="COUNTY"/>
    <x v="18"/>
    <s v="907316"/>
    <n v="-5"/>
    <n v="5"/>
    <x v="1"/>
    <d v="2016-12-01T00:00:00"/>
    <x v="8"/>
    <n v="5015875"/>
    <n v="5"/>
    <n v="-1"/>
  </r>
  <r>
    <s v="COUNTY"/>
    <x v="18"/>
    <s v="907317"/>
    <n v="-5"/>
    <n v="5"/>
    <x v="1"/>
    <d v="2016-12-01T00:00:00"/>
    <x v="8"/>
    <n v="5016108"/>
    <n v="5"/>
    <n v="-1"/>
  </r>
  <r>
    <s v="COUNTY"/>
    <x v="18"/>
    <s v="907318"/>
    <n v="-5"/>
    <n v="5"/>
    <x v="1"/>
    <d v="2016-12-01T00:00:00"/>
    <x v="8"/>
    <n v="5743110"/>
    <n v="5"/>
    <n v="-1"/>
  </r>
  <r>
    <s v="COUNTY"/>
    <x v="18"/>
    <s v="907319"/>
    <n v="-5"/>
    <n v="5"/>
    <x v="1"/>
    <d v="2016-12-01T00:00:00"/>
    <x v="8"/>
    <n v="5762450"/>
    <n v="5"/>
    <n v="-1"/>
  </r>
  <r>
    <s v="AWH"/>
    <x v="18"/>
    <s v="907320"/>
    <n v="-5"/>
    <n v="5"/>
    <x v="1"/>
    <d v="2016-12-01T00:00:00"/>
    <x v="8"/>
    <n v="5763740"/>
    <n v="5"/>
    <n v="-1"/>
  </r>
  <r>
    <s v="COUNTY"/>
    <x v="18"/>
    <s v="907321"/>
    <n v="-5"/>
    <n v="5"/>
    <x v="1"/>
    <d v="2016-12-01T00:00:00"/>
    <x v="8"/>
    <n v="5766040"/>
    <n v="5"/>
    <n v="-1"/>
  </r>
  <r>
    <s v="COUNTY"/>
    <x v="18"/>
    <s v="907322"/>
    <n v="-5"/>
    <n v="5"/>
    <x v="1"/>
    <d v="2016-12-01T00:00:00"/>
    <x v="8"/>
    <n v="5766860"/>
    <n v="5"/>
    <n v="-1"/>
  </r>
  <r>
    <s v="COUNTY"/>
    <x v="18"/>
    <s v="907323"/>
    <n v="-5"/>
    <n v="5"/>
    <x v="1"/>
    <d v="2016-12-01T00:00:00"/>
    <x v="8"/>
    <n v="5776800"/>
    <n v="5"/>
    <n v="-1"/>
  </r>
  <r>
    <s v="COUNTY"/>
    <x v="18"/>
    <s v="907324"/>
    <n v="-5"/>
    <n v="5"/>
    <x v="1"/>
    <d v="2016-12-01T00:00:00"/>
    <x v="8"/>
    <n v="5778310"/>
    <n v="5"/>
    <n v="-1"/>
  </r>
  <r>
    <s v="COUNTY"/>
    <x v="18"/>
    <s v="907325"/>
    <n v="-5"/>
    <n v="5"/>
    <x v="1"/>
    <d v="2016-12-01T00:00:00"/>
    <x v="8"/>
    <n v="5778310"/>
    <n v="5"/>
    <n v="-1"/>
  </r>
  <r>
    <s v="COUNTY"/>
    <x v="18"/>
    <s v="907326"/>
    <n v="-5"/>
    <n v="5"/>
    <x v="1"/>
    <d v="2016-12-01T00:00:00"/>
    <x v="8"/>
    <n v="5778980"/>
    <n v="5"/>
    <n v="-1"/>
  </r>
  <r>
    <s v="COUNTY"/>
    <x v="18"/>
    <s v="907327"/>
    <n v="-5"/>
    <n v="5"/>
    <x v="1"/>
    <d v="2016-12-01T00:00:00"/>
    <x v="8"/>
    <n v="5780940"/>
    <n v="5"/>
    <n v="-1"/>
  </r>
  <r>
    <s v="COUNTY"/>
    <x v="18"/>
    <s v="907328"/>
    <n v="-5"/>
    <n v="5"/>
    <x v="1"/>
    <d v="2016-12-01T00:00:00"/>
    <x v="8"/>
    <n v="5782380"/>
    <n v="5"/>
    <n v="-1"/>
  </r>
  <r>
    <s v="COUNTY"/>
    <x v="18"/>
    <s v="907329"/>
    <n v="-5"/>
    <n v="5"/>
    <x v="1"/>
    <d v="2016-12-01T00:00:00"/>
    <x v="8"/>
    <n v="5788950"/>
    <n v="5"/>
    <n v="-1"/>
  </r>
  <r>
    <s v="COUNTY"/>
    <x v="18"/>
    <s v="907330"/>
    <n v="-5"/>
    <n v="5"/>
    <x v="1"/>
    <d v="2016-12-01T00:00:00"/>
    <x v="8"/>
    <n v="5788980"/>
    <n v="5"/>
    <n v="-1"/>
  </r>
  <r>
    <s v="COUNTY"/>
    <x v="18"/>
    <s v="907331"/>
    <n v="-5"/>
    <n v="5"/>
    <x v="1"/>
    <d v="2016-12-01T00:00:00"/>
    <x v="8"/>
    <n v="5789050"/>
    <n v="5"/>
    <n v="-1"/>
  </r>
  <r>
    <s v="COUNTY"/>
    <x v="18"/>
    <s v="907332"/>
    <n v="-5"/>
    <n v="5"/>
    <x v="1"/>
    <d v="2016-12-01T00:00:00"/>
    <x v="8"/>
    <n v="5789070"/>
    <n v="5"/>
    <n v="-1"/>
  </r>
  <r>
    <s v="COUNTY"/>
    <x v="18"/>
    <s v="907333"/>
    <n v="-5"/>
    <n v="5"/>
    <x v="1"/>
    <d v="2016-12-01T00:00:00"/>
    <x v="8"/>
    <n v="5789090"/>
    <n v="5"/>
    <n v="-1"/>
  </r>
  <r>
    <s v="COUNTY"/>
    <x v="18"/>
    <s v="907334"/>
    <n v="-5"/>
    <n v="5"/>
    <x v="1"/>
    <d v="2016-12-01T00:00:00"/>
    <x v="8"/>
    <n v="5789130"/>
    <n v="5"/>
    <n v="-1"/>
  </r>
  <r>
    <s v="COUNTY"/>
    <x v="18"/>
    <s v="907335"/>
    <n v="-5"/>
    <n v="5"/>
    <x v="1"/>
    <d v="2016-12-01T00:00:00"/>
    <x v="8"/>
    <n v="5789170"/>
    <n v="5"/>
    <n v="-1"/>
  </r>
  <r>
    <s v="COUNTY"/>
    <x v="18"/>
    <s v="907336"/>
    <n v="-5"/>
    <n v="5"/>
    <x v="1"/>
    <d v="2016-12-01T00:00:00"/>
    <x v="8"/>
    <n v="5789180"/>
    <n v="5"/>
    <n v="-1"/>
  </r>
  <r>
    <s v="COUNTY"/>
    <x v="18"/>
    <s v="907337"/>
    <n v="-5"/>
    <n v="5"/>
    <x v="1"/>
    <d v="2016-12-01T00:00:00"/>
    <x v="8"/>
    <n v="5789200"/>
    <n v="5"/>
    <n v="-1"/>
  </r>
  <r>
    <s v="COUNTY"/>
    <x v="18"/>
    <s v="907338"/>
    <n v="-5"/>
    <n v="5"/>
    <x v="1"/>
    <d v="2016-12-01T00:00:00"/>
    <x v="8"/>
    <n v="5789220"/>
    <n v="5"/>
    <n v="-1"/>
  </r>
  <r>
    <s v="COUNTY"/>
    <x v="18"/>
    <s v="907339"/>
    <n v="-5"/>
    <n v="5"/>
    <x v="1"/>
    <d v="2016-12-01T00:00:00"/>
    <x v="8"/>
    <n v="5789330"/>
    <n v="5"/>
    <n v="-1"/>
  </r>
  <r>
    <s v="COUNTY"/>
    <x v="18"/>
    <s v="907340"/>
    <n v="-5"/>
    <n v="5"/>
    <x v="1"/>
    <d v="2016-12-01T00:00:00"/>
    <x v="8"/>
    <n v="5789340"/>
    <n v="5"/>
    <n v="-1"/>
  </r>
  <r>
    <s v="COUNTY"/>
    <x v="18"/>
    <s v="907341"/>
    <n v="-5"/>
    <n v="5"/>
    <x v="1"/>
    <d v="2016-12-01T00:00:00"/>
    <x v="8"/>
    <n v="5789350"/>
    <n v="5"/>
    <n v="-1"/>
  </r>
  <r>
    <s v="COUNTY"/>
    <x v="18"/>
    <s v="907342"/>
    <n v="-5"/>
    <n v="5"/>
    <x v="1"/>
    <d v="2016-12-01T00:00:00"/>
    <x v="8"/>
    <n v="5789370"/>
    <n v="5"/>
    <n v="-1"/>
  </r>
  <r>
    <s v="COUNTY"/>
    <x v="18"/>
    <s v="907343"/>
    <n v="-5"/>
    <n v="5"/>
    <x v="1"/>
    <d v="2016-12-01T00:00:00"/>
    <x v="8"/>
    <n v="5789380"/>
    <n v="5"/>
    <n v="-1"/>
  </r>
  <r>
    <s v="COUNTY"/>
    <x v="18"/>
    <s v="907344"/>
    <n v="-5"/>
    <n v="5"/>
    <x v="1"/>
    <d v="2016-12-01T00:00:00"/>
    <x v="8"/>
    <n v="5789400"/>
    <n v="5"/>
    <n v="-1"/>
  </r>
  <r>
    <s v="AWH"/>
    <x v="18"/>
    <s v="13629815"/>
    <n v="10"/>
    <n v="10"/>
    <x v="1"/>
    <d v="2016-12-01T00:00:00"/>
    <x v="8"/>
    <n v="5769510"/>
    <n v="5"/>
    <n v="2"/>
  </r>
  <r>
    <s v="COUNTY"/>
    <x v="18"/>
    <s v="13629815"/>
    <n v="35"/>
    <n v="35"/>
    <x v="1"/>
    <d v="2016-12-01T00:00:00"/>
    <x v="8"/>
    <n v="5781150"/>
    <n v="5"/>
    <n v="7"/>
  </r>
  <r>
    <s v="COUNTY"/>
    <x v="18"/>
    <s v="13629815"/>
    <n v="5"/>
    <n v="5"/>
    <x v="1"/>
    <d v="2016-12-01T00:00:00"/>
    <x v="8"/>
    <n v="5787310"/>
    <n v="5"/>
    <n v="1"/>
  </r>
  <r>
    <s v="COUNTY"/>
    <x v="18"/>
    <s v="13629815"/>
    <n v="530"/>
    <n v="530"/>
    <x v="1"/>
    <d v="2016-12-01T00:00:00"/>
    <x v="8"/>
    <n v="5781180"/>
    <n v="5"/>
    <n v="106"/>
  </r>
  <r>
    <s v="AWH"/>
    <x v="18"/>
    <s v="13860671"/>
    <n v="165"/>
    <n v="165"/>
    <x v="1"/>
    <d v="2016-12-01T00:00:00"/>
    <x v="8"/>
    <n v="5777650"/>
    <n v="5"/>
    <n v="33"/>
  </r>
  <r>
    <s v="SpokCity"/>
    <x v="18"/>
    <s v="13860671"/>
    <n v="50"/>
    <n v="50"/>
    <x v="1"/>
    <d v="2016-12-01T00:00:00"/>
    <x v="8"/>
    <n v="5763770"/>
    <n v="5"/>
    <n v="10"/>
  </r>
  <r>
    <s v="COUNTY"/>
    <x v="18"/>
    <s v="13860671"/>
    <n v="315"/>
    <n v="315"/>
    <x v="1"/>
    <d v="2016-12-01T00:00:00"/>
    <x v="8"/>
    <n v="5765780"/>
    <n v="5"/>
    <n v="63"/>
  </r>
  <r>
    <s v="COUNTY"/>
    <x v="18"/>
    <s v="13860671"/>
    <n v="20"/>
    <n v="20"/>
    <x v="1"/>
    <d v="2016-12-01T00:00:00"/>
    <x v="8"/>
    <n v="5788530"/>
    <n v="5"/>
    <n v="4"/>
  </r>
  <r>
    <s v="COUNTY"/>
    <x v="18"/>
    <s v="13860671"/>
    <n v="10"/>
    <n v="10"/>
    <x v="1"/>
    <d v="2016-12-01T00:00:00"/>
    <x v="8"/>
    <n v="5758770"/>
    <n v="5"/>
    <n v="2"/>
  </r>
  <r>
    <s v="COUNTY"/>
    <x v="18"/>
    <s v="13860671"/>
    <n v="5"/>
    <n v="5"/>
    <x v="1"/>
    <d v="2016-12-01T00:00:00"/>
    <x v="8"/>
    <n v="5781990"/>
    <n v="5"/>
    <n v="1"/>
  </r>
  <r>
    <s v="COUNTY"/>
    <x v="18"/>
    <s v="13860671"/>
    <n v="10"/>
    <n v="10"/>
    <x v="1"/>
    <d v="2016-12-01T00:00:00"/>
    <x v="8"/>
    <n v="5770460"/>
    <n v="5"/>
    <n v="2"/>
  </r>
  <r>
    <s v="COUNTY"/>
    <x v="18"/>
    <s v="13860671"/>
    <n v="3216"/>
    <n v="3216"/>
    <x v="1"/>
    <d v="2016-12-01T00:00:00"/>
    <x v="8"/>
    <n v="5774510"/>
    <n v="5"/>
    <n v="643.20000000000005"/>
  </r>
  <r>
    <s v="COUNTY"/>
    <x v="18"/>
    <s v="13860671"/>
    <n v="5"/>
    <n v="5"/>
    <x v="1"/>
    <d v="2016-12-01T00:00:00"/>
    <x v="8"/>
    <n v="5778950"/>
    <n v="5"/>
    <n v="1"/>
  </r>
  <r>
    <s v="AWH"/>
    <x v="18"/>
    <s v="14071048"/>
    <n v="265"/>
    <n v="265"/>
    <x v="1"/>
    <d v="2016-12-01T00:00:00"/>
    <x v="8"/>
    <n v="5770270"/>
    <n v="5"/>
    <n v="53"/>
  </r>
  <r>
    <s v="SpokCity"/>
    <x v="18"/>
    <s v="14071048"/>
    <n v="30"/>
    <n v="30"/>
    <x v="1"/>
    <d v="2016-12-01T00:00:00"/>
    <x v="8"/>
    <n v="5772010"/>
    <n v="5"/>
    <n v="6"/>
  </r>
  <r>
    <s v="COUNTY"/>
    <x v="18"/>
    <s v="14071048"/>
    <n v="380"/>
    <n v="380"/>
    <x v="1"/>
    <d v="2016-12-01T00:00:00"/>
    <x v="8"/>
    <n v="5779690"/>
    <n v="5"/>
    <n v="76"/>
  </r>
  <r>
    <s v="COUNTY"/>
    <x v="18"/>
    <s v="14071048"/>
    <n v="30"/>
    <n v="30"/>
    <x v="1"/>
    <d v="2016-12-01T00:00:00"/>
    <x v="8"/>
    <n v="5767910"/>
    <n v="5"/>
    <n v="6"/>
  </r>
  <r>
    <s v="COUNTY"/>
    <x v="18"/>
    <s v="14071048"/>
    <n v="10"/>
    <n v="10"/>
    <x v="1"/>
    <d v="2016-12-01T00:00:00"/>
    <x v="8"/>
    <n v="5748400"/>
    <n v="5"/>
    <n v="2"/>
  </r>
  <r>
    <s v="COUNTY"/>
    <x v="18"/>
    <s v="14071048"/>
    <n v="10"/>
    <n v="10"/>
    <x v="1"/>
    <d v="2016-12-01T00:00:00"/>
    <x v="8"/>
    <n v="5778180"/>
    <n v="5"/>
    <n v="2"/>
  </r>
  <r>
    <s v="COUNTY"/>
    <x v="18"/>
    <s v="14071048"/>
    <n v="10"/>
    <n v="10"/>
    <x v="1"/>
    <d v="2016-12-01T00:00:00"/>
    <x v="8"/>
    <n v="5770590"/>
    <n v="5"/>
    <n v="2"/>
  </r>
  <r>
    <s v="COUNTY"/>
    <x v="18"/>
    <s v="14071048"/>
    <n v="3750"/>
    <n v="3750"/>
    <x v="1"/>
    <d v="2016-12-01T00:00:00"/>
    <x v="8"/>
    <n v="5770360"/>
    <n v="5"/>
    <n v="750"/>
  </r>
  <r>
    <s v="COUNTY"/>
    <x v="18"/>
    <s v="889113"/>
    <n v="5"/>
    <n v="5"/>
    <x v="1"/>
    <d v="2016-12-05T00:00:00"/>
    <x v="8"/>
    <n v="5730460"/>
    <n v="5"/>
    <n v="1"/>
  </r>
  <r>
    <s v="COUNTY"/>
    <x v="18"/>
    <s v="890014"/>
    <n v="-2.5"/>
    <n v="2.5"/>
    <x v="1"/>
    <d v="2016-12-05T00:00:00"/>
    <x v="8"/>
    <n v="5761520"/>
    <n v="5"/>
    <n v="-0.5"/>
  </r>
  <r>
    <s v="COUNTY"/>
    <x v="18"/>
    <s v="890041"/>
    <n v="2.5"/>
    <n v="2.5"/>
    <x v="1"/>
    <d v="2016-12-05T00:00:00"/>
    <x v="8"/>
    <n v="5748130"/>
    <n v="5"/>
    <n v="0.5"/>
  </r>
  <r>
    <s v="COUNTY"/>
    <x v="18"/>
    <s v="891733"/>
    <n v="-2.5"/>
    <n v="2.5"/>
    <x v="1"/>
    <d v="2016-12-05T00:00:00"/>
    <x v="8"/>
    <n v="5788190"/>
    <n v="5"/>
    <n v="-0.5"/>
  </r>
  <r>
    <s v="COUNTY"/>
    <x v="18"/>
    <s v="895974"/>
    <n v="2.5"/>
    <n v="2.5"/>
    <x v="1"/>
    <d v="2016-12-05T00:00:00"/>
    <x v="8"/>
    <n v="5759710"/>
    <n v="5"/>
    <n v="0.5"/>
  </r>
  <r>
    <s v="COUNTY"/>
    <x v="18"/>
    <s v="890652"/>
    <n v="5"/>
    <n v="5"/>
    <x v="1"/>
    <d v="2016-12-12T00:00:00"/>
    <x v="8"/>
    <n v="5788980"/>
    <n v="5"/>
    <n v="1"/>
  </r>
  <r>
    <s v="COUNTY"/>
    <x v="18"/>
    <s v="891104"/>
    <n v="2.5"/>
    <n v="2.5"/>
    <x v="1"/>
    <d v="2016-12-12T00:00:00"/>
    <x v="8"/>
    <n v="5005228"/>
    <n v="5"/>
    <n v="0.5"/>
  </r>
  <r>
    <s v="SpokCity"/>
    <x v="18"/>
    <s v="891631"/>
    <n v="2.5"/>
    <n v="2.5"/>
    <x v="1"/>
    <d v="2016-12-12T00:00:00"/>
    <x v="8"/>
    <n v="5004549"/>
    <n v="5"/>
    <n v="0.5"/>
  </r>
  <r>
    <s v="COUNTY"/>
    <x v="18"/>
    <s v="891753"/>
    <n v="2.5"/>
    <n v="2.5"/>
    <x v="1"/>
    <d v="2016-12-12T00:00:00"/>
    <x v="8"/>
    <n v="5782380"/>
    <n v="5"/>
    <n v="0.5"/>
  </r>
  <r>
    <s v="COUNTY"/>
    <x v="18"/>
    <s v="891981"/>
    <n v="2.5"/>
    <n v="2.5"/>
    <x v="1"/>
    <d v="2016-12-12T00:00:00"/>
    <x v="8"/>
    <n v="5739860"/>
    <n v="5"/>
    <n v="0.5"/>
  </r>
  <r>
    <s v="COUNTY"/>
    <x v="18"/>
    <s v="892188"/>
    <n v="2.5"/>
    <n v="2.5"/>
    <x v="1"/>
    <d v="2016-12-12T00:00:00"/>
    <x v="8"/>
    <n v="5724140"/>
    <n v="5"/>
    <n v="0.5"/>
  </r>
  <r>
    <s v="COUNTY"/>
    <x v="18"/>
    <s v="893139"/>
    <n v="2.5"/>
    <n v="2.5"/>
    <x v="1"/>
    <d v="2016-12-12T00:00:00"/>
    <x v="8"/>
    <n v="5766140"/>
    <n v="5"/>
    <n v="0.5"/>
  </r>
  <r>
    <s v="COUNTY"/>
    <x v="18"/>
    <s v="894735"/>
    <n v="2.5"/>
    <n v="2.5"/>
    <x v="1"/>
    <d v="2016-12-12T00:00:00"/>
    <x v="8"/>
    <n v="5764710"/>
    <n v="5"/>
    <n v="0.5"/>
  </r>
  <r>
    <s v="COUNTY"/>
    <x v="18"/>
    <s v="895595"/>
    <n v="2.5"/>
    <n v="2.5"/>
    <x v="1"/>
    <d v="2016-12-12T00:00:00"/>
    <x v="8"/>
    <n v="5766860"/>
    <n v="5"/>
    <n v="0.5"/>
  </r>
  <r>
    <s v="COUNTY"/>
    <x v="18"/>
    <s v="895606"/>
    <n v="2.5"/>
    <n v="2.5"/>
    <x v="1"/>
    <d v="2016-12-12T00:00:00"/>
    <x v="8"/>
    <n v="5779460"/>
    <n v="5"/>
    <n v="0.5"/>
  </r>
  <r>
    <s v="COUNTY"/>
    <x v="18"/>
    <s v="895627"/>
    <n v="2.5"/>
    <n v="2.5"/>
    <x v="1"/>
    <d v="2016-12-12T00:00:00"/>
    <x v="8"/>
    <n v="5752870"/>
    <n v="5"/>
    <n v="0.5"/>
  </r>
  <r>
    <s v="COUNTY"/>
    <x v="18"/>
    <s v="895895"/>
    <n v="2.5"/>
    <n v="2.5"/>
    <x v="1"/>
    <d v="2016-12-12T00:00:00"/>
    <x v="8"/>
    <n v="5766040"/>
    <n v="5"/>
    <n v="0.5"/>
  </r>
  <r>
    <s v="COUNTY"/>
    <x v="18"/>
    <s v="895900"/>
    <n v="2.5"/>
    <n v="2.5"/>
    <x v="1"/>
    <d v="2016-12-12T00:00:00"/>
    <x v="8"/>
    <n v="5786960"/>
    <n v="5"/>
    <n v="0.5"/>
  </r>
  <r>
    <s v="COUNTY"/>
    <x v="18"/>
    <s v="895901"/>
    <n v="2.5"/>
    <n v="2.5"/>
    <x v="1"/>
    <d v="2016-12-12T00:00:00"/>
    <x v="8"/>
    <n v="5762280"/>
    <n v="5"/>
    <n v="0.5"/>
  </r>
  <r>
    <s v="COUNTY"/>
    <x v="18"/>
    <s v="895918"/>
    <n v="2.5"/>
    <n v="2.5"/>
    <x v="1"/>
    <d v="2016-12-12T00:00:00"/>
    <x v="8"/>
    <n v="5743110"/>
    <n v="5"/>
    <n v="0.5"/>
  </r>
  <r>
    <s v="COUNTY"/>
    <x v="18"/>
    <s v="895985"/>
    <n v="-2.5"/>
    <n v="2.5"/>
    <x v="1"/>
    <d v="2016-12-12T00:00:00"/>
    <x v="8"/>
    <n v="5007009"/>
    <n v="5"/>
    <n v="-0.5"/>
  </r>
  <r>
    <s v="COUNTY"/>
    <x v="18"/>
    <s v="895987"/>
    <n v="2.5"/>
    <n v="2.5"/>
    <x v="1"/>
    <d v="2016-12-12T00:00:00"/>
    <x v="8"/>
    <n v="5006937"/>
    <n v="5"/>
    <n v="0.5"/>
  </r>
  <r>
    <s v="COUNTY"/>
    <x v="18"/>
    <s v="889746"/>
    <n v="2.5"/>
    <n v="2.5"/>
    <x v="1"/>
    <d v="2016-12-19T00:00:00"/>
    <x v="8"/>
    <n v="5788950"/>
    <n v="5"/>
    <n v="0.5"/>
  </r>
  <r>
    <s v="COUNTY"/>
    <x v="18"/>
    <s v="889760"/>
    <n v="2.5"/>
    <n v="2.5"/>
    <x v="1"/>
    <d v="2016-12-19T00:00:00"/>
    <x v="8"/>
    <n v="5005604"/>
    <n v="5"/>
    <n v="0.5"/>
  </r>
  <r>
    <s v="COUNTY"/>
    <x v="18"/>
    <s v="890098"/>
    <n v="3"/>
    <n v="3"/>
    <x v="1"/>
    <d v="2016-12-19T00:00:00"/>
    <x v="8"/>
    <n v="5789000"/>
    <n v="5"/>
    <n v="0.6"/>
  </r>
  <r>
    <s v="COUNTY"/>
    <x v="18"/>
    <s v="891030"/>
    <n v="2.5"/>
    <n v="2.5"/>
    <x v="1"/>
    <d v="2016-12-19T00:00:00"/>
    <x v="8"/>
    <n v="5789050"/>
    <n v="5"/>
    <n v="0.5"/>
  </r>
  <r>
    <s v="COUNTY"/>
    <x v="18"/>
    <s v="891545"/>
    <n v="2.5"/>
    <n v="2.5"/>
    <x v="1"/>
    <d v="2016-12-19T00:00:00"/>
    <x v="8"/>
    <n v="5013056"/>
    <n v="5"/>
    <n v="0.5"/>
  </r>
  <r>
    <s v="COUNTY"/>
    <x v="18"/>
    <s v="891553"/>
    <n v="2.5"/>
    <n v="2.5"/>
    <x v="1"/>
    <d v="2016-12-19T00:00:00"/>
    <x v="8"/>
    <n v="5789090"/>
    <n v="5"/>
    <n v="0.5"/>
  </r>
  <r>
    <s v="COUNTY"/>
    <x v="18"/>
    <s v="891743"/>
    <n v="2.5"/>
    <n v="2.5"/>
    <x v="1"/>
    <d v="2016-12-19T00:00:00"/>
    <x v="8"/>
    <n v="5789130"/>
    <n v="5"/>
    <n v="0.5"/>
  </r>
  <r>
    <s v="COUNTY"/>
    <x v="18"/>
    <s v="892168"/>
    <n v="2.5"/>
    <n v="2.5"/>
    <x v="1"/>
    <d v="2016-12-19T00:00:00"/>
    <x v="8"/>
    <n v="5762450"/>
    <n v="5"/>
    <n v="0.5"/>
  </r>
  <r>
    <s v="COUNTY"/>
    <x v="18"/>
    <s v="892171"/>
    <n v="2.5"/>
    <n v="2.5"/>
    <x v="1"/>
    <d v="2016-12-19T00:00:00"/>
    <x v="8"/>
    <n v="5780940"/>
    <n v="5"/>
    <n v="0.5"/>
  </r>
  <r>
    <s v="COUNTY"/>
    <x v="18"/>
    <s v="892949"/>
    <n v="3"/>
    <n v="3"/>
    <x v="1"/>
    <d v="2016-12-19T00:00:00"/>
    <x v="8"/>
    <n v="5789180"/>
    <n v="5"/>
    <n v="0.6"/>
  </r>
  <r>
    <s v="COUNTY"/>
    <x v="18"/>
    <s v="894294"/>
    <n v="5"/>
    <n v="5"/>
    <x v="1"/>
    <d v="2016-12-19T00:00:00"/>
    <x v="8"/>
    <n v="5770290"/>
    <n v="5"/>
    <n v="1"/>
  </r>
  <r>
    <s v="COUNTY"/>
    <x v="18"/>
    <s v="894712"/>
    <n v="2.5"/>
    <n v="2.5"/>
    <x v="1"/>
    <d v="2016-12-19T00:00:00"/>
    <x v="8"/>
    <n v="5016108"/>
    <n v="5"/>
    <n v="0.5"/>
  </r>
  <r>
    <s v="COUNTY"/>
    <x v="18"/>
    <s v="895072"/>
    <n v="5"/>
    <n v="5"/>
    <x v="1"/>
    <d v="2016-12-19T00:00:00"/>
    <x v="8"/>
    <n v="5016748"/>
    <n v="5"/>
    <n v="1"/>
  </r>
  <r>
    <s v="COUNTY"/>
    <x v="18"/>
    <s v="895451"/>
    <n v="5"/>
    <n v="5"/>
    <x v="1"/>
    <d v="2016-12-19T00:00:00"/>
    <x v="8"/>
    <n v="5778170"/>
    <n v="5"/>
    <n v="1"/>
  </r>
  <r>
    <s v="COUNTY"/>
    <x v="18"/>
    <s v="895545"/>
    <n v="5"/>
    <n v="5"/>
    <x v="1"/>
    <d v="2016-12-19T00:00:00"/>
    <x v="8"/>
    <n v="5775470"/>
    <n v="5"/>
    <n v="1"/>
  </r>
  <r>
    <s v="COUNTY"/>
    <x v="18"/>
    <s v="895581"/>
    <n v="5"/>
    <n v="5"/>
    <x v="1"/>
    <d v="2016-12-19T00:00:00"/>
    <x v="8"/>
    <n v="5778700"/>
    <n v="5"/>
    <n v="1"/>
  </r>
  <r>
    <s v="COUNTY"/>
    <x v="18"/>
    <s v="895584"/>
    <n v="5"/>
    <n v="5"/>
    <x v="1"/>
    <d v="2016-12-19T00:00:00"/>
    <x v="8"/>
    <n v="5779990"/>
    <n v="5"/>
    <n v="1"/>
  </r>
  <r>
    <s v="COUNTY"/>
    <x v="18"/>
    <s v="895868"/>
    <n v="5"/>
    <n v="5"/>
    <x v="1"/>
    <d v="2016-12-19T00:00:00"/>
    <x v="8"/>
    <n v="5006501"/>
    <n v="5"/>
    <n v="1"/>
  </r>
  <r>
    <s v="COUNTY"/>
    <x v="18"/>
    <s v="895873"/>
    <n v="5"/>
    <n v="5"/>
    <x v="1"/>
    <d v="2016-12-19T00:00:00"/>
    <x v="8"/>
    <n v="5731120"/>
    <n v="5"/>
    <n v="1"/>
  </r>
  <r>
    <s v="COUNTY"/>
    <x v="18"/>
    <s v="895879"/>
    <n v="5"/>
    <n v="5"/>
    <x v="1"/>
    <d v="2016-12-19T00:00:00"/>
    <x v="8"/>
    <n v="5772730"/>
    <n v="5"/>
    <n v="1"/>
  </r>
  <r>
    <s v="COUNTY"/>
    <x v="18"/>
    <s v="895882"/>
    <n v="5"/>
    <n v="5"/>
    <x v="1"/>
    <d v="2016-12-19T00:00:00"/>
    <x v="8"/>
    <n v="5778380"/>
    <n v="5"/>
    <n v="1"/>
  </r>
  <r>
    <s v="COUNTY"/>
    <x v="18"/>
    <s v="895884"/>
    <n v="5"/>
    <n v="5"/>
    <x v="1"/>
    <d v="2016-12-19T00:00:00"/>
    <x v="8"/>
    <n v="5775250"/>
    <n v="5"/>
    <n v="1"/>
  </r>
  <r>
    <s v="COUNTY"/>
    <x v="18"/>
    <s v="895898"/>
    <n v="5"/>
    <n v="5"/>
    <x v="1"/>
    <d v="2016-12-19T00:00:00"/>
    <x v="8"/>
    <n v="5015861"/>
    <n v="5"/>
    <n v="1"/>
  </r>
  <r>
    <s v="COUNTY"/>
    <x v="18"/>
    <s v="895906"/>
    <n v="5"/>
    <n v="5"/>
    <x v="1"/>
    <d v="2016-12-19T00:00:00"/>
    <x v="8"/>
    <n v="5769980"/>
    <n v="5"/>
    <n v="1"/>
  </r>
  <r>
    <s v="COUNTY"/>
    <x v="18"/>
    <s v="895910"/>
    <n v="5"/>
    <n v="5"/>
    <x v="1"/>
    <d v="2016-12-19T00:00:00"/>
    <x v="8"/>
    <n v="5765340"/>
    <n v="5"/>
    <n v="1"/>
  </r>
  <r>
    <s v="COUNTY"/>
    <x v="18"/>
    <s v="895921"/>
    <n v="5"/>
    <n v="5"/>
    <x v="1"/>
    <d v="2016-12-19T00:00:00"/>
    <x v="8"/>
    <n v="5007058"/>
    <n v="5"/>
    <n v="1"/>
  </r>
  <r>
    <s v="COUNTY"/>
    <x v="18"/>
    <s v="895930"/>
    <n v="5"/>
    <n v="5"/>
    <x v="1"/>
    <d v="2016-12-19T00:00:00"/>
    <x v="8"/>
    <n v="5775040"/>
    <n v="5"/>
    <n v="1"/>
  </r>
  <r>
    <s v="COUNTY"/>
    <x v="18"/>
    <s v="895931"/>
    <n v="5"/>
    <n v="5"/>
    <x v="1"/>
    <d v="2016-12-19T00:00:00"/>
    <x v="8"/>
    <n v="5782840"/>
    <n v="5"/>
    <n v="1"/>
  </r>
  <r>
    <s v="COUNTY"/>
    <x v="18"/>
    <s v="895982"/>
    <n v="5"/>
    <n v="5"/>
    <x v="1"/>
    <d v="2016-12-19T00:00:00"/>
    <x v="8"/>
    <n v="5007009"/>
    <n v="5"/>
    <n v="1"/>
  </r>
  <r>
    <s v="COUNTY"/>
    <x v="18"/>
    <s v="895482"/>
    <n v="5"/>
    <n v="5"/>
    <x v="1"/>
    <d v="2016-12-20T00:00:00"/>
    <x v="8"/>
    <n v="5756000"/>
    <n v="5"/>
    <n v="1"/>
  </r>
  <r>
    <s v="COUNTY"/>
    <x v="18"/>
    <s v="895493"/>
    <n v="5"/>
    <n v="5"/>
    <x v="1"/>
    <d v="2016-12-20T00:00:00"/>
    <x v="8"/>
    <n v="5777040"/>
    <n v="5"/>
    <n v="1"/>
  </r>
  <r>
    <s v="COUNTY"/>
    <x v="18"/>
    <s v="895537"/>
    <n v="5"/>
    <n v="5"/>
    <x v="1"/>
    <d v="2016-12-20T00:00:00"/>
    <x v="8"/>
    <n v="5006894"/>
    <n v="5"/>
    <n v="1"/>
  </r>
  <r>
    <s v="COUNTY"/>
    <x v="18"/>
    <s v="895541"/>
    <n v="5"/>
    <n v="5"/>
    <x v="1"/>
    <d v="2016-12-20T00:00:00"/>
    <x v="8"/>
    <n v="5730710"/>
    <n v="5"/>
    <n v="1"/>
  </r>
  <r>
    <s v="COUNTY"/>
    <x v="18"/>
    <s v="891054"/>
    <n v="2.5"/>
    <n v="2.5"/>
    <x v="1"/>
    <d v="2016-12-26T00:00:00"/>
    <x v="8"/>
    <n v="5789070"/>
    <n v="5"/>
    <n v="0.5"/>
  </r>
  <r>
    <s v="COUNTY"/>
    <x v="18"/>
    <s v="892003"/>
    <n v="2.5"/>
    <n v="2.5"/>
    <x v="1"/>
    <d v="2016-12-26T00:00:00"/>
    <x v="8"/>
    <n v="5778980"/>
    <n v="5"/>
    <n v="0.5"/>
  </r>
  <r>
    <s v="COUNTY"/>
    <x v="18"/>
    <s v="892166"/>
    <n v="2.5"/>
    <n v="2.5"/>
    <x v="1"/>
    <d v="2016-12-26T00:00:00"/>
    <x v="8"/>
    <n v="5789170"/>
    <n v="5"/>
    <n v="0.5"/>
  </r>
  <r>
    <s v="COUNTY"/>
    <x v="18"/>
    <s v="892240"/>
    <n v="2.5"/>
    <n v="2.5"/>
    <x v="1"/>
    <d v="2016-12-26T00:00:00"/>
    <x v="8"/>
    <n v="5015875"/>
    <n v="5"/>
    <n v="0.5"/>
  </r>
  <r>
    <s v="COUNTY"/>
    <x v="18"/>
    <s v="892817"/>
    <n v="2.5"/>
    <n v="2.5"/>
    <x v="1"/>
    <d v="2016-12-26T00:00:00"/>
    <x v="8"/>
    <n v="5778310"/>
    <n v="5"/>
    <n v="0.5"/>
  </r>
  <r>
    <s v="COUNTY"/>
    <x v="18"/>
    <s v="893107"/>
    <n v="2.5"/>
    <n v="2.5"/>
    <x v="1"/>
    <d v="2016-12-26T00:00:00"/>
    <x v="8"/>
    <n v="5789200"/>
    <n v="5"/>
    <n v="0.5"/>
  </r>
  <r>
    <s v="AWH"/>
    <x v="18"/>
    <s v="894055"/>
    <n v="2.5"/>
    <n v="2.5"/>
    <x v="1"/>
    <d v="2016-12-26T00:00:00"/>
    <x v="8"/>
    <n v="5763740"/>
    <n v="5"/>
    <n v="0.5"/>
  </r>
  <r>
    <s v="COUNTY"/>
    <x v="18"/>
    <s v="894150"/>
    <n v="2.5"/>
    <n v="2.5"/>
    <x v="1"/>
    <d v="2016-12-26T00:00:00"/>
    <x v="8"/>
    <n v="5789220"/>
    <n v="5"/>
    <n v="0.5"/>
  </r>
  <r>
    <s v="COUNTY"/>
    <x v="18"/>
    <s v="895452"/>
    <n v="2.5"/>
    <n v="2.5"/>
    <x v="1"/>
    <d v="2016-12-26T00:00:00"/>
    <x v="8"/>
    <n v="5789330"/>
    <n v="5"/>
    <n v="0.5"/>
  </r>
  <r>
    <s v="COUNTY"/>
    <x v="18"/>
    <s v="895485"/>
    <n v="2.5"/>
    <n v="2.5"/>
    <x v="1"/>
    <d v="2016-12-26T00:00:00"/>
    <x v="8"/>
    <n v="5776800"/>
    <n v="5"/>
    <n v="0.5"/>
  </r>
  <r>
    <s v="COUNTY"/>
    <x v="18"/>
    <s v="895612"/>
    <n v="2.5"/>
    <n v="2.5"/>
    <x v="1"/>
    <d v="2016-12-26T00:00:00"/>
    <x v="8"/>
    <n v="5789340"/>
    <n v="5"/>
    <n v="0.5"/>
  </r>
  <r>
    <s v="COUNTY"/>
    <x v="18"/>
    <s v="895653"/>
    <n v="2.5"/>
    <n v="2.5"/>
    <x v="1"/>
    <d v="2016-12-26T00:00:00"/>
    <x v="8"/>
    <n v="5789350"/>
    <n v="5"/>
    <n v="0.5"/>
  </r>
  <r>
    <s v="COUNTY"/>
    <x v="18"/>
    <s v="895980"/>
    <n v="2.5"/>
    <n v="2.5"/>
    <x v="1"/>
    <d v="2016-12-26T00:00:00"/>
    <x v="8"/>
    <n v="5789370"/>
    <n v="5"/>
    <n v="0.5"/>
  </r>
  <r>
    <s v="COUNTY"/>
    <x v="18"/>
    <s v="896001"/>
    <n v="2.5"/>
    <n v="2.5"/>
    <x v="1"/>
    <d v="2016-12-26T00:00:00"/>
    <x v="8"/>
    <n v="5789380"/>
    <n v="5"/>
    <n v="0.5"/>
  </r>
  <r>
    <s v="COUNTY"/>
    <x v="18"/>
    <s v="896367"/>
    <n v="2.5"/>
    <n v="2.5"/>
    <x v="1"/>
    <d v="2016-12-26T00:00:00"/>
    <x v="8"/>
    <n v="5766040"/>
    <n v="5"/>
    <n v="0.5"/>
  </r>
  <r>
    <s v="COUNTY"/>
    <x v="18"/>
    <s v="896383"/>
    <n v="2.5"/>
    <n v="2.5"/>
    <x v="1"/>
    <d v="2016-12-26T00:00:00"/>
    <x v="8"/>
    <n v="5789400"/>
    <n v="5"/>
    <n v="0.5"/>
  </r>
  <r>
    <s v="COUNTY"/>
    <x v="18"/>
    <s v="896391"/>
    <n v="2.5"/>
    <n v="2.5"/>
    <x v="1"/>
    <d v="2016-12-26T00:00:00"/>
    <x v="8"/>
    <n v="5778310"/>
    <n v="5"/>
    <n v="0.5"/>
  </r>
  <r>
    <s v="COUNTY"/>
    <x v="18"/>
    <s v="896446"/>
    <n v="2.5"/>
    <n v="2.5"/>
    <x v="1"/>
    <d v="2016-12-26T00:00:00"/>
    <x v="8"/>
    <n v="5743110"/>
    <n v="5"/>
    <n v="0.5"/>
  </r>
  <r>
    <s v="COUNTY"/>
    <x v="18"/>
    <s v="896447"/>
    <n v="2.5"/>
    <n v="2.5"/>
    <x v="1"/>
    <d v="2016-12-26T00:00:00"/>
    <x v="8"/>
    <n v="5766860"/>
    <n v="5"/>
    <n v="0.5"/>
  </r>
  <r>
    <s v="COUNTY"/>
    <x v="18"/>
    <s v="897014"/>
    <n v="5"/>
    <n v="5"/>
    <x v="1"/>
    <d v="2016-12-26T00:00:00"/>
    <x v="8"/>
    <n v="5015630"/>
    <n v="5"/>
    <n v="1"/>
  </r>
  <r>
    <s v="COUNTY"/>
    <x v="18"/>
    <s v="897016"/>
    <n v="5"/>
    <n v="5"/>
    <x v="1"/>
    <d v="2016-12-26T00:00:00"/>
    <x v="8"/>
    <n v="5778420"/>
    <n v="5"/>
    <n v="1"/>
  </r>
  <r>
    <s v="COUNTY"/>
    <x v="18"/>
    <s v="899080"/>
    <n v="5"/>
    <n v="5"/>
    <x v="1"/>
    <d v="2016-12-26T00:00:00"/>
    <x v="8"/>
    <n v="5759760"/>
    <n v="5"/>
    <n v="1"/>
  </r>
  <r>
    <s v="COUNTY"/>
    <x v="18"/>
    <s v="899227"/>
    <n v="-5"/>
    <n v="5"/>
    <x v="1"/>
    <d v="2016-12-26T00:00:00"/>
    <x v="8"/>
    <n v="5763840"/>
    <n v="5"/>
    <n v="-1"/>
  </r>
  <r>
    <s v="COUNTY"/>
    <x v="18"/>
    <s v="899832"/>
    <n v="-5"/>
    <n v="5"/>
    <x v="1"/>
    <d v="2016-12-26T00:00:00"/>
    <x v="8"/>
    <n v="5773110"/>
    <n v="5"/>
    <n v="-1"/>
  </r>
  <r>
    <s v="COUNTY"/>
    <x v="18"/>
    <s v="905731"/>
    <n v="-5"/>
    <n v="5"/>
    <x v="1"/>
    <d v="2016-12-26T00:00:00"/>
    <x v="8"/>
    <n v="5779980"/>
    <n v="5"/>
    <n v="-1"/>
  </r>
  <r>
    <s v="COUNTY"/>
    <x v="18"/>
    <s v="897474"/>
    <n v="-2.5"/>
    <n v="2.5"/>
    <x v="1"/>
    <d v="2016-12-28T00:00:00"/>
    <x v="8"/>
    <n v="5781990"/>
    <n v="5"/>
    <n v="-0.5"/>
  </r>
  <r>
    <s v="COUNTY"/>
    <x v="18"/>
    <s v="897475"/>
    <n v="-5"/>
    <n v="5"/>
    <x v="1"/>
    <d v="2016-12-28T00:00:00"/>
    <x v="8"/>
    <n v="5781990"/>
    <n v="5"/>
    <n v="-1"/>
  </r>
  <r>
    <s v="COUNTY"/>
    <x v="18"/>
    <s v="897476"/>
    <n v="-5"/>
    <n v="5"/>
    <x v="1"/>
    <d v="2016-12-28T00:00:00"/>
    <x v="8"/>
    <n v="5781990"/>
    <n v="5"/>
    <n v="-1"/>
  </r>
  <r>
    <s v="COUNTY"/>
    <x v="18"/>
    <s v="898007"/>
    <n v="3"/>
    <n v="3"/>
    <x v="1"/>
    <d v="2016-12-29T00:00:00"/>
    <x v="8"/>
    <n v="5781990"/>
    <n v="5"/>
    <n v="0.6"/>
  </r>
  <r>
    <s v="COUNTY"/>
    <x v="18"/>
    <s v="898008"/>
    <n v="6"/>
    <n v="6"/>
    <x v="1"/>
    <d v="2016-12-29T00:00:00"/>
    <x v="8"/>
    <n v="5781990"/>
    <n v="5"/>
    <n v="1.2"/>
  </r>
  <r>
    <s v="COUNTY"/>
    <x v="18"/>
    <s v="895552"/>
    <n v="5"/>
    <n v="5"/>
    <x v="1"/>
    <d v="2016-12-31T00:00:00"/>
    <x v="8"/>
    <n v="5766360"/>
    <n v="5"/>
    <n v="1"/>
  </r>
  <r>
    <s v="COUNTY"/>
    <x v="18"/>
    <s v="906104"/>
    <n v="5"/>
    <n v="5"/>
    <x v="1"/>
    <d v="2016-12-31T00:00:00"/>
    <x v="8"/>
    <n v="5720380"/>
    <n v="5"/>
    <n v="1"/>
  </r>
  <r>
    <s v="AWH"/>
    <x v="18"/>
    <s v="14071088"/>
    <n v="5"/>
    <n v="5"/>
    <x v="1"/>
    <d v="2016-12-31T00:00:00"/>
    <x v="8"/>
    <n v="5776820"/>
    <n v="5"/>
    <n v="1"/>
  </r>
  <r>
    <s v="SpokCity"/>
    <x v="18"/>
    <s v="14071088"/>
    <n v="6"/>
    <n v="6"/>
    <x v="1"/>
    <d v="2016-12-31T00:00:00"/>
    <x v="8"/>
    <n v="5783250"/>
    <n v="5"/>
    <n v="1.2"/>
  </r>
  <r>
    <s v="COUNTY"/>
    <x v="18"/>
    <s v="14071088"/>
    <n v="5"/>
    <n v="5"/>
    <x v="1"/>
    <d v="2016-12-31T00:00:00"/>
    <x v="8"/>
    <n v="5010695"/>
    <n v="5"/>
    <n v="1"/>
  </r>
  <r>
    <s v="COUNTY"/>
    <x v="18"/>
    <s v="14071088"/>
    <n v="20"/>
    <n v="20"/>
    <x v="1"/>
    <d v="2016-12-31T00:00:00"/>
    <x v="8"/>
    <n v="5014808"/>
    <n v="5"/>
    <n v="4"/>
  </r>
  <r>
    <s v="COUNTY"/>
    <x v="18"/>
    <s v="889711"/>
    <n v="-5"/>
    <n v="5"/>
    <x v="1"/>
    <d v="2017-01-01T00:00:00"/>
    <x v="9"/>
    <n v="5007661"/>
    <n v="5"/>
    <n v="-1"/>
  </r>
  <r>
    <s v="COUNTY"/>
    <x v="18"/>
    <s v="889716"/>
    <n v="-5"/>
    <n v="5"/>
    <x v="1"/>
    <d v="2017-01-01T00:00:00"/>
    <x v="9"/>
    <n v="5762450"/>
    <n v="5"/>
    <n v="-1"/>
  </r>
  <r>
    <s v="COUNTY"/>
    <x v="18"/>
    <s v="890016"/>
    <n v="-5"/>
    <n v="5"/>
    <x v="1"/>
    <d v="2017-01-01T00:00:00"/>
    <x v="9"/>
    <n v="5761520"/>
    <n v="5"/>
    <n v="-1"/>
  </r>
  <r>
    <s v="COUNTY"/>
    <x v="18"/>
    <s v="891735"/>
    <n v="-5"/>
    <n v="5"/>
    <x v="1"/>
    <d v="2017-01-01T00:00:00"/>
    <x v="9"/>
    <n v="5788190"/>
    <n v="5"/>
    <n v="-1"/>
  </r>
  <r>
    <s v="COUNTY"/>
    <x v="18"/>
    <s v="892999"/>
    <n v="6"/>
    <n v="6"/>
    <x v="1"/>
    <d v="2017-01-01T00:00:00"/>
    <x v="9"/>
    <n v="5781990"/>
    <n v="5"/>
    <n v="1.2"/>
  </r>
  <r>
    <s v="AWH"/>
    <x v="18"/>
    <s v="896076"/>
    <n v="-5"/>
    <n v="5"/>
    <x v="1"/>
    <d v="2017-01-01T00:00:00"/>
    <x v="9"/>
    <n v="5774350"/>
    <n v="5"/>
    <n v="-1"/>
  </r>
  <r>
    <s v="COUNTY"/>
    <x v="18"/>
    <s v="896311"/>
    <n v="-5"/>
    <n v="5"/>
    <x v="1"/>
    <d v="2017-01-01T00:00:00"/>
    <x v="9"/>
    <n v="5706380"/>
    <n v="5"/>
    <n v="-1"/>
  </r>
  <r>
    <s v="COUNTY"/>
    <x v="18"/>
    <s v="897018"/>
    <n v="-5"/>
    <n v="5"/>
    <x v="1"/>
    <d v="2017-01-01T00:00:00"/>
    <x v="9"/>
    <n v="5776060"/>
    <n v="5"/>
    <n v="-1"/>
  </r>
  <r>
    <s v="COUNTY"/>
    <x v="18"/>
    <s v="897069"/>
    <n v="5"/>
    <n v="5"/>
    <x v="1"/>
    <d v="2017-01-01T00:00:00"/>
    <x v="9"/>
    <n v="5789420"/>
    <n v="5"/>
    <n v="1"/>
  </r>
  <r>
    <s v="COUNTY"/>
    <x v="18"/>
    <s v="897089"/>
    <n v="5"/>
    <n v="5"/>
    <x v="1"/>
    <d v="2017-01-01T00:00:00"/>
    <x v="9"/>
    <n v="5789430"/>
    <n v="5"/>
    <n v="1"/>
  </r>
  <r>
    <s v="COUNTY"/>
    <x v="18"/>
    <s v="897146"/>
    <n v="5"/>
    <n v="5"/>
    <x v="1"/>
    <d v="2017-01-01T00:00:00"/>
    <x v="9"/>
    <n v="5778700"/>
    <n v="5"/>
    <n v="1"/>
  </r>
  <r>
    <s v="COUNTY"/>
    <x v="18"/>
    <s v="897460"/>
    <n v="3.33"/>
    <n v="3.33"/>
    <x v="1"/>
    <d v="2017-01-01T00:00:00"/>
    <x v="9"/>
    <n v="5789460"/>
    <n v="5"/>
    <n v="0.66600000000000004"/>
  </r>
  <r>
    <s v="COUNTY"/>
    <x v="18"/>
    <s v="897502"/>
    <n v="5"/>
    <n v="5"/>
    <x v="1"/>
    <d v="2017-01-01T00:00:00"/>
    <x v="9"/>
    <n v="5789470"/>
    <n v="5"/>
    <n v="1"/>
  </r>
  <r>
    <s v="COUNTY"/>
    <x v="18"/>
    <s v="897992"/>
    <n v="3.33"/>
    <n v="3.33"/>
    <x v="1"/>
    <d v="2017-01-01T00:00:00"/>
    <x v="9"/>
    <n v="5787960"/>
    <n v="5"/>
    <n v="0.66600000000000004"/>
  </r>
  <r>
    <s v="COUNTY"/>
    <x v="18"/>
    <s v="898464"/>
    <n v="3.33"/>
    <n v="3.33"/>
    <x v="1"/>
    <d v="2017-01-01T00:00:00"/>
    <x v="9"/>
    <n v="5007009"/>
    <n v="5"/>
    <n v="0.66600000000000004"/>
  </r>
  <r>
    <s v="COUNTY"/>
    <x v="18"/>
    <s v="898468"/>
    <n v="5"/>
    <n v="5"/>
    <x v="1"/>
    <d v="2017-01-01T00:00:00"/>
    <x v="9"/>
    <n v="5775040"/>
    <n v="5"/>
    <n v="1"/>
  </r>
  <r>
    <s v="COUNTY"/>
    <x v="18"/>
    <s v="898765"/>
    <n v="5"/>
    <n v="5"/>
    <x v="1"/>
    <d v="2017-01-01T00:00:00"/>
    <x v="9"/>
    <n v="5007058"/>
    <n v="5"/>
    <n v="1"/>
  </r>
  <r>
    <s v="COUNTY"/>
    <x v="18"/>
    <s v="898767"/>
    <n v="5"/>
    <n v="5"/>
    <x v="1"/>
    <d v="2017-01-01T00:00:00"/>
    <x v="9"/>
    <n v="5007661"/>
    <n v="5"/>
    <n v="1"/>
  </r>
  <r>
    <s v="COUNTY"/>
    <x v="18"/>
    <s v="898972"/>
    <n v="5"/>
    <n v="5"/>
    <x v="1"/>
    <d v="2017-01-01T00:00:00"/>
    <x v="9"/>
    <n v="5769980"/>
    <n v="5"/>
    <n v="1"/>
  </r>
  <r>
    <s v="COUNTY"/>
    <x v="18"/>
    <s v="915794"/>
    <n v="2.5"/>
    <n v="2.5"/>
    <x v="1"/>
    <d v="2017-01-01T00:00:00"/>
    <x v="9"/>
    <n v="5756000"/>
    <n v="5"/>
    <n v="0.5"/>
  </r>
  <r>
    <s v="COUNTY"/>
    <x v="18"/>
    <s v="915795"/>
    <n v="5"/>
    <n v="5"/>
    <x v="1"/>
    <d v="2017-01-01T00:00:00"/>
    <x v="9"/>
    <n v="5756000"/>
    <n v="5"/>
    <n v="1"/>
  </r>
  <r>
    <s v="COUNTY"/>
    <x v="18"/>
    <s v="915868"/>
    <n v="-3.33"/>
    <n v="3.33"/>
    <x v="1"/>
    <d v="2017-01-01T00:00:00"/>
    <x v="9"/>
    <n v="5756380"/>
    <n v="5"/>
    <n v="-0.66600000000000004"/>
  </r>
  <r>
    <s v="COUNTY"/>
    <x v="18"/>
    <s v="918252"/>
    <n v="-2.5"/>
    <n v="2.5"/>
    <x v="1"/>
    <d v="2017-01-01T00:00:00"/>
    <x v="9"/>
    <n v="5786810"/>
    <n v="5"/>
    <n v="-0.5"/>
  </r>
  <r>
    <s v="COUNTY"/>
    <x v="18"/>
    <s v="918253"/>
    <n v="-5"/>
    <n v="5"/>
    <x v="1"/>
    <d v="2017-01-01T00:00:00"/>
    <x v="9"/>
    <n v="5786810"/>
    <n v="5"/>
    <n v="-1"/>
  </r>
  <r>
    <s v="COUNTY"/>
    <x v="18"/>
    <s v="918254"/>
    <n v="-5"/>
    <n v="5"/>
    <x v="1"/>
    <d v="2017-01-01T00:00:00"/>
    <x v="9"/>
    <n v="5786810"/>
    <n v="5"/>
    <n v="-1"/>
  </r>
  <r>
    <s v="AWH"/>
    <x v="18"/>
    <s v="13860681"/>
    <n v="165"/>
    <n v="165"/>
    <x v="1"/>
    <d v="2017-01-01T00:00:00"/>
    <x v="9"/>
    <n v="5763680"/>
    <n v="5"/>
    <n v="33"/>
  </r>
  <r>
    <s v="SpokCity"/>
    <x v="18"/>
    <s v="13860681"/>
    <n v="50"/>
    <n v="50"/>
    <x v="1"/>
    <d v="2017-01-01T00:00:00"/>
    <x v="9"/>
    <n v="5763770"/>
    <n v="5"/>
    <n v="10"/>
  </r>
  <r>
    <s v="COUNTY"/>
    <x v="18"/>
    <s v="13860681"/>
    <n v="325"/>
    <n v="325"/>
    <x v="1"/>
    <d v="2017-01-01T00:00:00"/>
    <x v="9"/>
    <n v="5785240"/>
    <n v="5"/>
    <n v="65"/>
  </r>
  <r>
    <s v="COUNTY"/>
    <x v="18"/>
    <s v="13860681"/>
    <n v="30"/>
    <n v="30"/>
    <x v="1"/>
    <d v="2017-01-01T00:00:00"/>
    <x v="9"/>
    <n v="5780930"/>
    <n v="5"/>
    <n v="6"/>
  </r>
  <r>
    <s v="COUNTY"/>
    <x v="18"/>
    <s v="13860681"/>
    <n v="10"/>
    <n v="10"/>
    <x v="1"/>
    <d v="2017-01-01T00:00:00"/>
    <x v="9"/>
    <n v="5763140"/>
    <n v="5"/>
    <n v="2"/>
  </r>
  <r>
    <s v="COUNTY"/>
    <x v="18"/>
    <s v="13860681"/>
    <n v="5"/>
    <n v="5"/>
    <x v="1"/>
    <d v="2017-01-01T00:00:00"/>
    <x v="9"/>
    <n v="5781990"/>
    <n v="5"/>
    <n v="1"/>
  </r>
  <r>
    <s v="COUNTY"/>
    <x v="18"/>
    <s v="13860681"/>
    <n v="10"/>
    <n v="10"/>
    <x v="1"/>
    <d v="2017-01-01T00:00:00"/>
    <x v="9"/>
    <n v="5766580"/>
    <n v="5"/>
    <n v="2"/>
  </r>
  <r>
    <s v="COUNTY"/>
    <x v="18"/>
    <s v="13860681"/>
    <n v="3301"/>
    <n v="3301"/>
    <x v="1"/>
    <d v="2017-01-01T00:00:00"/>
    <x v="9"/>
    <n v="5762450"/>
    <n v="5"/>
    <n v="660.2"/>
  </r>
  <r>
    <s v="COUNTY"/>
    <x v="18"/>
    <s v="13860681"/>
    <n v="5"/>
    <n v="5"/>
    <x v="1"/>
    <d v="2017-01-01T00:00:00"/>
    <x v="9"/>
    <n v="5778950"/>
    <n v="5"/>
    <n v="1"/>
  </r>
  <r>
    <s v="AWH"/>
    <x v="18"/>
    <s v="14118647"/>
    <n v="265"/>
    <n v="265"/>
    <x v="1"/>
    <d v="2017-01-01T00:00:00"/>
    <x v="9"/>
    <n v="5763740"/>
    <n v="5"/>
    <n v="53"/>
  </r>
  <r>
    <s v="SpokCity"/>
    <x v="18"/>
    <s v="14118647"/>
    <n v="30"/>
    <n v="30"/>
    <x v="1"/>
    <d v="2017-01-01T00:00:00"/>
    <x v="9"/>
    <n v="5013494"/>
    <n v="5"/>
    <n v="6"/>
  </r>
  <r>
    <s v="COUNTY"/>
    <x v="18"/>
    <s v="14118647"/>
    <n v="380"/>
    <n v="380"/>
    <x v="1"/>
    <d v="2017-01-01T00:00:00"/>
    <x v="9"/>
    <n v="5767870"/>
    <n v="5"/>
    <n v="76"/>
  </r>
  <r>
    <s v="COUNTY"/>
    <x v="18"/>
    <s v="14118647"/>
    <n v="30"/>
    <n v="30"/>
    <x v="1"/>
    <d v="2017-01-01T00:00:00"/>
    <x v="9"/>
    <n v="5780100"/>
    <n v="5"/>
    <n v="6"/>
  </r>
  <r>
    <s v="COUNTY"/>
    <x v="18"/>
    <s v="14118647"/>
    <n v="10"/>
    <n v="10"/>
    <x v="1"/>
    <d v="2017-01-01T00:00:00"/>
    <x v="9"/>
    <n v="5731640"/>
    <n v="5"/>
    <n v="2"/>
  </r>
  <r>
    <s v="COUNTY"/>
    <x v="18"/>
    <s v="14118647"/>
    <n v="10"/>
    <n v="10"/>
    <x v="1"/>
    <d v="2017-01-01T00:00:00"/>
    <x v="9"/>
    <n v="5786210"/>
    <n v="5"/>
    <n v="2"/>
  </r>
  <r>
    <s v="COUNTY"/>
    <x v="18"/>
    <s v="14118647"/>
    <n v="10"/>
    <n v="10"/>
    <x v="1"/>
    <d v="2017-01-01T00:00:00"/>
    <x v="9"/>
    <n v="5770590"/>
    <n v="5"/>
    <n v="2"/>
  </r>
  <r>
    <s v="COUNTY"/>
    <x v="18"/>
    <s v="14118647"/>
    <n v="3730"/>
    <n v="3730"/>
    <x v="1"/>
    <d v="2017-01-01T00:00:00"/>
    <x v="9"/>
    <n v="5762450"/>
    <n v="5"/>
    <n v="746"/>
  </r>
  <r>
    <s v="AWH"/>
    <x v="18"/>
    <s v="14318964"/>
    <n v="10"/>
    <n v="10"/>
    <x v="1"/>
    <d v="2017-01-01T00:00:00"/>
    <x v="9"/>
    <n v="5769510"/>
    <n v="5"/>
    <n v="2"/>
  </r>
  <r>
    <s v="COUNTY"/>
    <x v="18"/>
    <s v="14318964"/>
    <n v="25"/>
    <n v="25"/>
    <x v="1"/>
    <d v="2017-01-01T00:00:00"/>
    <x v="9"/>
    <n v="5784230"/>
    <n v="5"/>
    <n v="5"/>
  </r>
  <r>
    <s v="COUNTY"/>
    <x v="18"/>
    <s v="14318964"/>
    <n v="5"/>
    <n v="5"/>
    <x v="1"/>
    <d v="2017-01-01T00:00:00"/>
    <x v="9"/>
    <n v="5787310"/>
    <n v="5"/>
    <n v="1"/>
  </r>
  <r>
    <s v="COUNTY"/>
    <x v="18"/>
    <s v="14318964"/>
    <n v="395"/>
    <n v="395"/>
    <x v="1"/>
    <d v="2017-01-01T00:00:00"/>
    <x v="9"/>
    <n v="5769590"/>
    <n v="5"/>
    <n v="79"/>
  </r>
  <r>
    <s v="COUNTY"/>
    <x v="18"/>
    <s v="899902"/>
    <n v="-3.33"/>
    <n v="3.33"/>
    <x v="1"/>
    <d v="2017-01-02T00:00:00"/>
    <x v="9"/>
    <n v="5782710"/>
    <n v="5"/>
    <n v="-0.66600000000000004"/>
  </r>
  <r>
    <s v="COUNTY"/>
    <x v="18"/>
    <s v="905597"/>
    <n v="-3.33"/>
    <n v="3.33"/>
    <x v="1"/>
    <d v="2017-01-02T00:00:00"/>
    <x v="9"/>
    <n v="5772060"/>
    <n v="5"/>
    <n v="-0.66600000000000004"/>
  </r>
  <r>
    <s v="COUNTY"/>
    <x v="18"/>
    <s v="905626"/>
    <n v="5"/>
    <n v="5"/>
    <x v="1"/>
    <d v="2017-01-02T00:00:00"/>
    <x v="9"/>
    <n v="5777040"/>
    <n v="5"/>
    <n v="1"/>
  </r>
  <r>
    <s v="COUNTY"/>
    <x v="18"/>
    <s v="905642"/>
    <n v="-3.33"/>
    <n v="3.33"/>
    <x v="1"/>
    <d v="2017-01-02T00:00:00"/>
    <x v="9"/>
    <n v="5006861"/>
    <n v="5"/>
    <n v="-0.66600000000000004"/>
  </r>
  <r>
    <s v="COUNTY"/>
    <x v="18"/>
    <s v="905658"/>
    <n v="-3.33"/>
    <n v="3.33"/>
    <x v="1"/>
    <d v="2017-01-02T00:00:00"/>
    <x v="9"/>
    <n v="5775070"/>
    <n v="5"/>
    <n v="-0.66600000000000004"/>
  </r>
  <r>
    <s v="COUNTY"/>
    <x v="18"/>
    <s v="905764"/>
    <n v="-3.33"/>
    <n v="3.33"/>
    <x v="1"/>
    <d v="2017-01-02T00:00:00"/>
    <x v="9"/>
    <n v="5757190"/>
    <n v="5"/>
    <n v="-0.66600000000000004"/>
  </r>
  <r>
    <s v="COUNTY"/>
    <x v="18"/>
    <s v="906698"/>
    <n v="-3.33"/>
    <n v="3.33"/>
    <x v="1"/>
    <d v="2017-01-02T00:00:00"/>
    <x v="9"/>
    <n v="5755940"/>
    <n v="5"/>
    <n v="-0.66600000000000004"/>
  </r>
  <r>
    <s v="COUNTY"/>
    <x v="18"/>
    <s v="907539"/>
    <n v="1.67"/>
    <n v="1.67"/>
    <x v="1"/>
    <d v="2017-01-02T00:00:00"/>
    <x v="9"/>
    <n v="5007239"/>
    <n v="5"/>
    <n v="0.33399999999999996"/>
  </r>
  <r>
    <s v="COUNTY"/>
    <x v="18"/>
    <s v="907545"/>
    <n v="-3.33"/>
    <n v="3.33"/>
    <x v="1"/>
    <d v="2017-01-02T00:00:00"/>
    <x v="9"/>
    <n v="5005396"/>
    <n v="5"/>
    <n v="-0.66600000000000004"/>
  </r>
  <r>
    <s v="COUNTY"/>
    <x v="18"/>
    <s v="908039"/>
    <n v="-3.33"/>
    <n v="3.33"/>
    <x v="1"/>
    <d v="2017-01-02T00:00:00"/>
    <x v="9"/>
    <n v="5730650"/>
    <n v="5"/>
    <n v="-0.66600000000000004"/>
  </r>
  <r>
    <s v="COUNTY"/>
    <x v="18"/>
    <s v="908064"/>
    <n v="-2.5"/>
    <n v="2.5"/>
    <x v="1"/>
    <d v="2017-01-02T00:00:00"/>
    <x v="9"/>
    <n v="5005627"/>
    <n v="5"/>
    <n v="-0.5"/>
  </r>
  <r>
    <s v="COUNTY"/>
    <x v="18"/>
    <s v="908946"/>
    <n v="-2.5"/>
    <n v="2.5"/>
    <x v="1"/>
    <d v="2017-01-02T00:00:00"/>
    <x v="9"/>
    <n v="5720380"/>
    <n v="5"/>
    <n v="-0.5"/>
  </r>
  <r>
    <s v="COUNTY"/>
    <x v="18"/>
    <s v="905652"/>
    <n v="3.33"/>
    <n v="3.33"/>
    <x v="1"/>
    <d v="2017-01-09T00:00:00"/>
    <x v="9"/>
    <n v="5772730"/>
    <n v="5"/>
    <n v="0.66600000000000004"/>
  </r>
  <r>
    <s v="COUNTY"/>
    <x v="18"/>
    <s v="905693"/>
    <n v="3.33"/>
    <n v="3.33"/>
    <x v="1"/>
    <d v="2017-01-09T00:00:00"/>
    <x v="9"/>
    <n v="5006937"/>
    <n v="5"/>
    <n v="0.66600000000000004"/>
  </r>
  <r>
    <s v="COUNTY"/>
    <x v="18"/>
    <s v="905770"/>
    <n v="5"/>
    <n v="5"/>
    <x v="1"/>
    <d v="2017-01-09T00:00:00"/>
    <x v="9"/>
    <n v="5789580"/>
    <n v="5"/>
    <n v="1"/>
  </r>
  <r>
    <s v="COUNTY"/>
    <x v="18"/>
    <s v="906684"/>
    <n v="3.33"/>
    <n v="3.33"/>
    <x v="1"/>
    <d v="2017-01-09T00:00:00"/>
    <x v="9"/>
    <n v="5730710"/>
    <n v="5"/>
    <n v="0.66600000000000004"/>
  </r>
  <r>
    <s v="COUNTY"/>
    <x v="18"/>
    <s v="907044"/>
    <n v="5"/>
    <n v="5"/>
    <x v="1"/>
    <d v="2017-01-09T00:00:00"/>
    <x v="9"/>
    <n v="5789630"/>
    <n v="5"/>
    <n v="1"/>
  </r>
  <r>
    <s v="COUNTY"/>
    <x v="18"/>
    <s v="907453"/>
    <n v="-1.67"/>
    <n v="1.67"/>
    <x v="1"/>
    <d v="2017-01-09T00:00:00"/>
    <x v="9"/>
    <n v="5748840"/>
    <n v="5"/>
    <n v="-0.33399999999999996"/>
  </r>
  <r>
    <s v="COUNTY"/>
    <x v="18"/>
    <s v="907459"/>
    <n v="3.33"/>
    <n v="3.33"/>
    <x v="1"/>
    <d v="2017-01-09T00:00:00"/>
    <x v="9"/>
    <n v="5015861"/>
    <n v="5"/>
    <n v="0.66600000000000004"/>
  </r>
  <r>
    <s v="COUNTY"/>
    <x v="18"/>
    <s v="907525"/>
    <n v="-2.5"/>
    <n v="2.5"/>
    <x v="1"/>
    <d v="2017-01-09T00:00:00"/>
    <x v="9"/>
    <n v="5773210"/>
    <n v="5"/>
    <n v="-0.5"/>
  </r>
  <r>
    <s v="COUNTY"/>
    <x v="18"/>
    <s v="908060"/>
    <n v="-2.5"/>
    <n v="2.5"/>
    <x v="1"/>
    <d v="2017-01-09T00:00:00"/>
    <x v="9"/>
    <n v="5781720"/>
    <n v="5"/>
    <n v="-0.5"/>
  </r>
  <r>
    <s v="COUNTY"/>
    <x v="18"/>
    <s v="908432"/>
    <n v="-1.67"/>
    <n v="1.67"/>
    <x v="1"/>
    <d v="2017-01-09T00:00:00"/>
    <x v="9"/>
    <n v="5776810"/>
    <n v="5"/>
    <n v="-0.33399999999999996"/>
  </r>
  <r>
    <s v="COUNTY"/>
    <x v="18"/>
    <s v="908755"/>
    <n v="-2.5"/>
    <n v="2.5"/>
    <x v="1"/>
    <d v="2017-01-09T00:00:00"/>
    <x v="9"/>
    <n v="5740250"/>
    <n v="5"/>
    <n v="-0.5"/>
  </r>
  <r>
    <s v="COUNTY"/>
    <x v="18"/>
    <s v="899838"/>
    <n v="5"/>
    <n v="5"/>
    <x v="1"/>
    <d v="2017-01-16T00:00:00"/>
    <x v="9"/>
    <n v="5759760"/>
    <n v="5"/>
    <n v="1"/>
  </r>
  <r>
    <s v="COUNTY"/>
    <x v="18"/>
    <s v="905701"/>
    <n v="5"/>
    <n v="5"/>
    <x v="1"/>
    <d v="2017-01-16T00:00:00"/>
    <x v="9"/>
    <n v="5789550"/>
    <n v="5"/>
    <n v="1"/>
  </r>
  <r>
    <s v="COUNTY"/>
    <x v="18"/>
    <s v="905767"/>
    <n v="5"/>
    <n v="5"/>
    <x v="1"/>
    <d v="2017-01-16T00:00:00"/>
    <x v="9"/>
    <n v="5789540"/>
    <n v="5"/>
    <n v="1"/>
  </r>
  <r>
    <s v="COUNTY"/>
    <x v="18"/>
    <s v="905772"/>
    <n v="5"/>
    <n v="5"/>
    <x v="1"/>
    <d v="2017-01-16T00:00:00"/>
    <x v="9"/>
    <n v="5789590"/>
    <n v="5"/>
    <n v="1"/>
  </r>
  <r>
    <s v="COUNTY"/>
    <x v="18"/>
    <s v="906956"/>
    <n v="5"/>
    <n v="5"/>
    <x v="1"/>
    <d v="2017-01-16T00:00:00"/>
    <x v="9"/>
    <n v="5789620"/>
    <n v="5"/>
    <n v="1"/>
  </r>
  <r>
    <s v="COUNTY"/>
    <x v="18"/>
    <s v="907121"/>
    <n v="5"/>
    <n v="5"/>
    <x v="1"/>
    <d v="2017-01-16T00:00:00"/>
    <x v="9"/>
    <n v="5006894"/>
    <n v="5"/>
    <n v="1"/>
  </r>
  <r>
    <s v="COUNTY"/>
    <x v="18"/>
    <s v="907445"/>
    <n v="1.67"/>
    <n v="1.67"/>
    <x v="1"/>
    <d v="2017-01-16T00:00:00"/>
    <x v="9"/>
    <n v="5761320"/>
    <n v="5"/>
    <n v="0.33399999999999996"/>
  </r>
  <r>
    <s v="COUNTY"/>
    <x v="18"/>
    <s v="908608"/>
    <n v="5"/>
    <n v="5"/>
    <x v="1"/>
    <d v="2017-01-16T00:00:00"/>
    <x v="9"/>
    <n v="5789720"/>
    <n v="5"/>
    <n v="1"/>
  </r>
  <r>
    <s v="COUNTY"/>
    <x v="18"/>
    <s v="908784"/>
    <n v="5"/>
    <n v="5"/>
    <x v="1"/>
    <d v="2017-01-16T00:00:00"/>
    <x v="9"/>
    <n v="5789750"/>
    <n v="5"/>
    <n v="1"/>
  </r>
  <r>
    <s v="COUNTY"/>
    <x v="18"/>
    <s v="908786"/>
    <n v="5"/>
    <n v="5"/>
    <x v="1"/>
    <d v="2017-01-16T00:00:00"/>
    <x v="9"/>
    <n v="5775470"/>
    <n v="5"/>
    <n v="1"/>
  </r>
  <r>
    <s v="COUNTY"/>
    <x v="18"/>
    <s v="910370"/>
    <n v="5"/>
    <n v="5"/>
    <x v="1"/>
    <d v="2017-01-16T00:00:00"/>
    <x v="9"/>
    <n v="5787480"/>
    <n v="5"/>
    <n v="1"/>
  </r>
  <r>
    <s v="COUNTY"/>
    <x v="18"/>
    <s v="910395"/>
    <n v="-1.67"/>
    <n v="1.67"/>
    <x v="1"/>
    <d v="2017-01-16T00:00:00"/>
    <x v="9"/>
    <n v="5767890"/>
    <n v="5"/>
    <n v="-0.33399999999999996"/>
  </r>
  <r>
    <s v="COUNTY"/>
    <x v="18"/>
    <s v="913114"/>
    <n v="5"/>
    <n v="5"/>
    <x v="1"/>
    <d v="2017-01-16T00:00:00"/>
    <x v="9"/>
    <n v="5781470"/>
    <n v="5"/>
    <n v="1"/>
  </r>
  <r>
    <s v="COUNTY"/>
    <x v="18"/>
    <s v="913158"/>
    <n v="5"/>
    <n v="5"/>
    <x v="1"/>
    <d v="2017-01-16T00:00:00"/>
    <x v="9"/>
    <n v="5784810"/>
    <n v="5"/>
    <n v="1"/>
  </r>
  <r>
    <s v="COUNTY"/>
    <x v="18"/>
    <s v="913183"/>
    <n v="3.33"/>
    <n v="3.33"/>
    <x v="1"/>
    <d v="2017-01-16T00:00:00"/>
    <x v="9"/>
    <n v="5784440"/>
    <n v="5"/>
    <n v="0.66600000000000004"/>
  </r>
  <r>
    <s v="COUNTY"/>
    <x v="18"/>
    <s v="916413"/>
    <n v="3.33"/>
    <n v="3.33"/>
    <x v="1"/>
    <d v="2017-01-16T00:00:00"/>
    <x v="9"/>
    <n v="5790310"/>
    <n v="5"/>
    <n v="0.66600000000000004"/>
  </r>
  <r>
    <s v="COUNTY"/>
    <x v="18"/>
    <s v="910760"/>
    <n v="2.5"/>
    <n v="2.5"/>
    <x v="1"/>
    <d v="2017-01-17T00:00:00"/>
    <x v="9"/>
    <n v="5786960"/>
    <n v="5"/>
    <n v="0.5"/>
  </r>
  <r>
    <s v="COUNTY"/>
    <x v="18"/>
    <s v="905747"/>
    <n v="2.5"/>
    <n v="2.5"/>
    <x v="1"/>
    <d v="2017-01-23T00:00:00"/>
    <x v="9"/>
    <n v="5789570"/>
    <n v="5"/>
    <n v="0.5"/>
  </r>
  <r>
    <s v="COUNTY"/>
    <x v="18"/>
    <s v="906939"/>
    <n v="2.5"/>
    <n v="2.5"/>
    <x v="1"/>
    <d v="2017-01-23T00:00:00"/>
    <x v="9"/>
    <n v="5789610"/>
    <n v="5"/>
    <n v="0.5"/>
  </r>
  <r>
    <s v="COUNTY"/>
    <x v="18"/>
    <s v="907173"/>
    <n v="2.5"/>
    <n v="2.5"/>
    <x v="1"/>
    <d v="2017-01-23T00:00:00"/>
    <x v="9"/>
    <n v="5746470"/>
    <n v="5"/>
    <n v="0.5"/>
  </r>
  <r>
    <s v="COUNTY"/>
    <x v="18"/>
    <s v="908032"/>
    <n v="2.5"/>
    <n v="2.5"/>
    <x v="1"/>
    <d v="2017-01-23T00:00:00"/>
    <x v="9"/>
    <n v="5789690"/>
    <n v="5"/>
    <n v="0.5"/>
  </r>
  <r>
    <s v="COUNTY"/>
    <x v="18"/>
    <s v="908365"/>
    <n v="2.5"/>
    <n v="2.5"/>
    <x v="1"/>
    <d v="2017-01-23T00:00:00"/>
    <x v="9"/>
    <n v="5789710"/>
    <n v="5"/>
    <n v="0.5"/>
  </r>
  <r>
    <s v="COUNTY"/>
    <x v="18"/>
    <s v="908605"/>
    <n v="2.5"/>
    <n v="2.5"/>
    <x v="1"/>
    <d v="2017-01-23T00:00:00"/>
    <x v="9"/>
    <n v="5778380"/>
    <n v="5"/>
    <n v="0.5"/>
  </r>
  <r>
    <s v="COUNTY"/>
    <x v="18"/>
    <s v="908792"/>
    <n v="2.5"/>
    <n v="2.5"/>
    <x v="1"/>
    <d v="2017-01-23T00:00:00"/>
    <x v="9"/>
    <n v="5789760"/>
    <n v="5"/>
    <n v="0.5"/>
  </r>
  <r>
    <s v="COUNTY"/>
    <x v="18"/>
    <s v="908894"/>
    <n v="2.5"/>
    <n v="2.5"/>
    <x v="1"/>
    <d v="2017-01-23T00:00:00"/>
    <x v="9"/>
    <n v="5789780"/>
    <n v="5"/>
    <n v="0.5"/>
  </r>
  <r>
    <s v="COUNTY"/>
    <x v="18"/>
    <s v="908966"/>
    <n v="2.5"/>
    <n v="2.5"/>
    <x v="1"/>
    <d v="2017-01-23T00:00:00"/>
    <x v="9"/>
    <n v="5789800"/>
    <n v="5"/>
    <n v="0.5"/>
  </r>
  <r>
    <s v="COUNTY"/>
    <x v="18"/>
    <s v="909308"/>
    <n v="2.5"/>
    <n v="2.5"/>
    <x v="1"/>
    <d v="2017-01-23T00:00:00"/>
    <x v="9"/>
    <n v="5789830"/>
    <n v="5"/>
    <n v="0.5"/>
  </r>
  <r>
    <s v="COUNTY"/>
    <x v="18"/>
    <s v="909503"/>
    <n v="2.5"/>
    <n v="2.5"/>
    <x v="1"/>
    <d v="2017-01-23T00:00:00"/>
    <x v="9"/>
    <n v="5789890"/>
    <n v="5"/>
    <n v="0.5"/>
  </r>
  <r>
    <s v="COUNTY"/>
    <x v="18"/>
    <s v="909538"/>
    <n v="2.5"/>
    <n v="2.5"/>
    <x v="1"/>
    <d v="2017-01-23T00:00:00"/>
    <x v="9"/>
    <n v="5789910"/>
    <n v="5"/>
    <n v="0.5"/>
  </r>
  <r>
    <s v="COUNTY"/>
    <x v="18"/>
    <s v="909992"/>
    <n v="2.5"/>
    <n v="2.5"/>
    <x v="1"/>
    <d v="2017-01-23T00:00:00"/>
    <x v="9"/>
    <n v="5006501"/>
    <n v="5"/>
    <n v="0.5"/>
  </r>
  <r>
    <s v="COUNTY"/>
    <x v="18"/>
    <s v="910748"/>
    <n v="5"/>
    <n v="5"/>
    <x v="1"/>
    <d v="2017-01-23T00:00:00"/>
    <x v="9"/>
    <n v="5786960"/>
    <n v="5"/>
    <n v="1"/>
  </r>
  <r>
    <s v="COUNTY"/>
    <x v="18"/>
    <s v="911119"/>
    <n v="1.67"/>
    <n v="1.67"/>
    <x v="1"/>
    <d v="2017-01-23T00:00:00"/>
    <x v="9"/>
    <n v="5013920"/>
    <n v="5"/>
    <n v="0.33399999999999996"/>
  </r>
  <r>
    <s v="COUNTY"/>
    <x v="18"/>
    <s v="912874"/>
    <n v="5"/>
    <n v="5"/>
    <x v="1"/>
    <d v="2017-01-23T00:00:00"/>
    <x v="9"/>
    <n v="5712690"/>
    <n v="5"/>
    <n v="1"/>
  </r>
  <r>
    <s v="COUNTY"/>
    <x v="18"/>
    <s v="912891"/>
    <n v="5"/>
    <n v="5"/>
    <x v="1"/>
    <d v="2017-01-23T00:00:00"/>
    <x v="9"/>
    <n v="5726580"/>
    <n v="5"/>
    <n v="1"/>
  </r>
  <r>
    <s v="COUNTY"/>
    <x v="18"/>
    <s v="913094"/>
    <n v="5"/>
    <n v="5"/>
    <x v="1"/>
    <d v="2017-01-23T00:00:00"/>
    <x v="9"/>
    <n v="5743290"/>
    <n v="5"/>
    <n v="1"/>
  </r>
  <r>
    <s v="COUNTY"/>
    <x v="18"/>
    <s v="913101"/>
    <n v="5"/>
    <n v="5"/>
    <x v="1"/>
    <d v="2017-01-23T00:00:00"/>
    <x v="9"/>
    <n v="5764700"/>
    <n v="5"/>
    <n v="1"/>
  </r>
  <r>
    <s v="COUNTY"/>
    <x v="18"/>
    <s v="913135"/>
    <n v="5"/>
    <n v="5"/>
    <x v="1"/>
    <d v="2017-01-23T00:00:00"/>
    <x v="9"/>
    <n v="5005691"/>
    <n v="5"/>
    <n v="1"/>
  </r>
  <r>
    <s v="COUNTY"/>
    <x v="18"/>
    <s v="913152"/>
    <n v="5"/>
    <n v="5"/>
    <x v="1"/>
    <d v="2017-01-23T00:00:00"/>
    <x v="9"/>
    <n v="5784530"/>
    <n v="5"/>
    <n v="1"/>
  </r>
  <r>
    <s v="COUNTY"/>
    <x v="18"/>
    <s v="913178"/>
    <n v="3.33"/>
    <n v="3.33"/>
    <x v="1"/>
    <d v="2017-01-23T00:00:00"/>
    <x v="9"/>
    <n v="5765910"/>
    <n v="5"/>
    <n v="0.66600000000000004"/>
  </r>
  <r>
    <s v="COUNTY"/>
    <x v="18"/>
    <s v="913194"/>
    <n v="3.33"/>
    <n v="3.33"/>
    <x v="1"/>
    <d v="2017-01-23T00:00:00"/>
    <x v="9"/>
    <n v="5784680"/>
    <n v="5"/>
    <n v="0.66600000000000004"/>
  </r>
  <r>
    <s v="COUNTY"/>
    <x v="18"/>
    <s v="913963"/>
    <n v="3.33"/>
    <n v="3.33"/>
    <x v="1"/>
    <d v="2017-01-23T00:00:00"/>
    <x v="9"/>
    <n v="5742710"/>
    <n v="5"/>
    <n v="0.66600000000000004"/>
  </r>
  <r>
    <s v="COUNTY"/>
    <x v="18"/>
    <s v="0"/>
    <n v="10"/>
    <n v="10"/>
    <x v="1"/>
    <d v="2017-01-25T00:00:00"/>
    <x v="9"/>
    <n v="5781430"/>
    <n v="5"/>
    <n v="2"/>
  </r>
  <r>
    <s v="COUNTY"/>
    <x v="18"/>
    <s v="913324"/>
    <n v="5"/>
    <n v="5"/>
    <x v="1"/>
    <d v="2017-01-25T00:00:00"/>
    <x v="9"/>
    <n v="5006975"/>
    <n v="5"/>
    <n v="1"/>
  </r>
  <r>
    <s v="COUNTY"/>
    <x v="18"/>
    <s v="909536"/>
    <n v="1.67"/>
    <n v="1.67"/>
    <x v="1"/>
    <d v="2017-01-30T00:00:00"/>
    <x v="9"/>
    <n v="5789900"/>
    <n v="5"/>
    <n v="0.33399999999999996"/>
  </r>
  <r>
    <s v="COUNTY"/>
    <x v="18"/>
    <s v="911123"/>
    <n v="2.5"/>
    <n v="2.5"/>
    <x v="1"/>
    <d v="2017-01-30T00:00:00"/>
    <x v="9"/>
    <n v="5789990"/>
    <n v="5"/>
    <n v="0.5"/>
  </r>
  <r>
    <s v="COUNTY"/>
    <x v="18"/>
    <s v="913092"/>
    <n v="2.5"/>
    <n v="2.5"/>
    <x v="1"/>
    <d v="2017-01-30T00:00:00"/>
    <x v="9"/>
    <n v="5790110"/>
    <n v="5"/>
    <n v="0.5"/>
  </r>
  <r>
    <s v="COUNTY"/>
    <x v="18"/>
    <s v="913361"/>
    <n v="2.5"/>
    <n v="2.5"/>
    <x v="1"/>
    <d v="2017-01-30T00:00:00"/>
    <x v="9"/>
    <n v="5006820"/>
    <n v="5"/>
    <n v="0.5"/>
  </r>
  <r>
    <s v="COUNTY"/>
    <x v="18"/>
    <s v="913872"/>
    <n v="2.5"/>
    <n v="2.5"/>
    <x v="1"/>
    <d v="2017-01-30T00:00:00"/>
    <x v="9"/>
    <n v="5015524"/>
    <n v="5"/>
    <n v="0.5"/>
  </r>
  <r>
    <s v="COUNTY"/>
    <x v="18"/>
    <s v="915072"/>
    <n v="5"/>
    <n v="5"/>
    <x v="1"/>
    <d v="2017-01-30T00:00:00"/>
    <x v="9"/>
    <n v="5771970"/>
    <n v="5"/>
    <n v="1"/>
  </r>
  <r>
    <s v="COUNTY"/>
    <x v="18"/>
    <s v="915142"/>
    <n v="5"/>
    <n v="5"/>
    <x v="1"/>
    <d v="2017-01-30T00:00:00"/>
    <x v="9"/>
    <n v="5787530"/>
    <n v="5"/>
    <n v="1"/>
  </r>
  <r>
    <s v="COUNTY"/>
    <x v="18"/>
    <s v="915145"/>
    <n v="5"/>
    <n v="5"/>
    <x v="1"/>
    <d v="2017-01-30T00:00:00"/>
    <x v="9"/>
    <n v="5012277"/>
    <n v="5"/>
    <n v="1"/>
  </r>
  <r>
    <s v="COUNTY"/>
    <x v="18"/>
    <s v="916385"/>
    <n v="5"/>
    <n v="5"/>
    <x v="1"/>
    <d v="2017-01-30T00:00:00"/>
    <x v="9"/>
    <n v="5787840"/>
    <n v="5"/>
    <n v="1"/>
  </r>
  <r>
    <s v="COUNTY"/>
    <x v="18"/>
    <s v="916740"/>
    <n v="-5"/>
    <n v="5"/>
    <x v="1"/>
    <d v="2017-01-30T00:00:00"/>
    <x v="9"/>
    <n v="5778850"/>
    <n v="5"/>
    <n v="-1"/>
  </r>
  <r>
    <s v="COUNTY"/>
    <x v="18"/>
    <s v="917922"/>
    <n v="-5"/>
    <n v="5"/>
    <x v="1"/>
    <d v="2017-01-30T00:00:00"/>
    <x v="9"/>
    <n v="5731040"/>
    <n v="5"/>
    <n v="-1"/>
  </r>
  <r>
    <s v="COUNTY"/>
    <x v="18"/>
    <s v="918239"/>
    <n v="-5"/>
    <n v="5"/>
    <x v="1"/>
    <d v="2017-01-30T00:00:00"/>
    <x v="9"/>
    <n v="5703290"/>
    <n v="5"/>
    <n v="-1"/>
  </r>
  <r>
    <s v="AWH"/>
    <x v="18"/>
    <s v="14319018"/>
    <n v="5"/>
    <n v="5"/>
    <x v="1"/>
    <d v="2017-01-31T00:00:00"/>
    <x v="9"/>
    <n v="5776820"/>
    <n v="5"/>
    <n v="1"/>
  </r>
  <r>
    <s v="SpokCity"/>
    <x v="18"/>
    <s v="14319018"/>
    <n v="6"/>
    <n v="6"/>
    <x v="1"/>
    <d v="2017-01-31T00:00:00"/>
    <x v="9"/>
    <n v="5783250"/>
    <n v="5"/>
    <n v="1.2"/>
  </r>
  <r>
    <s v="COUNTY"/>
    <x v="18"/>
    <s v="14319018"/>
    <n v="5"/>
    <n v="5"/>
    <x v="1"/>
    <d v="2017-01-31T00:00:00"/>
    <x v="9"/>
    <n v="5010695"/>
    <n v="5"/>
    <n v="1"/>
  </r>
  <r>
    <s v="COUNTY"/>
    <x v="18"/>
    <s v="14319018"/>
    <n v="20"/>
    <n v="20"/>
    <x v="1"/>
    <d v="2017-01-31T00:00:00"/>
    <x v="9"/>
    <n v="5014808"/>
    <n v="5"/>
    <n v="4"/>
  </r>
  <r>
    <s v="COUNTY"/>
    <x v="18"/>
    <s v="905732"/>
    <n v="-5"/>
    <n v="5"/>
    <x v="1"/>
    <d v="2017-02-01T00:00:00"/>
    <x v="10"/>
    <n v="5779980"/>
    <n v="5"/>
    <n v="-1"/>
  </r>
  <r>
    <s v="COUNTY"/>
    <x v="18"/>
    <s v="905765"/>
    <n v="-5"/>
    <n v="5"/>
    <x v="1"/>
    <d v="2017-02-01T00:00:00"/>
    <x v="10"/>
    <n v="5757190"/>
    <n v="5"/>
    <n v="-1"/>
  </r>
  <r>
    <s v="COUNTY"/>
    <x v="18"/>
    <s v="906700"/>
    <n v="-5"/>
    <n v="5"/>
    <x v="1"/>
    <d v="2017-02-01T00:00:00"/>
    <x v="10"/>
    <n v="5755940"/>
    <n v="5"/>
    <n v="-1"/>
  </r>
  <r>
    <s v="COUNTY"/>
    <x v="18"/>
    <s v="907455"/>
    <n v="-5"/>
    <n v="5"/>
    <x v="1"/>
    <d v="2017-02-01T00:00:00"/>
    <x v="10"/>
    <n v="5748840"/>
    <n v="5"/>
    <n v="-1"/>
  </r>
  <r>
    <s v="COUNTY"/>
    <x v="18"/>
    <s v="907461"/>
    <n v="5"/>
    <n v="5"/>
    <x v="1"/>
    <d v="2017-02-01T00:00:00"/>
    <x v="10"/>
    <n v="5015861"/>
    <n v="5"/>
    <n v="1"/>
  </r>
  <r>
    <s v="COUNTY"/>
    <x v="18"/>
    <s v="908040"/>
    <n v="-5"/>
    <n v="5"/>
    <x v="1"/>
    <d v="2017-02-01T00:00:00"/>
    <x v="10"/>
    <n v="5730650"/>
    <n v="5"/>
    <n v="-1"/>
  </r>
  <r>
    <s v="COUNTY"/>
    <x v="18"/>
    <s v="908434"/>
    <n v="-5"/>
    <n v="5"/>
    <x v="1"/>
    <d v="2017-02-01T00:00:00"/>
    <x v="10"/>
    <n v="5776810"/>
    <n v="5"/>
    <n v="-1"/>
  </r>
  <r>
    <s v="COUNTY"/>
    <x v="18"/>
    <s v="908757"/>
    <n v="-5"/>
    <n v="5"/>
    <x v="1"/>
    <d v="2017-02-01T00:00:00"/>
    <x v="10"/>
    <n v="5740250"/>
    <n v="5"/>
    <n v="-1"/>
  </r>
  <r>
    <s v="COUNTY"/>
    <x v="18"/>
    <s v="908947"/>
    <n v="-5"/>
    <n v="5"/>
    <x v="1"/>
    <d v="2017-02-01T00:00:00"/>
    <x v="10"/>
    <n v="5720380"/>
    <n v="5"/>
    <n v="-1"/>
  </r>
  <r>
    <s v="COUNTY"/>
    <x v="18"/>
    <s v="909943"/>
    <n v="-5"/>
    <n v="5"/>
    <x v="1"/>
    <d v="2017-02-01T00:00:00"/>
    <x v="10"/>
    <n v="5780130"/>
    <n v="5"/>
    <n v="-1"/>
  </r>
  <r>
    <s v="COUNTY"/>
    <x v="18"/>
    <s v="910397"/>
    <n v="-5"/>
    <n v="5"/>
    <x v="1"/>
    <d v="2017-02-01T00:00:00"/>
    <x v="10"/>
    <n v="5767890"/>
    <n v="5"/>
    <n v="-1"/>
  </r>
  <r>
    <s v="COUNTY"/>
    <x v="18"/>
    <s v="911116"/>
    <n v="-5"/>
    <n v="5"/>
    <x v="1"/>
    <d v="2017-02-01T00:00:00"/>
    <x v="10"/>
    <n v="5787130"/>
    <n v="5"/>
    <n v="-1"/>
  </r>
  <r>
    <s v="COUNTY"/>
    <x v="18"/>
    <s v="911637"/>
    <n v="5"/>
    <n v="5"/>
    <x v="1"/>
    <d v="2017-02-01T00:00:00"/>
    <x v="10"/>
    <n v="5790010"/>
    <n v="5"/>
    <n v="1"/>
  </r>
  <r>
    <s v="COUNTY"/>
    <x v="18"/>
    <s v="912224"/>
    <n v="5"/>
    <n v="5"/>
    <x v="1"/>
    <d v="2017-02-01T00:00:00"/>
    <x v="10"/>
    <n v="5790050"/>
    <n v="5"/>
    <n v="1"/>
  </r>
  <r>
    <s v="COUNTY"/>
    <x v="18"/>
    <s v="912681"/>
    <n v="5"/>
    <n v="5"/>
    <x v="1"/>
    <d v="2017-02-01T00:00:00"/>
    <x v="10"/>
    <n v="5790070"/>
    <n v="5"/>
    <n v="1"/>
  </r>
  <r>
    <s v="COUNTY"/>
    <x v="18"/>
    <s v="912786"/>
    <n v="-5"/>
    <n v="5"/>
    <x v="1"/>
    <d v="2017-02-01T00:00:00"/>
    <x v="10"/>
    <n v="5786770"/>
    <n v="5"/>
    <n v="-1"/>
  </r>
  <r>
    <s v="COUNTY"/>
    <x v="18"/>
    <s v="912788"/>
    <n v="5"/>
    <n v="5"/>
    <x v="1"/>
    <d v="2017-02-01T00:00:00"/>
    <x v="10"/>
    <n v="5790080"/>
    <n v="5"/>
    <n v="1"/>
  </r>
  <r>
    <s v="COUNTY"/>
    <x v="18"/>
    <s v="913228"/>
    <n v="5"/>
    <n v="5"/>
    <x v="1"/>
    <d v="2017-02-01T00:00:00"/>
    <x v="10"/>
    <n v="5712690"/>
    <n v="5"/>
    <n v="1"/>
  </r>
  <r>
    <s v="COUNTY"/>
    <x v="18"/>
    <s v="913353"/>
    <n v="-5"/>
    <n v="5"/>
    <x v="1"/>
    <d v="2017-02-01T00:00:00"/>
    <x v="10"/>
    <n v="5764830"/>
    <n v="5"/>
    <n v="-1"/>
  </r>
  <r>
    <s v="COUNTY"/>
    <x v="18"/>
    <s v="913436"/>
    <n v="2.5"/>
    <n v="2.5"/>
    <x v="1"/>
    <d v="2017-02-01T00:00:00"/>
    <x v="10"/>
    <n v="5789870"/>
    <n v="5"/>
    <n v="0.5"/>
  </r>
  <r>
    <s v="COUNTY"/>
    <x v="18"/>
    <s v="913961"/>
    <n v="5"/>
    <n v="5"/>
    <x v="1"/>
    <d v="2017-02-01T00:00:00"/>
    <x v="10"/>
    <n v="5790200"/>
    <n v="5"/>
    <n v="1"/>
  </r>
  <r>
    <s v="COUNTY"/>
    <x v="18"/>
    <s v="914839"/>
    <n v="-5"/>
    <n v="5"/>
    <x v="1"/>
    <d v="2017-02-01T00:00:00"/>
    <x v="10"/>
    <n v="5004491"/>
    <n v="5"/>
    <n v="-1"/>
  </r>
  <r>
    <s v="COUNTY"/>
    <x v="18"/>
    <s v="914846"/>
    <n v="-5"/>
    <n v="5"/>
    <x v="1"/>
    <d v="2017-02-01T00:00:00"/>
    <x v="10"/>
    <n v="5762560"/>
    <n v="5"/>
    <n v="-1"/>
  </r>
  <r>
    <s v="COUNTY"/>
    <x v="18"/>
    <s v="914849"/>
    <n v="-5"/>
    <n v="5"/>
    <x v="1"/>
    <d v="2017-02-01T00:00:00"/>
    <x v="10"/>
    <n v="5778980"/>
    <n v="5"/>
    <n v="-1"/>
  </r>
  <r>
    <s v="COUNTY"/>
    <x v="18"/>
    <s v="915043"/>
    <n v="-5"/>
    <n v="5"/>
    <x v="1"/>
    <d v="2017-02-01T00:00:00"/>
    <x v="10"/>
    <n v="5006818"/>
    <n v="5"/>
    <n v="-1"/>
  </r>
  <r>
    <s v="COUNTY"/>
    <x v="18"/>
    <s v="915075"/>
    <n v="-5"/>
    <n v="5"/>
    <x v="1"/>
    <d v="2017-02-01T00:00:00"/>
    <x v="10"/>
    <n v="5786190"/>
    <n v="5"/>
    <n v="-1"/>
  </r>
  <r>
    <s v="COUNTY"/>
    <x v="18"/>
    <s v="915134"/>
    <n v="5"/>
    <n v="5"/>
    <x v="1"/>
    <d v="2017-02-01T00:00:00"/>
    <x v="10"/>
    <n v="5790210"/>
    <n v="5"/>
    <n v="1"/>
  </r>
  <r>
    <s v="COUNTY"/>
    <x v="18"/>
    <s v="915144"/>
    <n v="5"/>
    <n v="5"/>
    <x v="1"/>
    <d v="2017-02-01T00:00:00"/>
    <x v="10"/>
    <n v="5790220"/>
    <n v="5"/>
    <n v="1"/>
  </r>
  <r>
    <s v="COUNTY"/>
    <x v="18"/>
    <s v="915796"/>
    <n v="5"/>
    <n v="5"/>
    <x v="1"/>
    <d v="2017-02-01T00:00:00"/>
    <x v="10"/>
    <n v="5756000"/>
    <n v="5"/>
    <n v="1"/>
  </r>
  <r>
    <s v="COUNTY"/>
    <x v="18"/>
    <s v="915803"/>
    <n v="5"/>
    <n v="5"/>
    <x v="1"/>
    <d v="2017-02-01T00:00:00"/>
    <x v="10"/>
    <n v="5790250"/>
    <n v="5"/>
    <n v="1"/>
  </r>
  <r>
    <s v="COUNTY"/>
    <x v="18"/>
    <s v="915812"/>
    <n v="5"/>
    <n v="5"/>
    <x v="1"/>
    <d v="2017-02-01T00:00:00"/>
    <x v="10"/>
    <n v="5790270"/>
    <n v="5"/>
    <n v="1"/>
  </r>
  <r>
    <s v="COUNTY"/>
    <x v="18"/>
    <s v="915944"/>
    <n v="5"/>
    <n v="5"/>
    <x v="1"/>
    <d v="2017-02-01T00:00:00"/>
    <x v="10"/>
    <n v="5787530"/>
    <n v="5"/>
    <n v="1"/>
  </r>
  <r>
    <s v="COUNTY"/>
    <x v="18"/>
    <s v="919658"/>
    <n v="-5"/>
    <n v="5"/>
    <x v="1"/>
    <d v="2017-02-01T00:00:00"/>
    <x v="10"/>
    <n v="5712770"/>
    <n v="5"/>
    <n v="-1"/>
  </r>
  <r>
    <s v="COUNTY"/>
    <x v="18"/>
    <s v="922900"/>
    <n v="5"/>
    <n v="5"/>
    <x v="1"/>
    <d v="2017-02-01T00:00:00"/>
    <x v="10"/>
    <n v="5016211"/>
    <n v="5"/>
    <n v="1"/>
  </r>
  <r>
    <s v="COUNTY"/>
    <x v="18"/>
    <s v="922976"/>
    <n v="5"/>
    <n v="5"/>
    <x v="1"/>
    <d v="2017-02-01T00:00:00"/>
    <x v="10"/>
    <n v="5784960"/>
    <n v="5"/>
    <n v="1"/>
  </r>
  <r>
    <s v="COUNTY"/>
    <x v="18"/>
    <s v="923071"/>
    <n v="5"/>
    <n v="5"/>
    <x v="1"/>
    <d v="2017-02-01T00:00:00"/>
    <x v="10"/>
    <n v="5703980"/>
    <n v="5"/>
    <n v="1"/>
  </r>
  <r>
    <s v="COUNTY"/>
    <x v="18"/>
    <s v="923248"/>
    <n v="-2.5"/>
    <n v="2.5"/>
    <x v="1"/>
    <d v="2017-02-01T00:00:00"/>
    <x v="10"/>
    <n v="5004633"/>
    <n v="5"/>
    <n v="-0.5"/>
  </r>
  <r>
    <s v="AWH"/>
    <x v="18"/>
    <s v="14118662"/>
    <n v="265"/>
    <n v="265"/>
    <x v="1"/>
    <d v="2017-02-01T00:00:00"/>
    <x v="10"/>
    <n v="5015219"/>
    <n v="5"/>
    <n v="53"/>
  </r>
  <r>
    <s v="SpokCity"/>
    <x v="18"/>
    <s v="14118662"/>
    <n v="30"/>
    <n v="30"/>
    <x v="1"/>
    <d v="2017-02-01T00:00:00"/>
    <x v="10"/>
    <n v="5772010"/>
    <n v="5"/>
    <n v="6"/>
  </r>
  <r>
    <s v="COUNTY"/>
    <x v="18"/>
    <s v="14118662"/>
    <n v="380"/>
    <n v="380"/>
    <x v="1"/>
    <d v="2017-02-01T00:00:00"/>
    <x v="10"/>
    <n v="5779690"/>
    <n v="5"/>
    <n v="76"/>
  </r>
  <r>
    <s v="COUNTY"/>
    <x v="18"/>
    <s v="14118662"/>
    <n v="30"/>
    <n v="30"/>
    <x v="1"/>
    <d v="2017-02-01T00:00:00"/>
    <x v="10"/>
    <n v="5767910"/>
    <n v="5"/>
    <n v="6"/>
  </r>
  <r>
    <s v="COUNTY"/>
    <x v="18"/>
    <s v="14118662"/>
    <n v="10"/>
    <n v="10"/>
    <x v="1"/>
    <d v="2017-02-01T00:00:00"/>
    <x v="10"/>
    <n v="5748400"/>
    <n v="5"/>
    <n v="2"/>
  </r>
  <r>
    <s v="COUNTY"/>
    <x v="18"/>
    <s v="14118662"/>
    <n v="10"/>
    <n v="10"/>
    <x v="1"/>
    <d v="2017-02-01T00:00:00"/>
    <x v="10"/>
    <n v="5778180"/>
    <n v="5"/>
    <n v="2"/>
  </r>
  <r>
    <s v="COUNTY"/>
    <x v="18"/>
    <s v="14118662"/>
    <n v="10"/>
    <n v="10"/>
    <x v="1"/>
    <d v="2017-02-01T00:00:00"/>
    <x v="10"/>
    <n v="5770590"/>
    <n v="5"/>
    <n v="2"/>
  </r>
  <r>
    <s v="COUNTY"/>
    <x v="18"/>
    <s v="14118662"/>
    <n v="3805"/>
    <n v="3805"/>
    <x v="1"/>
    <d v="2017-02-01T00:00:00"/>
    <x v="10"/>
    <n v="5774750"/>
    <n v="5"/>
    <n v="761"/>
  </r>
  <r>
    <s v="AWH"/>
    <x v="18"/>
    <s v="14318985"/>
    <n v="10"/>
    <n v="10"/>
    <x v="1"/>
    <d v="2017-02-01T00:00:00"/>
    <x v="10"/>
    <n v="5769510"/>
    <n v="5"/>
    <n v="2"/>
  </r>
  <r>
    <s v="COUNTY"/>
    <x v="18"/>
    <s v="14318985"/>
    <n v="25"/>
    <n v="25"/>
    <x v="1"/>
    <d v="2017-02-01T00:00:00"/>
    <x v="10"/>
    <n v="5781150"/>
    <n v="5"/>
    <n v="5"/>
  </r>
  <r>
    <s v="COUNTY"/>
    <x v="18"/>
    <s v="14318985"/>
    <n v="10"/>
    <n v="10"/>
    <x v="1"/>
    <d v="2017-02-01T00:00:00"/>
    <x v="10"/>
    <n v="5789690"/>
    <n v="5"/>
    <n v="2"/>
  </r>
  <r>
    <s v="COUNTY"/>
    <x v="18"/>
    <s v="14318985"/>
    <n v="5"/>
    <n v="5"/>
    <x v="1"/>
    <d v="2017-02-01T00:00:00"/>
    <x v="10"/>
    <n v="5789570"/>
    <n v="5"/>
    <n v="1"/>
  </r>
  <r>
    <s v="COUNTY"/>
    <x v="18"/>
    <s v="14318985"/>
    <n v="575"/>
    <n v="575"/>
    <x v="1"/>
    <d v="2017-02-01T00:00:00"/>
    <x v="10"/>
    <n v="5772730"/>
    <n v="5"/>
    <n v="115"/>
  </r>
  <r>
    <s v="AWH"/>
    <x v="18"/>
    <s v="14497656"/>
    <n v="160"/>
    <n v="160"/>
    <x v="1"/>
    <d v="2017-02-01T00:00:00"/>
    <x v="10"/>
    <n v="5763580"/>
    <n v="5"/>
    <n v="32"/>
  </r>
  <r>
    <s v="SpokCity"/>
    <x v="18"/>
    <s v="14497656"/>
    <n v="45"/>
    <n v="45"/>
    <x v="1"/>
    <d v="2017-02-01T00:00:00"/>
    <x v="10"/>
    <n v="5763770"/>
    <n v="5"/>
    <n v="9"/>
  </r>
  <r>
    <s v="COUNTY"/>
    <x v="18"/>
    <s v="14497656"/>
    <n v="295"/>
    <n v="295"/>
    <x v="1"/>
    <d v="2017-02-01T00:00:00"/>
    <x v="10"/>
    <n v="5765780"/>
    <n v="5"/>
    <n v="59"/>
  </r>
  <r>
    <s v="COUNTY"/>
    <x v="18"/>
    <s v="14497656"/>
    <n v="30"/>
    <n v="30"/>
    <x v="1"/>
    <d v="2017-02-01T00:00:00"/>
    <x v="10"/>
    <n v="5780930"/>
    <n v="5"/>
    <n v="6"/>
  </r>
  <r>
    <s v="COUNTY"/>
    <x v="18"/>
    <s v="14497656"/>
    <n v="10"/>
    <n v="10"/>
    <x v="1"/>
    <d v="2017-02-01T00:00:00"/>
    <x v="10"/>
    <n v="5758770"/>
    <n v="5"/>
    <n v="2"/>
  </r>
  <r>
    <s v="COUNTY"/>
    <x v="18"/>
    <s v="14497656"/>
    <n v="6"/>
    <n v="6"/>
    <x v="1"/>
    <d v="2017-02-01T00:00:00"/>
    <x v="10"/>
    <n v="5781990"/>
    <n v="5"/>
    <n v="1.2"/>
  </r>
  <r>
    <s v="COUNTY"/>
    <x v="18"/>
    <s v="14497656"/>
    <n v="10"/>
    <n v="10"/>
    <x v="1"/>
    <d v="2017-02-01T00:00:00"/>
    <x v="10"/>
    <n v="5766580"/>
    <n v="5"/>
    <n v="2"/>
  </r>
  <r>
    <s v="COUNTY"/>
    <x v="18"/>
    <s v="14497656"/>
    <n v="3066"/>
    <n v="3066"/>
    <x v="1"/>
    <d v="2017-02-01T00:00:00"/>
    <x v="10"/>
    <n v="5761300"/>
    <n v="5"/>
    <n v="613.20000000000005"/>
  </r>
  <r>
    <s v="COUNTY"/>
    <x v="18"/>
    <s v="14497656"/>
    <n v="5"/>
    <n v="5"/>
    <x v="1"/>
    <d v="2017-02-01T00:00:00"/>
    <x v="10"/>
    <n v="5778950"/>
    <n v="5"/>
    <n v="1"/>
  </r>
  <r>
    <s v="COUNTY"/>
    <x v="18"/>
    <s v="916750"/>
    <n v="5"/>
    <n v="5"/>
    <x v="1"/>
    <d v="2017-02-06T00:00:00"/>
    <x v="10"/>
    <n v="5752870"/>
    <n v="5"/>
    <n v="1"/>
  </r>
  <r>
    <s v="COUNTY"/>
    <x v="18"/>
    <s v="917612"/>
    <n v="5"/>
    <n v="5"/>
    <x v="1"/>
    <d v="2017-02-06T00:00:00"/>
    <x v="10"/>
    <n v="5726580"/>
    <n v="5"/>
    <n v="1"/>
  </r>
  <r>
    <s v="COUNTY"/>
    <x v="18"/>
    <s v="917685"/>
    <n v="5"/>
    <n v="5"/>
    <x v="1"/>
    <d v="2017-02-06T00:00:00"/>
    <x v="10"/>
    <n v="5779460"/>
    <n v="5"/>
    <n v="1"/>
  </r>
  <r>
    <s v="COUNTY"/>
    <x v="18"/>
    <s v="917947"/>
    <n v="2.5"/>
    <n v="2.5"/>
    <x v="1"/>
    <d v="2017-02-06T00:00:00"/>
    <x v="10"/>
    <n v="5774270"/>
    <n v="5"/>
    <n v="0.5"/>
  </r>
  <r>
    <s v="COUNTY"/>
    <x v="18"/>
    <s v="917953"/>
    <n v="-2.5"/>
    <n v="2.5"/>
    <x v="1"/>
    <d v="2017-02-06T00:00:00"/>
    <x v="10"/>
    <n v="5756000"/>
    <n v="5"/>
    <n v="-0.5"/>
  </r>
  <r>
    <s v="COUNTY"/>
    <x v="18"/>
    <s v="918144"/>
    <n v="2.5"/>
    <n v="2.5"/>
    <x v="1"/>
    <d v="2017-02-06T00:00:00"/>
    <x v="10"/>
    <n v="5012719"/>
    <n v="5"/>
    <n v="0.5"/>
  </r>
  <r>
    <s v="COUNTY"/>
    <x v="18"/>
    <s v="918963"/>
    <n v="-2.5"/>
    <n v="2.5"/>
    <x v="1"/>
    <d v="2017-02-06T00:00:00"/>
    <x v="10"/>
    <n v="5787960"/>
    <n v="5"/>
    <n v="-0.5"/>
  </r>
  <r>
    <s v="COUNTY"/>
    <x v="18"/>
    <s v="919074"/>
    <n v="-2.5"/>
    <n v="2.5"/>
    <x v="1"/>
    <d v="2017-02-06T00:00:00"/>
    <x v="10"/>
    <n v="5012269"/>
    <n v="5"/>
    <n v="-0.5"/>
  </r>
  <r>
    <s v="COUNTY"/>
    <x v="18"/>
    <s v="918306"/>
    <n v="10"/>
    <n v="10"/>
    <x v="1"/>
    <d v="2017-02-07T00:00:00"/>
    <x v="10"/>
    <n v="5731040"/>
    <n v="5"/>
    <n v="2"/>
  </r>
  <r>
    <s v="COUNTY"/>
    <x v="18"/>
    <s v="919283"/>
    <n v="5"/>
    <n v="5"/>
    <x v="1"/>
    <d v="2017-02-10T00:00:00"/>
    <x v="10"/>
    <n v="5759710"/>
    <n v="5"/>
    <n v="1"/>
  </r>
  <r>
    <s v="COUNTY"/>
    <x v="18"/>
    <s v="917356"/>
    <n v="5"/>
    <n v="5"/>
    <x v="1"/>
    <d v="2017-02-13T00:00:00"/>
    <x v="10"/>
    <n v="5790370"/>
    <n v="5"/>
    <n v="1"/>
  </r>
  <r>
    <s v="COUNTY"/>
    <x v="18"/>
    <s v="917365"/>
    <n v="5"/>
    <n v="5"/>
    <x v="1"/>
    <d v="2017-02-13T00:00:00"/>
    <x v="10"/>
    <n v="5005691"/>
    <n v="5"/>
    <n v="1"/>
  </r>
  <r>
    <s v="COUNTY"/>
    <x v="18"/>
    <s v="917904"/>
    <n v="5"/>
    <n v="5"/>
    <x v="1"/>
    <d v="2017-02-13T00:00:00"/>
    <x v="10"/>
    <n v="5006975"/>
    <n v="5"/>
    <n v="1"/>
  </r>
  <r>
    <s v="COUNTY"/>
    <x v="18"/>
    <s v="918235"/>
    <n v="5"/>
    <n v="5"/>
    <x v="1"/>
    <d v="2017-02-13T00:00:00"/>
    <x v="10"/>
    <n v="5790440"/>
    <n v="5"/>
    <n v="1"/>
  </r>
  <r>
    <s v="COUNTY"/>
    <x v="18"/>
    <s v="918247"/>
    <n v="5"/>
    <n v="5"/>
    <x v="1"/>
    <d v="2017-02-13T00:00:00"/>
    <x v="10"/>
    <n v="5790450"/>
    <n v="5"/>
    <n v="1"/>
  </r>
  <r>
    <s v="COUNTY"/>
    <x v="18"/>
    <s v="918284"/>
    <n v="5"/>
    <n v="5"/>
    <x v="1"/>
    <d v="2017-02-13T00:00:00"/>
    <x v="10"/>
    <n v="5790470"/>
    <n v="5"/>
    <n v="1"/>
  </r>
  <r>
    <s v="COUNTY"/>
    <x v="18"/>
    <s v="918331"/>
    <n v="5"/>
    <n v="5"/>
    <x v="1"/>
    <d v="2017-02-13T00:00:00"/>
    <x v="10"/>
    <n v="5012277"/>
    <n v="5"/>
    <n v="1"/>
  </r>
  <r>
    <s v="COUNTY"/>
    <x v="18"/>
    <s v="918463"/>
    <n v="5"/>
    <n v="5"/>
    <x v="1"/>
    <d v="2017-02-13T00:00:00"/>
    <x v="10"/>
    <n v="5790600"/>
    <n v="5"/>
    <n v="1"/>
  </r>
  <r>
    <s v="COUNTY"/>
    <x v="18"/>
    <s v="920823"/>
    <n v="2.5"/>
    <n v="2.5"/>
    <x v="1"/>
    <d v="2017-02-13T00:00:00"/>
    <x v="10"/>
    <n v="5779390"/>
    <n v="5"/>
    <n v="0.5"/>
  </r>
  <r>
    <s v="COUNTY"/>
    <x v="18"/>
    <s v="921218"/>
    <n v="-2.5"/>
    <n v="2.5"/>
    <x v="1"/>
    <d v="2017-02-13T00:00:00"/>
    <x v="10"/>
    <n v="5779600"/>
    <n v="5"/>
    <n v="-0.5"/>
  </r>
  <r>
    <s v="COUNTY"/>
    <x v="18"/>
    <s v="921296"/>
    <n v="-2.5"/>
    <n v="2.5"/>
    <x v="1"/>
    <d v="2017-02-13T00:00:00"/>
    <x v="10"/>
    <n v="5790270"/>
    <n v="5"/>
    <n v="-0.5"/>
  </r>
  <r>
    <s v="COUNTY"/>
    <x v="18"/>
    <s v="922609"/>
    <n v="2.5"/>
    <n v="2.5"/>
    <x v="1"/>
    <d v="2017-02-13T00:00:00"/>
    <x v="10"/>
    <n v="5762750"/>
    <n v="5"/>
    <n v="0.5"/>
  </r>
  <r>
    <s v="COUNTY"/>
    <x v="18"/>
    <s v="922611"/>
    <n v="2.5"/>
    <n v="2.5"/>
    <x v="1"/>
    <d v="2017-02-13T00:00:00"/>
    <x v="10"/>
    <n v="5740890"/>
    <n v="5"/>
    <n v="0.5"/>
  </r>
  <r>
    <s v="COUNTY"/>
    <x v="18"/>
    <s v="922616"/>
    <n v="2.5"/>
    <n v="2.5"/>
    <x v="1"/>
    <d v="2017-02-13T00:00:00"/>
    <x v="10"/>
    <n v="5778110"/>
    <n v="5"/>
    <n v="0.5"/>
  </r>
  <r>
    <s v="COUNTY"/>
    <x v="18"/>
    <s v="922620"/>
    <n v="2.5"/>
    <n v="2.5"/>
    <x v="1"/>
    <d v="2017-02-13T00:00:00"/>
    <x v="10"/>
    <n v="5005551"/>
    <n v="5"/>
    <n v="0.5"/>
  </r>
  <r>
    <s v="COUNTY"/>
    <x v="18"/>
    <s v="922881"/>
    <n v="2.5"/>
    <n v="2.5"/>
    <x v="1"/>
    <d v="2017-02-13T00:00:00"/>
    <x v="10"/>
    <n v="5004780"/>
    <n v="5"/>
    <n v="0.5"/>
  </r>
  <r>
    <s v="COUNTY"/>
    <x v="18"/>
    <s v="923690"/>
    <n v="2.5"/>
    <n v="2.5"/>
    <x v="1"/>
    <d v="2017-02-13T00:00:00"/>
    <x v="10"/>
    <n v="5778880"/>
    <n v="5"/>
    <n v="0.5"/>
  </r>
  <r>
    <s v="COUNTY"/>
    <x v="18"/>
    <s v="923712"/>
    <n v="2.5"/>
    <n v="2.5"/>
    <x v="1"/>
    <d v="2017-02-13T00:00:00"/>
    <x v="10"/>
    <n v="5005243"/>
    <n v="5"/>
    <n v="0.5"/>
  </r>
  <r>
    <s v="COUNTY"/>
    <x v="18"/>
    <s v="920930"/>
    <n v="5"/>
    <n v="5"/>
    <x v="1"/>
    <d v="2017-02-17T00:00:00"/>
    <x v="10"/>
    <n v="5758590"/>
    <n v="5"/>
    <n v="1"/>
  </r>
  <r>
    <s v="COUNTY"/>
    <x v="18"/>
    <s v="917642"/>
    <n v="2.5"/>
    <n v="2.5"/>
    <x v="1"/>
    <d v="2017-02-20T00:00:00"/>
    <x v="10"/>
    <n v="5790400"/>
    <n v="5"/>
    <n v="0.5"/>
  </r>
  <r>
    <s v="COUNTY"/>
    <x v="18"/>
    <s v="918229"/>
    <n v="2.5"/>
    <n v="2.5"/>
    <x v="1"/>
    <d v="2017-02-20T00:00:00"/>
    <x v="10"/>
    <n v="5790430"/>
    <n v="5"/>
    <n v="0.5"/>
  </r>
  <r>
    <s v="COUNTY"/>
    <x v="18"/>
    <s v="918393"/>
    <n v="2.5"/>
    <n v="2.5"/>
    <x v="1"/>
    <d v="2017-02-20T00:00:00"/>
    <x v="10"/>
    <n v="5790490"/>
    <n v="5"/>
    <n v="0.5"/>
  </r>
  <r>
    <s v="COUNTY"/>
    <x v="18"/>
    <s v="918868"/>
    <n v="2.5"/>
    <n v="2.5"/>
    <x v="1"/>
    <d v="2017-02-20T00:00:00"/>
    <x v="10"/>
    <n v="5790350"/>
    <n v="5"/>
    <n v="0.5"/>
  </r>
  <r>
    <s v="COUNTY"/>
    <x v="18"/>
    <s v="918889"/>
    <n v="2.5"/>
    <n v="2.5"/>
    <x v="1"/>
    <d v="2017-02-20T00:00:00"/>
    <x v="10"/>
    <n v="5790610"/>
    <n v="5"/>
    <n v="0.5"/>
  </r>
  <r>
    <s v="COUNTY"/>
    <x v="18"/>
    <s v="919293"/>
    <n v="2.5"/>
    <n v="2.5"/>
    <x v="1"/>
    <d v="2017-02-20T00:00:00"/>
    <x v="10"/>
    <n v="5790650"/>
    <n v="5"/>
    <n v="0.5"/>
  </r>
  <r>
    <s v="COUNTY"/>
    <x v="18"/>
    <s v="920038"/>
    <n v="2.5"/>
    <n v="2.5"/>
    <x v="1"/>
    <d v="2017-02-20T00:00:00"/>
    <x v="10"/>
    <n v="5790720"/>
    <n v="5"/>
    <n v="0.5"/>
  </r>
  <r>
    <s v="COUNTY"/>
    <x v="18"/>
    <s v="920117"/>
    <n v="2.5"/>
    <n v="2.5"/>
    <x v="1"/>
    <d v="2017-02-20T00:00:00"/>
    <x v="10"/>
    <n v="5790730"/>
    <n v="5"/>
    <n v="0.5"/>
  </r>
  <r>
    <s v="COUNTY"/>
    <x v="18"/>
    <s v="920461"/>
    <n v="2.5"/>
    <n v="2.5"/>
    <x v="1"/>
    <d v="2017-02-20T00:00:00"/>
    <x v="10"/>
    <n v="5742710"/>
    <n v="5"/>
    <n v="0.5"/>
  </r>
  <r>
    <s v="COUNTY"/>
    <x v="18"/>
    <s v="922606"/>
    <n v="5"/>
    <n v="5"/>
    <x v="1"/>
    <d v="2017-02-20T00:00:00"/>
    <x v="10"/>
    <n v="5016203"/>
    <n v="5"/>
    <n v="1"/>
  </r>
  <r>
    <s v="COUNTY"/>
    <x v="18"/>
    <s v="922891"/>
    <n v="5"/>
    <n v="5"/>
    <x v="1"/>
    <d v="2017-02-20T00:00:00"/>
    <x v="10"/>
    <n v="5728580"/>
    <n v="5"/>
    <n v="1"/>
  </r>
  <r>
    <s v="COUNTY"/>
    <x v="18"/>
    <s v="922914"/>
    <n v="5"/>
    <n v="5"/>
    <x v="1"/>
    <d v="2017-02-20T00:00:00"/>
    <x v="10"/>
    <n v="5785810"/>
    <n v="5"/>
    <n v="1"/>
  </r>
  <r>
    <s v="COUNTY"/>
    <x v="18"/>
    <s v="922917"/>
    <n v="5"/>
    <n v="5"/>
    <x v="1"/>
    <d v="2017-02-20T00:00:00"/>
    <x v="10"/>
    <n v="5004767"/>
    <n v="5"/>
    <n v="1"/>
  </r>
  <r>
    <s v="COUNTY"/>
    <x v="18"/>
    <s v="922927"/>
    <n v="5"/>
    <n v="5"/>
    <x v="1"/>
    <d v="2017-02-20T00:00:00"/>
    <x v="10"/>
    <n v="5730460"/>
    <n v="5"/>
    <n v="1"/>
  </r>
  <r>
    <s v="COUNTY"/>
    <x v="18"/>
    <s v="922934"/>
    <n v="5"/>
    <n v="5"/>
    <x v="1"/>
    <d v="2017-02-20T00:00:00"/>
    <x v="10"/>
    <n v="5741120"/>
    <n v="5"/>
    <n v="1"/>
  </r>
  <r>
    <s v="COUNTY"/>
    <x v="18"/>
    <s v="922955"/>
    <n v="5"/>
    <n v="5"/>
    <x v="1"/>
    <d v="2017-02-20T00:00:00"/>
    <x v="10"/>
    <n v="5016011"/>
    <n v="5"/>
    <n v="1"/>
  </r>
  <r>
    <s v="COUNTY"/>
    <x v="18"/>
    <s v="923057"/>
    <n v="5"/>
    <n v="5"/>
    <x v="1"/>
    <d v="2017-02-20T00:00:00"/>
    <x v="10"/>
    <n v="5748960"/>
    <n v="5"/>
    <n v="1"/>
  </r>
  <r>
    <s v="COUNTY"/>
    <x v="18"/>
    <s v="923062"/>
    <n v="5"/>
    <n v="5"/>
    <x v="1"/>
    <d v="2017-02-20T00:00:00"/>
    <x v="10"/>
    <n v="5774450"/>
    <n v="5"/>
    <n v="1"/>
  </r>
  <r>
    <s v="COUNTY"/>
    <x v="18"/>
    <s v="923065"/>
    <n v="5"/>
    <n v="5"/>
    <x v="1"/>
    <d v="2017-02-20T00:00:00"/>
    <x v="10"/>
    <n v="5003943"/>
    <n v="5"/>
    <n v="1"/>
  </r>
  <r>
    <s v="COUNTY"/>
    <x v="18"/>
    <s v="923074"/>
    <n v="5"/>
    <n v="5"/>
    <x v="1"/>
    <d v="2017-02-20T00:00:00"/>
    <x v="10"/>
    <n v="5714160"/>
    <n v="5"/>
    <n v="1"/>
  </r>
  <r>
    <s v="COUNTY"/>
    <x v="18"/>
    <s v="923106"/>
    <n v="5"/>
    <n v="5"/>
    <x v="1"/>
    <d v="2017-02-20T00:00:00"/>
    <x v="10"/>
    <n v="5788870"/>
    <n v="5"/>
    <n v="1"/>
  </r>
  <r>
    <s v="COUNTY"/>
    <x v="18"/>
    <s v="923196"/>
    <n v="5"/>
    <n v="5"/>
    <x v="1"/>
    <d v="2017-02-20T00:00:00"/>
    <x v="10"/>
    <n v="5763800"/>
    <n v="5"/>
    <n v="1"/>
  </r>
  <r>
    <s v="COUNTY"/>
    <x v="18"/>
    <s v="923201"/>
    <n v="5"/>
    <n v="5"/>
    <x v="1"/>
    <d v="2017-02-20T00:00:00"/>
    <x v="10"/>
    <n v="5776110"/>
    <n v="5"/>
    <n v="1"/>
  </r>
  <r>
    <s v="COUNTY"/>
    <x v="18"/>
    <s v="923208"/>
    <n v="5"/>
    <n v="5"/>
    <x v="1"/>
    <d v="2017-02-20T00:00:00"/>
    <x v="10"/>
    <n v="5784980"/>
    <n v="5"/>
    <n v="1"/>
  </r>
  <r>
    <s v="COUNTY"/>
    <x v="18"/>
    <s v="923212"/>
    <n v="5"/>
    <n v="5"/>
    <x v="1"/>
    <d v="2017-02-20T00:00:00"/>
    <x v="10"/>
    <n v="5005236"/>
    <n v="5"/>
    <n v="1"/>
  </r>
  <r>
    <s v="COUNTY"/>
    <x v="18"/>
    <s v="923219"/>
    <n v="5"/>
    <n v="5"/>
    <x v="1"/>
    <d v="2017-02-20T00:00:00"/>
    <x v="10"/>
    <n v="5738610"/>
    <n v="5"/>
    <n v="1"/>
  </r>
  <r>
    <s v="COUNTY"/>
    <x v="18"/>
    <s v="923223"/>
    <n v="5"/>
    <n v="5"/>
    <x v="1"/>
    <d v="2017-02-20T00:00:00"/>
    <x v="10"/>
    <n v="5740340"/>
    <n v="5"/>
    <n v="1"/>
  </r>
  <r>
    <s v="COUNTY"/>
    <x v="18"/>
    <s v="923232"/>
    <n v="5"/>
    <n v="5"/>
    <x v="1"/>
    <d v="2017-02-20T00:00:00"/>
    <x v="10"/>
    <n v="5004932"/>
    <n v="5"/>
    <n v="1"/>
  </r>
  <r>
    <s v="COUNTY"/>
    <x v="18"/>
    <s v="923260"/>
    <n v="5"/>
    <n v="5"/>
    <x v="1"/>
    <d v="2017-02-20T00:00:00"/>
    <x v="10"/>
    <n v="5788110"/>
    <n v="5"/>
    <n v="1"/>
  </r>
  <r>
    <s v="SpokCity"/>
    <x v="18"/>
    <s v="923711"/>
    <n v="5"/>
    <n v="5"/>
    <x v="1"/>
    <d v="2017-02-20T00:00:00"/>
    <x v="10"/>
    <n v="5736420"/>
    <n v="5"/>
    <n v="1"/>
  </r>
  <r>
    <s v="COUNTY"/>
    <x v="18"/>
    <s v="927418"/>
    <n v="-5"/>
    <n v="5"/>
    <x v="1"/>
    <d v="2017-02-20T00:00:00"/>
    <x v="10"/>
    <n v="5722270"/>
    <n v="5"/>
    <n v="-1"/>
  </r>
  <r>
    <s v="COUNTY"/>
    <x v="18"/>
    <s v="920862"/>
    <n v="3"/>
    <n v="3"/>
    <x v="1"/>
    <d v="2017-02-23T00:00:00"/>
    <x v="10"/>
    <n v="5010695"/>
    <n v="5"/>
    <n v="0.6"/>
  </r>
  <r>
    <s v="COUNTY"/>
    <x v="18"/>
    <s v="919005"/>
    <n v="2.5"/>
    <n v="2.5"/>
    <x v="1"/>
    <d v="2017-02-27T00:00:00"/>
    <x v="10"/>
    <n v="5790640"/>
    <n v="5"/>
    <n v="0.5"/>
  </r>
  <r>
    <s v="COUNTY"/>
    <x v="18"/>
    <s v="919704"/>
    <n v="2.5"/>
    <n v="2.5"/>
    <x v="1"/>
    <d v="2017-02-27T00:00:00"/>
    <x v="10"/>
    <n v="5790710"/>
    <n v="5"/>
    <n v="0.5"/>
  </r>
  <r>
    <s v="COUNTY"/>
    <x v="18"/>
    <s v="920840"/>
    <n v="2.5"/>
    <n v="2.5"/>
    <x v="1"/>
    <d v="2017-02-27T00:00:00"/>
    <x v="10"/>
    <n v="5006579"/>
    <n v="5"/>
    <n v="0.5"/>
  </r>
  <r>
    <s v="COUNTY"/>
    <x v="18"/>
    <s v="921258"/>
    <n v="2.5"/>
    <n v="2.5"/>
    <x v="1"/>
    <d v="2017-02-27T00:00:00"/>
    <x v="10"/>
    <n v="5775070"/>
    <n v="5"/>
    <n v="0.5"/>
  </r>
  <r>
    <s v="COUNTY"/>
    <x v="18"/>
    <s v="922047"/>
    <n v="2.5"/>
    <n v="2.5"/>
    <x v="1"/>
    <d v="2017-02-27T00:00:00"/>
    <x v="10"/>
    <n v="5790870"/>
    <n v="5"/>
    <n v="0.5"/>
  </r>
  <r>
    <s v="COUNTY"/>
    <x v="18"/>
    <s v="923085"/>
    <n v="5"/>
    <n v="5"/>
    <x v="1"/>
    <d v="2017-02-27T00:00:00"/>
    <x v="10"/>
    <n v="5004421"/>
    <n v="5"/>
    <n v="1"/>
  </r>
  <r>
    <s v="COUNTY"/>
    <x v="18"/>
    <s v="923513"/>
    <n v="2.5"/>
    <n v="2.5"/>
    <x v="1"/>
    <d v="2017-02-27T00:00:00"/>
    <x v="10"/>
    <n v="5012719"/>
    <n v="5"/>
    <n v="0.5"/>
  </r>
  <r>
    <s v="COUNTY"/>
    <x v="18"/>
    <s v="927049"/>
    <n v="-5"/>
    <n v="5"/>
    <x v="1"/>
    <d v="2017-02-27T00:00:00"/>
    <x v="10"/>
    <n v="5702280"/>
    <n v="5"/>
    <n v="-1"/>
  </r>
  <r>
    <s v="COUNTY"/>
    <x v="18"/>
    <s v="928513"/>
    <n v="10"/>
    <n v="10"/>
    <x v="1"/>
    <d v="2017-02-27T00:00:00"/>
    <x v="10"/>
    <n v="5731040"/>
    <n v="5"/>
    <n v="2"/>
  </r>
  <r>
    <s v="COUNTY"/>
    <x v="18"/>
    <s v="926438"/>
    <n v="5"/>
    <n v="5"/>
    <x v="1"/>
    <d v="2017-02-28T00:00:00"/>
    <x v="10"/>
    <n v="5784960"/>
    <n v="5"/>
    <n v="1"/>
  </r>
  <r>
    <s v="AWH"/>
    <x v="18"/>
    <s v="14497989"/>
    <n v="5"/>
    <n v="5"/>
    <x v="1"/>
    <d v="2017-02-28T00:00:00"/>
    <x v="10"/>
    <n v="5776820"/>
    <n v="5"/>
    <n v="1"/>
  </r>
  <r>
    <s v="SpokCity"/>
    <x v="18"/>
    <s v="14497989"/>
    <n v="6"/>
    <n v="6"/>
    <x v="1"/>
    <d v="2017-02-28T00:00:00"/>
    <x v="10"/>
    <n v="5783250"/>
    <n v="5"/>
    <n v="1.2"/>
  </r>
  <r>
    <s v="COUNTY"/>
    <x v="18"/>
    <s v="14497989"/>
    <n v="20"/>
    <n v="20"/>
    <x v="1"/>
    <d v="2017-02-28T00:00:00"/>
    <x v="10"/>
    <n v="5014808"/>
    <n v="5"/>
    <n v="4"/>
  </r>
  <r>
    <s v="COUNTY"/>
    <x v="18"/>
    <s v="918962"/>
    <n v="5"/>
    <n v="5"/>
    <x v="1"/>
    <d v="2017-03-01T00:00:00"/>
    <x v="11"/>
    <n v="5790630"/>
    <n v="5"/>
    <n v="1"/>
  </r>
  <r>
    <s v="COUNTY"/>
    <x v="18"/>
    <s v="920401"/>
    <n v="5"/>
    <n v="5"/>
    <x v="1"/>
    <d v="2017-03-01T00:00:00"/>
    <x v="11"/>
    <n v="5790740"/>
    <n v="5"/>
    <n v="1"/>
  </r>
  <r>
    <s v="COUNTY"/>
    <x v="18"/>
    <s v="920464"/>
    <n v="5"/>
    <n v="5"/>
    <x v="1"/>
    <d v="2017-03-01T00:00:00"/>
    <x v="11"/>
    <n v="5742710"/>
    <n v="5"/>
    <n v="1"/>
  </r>
  <r>
    <s v="COUNTY"/>
    <x v="18"/>
    <s v="921223"/>
    <n v="5"/>
    <n v="5"/>
    <x v="1"/>
    <d v="2017-03-01T00:00:00"/>
    <x v="11"/>
    <n v="5790830"/>
    <n v="5"/>
    <n v="1"/>
  </r>
  <r>
    <s v="COUNTY"/>
    <x v="18"/>
    <s v="921252"/>
    <n v="5"/>
    <n v="5"/>
    <x v="1"/>
    <d v="2017-03-01T00:00:00"/>
    <x v="11"/>
    <n v="5790850"/>
    <n v="5"/>
    <n v="1"/>
  </r>
  <r>
    <s v="COUNTY"/>
    <x v="18"/>
    <s v="921297"/>
    <n v="-5"/>
    <n v="5"/>
    <x v="1"/>
    <d v="2017-03-01T00:00:00"/>
    <x v="11"/>
    <n v="5790270"/>
    <n v="5"/>
    <n v="-1"/>
  </r>
  <r>
    <s v="COUNTY"/>
    <x v="18"/>
    <s v="922031"/>
    <n v="5"/>
    <n v="5"/>
    <x v="1"/>
    <d v="2017-03-01T00:00:00"/>
    <x v="11"/>
    <n v="5790860"/>
    <n v="5"/>
    <n v="1"/>
  </r>
  <r>
    <s v="COUNTY"/>
    <x v="18"/>
    <s v="922449"/>
    <n v="5"/>
    <n v="5"/>
    <x v="1"/>
    <d v="2017-03-01T00:00:00"/>
    <x v="11"/>
    <n v="5790880"/>
    <n v="5"/>
    <n v="1"/>
  </r>
  <r>
    <s v="COUNTY"/>
    <x v="18"/>
    <s v="922480"/>
    <n v="5"/>
    <n v="5"/>
    <x v="1"/>
    <d v="2017-03-01T00:00:00"/>
    <x v="11"/>
    <n v="5790890"/>
    <n v="5"/>
    <n v="1"/>
  </r>
  <r>
    <s v="COUNTY"/>
    <x v="18"/>
    <s v="922592"/>
    <n v="5"/>
    <n v="5"/>
    <x v="1"/>
    <d v="2017-03-01T00:00:00"/>
    <x v="11"/>
    <n v="5747710"/>
    <n v="5"/>
    <n v="1"/>
  </r>
  <r>
    <s v="COUNTY"/>
    <x v="18"/>
    <s v="923148"/>
    <n v="5"/>
    <n v="5"/>
    <x v="1"/>
    <d v="2017-03-01T00:00:00"/>
    <x v="11"/>
    <n v="5790930"/>
    <n v="5"/>
    <n v="1"/>
  </r>
  <r>
    <s v="COUNTY"/>
    <x v="18"/>
    <s v="923297"/>
    <n v="5"/>
    <n v="5"/>
    <x v="1"/>
    <d v="2017-03-01T00:00:00"/>
    <x v="11"/>
    <n v="5740250"/>
    <n v="5"/>
    <n v="1"/>
  </r>
  <r>
    <s v="COUNTY"/>
    <x v="18"/>
    <s v="923484"/>
    <n v="5"/>
    <n v="5"/>
    <x v="1"/>
    <d v="2017-03-01T00:00:00"/>
    <x v="11"/>
    <n v="5790970"/>
    <n v="5"/>
    <n v="1"/>
  </r>
  <r>
    <s v="COUNTY"/>
    <x v="18"/>
    <s v="923706"/>
    <n v="5"/>
    <n v="5"/>
    <x v="1"/>
    <d v="2017-03-01T00:00:00"/>
    <x v="11"/>
    <n v="5791020"/>
    <n v="5"/>
    <n v="1"/>
  </r>
  <r>
    <s v="COUNTY"/>
    <x v="18"/>
    <s v="923770"/>
    <n v="5"/>
    <n v="5"/>
    <x v="1"/>
    <d v="2017-03-01T00:00:00"/>
    <x v="11"/>
    <n v="5791040"/>
    <n v="5"/>
    <n v="1"/>
  </r>
  <r>
    <s v="COUNTY"/>
    <x v="18"/>
    <s v="923818"/>
    <n v="5"/>
    <n v="5"/>
    <x v="1"/>
    <d v="2017-03-01T00:00:00"/>
    <x v="11"/>
    <n v="5763800"/>
    <n v="5"/>
    <n v="1"/>
  </r>
  <r>
    <s v="COUNTY"/>
    <x v="18"/>
    <s v="923856"/>
    <n v="5"/>
    <n v="5"/>
    <x v="1"/>
    <d v="2017-03-01T00:00:00"/>
    <x v="11"/>
    <n v="5762280"/>
    <n v="5"/>
    <n v="1"/>
  </r>
  <r>
    <s v="COUNTY"/>
    <x v="18"/>
    <s v="923876"/>
    <n v="5"/>
    <n v="5"/>
    <x v="1"/>
    <d v="2017-03-01T00:00:00"/>
    <x v="11"/>
    <n v="5005243"/>
    <n v="5"/>
    <n v="1"/>
  </r>
  <r>
    <s v="COUNTY"/>
    <x v="18"/>
    <s v="924007"/>
    <n v="5"/>
    <n v="5"/>
    <x v="1"/>
    <d v="2017-03-01T00:00:00"/>
    <x v="11"/>
    <n v="5791060"/>
    <n v="5"/>
    <n v="1"/>
  </r>
  <r>
    <s v="COUNTY"/>
    <x v="18"/>
    <s v="924667"/>
    <n v="5"/>
    <n v="5"/>
    <x v="1"/>
    <d v="2017-03-01T00:00:00"/>
    <x v="11"/>
    <n v="5740890"/>
    <n v="5"/>
    <n v="1"/>
  </r>
  <r>
    <s v="COUNTY"/>
    <x v="18"/>
    <s v="925770"/>
    <n v="5"/>
    <n v="5"/>
    <x v="1"/>
    <d v="2017-03-01T00:00:00"/>
    <x v="11"/>
    <n v="5740340"/>
    <n v="5"/>
    <n v="1"/>
  </r>
  <r>
    <s v="COUNTY"/>
    <x v="18"/>
    <s v="925804"/>
    <n v="5"/>
    <n v="5"/>
    <x v="1"/>
    <d v="2017-03-01T00:00:00"/>
    <x v="11"/>
    <n v="5781470"/>
    <n v="5"/>
    <n v="1"/>
  </r>
  <r>
    <s v="AWH"/>
    <x v="18"/>
    <s v="14318995"/>
    <n v="10"/>
    <n v="10"/>
    <x v="1"/>
    <d v="2017-03-01T00:00:00"/>
    <x v="11"/>
    <n v="5769510"/>
    <n v="5"/>
    <n v="2"/>
  </r>
  <r>
    <s v="COUNTY"/>
    <x v="18"/>
    <s v="14318995"/>
    <n v="30"/>
    <n v="30"/>
    <x v="1"/>
    <d v="2017-03-01T00:00:00"/>
    <x v="11"/>
    <n v="5784230"/>
    <n v="5"/>
    <n v="6"/>
  </r>
  <r>
    <s v="COUNTY"/>
    <x v="18"/>
    <s v="14318995"/>
    <n v="10"/>
    <n v="10"/>
    <x v="1"/>
    <d v="2017-03-01T00:00:00"/>
    <x v="11"/>
    <n v="5787310"/>
    <n v="5"/>
    <n v="2"/>
  </r>
  <r>
    <s v="COUNTY"/>
    <x v="18"/>
    <s v="14318995"/>
    <n v="10"/>
    <n v="10"/>
    <x v="1"/>
    <d v="2017-03-01T00:00:00"/>
    <x v="11"/>
    <n v="5790070"/>
    <n v="5"/>
    <n v="2"/>
  </r>
  <r>
    <s v="COUNTY"/>
    <x v="18"/>
    <s v="14318995"/>
    <n v="630"/>
    <n v="630"/>
    <x v="1"/>
    <d v="2017-03-01T00:00:00"/>
    <x v="11"/>
    <n v="5769590"/>
    <n v="5"/>
    <n v="126"/>
  </r>
  <r>
    <s v="AWH"/>
    <x v="18"/>
    <s v="14497685"/>
    <n v="160"/>
    <n v="160"/>
    <x v="1"/>
    <d v="2017-03-01T00:00:00"/>
    <x v="11"/>
    <n v="5777650"/>
    <n v="5"/>
    <n v="32"/>
  </r>
  <r>
    <s v="SpokCity"/>
    <x v="18"/>
    <s v="14497685"/>
    <n v="45"/>
    <n v="45"/>
    <x v="1"/>
    <d v="2017-03-01T00:00:00"/>
    <x v="11"/>
    <n v="5763770"/>
    <n v="5"/>
    <n v="9"/>
  </r>
  <r>
    <s v="COUNTY"/>
    <x v="18"/>
    <s v="14497685"/>
    <n v="305"/>
    <n v="305"/>
    <x v="1"/>
    <d v="2017-03-01T00:00:00"/>
    <x v="11"/>
    <n v="5790650"/>
    <n v="5"/>
    <n v="61"/>
  </r>
  <r>
    <s v="COUNTY"/>
    <x v="18"/>
    <s v="14497685"/>
    <n v="30"/>
    <n v="30"/>
    <x v="1"/>
    <d v="2017-03-01T00:00:00"/>
    <x v="11"/>
    <n v="5788760"/>
    <n v="5"/>
    <n v="6"/>
  </r>
  <r>
    <s v="COUNTY"/>
    <x v="18"/>
    <s v="14497685"/>
    <n v="10"/>
    <n v="10"/>
    <x v="1"/>
    <d v="2017-03-01T00:00:00"/>
    <x v="11"/>
    <n v="5763140"/>
    <n v="5"/>
    <n v="2"/>
  </r>
  <r>
    <s v="COUNTY"/>
    <x v="18"/>
    <s v="14497685"/>
    <n v="6"/>
    <n v="6"/>
    <x v="1"/>
    <d v="2017-03-01T00:00:00"/>
    <x v="11"/>
    <n v="5781990"/>
    <n v="5"/>
    <n v="1.2"/>
  </r>
  <r>
    <s v="COUNTY"/>
    <x v="18"/>
    <s v="14497685"/>
    <n v="10"/>
    <n v="10"/>
    <x v="1"/>
    <d v="2017-03-01T00:00:00"/>
    <x v="11"/>
    <n v="5770460"/>
    <n v="5"/>
    <n v="2"/>
  </r>
  <r>
    <s v="COUNTY"/>
    <x v="18"/>
    <s v="14497685"/>
    <n v="3206"/>
    <n v="3206"/>
    <x v="1"/>
    <d v="2017-03-01T00:00:00"/>
    <x v="11"/>
    <n v="5775070"/>
    <n v="5"/>
    <n v="641.20000000000005"/>
  </r>
  <r>
    <s v="COUNTY"/>
    <x v="18"/>
    <s v="14497685"/>
    <n v="5"/>
    <n v="5"/>
    <x v="1"/>
    <d v="2017-03-01T00:00:00"/>
    <x v="11"/>
    <n v="5778950"/>
    <n v="5"/>
    <n v="1"/>
  </r>
  <r>
    <s v="AWH"/>
    <x v="18"/>
    <s v="14767430"/>
    <n v="265"/>
    <n v="265"/>
    <x v="1"/>
    <d v="2017-03-01T00:00:00"/>
    <x v="11"/>
    <n v="5770270"/>
    <n v="5"/>
    <n v="53"/>
  </r>
  <r>
    <s v="SpokCity"/>
    <x v="18"/>
    <s v="14767430"/>
    <n v="25"/>
    <n v="25"/>
    <x v="1"/>
    <d v="2017-03-01T00:00:00"/>
    <x v="11"/>
    <n v="5013494"/>
    <n v="5"/>
    <n v="5"/>
  </r>
  <r>
    <s v="COUNTY"/>
    <x v="18"/>
    <s v="14767430"/>
    <n v="345"/>
    <n v="345"/>
    <x v="1"/>
    <d v="2017-03-01T00:00:00"/>
    <x v="11"/>
    <n v="5789050"/>
    <n v="5"/>
    <n v="69"/>
  </r>
  <r>
    <s v="COUNTY"/>
    <x v="18"/>
    <s v="14767430"/>
    <n v="30"/>
    <n v="30"/>
    <x v="1"/>
    <d v="2017-03-01T00:00:00"/>
    <x v="11"/>
    <n v="5767910"/>
    <n v="5"/>
    <n v="6"/>
  </r>
  <r>
    <s v="COUNTY"/>
    <x v="18"/>
    <s v="14767430"/>
    <n v="10"/>
    <n v="10"/>
    <x v="1"/>
    <d v="2017-03-01T00:00:00"/>
    <x v="11"/>
    <n v="5731640"/>
    <n v="5"/>
    <n v="2"/>
  </r>
  <r>
    <s v="COUNTY"/>
    <x v="18"/>
    <s v="14767430"/>
    <n v="10"/>
    <n v="10"/>
    <x v="1"/>
    <d v="2017-03-01T00:00:00"/>
    <x v="11"/>
    <n v="5778180"/>
    <n v="5"/>
    <n v="2"/>
  </r>
  <r>
    <s v="COUNTY"/>
    <x v="18"/>
    <s v="14767430"/>
    <n v="10"/>
    <n v="10"/>
    <x v="1"/>
    <d v="2017-03-01T00:00:00"/>
    <x v="11"/>
    <n v="5770590"/>
    <n v="5"/>
    <n v="2"/>
  </r>
  <r>
    <s v="COUNTY"/>
    <x v="18"/>
    <s v="14767430"/>
    <n v="3555"/>
    <n v="3555"/>
    <x v="1"/>
    <d v="2017-03-01T00:00:00"/>
    <x v="11"/>
    <n v="5014057"/>
    <n v="5"/>
    <n v="711"/>
  </r>
  <r>
    <s v="COUNTY"/>
    <x v="18"/>
    <s v="926251"/>
    <n v="5"/>
    <n v="5"/>
    <x v="1"/>
    <d v="2017-03-06T00:00:00"/>
    <x v="11"/>
    <n v="5005236"/>
    <n v="5"/>
    <n v="1"/>
  </r>
  <r>
    <s v="COUNTY"/>
    <x v="18"/>
    <s v="926364"/>
    <n v="5"/>
    <n v="5"/>
    <x v="1"/>
    <d v="2017-03-06T00:00:00"/>
    <x v="11"/>
    <n v="5767160"/>
    <n v="5"/>
    <n v="1"/>
  </r>
  <r>
    <s v="COUNTY"/>
    <x v="18"/>
    <s v="927127"/>
    <n v="5"/>
    <n v="5"/>
    <x v="1"/>
    <d v="2017-03-06T00:00:00"/>
    <x v="11"/>
    <n v="5702280"/>
    <n v="5"/>
    <n v="1"/>
  </r>
  <r>
    <s v="COUNTY"/>
    <x v="18"/>
    <s v="927154"/>
    <n v="5"/>
    <n v="5"/>
    <x v="1"/>
    <d v="2017-03-06T00:00:00"/>
    <x v="11"/>
    <n v="5004767"/>
    <n v="5"/>
    <n v="1"/>
  </r>
  <r>
    <s v="COUNTY"/>
    <x v="18"/>
    <s v="927436"/>
    <n v="5"/>
    <n v="5"/>
    <x v="1"/>
    <d v="2017-03-06T00:00:00"/>
    <x v="11"/>
    <n v="5004780"/>
    <n v="5"/>
    <n v="1"/>
  </r>
  <r>
    <s v="COUNTY"/>
    <x v="18"/>
    <s v="927441"/>
    <n v="5"/>
    <n v="5"/>
    <x v="1"/>
    <d v="2017-03-06T00:00:00"/>
    <x v="11"/>
    <n v="5004932"/>
    <n v="5"/>
    <n v="1"/>
  </r>
  <r>
    <s v="COUNTY"/>
    <x v="18"/>
    <s v="927512"/>
    <n v="5"/>
    <n v="5"/>
    <x v="1"/>
    <d v="2017-03-06T00:00:00"/>
    <x v="11"/>
    <n v="5016011"/>
    <n v="5"/>
    <n v="1"/>
  </r>
  <r>
    <s v="COUNTY"/>
    <x v="18"/>
    <s v="927583"/>
    <n v="-2.5"/>
    <n v="2.5"/>
    <x v="1"/>
    <d v="2017-03-06T00:00:00"/>
    <x v="11"/>
    <n v="5736060"/>
    <n v="5"/>
    <n v="-0.5"/>
  </r>
  <r>
    <s v="COUNTY"/>
    <x v="18"/>
    <s v="927652"/>
    <n v="-2.5"/>
    <n v="2.5"/>
    <x v="1"/>
    <d v="2017-03-06T00:00:00"/>
    <x v="11"/>
    <n v="5015680"/>
    <n v="5"/>
    <n v="-0.5"/>
  </r>
  <r>
    <s v="COUNTY"/>
    <x v="18"/>
    <s v="928895"/>
    <n v="-2.5"/>
    <n v="2.5"/>
    <x v="1"/>
    <d v="2017-03-06T00:00:00"/>
    <x v="11"/>
    <n v="5789580"/>
    <n v="5"/>
    <n v="-0.5"/>
  </r>
  <r>
    <s v="SpokCity"/>
    <x v="18"/>
    <s v="929921"/>
    <n v="2.5"/>
    <n v="2.5"/>
    <x v="1"/>
    <d v="2017-03-06T00:00:00"/>
    <x v="11"/>
    <n v="5004549"/>
    <n v="5"/>
    <n v="0.5"/>
  </r>
  <r>
    <s v="COUNTY"/>
    <x v="18"/>
    <s v="931973"/>
    <n v="2.5"/>
    <n v="2.5"/>
    <x v="1"/>
    <d v="2017-03-06T00:00:00"/>
    <x v="11"/>
    <n v="5786940"/>
    <n v="5"/>
    <n v="0.5"/>
  </r>
  <r>
    <s v="COUNTY"/>
    <x v="18"/>
    <s v="929078"/>
    <n v="2.5"/>
    <n v="2.5"/>
    <x v="1"/>
    <d v="2017-03-08T00:00:00"/>
    <x v="11"/>
    <n v="5003943"/>
    <n v="5"/>
    <n v="0.5"/>
  </r>
  <r>
    <s v="SpokCity"/>
    <x v="18"/>
    <s v="927593"/>
    <n v="2.5"/>
    <n v="2.5"/>
    <x v="1"/>
    <d v="2017-03-13T00:00:00"/>
    <x v="11"/>
    <n v="5736420"/>
    <n v="5"/>
    <n v="0.5"/>
  </r>
  <r>
    <s v="COUNTY"/>
    <x v="18"/>
    <s v="928514"/>
    <n v="5"/>
    <n v="5"/>
    <x v="1"/>
    <d v="2017-03-13T00:00:00"/>
    <x v="11"/>
    <n v="5731040"/>
    <n v="5"/>
    <n v="1"/>
  </r>
  <r>
    <s v="COUNTY"/>
    <x v="18"/>
    <s v="928533"/>
    <n v="2.5"/>
    <n v="2.5"/>
    <x v="1"/>
    <d v="2017-03-13T00:00:00"/>
    <x v="11"/>
    <n v="5785810"/>
    <n v="5"/>
    <n v="0.5"/>
  </r>
  <r>
    <s v="COUNTY"/>
    <x v="18"/>
    <s v="928879"/>
    <n v="5"/>
    <n v="5"/>
    <x v="1"/>
    <d v="2017-03-13T00:00:00"/>
    <x v="11"/>
    <n v="5748960"/>
    <n v="5"/>
    <n v="1"/>
  </r>
  <r>
    <s v="COUNTY"/>
    <x v="18"/>
    <s v="928904"/>
    <n v="5"/>
    <n v="5"/>
    <x v="1"/>
    <d v="2017-03-13T00:00:00"/>
    <x v="11"/>
    <n v="5791170"/>
    <n v="5"/>
    <n v="1"/>
  </r>
  <r>
    <s v="COUNTY"/>
    <x v="18"/>
    <s v="928992"/>
    <n v="2.5"/>
    <n v="2.5"/>
    <x v="1"/>
    <d v="2017-03-13T00:00:00"/>
    <x v="11"/>
    <n v="5728580"/>
    <n v="5"/>
    <n v="0.5"/>
  </r>
  <r>
    <s v="COUNTY"/>
    <x v="18"/>
    <s v="929035"/>
    <n v="2.5"/>
    <n v="2.5"/>
    <x v="1"/>
    <d v="2017-03-13T00:00:00"/>
    <x v="11"/>
    <n v="5778110"/>
    <n v="5"/>
    <n v="0.5"/>
  </r>
  <r>
    <s v="COUNTY"/>
    <x v="18"/>
    <s v="929052"/>
    <n v="2.5"/>
    <n v="2.5"/>
    <x v="1"/>
    <d v="2017-03-13T00:00:00"/>
    <x v="11"/>
    <n v="5738610"/>
    <n v="5"/>
    <n v="0.5"/>
  </r>
  <r>
    <s v="COUNTY"/>
    <x v="18"/>
    <s v="929061"/>
    <n v="5"/>
    <n v="5"/>
    <x v="1"/>
    <d v="2017-03-13T00:00:00"/>
    <x v="11"/>
    <n v="5013243"/>
    <n v="5"/>
    <n v="1"/>
  </r>
  <r>
    <s v="COUNTY"/>
    <x v="18"/>
    <s v="929073"/>
    <n v="2.5"/>
    <n v="2.5"/>
    <x v="1"/>
    <d v="2017-03-13T00:00:00"/>
    <x v="11"/>
    <n v="5003943"/>
    <n v="5"/>
    <n v="0.5"/>
  </r>
  <r>
    <s v="COUNTY"/>
    <x v="18"/>
    <s v="929388"/>
    <n v="2.5"/>
    <n v="2.5"/>
    <x v="1"/>
    <d v="2017-03-13T00:00:00"/>
    <x v="11"/>
    <n v="5004491"/>
    <n v="5"/>
    <n v="0.5"/>
  </r>
  <r>
    <s v="COUNTY"/>
    <x v="18"/>
    <s v="929442"/>
    <n v="5"/>
    <n v="5"/>
    <x v="1"/>
    <d v="2017-03-13T00:00:00"/>
    <x v="11"/>
    <n v="5005551"/>
    <n v="5"/>
    <n v="1"/>
  </r>
  <r>
    <s v="COUNTY"/>
    <x v="18"/>
    <s v="929445"/>
    <n v="5"/>
    <n v="5"/>
    <x v="1"/>
    <d v="2017-03-13T00:00:00"/>
    <x v="11"/>
    <n v="5005731"/>
    <n v="5"/>
    <n v="1"/>
  </r>
  <r>
    <s v="COUNTY"/>
    <x v="18"/>
    <s v="929918"/>
    <n v="-2.5"/>
    <n v="2.5"/>
    <x v="1"/>
    <d v="2017-03-13T00:00:00"/>
    <x v="11"/>
    <n v="5765860"/>
    <n v="5"/>
    <n v="-0.5"/>
  </r>
  <r>
    <s v="COUNTY"/>
    <x v="18"/>
    <s v="929923"/>
    <n v="-2.5"/>
    <n v="2.5"/>
    <x v="1"/>
    <d v="2017-03-13T00:00:00"/>
    <x v="11"/>
    <n v="5015217"/>
    <n v="5"/>
    <n v="-0.5"/>
  </r>
  <r>
    <s v="COUNTY"/>
    <x v="18"/>
    <s v="930692"/>
    <n v="-2.5"/>
    <n v="2.5"/>
    <x v="1"/>
    <d v="2017-03-13T00:00:00"/>
    <x v="11"/>
    <n v="5004203"/>
    <n v="5"/>
    <n v="-0.5"/>
  </r>
  <r>
    <s v="COUNTY"/>
    <x v="18"/>
    <s v="931531"/>
    <n v="-2.5"/>
    <n v="2.5"/>
    <x v="1"/>
    <d v="2017-03-13T00:00:00"/>
    <x v="11"/>
    <n v="5726650"/>
    <n v="5"/>
    <n v="-0.5"/>
  </r>
  <r>
    <s v="COUNTY"/>
    <x v="18"/>
    <s v="932163"/>
    <n v="-2.5"/>
    <n v="2.5"/>
    <x v="1"/>
    <d v="2017-03-13T00:00:00"/>
    <x v="11"/>
    <n v="5775640"/>
    <n v="5"/>
    <n v="-0.5"/>
  </r>
  <r>
    <s v="COUNTY"/>
    <x v="18"/>
    <s v="933988"/>
    <n v="2.5"/>
    <n v="2.5"/>
    <x v="1"/>
    <d v="2017-03-13T00:00:00"/>
    <x v="11"/>
    <n v="5006789"/>
    <n v="5"/>
    <n v="0.5"/>
  </r>
  <r>
    <s v="COUNTY"/>
    <x v="18"/>
    <s v="934332"/>
    <n v="2.5"/>
    <n v="2.5"/>
    <x v="1"/>
    <d v="2017-03-13T00:00:00"/>
    <x v="11"/>
    <n v="5762470"/>
    <n v="5"/>
    <n v="0.5"/>
  </r>
  <r>
    <s v="COUNTY"/>
    <x v="18"/>
    <s v="927597"/>
    <n v="2.5"/>
    <n v="2.5"/>
    <x v="1"/>
    <d v="2017-03-20T00:00:00"/>
    <x v="11"/>
    <n v="5784980"/>
    <n v="5"/>
    <n v="0.5"/>
  </r>
  <r>
    <s v="COUNTY"/>
    <x v="18"/>
    <s v="927669"/>
    <n v="2.5"/>
    <n v="2.5"/>
    <x v="1"/>
    <d v="2017-03-20T00:00:00"/>
    <x v="11"/>
    <n v="5791160"/>
    <n v="5"/>
    <n v="0.5"/>
  </r>
  <r>
    <s v="COUNTY"/>
    <x v="18"/>
    <s v="928528"/>
    <n v="2.5"/>
    <n v="2.5"/>
    <x v="1"/>
    <d v="2017-03-20T00:00:00"/>
    <x v="11"/>
    <n v="5776110"/>
    <n v="5"/>
    <n v="0.5"/>
  </r>
  <r>
    <s v="COUNTY"/>
    <x v="18"/>
    <s v="928530"/>
    <n v="2.5"/>
    <n v="2.5"/>
    <x v="1"/>
    <d v="2017-03-20T00:00:00"/>
    <x v="11"/>
    <n v="5781430"/>
    <n v="5"/>
    <n v="0.5"/>
  </r>
  <r>
    <s v="COUNTY"/>
    <x v="18"/>
    <s v="929006"/>
    <n v="2.5"/>
    <n v="2.5"/>
    <x v="1"/>
    <d v="2017-03-20T00:00:00"/>
    <x v="11"/>
    <n v="5741120"/>
    <n v="5"/>
    <n v="0.5"/>
  </r>
  <r>
    <s v="COUNTY"/>
    <x v="18"/>
    <s v="930655"/>
    <n v="2.5"/>
    <n v="2.5"/>
    <x v="1"/>
    <d v="2017-03-20T00:00:00"/>
    <x v="11"/>
    <n v="5004633"/>
    <n v="5"/>
    <n v="0.5"/>
  </r>
  <r>
    <s v="COUNTY"/>
    <x v="18"/>
    <s v="930679"/>
    <n v="2.5"/>
    <n v="2.5"/>
    <x v="1"/>
    <d v="2017-03-20T00:00:00"/>
    <x v="11"/>
    <n v="5788870"/>
    <n v="5"/>
    <n v="0.5"/>
  </r>
  <r>
    <s v="COUNTY"/>
    <x v="18"/>
    <s v="930793"/>
    <n v="2.5"/>
    <n v="2.5"/>
    <x v="1"/>
    <d v="2017-03-20T00:00:00"/>
    <x v="11"/>
    <n v="5784680"/>
    <n v="5"/>
    <n v="0.5"/>
  </r>
  <r>
    <s v="COUNTY"/>
    <x v="18"/>
    <s v="932097"/>
    <n v="2.5"/>
    <n v="2.5"/>
    <x v="1"/>
    <d v="2017-03-20T00:00:00"/>
    <x v="11"/>
    <n v="5006818"/>
    <n v="5"/>
    <n v="0.5"/>
  </r>
  <r>
    <s v="COUNTY"/>
    <x v="18"/>
    <s v="932571"/>
    <n v="5"/>
    <n v="5"/>
    <x v="1"/>
    <d v="2017-03-20T00:00:00"/>
    <x v="11"/>
    <n v="5768100"/>
    <n v="5"/>
    <n v="1"/>
  </r>
  <r>
    <s v="COUNTY"/>
    <x v="18"/>
    <s v="933280"/>
    <n v="5"/>
    <n v="5"/>
    <x v="1"/>
    <d v="2017-03-20T00:00:00"/>
    <x v="11"/>
    <n v="5768140"/>
    <n v="5"/>
    <n v="1"/>
  </r>
  <r>
    <s v="COUNTY"/>
    <x v="18"/>
    <s v="933283"/>
    <n v="5"/>
    <n v="5"/>
    <x v="1"/>
    <d v="2017-03-20T00:00:00"/>
    <x v="11"/>
    <n v="5778100"/>
    <n v="5"/>
    <n v="1"/>
  </r>
  <r>
    <s v="COUNTY"/>
    <x v="18"/>
    <s v="933292"/>
    <n v="5"/>
    <n v="5"/>
    <x v="1"/>
    <d v="2017-03-20T00:00:00"/>
    <x v="11"/>
    <n v="5780040"/>
    <n v="5"/>
    <n v="1"/>
  </r>
  <r>
    <s v="COUNTY"/>
    <x v="18"/>
    <s v="933296"/>
    <n v="5"/>
    <n v="5"/>
    <x v="1"/>
    <d v="2017-03-20T00:00:00"/>
    <x v="11"/>
    <n v="5016748"/>
    <n v="5"/>
    <n v="1"/>
  </r>
  <r>
    <s v="COUNTY"/>
    <x v="18"/>
    <s v="933308"/>
    <n v="5"/>
    <n v="5"/>
    <x v="1"/>
    <d v="2017-03-20T00:00:00"/>
    <x v="11"/>
    <n v="5789340"/>
    <n v="5"/>
    <n v="1"/>
  </r>
  <r>
    <s v="COUNTY"/>
    <x v="18"/>
    <s v="933746"/>
    <n v="5"/>
    <n v="5"/>
    <x v="1"/>
    <d v="2017-03-20T00:00:00"/>
    <x v="11"/>
    <n v="5004120"/>
    <n v="5"/>
    <n v="1"/>
  </r>
  <r>
    <s v="COUNTY"/>
    <x v="18"/>
    <s v="933749"/>
    <n v="5"/>
    <n v="5"/>
    <x v="1"/>
    <d v="2017-03-20T00:00:00"/>
    <x v="11"/>
    <n v="5736980"/>
    <n v="5"/>
    <n v="1"/>
  </r>
  <r>
    <s v="COUNTY"/>
    <x v="18"/>
    <s v="933755"/>
    <n v="5"/>
    <n v="5"/>
    <x v="1"/>
    <d v="2017-03-20T00:00:00"/>
    <x v="11"/>
    <n v="5759230"/>
    <n v="5"/>
    <n v="1"/>
  </r>
  <r>
    <s v="COUNTY"/>
    <x v="18"/>
    <s v="933766"/>
    <n v="5"/>
    <n v="5"/>
    <x v="1"/>
    <d v="2017-03-20T00:00:00"/>
    <x v="11"/>
    <n v="5778310"/>
    <n v="5"/>
    <n v="1"/>
  </r>
  <r>
    <s v="COUNTY"/>
    <x v="18"/>
    <s v="933775"/>
    <n v="5"/>
    <n v="5"/>
    <x v="1"/>
    <d v="2017-03-20T00:00:00"/>
    <x v="11"/>
    <n v="5775170"/>
    <n v="5"/>
    <n v="1"/>
  </r>
  <r>
    <s v="COUNTY"/>
    <x v="18"/>
    <s v="933779"/>
    <n v="5"/>
    <n v="5"/>
    <x v="1"/>
    <d v="2017-03-20T00:00:00"/>
    <x v="11"/>
    <n v="5775350"/>
    <n v="5"/>
    <n v="1"/>
  </r>
  <r>
    <s v="COUNTY"/>
    <x v="18"/>
    <s v="933983"/>
    <n v="5"/>
    <n v="5"/>
    <x v="1"/>
    <d v="2017-03-20T00:00:00"/>
    <x v="11"/>
    <n v="5770220"/>
    <n v="5"/>
    <n v="1"/>
  </r>
  <r>
    <s v="COUNTY"/>
    <x v="18"/>
    <s v="933992"/>
    <n v="5"/>
    <n v="5"/>
    <x v="1"/>
    <d v="2017-03-20T00:00:00"/>
    <x v="11"/>
    <n v="5779680"/>
    <n v="5"/>
    <n v="1"/>
  </r>
  <r>
    <s v="COUNTY"/>
    <x v="18"/>
    <s v="933995"/>
    <n v="5"/>
    <n v="5"/>
    <x v="1"/>
    <d v="2017-03-20T00:00:00"/>
    <x v="11"/>
    <n v="5775040"/>
    <n v="5"/>
    <n v="1"/>
  </r>
  <r>
    <s v="COUNTY"/>
    <x v="18"/>
    <s v="934007"/>
    <n v="5"/>
    <n v="5"/>
    <x v="1"/>
    <d v="2017-03-20T00:00:00"/>
    <x v="11"/>
    <n v="5005604"/>
    <n v="5"/>
    <n v="1"/>
  </r>
  <r>
    <s v="COUNTY"/>
    <x v="18"/>
    <s v="934009"/>
    <n v="5"/>
    <n v="5"/>
    <x v="1"/>
    <d v="2017-03-20T00:00:00"/>
    <x v="11"/>
    <n v="5778780"/>
    <n v="5"/>
    <n v="1"/>
  </r>
  <r>
    <s v="COUNTY"/>
    <x v="18"/>
    <s v="934011"/>
    <n v="5"/>
    <n v="5"/>
    <x v="1"/>
    <d v="2017-03-20T00:00:00"/>
    <x v="11"/>
    <n v="5014594"/>
    <n v="5"/>
    <n v="1"/>
  </r>
  <r>
    <s v="COUNTY"/>
    <x v="18"/>
    <s v="934315"/>
    <n v="5"/>
    <n v="5"/>
    <x v="1"/>
    <d v="2017-03-20T00:00:00"/>
    <x v="11"/>
    <n v="5729940"/>
    <n v="5"/>
    <n v="1"/>
  </r>
  <r>
    <s v="COUNTY"/>
    <x v="18"/>
    <s v="934316"/>
    <n v="5"/>
    <n v="5"/>
    <x v="1"/>
    <d v="2017-03-20T00:00:00"/>
    <x v="11"/>
    <n v="5777330"/>
    <n v="5"/>
    <n v="1"/>
  </r>
  <r>
    <s v="COUNTY"/>
    <x v="18"/>
    <s v="934319"/>
    <n v="5"/>
    <n v="5"/>
    <x v="1"/>
    <d v="2017-03-20T00:00:00"/>
    <x v="11"/>
    <n v="5766860"/>
    <n v="5"/>
    <n v="1"/>
  </r>
  <r>
    <s v="COUNTY"/>
    <x v="18"/>
    <s v="934919"/>
    <n v="5"/>
    <n v="5"/>
    <x v="1"/>
    <d v="2017-03-20T00:00:00"/>
    <x v="11"/>
    <n v="5743110"/>
    <n v="5"/>
    <n v="1"/>
  </r>
  <r>
    <s v="COUNTY"/>
    <x v="18"/>
    <s v="935192"/>
    <n v="5"/>
    <n v="5"/>
    <x v="1"/>
    <d v="2017-03-20T00:00:00"/>
    <x v="11"/>
    <n v="5007038"/>
    <n v="5"/>
    <n v="1"/>
  </r>
  <r>
    <s v="COUNTY"/>
    <x v="18"/>
    <s v="937204"/>
    <n v="5"/>
    <n v="5"/>
    <x v="1"/>
    <d v="2017-03-20T00:00:00"/>
    <x v="11"/>
    <n v="5778190"/>
    <n v="5"/>
    <n v="1"/>
  </r>
  <r>
    <s v="COUNTY"/>
    <x v="18"/>
    <s v="928967"/>
    <n v="2.5"/>
    <n v="2.5"/>
    <x v="1"/>
    <d v="2017-03-27T00:00:00"/>
    <x v="11"/>
    <n v="5791200"/>
    <n v="5"/>
    <n v="0.5"/>
  </r>
  <r>
    <s v="COUNTY"/>
    <x v="18"/>
    <s v="929041"/>
    <n v="2.5"/>
    <n v="2.5"/>
    <x v="1"/>
    <d v="2017-03-27T00:00:00"/>
    <x v="11"/>
    <n v="5791210"/>
    <n v="5"/>
    <n v="0.5"/>
  </r>
  <r>
    <s v="COUNTY"/>
    <x v="18"/>
    <s v="929902"/>
    <n v="2.5"/>
    <n v="2.5"/>
    <x v="1"/>
    <d v="2017-03-27T00:00:00"/>
    <x v="11"/>
    <n v="5791270"/>
    <n v="5"/>
    <n v="0.5"/>
  </r>
  <r>
    <s v="COUNTY"/>
    <x v="18"/>
    <s v="929907"/>
    <n v="2.5"/>
    <n v="2.5"/>
    <x v="1"/>
    <d v="2017-03-27T00:00:00"/>
    <x v="11"/>
    <n v="5791280"/>
    <n v="5"/>
    <n v="0.5"/>
  </r>
  <r>
    <s v="COUNTY"/>
    <x v="18"/>
    <s v="931204"/>
    <n v="2.5"/>
    <n v="2.5"/>
    <x v="1"/>
    <d v="2017-03-27T00:00:00"/>
    <x v="11"/>
    <n v="5791340"/>
    <n v="5"/>
    <n v="0.5"/>
  </r>
  <r>
    <s v="COUNTY"/>
    <x v="18"/>
    <s v="931487"/>
    <n v="2.5"/>
    <n v="2.5"/>
    <x v="1"/>
    <d v="2017-03-27T00:00:00"/>
    <x v="11"/>
    <n v="5791350"/>
    <n v="5"/>
    <n v="0.5"/>
  </r>
  <r>
    <s v="COUNTY"/>
    <x v="18"/>
    <s v="934368"/>
    <n v="2.5"/>
    <n v="2.5"/>
    <x v="1"/>
    <d v="2017-03-27T00:00:00"/>
    <x v="11"/>
    <n v="5791580"/>
    <n v="5"/>
    <n v="0.5"/>
  </r>
  <r>
    <s v="COUNTY"/>
    <x v="18"/>
    <s v="934803"/>
    <n v="2.5"/>
    <n v="2.5"/>
    <x v="1"/>
    <d v="2017-03-27T00:00:00"/>
    <x v="11"/>
    <n v="5791650"/>
    <n v="5"/>
    <n v="0.5"/>
  </r>
  <r>
    <s v="COUNTY"/>
    <x v="18"/>
    <s v="935184"/>
    <n v="5"/>
    <n v="5"/>
    <x v="1"/>
    <d v="2017-03-27T00:00:00"/>
    <x v="11"/>
    <n v="5773020"/>
    <n v="5"/>
    <n v="1"/>
  </r>
  <r>
    <s v="COUNTY"/>
    <x v="18"/>
    <s v="936226"/>
    <n v="-5"/>
    <n v="5"/>
    <x v="1"/>
    <d v="2017-03-27T00:00:00"/>
    <x v="11"/>
    <n v="5005558"/>
    <n v="5"/>
    <n v="-1"/>
  </r>
  <r>
    <s v="COUNTY"/>
    <x v="18"/>
    <s v="936287"/>
    <n v="5"/>
    <n v="5"/>
    <x v="1"/>
    <d v="2017-03-27T00:00:00"/>
    <x v="11"/>
    <n v="5745520"/>
    <n v="5"/>
    <n v="1"/>
  </r>
  <r>
    <s v="COUNTY"/>
    <x v="18"/>
    <s v="936787"/>
    <n v="5"/>
    <n v="5"/>
    <x v="1"/>
    <d v="2017-03-27T00:00:00"/>
    <x v="11"/>
    <n v="5783680"/>
    <n v="5"/>
    <n v="1"/>
  </r>
  <r>
    <s v="COUNTY"/>
    <x v="18"/>
    <s v="939163"/>
    <n v="5"/>
    <n v="5"/>
    <x v="1"/>
    <d v="2017-03-27T00:00:00"/>
    <x v="11"/>
    <n v="5755810"/>
    <n v="5"/>
    <n v="1"/>
  </r>
  <r>
    <s v="AWH"/>
    <x v="18"/>
    <s v="14767594"/>
    <n v="5"/>
    <n v="5"/>
    <x v="1"/>
    <d v="2017-03-31T00:00:00"/>
    <x v="11"/>
    <n v="5776820"/>
    <n v="5"/>
    <n v="1"/>
  </r>
  <r>
    <s v="SpokCity"/>
    <x v="18"/>
    <s v="14767594"/>
    <n v="6"/>
    <n v="6"/>
    <x v="1"/>
    <d v="2017-03-31T00:00:00"/>
    <x v="11"/>
    <n v="5783250"/>
    <n v="5"/>
    <n v="1.2"/>
  </r>
  <r>
    <s v="COUNTY"/>
    <x v="18"/>
    <s v="14767594"/>
    <n v="20"/>
    <n v="20"/>
    <x v="1"/>
    <d v="2017-03-31T00:00:00"/>
    <x v="11"/>
    <n v="5014808"/>
    <n v="5"/>
    <n v="4"/>
  </r>
  <r>
    <s v="COUNTY"/>
    <x v="19"/>
    <s v="781791"/>
    <n v="41.74"/>
    <n v="41.74"/>
    <x v="2"/>
    <d v="2016-04-19T00:00:00"/>
    <x v="0"/>
    <n v="5780900"/>
    <n v="83.48"/>
    <n v="0.5"/>
  </r>
  <r>
    <s v="COUNTY"/>
    <x v="19"/>
    <s v="783227"/>
    <n v="33.39"/>
    <n v="33.39"/>
    <x v="2"/>
    <d v="2016-04-22T00:00:00"/>
    <x v="0"/>
    <n v="5010385"/>
    <n v="83.48"/>
    <n v="0.39997604216578819"/>
  </r>
  <r>
    <s v="COUNTY"/>
    <x v="19"/>
    <s v="788008"/>
    <n v="83.5"/>
    <n v="83.5"/>
    <x v="2"/>
    <d v="2016-04-29T00:00:00"/>
    <x v="0"/>
    <n v="5014655"/>
    <n v="83.48"/>
    <n v="1.0002395783421179"/>
  </r>
  <r>
    <s v="AWH"/>
    <x v="19"/>
    <s v="12053654"/>
    <n v="250.44"/>
    <n v="250.44"/>
    <x v="2"/>
    <d v="2016-04-30T00:00:00"/>
    <x v="0"/>
    <n v="5775980"/>
    <n v="83.48"/>
    <n v="3"/>
  </r>
  <r>
    <s v="SpokCity"/>
    <x v="19"/>
    <s v="12053654"/>
    <n v="83.48"/>
    <n v="83.48"/>
    <x v="2"/>
    <d v="2016-04-30T00:00:00"/>
    <x v="0"/>
    <n v="5761660"/>
    <n v="83.48"/>
    <n v="1"/>
  </r>
  <r>
    <s v="COUNTY"/>
    <x v="19"/>
    <s v="12053654"/>
    <n v="500.88"/>
    <n v="500.88"/>
    <x v="2"/>
    <d v="2016-04-30T00:00:00"/>
    <x v="0"/>
    <n v="5779750"/>
    <n v="83.48"/>
    <n v="6"/>
  </r>
  <r>
    <s v="COUNTY"/>
    <x v="19"/>
    <s v="12053654"/>
    <n v="83.48"/>
    <n v="83.48"/>
    <x v="2"/>
    <d v="2016-04-30T00:00:00"/>
    <x v="0"/>
    <n v="5767900"/>
    <n v="83.48"/>
    <n v="1"/>
  </r>
  <r>
    <s v="AWH"/>
    <x v="19"/>
    <s v="12281785"/>
    <n v="250.44"/>
    <n v="250.44"/>
    <x v="2"/>
    <d v="2016-05-31T00:00:00"/>
    <x v="1"/>
    <n v="5775980"/>
    <n v="83.48"/>
    <n v="3"/>
  </r>
  <r>
    <s v="SpokCity"/>
    <x v="19"/>
    <s v="12281785"/>
    <n v="83.48"/>
    <n v="83.48"/>
    <x v="2"/>
    <d v="2016-05-31T00:00:00"/>
    <x v="1"/>
    <n v="5761660"/>
    <n v="83.48"/>
    <n v="1"/>
  </r>
  <r>
    <s v="COUNTY"/>
    <x v="19"/>
    <s v="12281785"/>
    <n v="667.84"/>
    <n v="667.84"/>
    <x v="2"/>
    <d v="2016-05-31T00:00:00"/>
    <x v="1"/>
    <n v="5758820"/>
    <n v="83.48"/>
    <n v="8"/>
  </r>
  <r>
    <s v="COUNTY"/>
    <x v="19"/>
    <s v="12281785"/>
    <n v="83.48"/>
    <n v="83.48"/>
    <x v="2"/>
    <d v="2016-05-31T00:00:00"/>
    <x v="1"/>
    <n v="5767900"/>
    <n v="83.48"/>
    <n v="1"/>
  </r>
  <r>
    <s v="AWH"/>
    <x v="19"/>
    <s v="12565628"/>
    <n v="250.44"/>
    <n v="250.44"/>
    <x v="2"/>
    <d v="2016-06-30T00:00:00"/>
    <x v="2"/>
    <n v="5775980"/>
    <n v="83.48"/>
    <n v="3"/>
  </r>
  <r>
    <s v="SpokCity"/>
    <x v="19"/>
    <s v="12565628"/>
    <n v="83.48"/>
    <n v="83.48"/>
    <x v="2"/>
    <d v="2016-06-30T00:00:00"/>
    <x v="2"/>
    <n v="5761660"/>
    <n v="83.48"/>
    <n v="1"/>
  </r>
  <r>
    <s v="COUNTY"/>
    <x v="19"/>
    <s v="12565628"/>
    <n v="667.84"/>
    <n v="667.84"/>
    <x v="2"/>
    <d v="2016-06-30T00:00:00"/>
    <x v="2"/>
    <n v="5779750"/>
    <n v="83.48"/>
    <n v="8"/>
  </r>
  <r>
    <s v="COUNTY"/>
    <x v="19"/>
    <s v="12565628"/>
    <n v="83.48"/>
    <n v="83.48"/>
    <x v="2"/>
    <d v="2016-06-30T00:00:00"/>
    <x v="2"/>
    <n v="5767900"/>
    <n v="83.48"/>
    <n v="1"/>
  </r>
  <r>
    <s v="AWH"/>
    <x v="19"/>
    <s v="12822783"/>
    <n v="250.44"/>
    <n v="250.44"/>
    <x v="2"/>
    <d v="2016-07-31T00:00:00"/>
    <x v="3"/>
    <n v="5775980"/>
    <n v="83.48"/>
    <n v="3"/>
  </r>
  <r>
    <s v="SpokCity"/>
    <x v="19"/>
    <s v="12822783"/>
    <n v="83.48"/>
    <n v="83.48"/>
    <x v="2"/>
    <d v="2016-07-31T00:00:00"/>
    <x v="3"/>
    <n v="5761660"/>
    <n v="83.48"/>
    <n v="1"/>
  </r>
  <r>
    <s v="COUNTY"/>
    <x v="19"/>
    <s v="12822783"/>
    <n v="667.84"/>
    <n v="667.84"/>
    <x v="2"/>
    <d v="2016-07-31T00:00:00"/>
    <x v="3"/>
    <n v="5758820"/>
    <n v="83.48"/>
    <n v="8"/>
  </r>
  <r>
    <s v="COUNTY"/>
    <x v="19"/>
    <s v="12822783"/>
    <n v="83.48"/>
    <n v="83.48"/>
    <x v="2"/>
    <d v="2016-07-31T00:00:00"/>
    <x v="3"/>
    <n v="5767900"/>
    <n v="83.48"/>
    <n v="1"/>
  </r>
  <r>
    <s v="COUNTY"/>
    <x v="19"/>
    <s v="827176"/>
    <n v="83.48"/>
    <n v="83.48"/>
    <x v="2"/>
    <d v="2016-08-01T00:00:00"/>
    <x v="4"/>
    <n v="5784590"/>
    <n v="83.48"/>
    <n v="1"/>
  </r>
  <r>
    <s v="COUNTY"/>
    <x v="19"/>
    <s v="833660"/>
    <n v="16.7"/>
    <n v="16.7"/>
    <x v="2"/>
    <d v="2016-08-02T00:00:00"/>
    <x v="4"/>
    <n v="5779750"/>
    <n v="83.48"/>
    <n v="0.20004791566842356"/>
  </r>
  <r>
    <s v="COUNTY"/>
    <x v="19"/>
    <s v="838056"/>
    <n v="41.74"/>
    <n v="41.74"/>
    <x v="2"/>
    <d v="2016-08-12T00:00:00"/>
    <x v="4"/>
    <n v="5010765"/>
    <n v="83.48"/>
    <n v="0.5"/>
  </r>
  <r>
    <s v="COUNTY"/>
    <x v="19"/>
    <s v="839404"/>
    <n v="33.39"/>
    <n v="33.39"/>
    <x v="2"/>
    <d v="2016-08-23T00:00:00"/>
    <x v="4"/>
    <n v="5010781"/>
    <n v="83.48"/>
    <n v="0.39997604216578819"/>
  </r>
  <r>
    <s v="AWH"/>
    <x v="19"/>
    <s v="13084370"/>
    <n v="250.44"/>
    <n v="250.44"/>
    <x v="2"/>
    <d v="2016-08-31T00:00:00"/>
    <x v="4"/>
    <n v="5775980"/>
    <n v="83.48"/>
    <n v="3"/>
  </r>
  <r>
    <s v="SpokCity"/>
    <x v="19"/>
    <s v="13084370"/>
    <n v="83.48"/>
    <n v="83.48"/>
    <x v="2"/>
    <d v="2016-08-31T00:00:00"/>
    <x v="4"/>
    <n v="5761660"/>
    <n v="83.48"/>
    <n v="1"/>
  </r>
  <r>
    <s v="COUNTY"/>
    <x v="19"/>
    <s v="13084370"/>
    <n v="584.36"/>
    <n v="584.36"/>
    <x v="2"/>
    <d v="2016-08-31T00:00:00"/>
    <x v="4"/>
    <n v="5783880"/>
    <n v="83.48"/>
    <n v="7"/>
  </r>
  <r>
    <s v="COUNTY"/>
    <x v="19"/>
    <s v="13084370"/>
    <n v="83.48"/>
    <n v="83.48"/>
    <x v="2"/>
    <d v="2016-08-31T00:00:00"/>
    <x v="4"/>
    <n v="5767900"/>
    <n v="83.48"/>
    <n v="1"/>
  </r>
  <r>
    <s v="COUNTY"/>
    <x v="19"/>
    <s v="850201"/>
    <n v="-83.48"/>
    <n v="83.48"/>
    <x v="2"/>
    <d v="2016-09-01T00:00:00"/>
    <x v="5"/>
    <n v="5783880"/>
    <n v="83.48"/>
    <n v="-1"/>
  </r>
  <r>
    <s v="COUNTY"/>
    <x v="19"/>
    <s v="848684"/>
    <n v="20.87"/>
    <n v="20.87"/>
    <x v="2"/>
    <d v="2016-09-06T00:00:00"/>
    <x v="5"/>
    <n v="5780900"/>
    <n v="83.48"/>
    <n v="0.25"/>
  </r>
  <r>
    <s v="COUNTY"/>
    <x v="19"/>
    <s v="856295"/>
    <n v="66.78"/>
    <n v="66.78"/>
    <x v="2"/>
    <d v="2016-09-23T00:00:00"/>
    <x v="5"/>
    <n v="5010385"/>
    <n v="83.48"/>
    <n v="0.79995208433157639"/>
  </r>
  <r>
    <s v="AWH"/>
    <x v="19"/>
    <s v="13360500"/>
    <n v="250.44"/>
    <n v="250.44"/>
    <x v="2"/>
    <d v="2016-09-30T00:00:00"/>
    <x v="5"/>
    <n v="5775980"/>
    <n v="83.48"/>
    <n v="3"/>
  </r>
  <r>
    <s v="SpokCity"/>
    <x v="19"/>
    <s v="13360500"/>
    <n v="83.48"/>
    <n v="83.48"/>
    <x v="2"/>
    <d v="2016-09-30T00:00:00"/>
    <x v="5"/>
    <n v="5761660"/>
    <n v="83.48"/>
    <n v="1"/>
  </r>
  <r>
    <s v="COUNTY"/>
    <x v="19"/>
    <s v="13360500"/>
    <n v="333.92"/>
    <n v="333.92"/>
    <x v="2"/>
    <d v="2016-09-30T00:00:00"/>
    <x v="5"/>
    <n v="5758820"/>
    <n v="83.48"/>
    <n v="4"/>
  </r>
  <r>
    <s v="COUNTY"/>
    <x v="19"/>
    <s v="13360500"/>
    <n v="250.44"/>
    <n v="250.44"/>
    <x v="2"/>
    <d v="2016-09-30T00:00:00"/>
    <x v="5"/>
    <n v="5784590"/>
    <n v="83.48"/>
    <n v="3"/>
  </r>
  <r>
    <s v="COUNTY"/>
    <x v="19"/>
    <s v="858006"/>
    <n v="83.48"/>
    <n v="83.48"/>
    <x v="2"/>
    <d v="2016-10-01T00:00:00"/>
    <x v="6"/>
    <n v="5010380"/>
    <n v="83.48"/>
    <n v="1"/>
  </r>
  <r>
    <s v="AWH"/>
    <x v="19"/>
    <s v="13629847"/>
    <n v="250.44"/>
    <n v="250.44"/>
    <x v="2"/>
    <d v="2016-10-31T00:00:00"/>
    <x v="6"/>
    <n v="5775980"/>
    <n v="83.48"/>
    <n v="3"/>
  </r>
  <r>
    <s v="SpokCity"/>
    <x v="19"/>
    <s v="13629847"/>
    <n v="83.48"/>
    <n v="83.48"/>
    <x v="2"/>
    <d v="2016-10-31T00:00:00"/>
    <x v="6"/>
    <n v="5761660"/>
    <n v="83.48"/>
    <n v="1"/>
  </r>
  <r>
    <s v="COUNTY"/>
    <x v="19"/>
    <s v="13629847"/>
    <n v="333.92"/>
    <n v="333.92"/>
    <x v="2"/>
    <d v="2016-10-31T00:00:00"/>
    <x v="6"/>
    <n v="5766690"/>
    <n v="83.48"/>
    <n v="4"/>
  </r>
  <r>
    <s v="COUNTY"/>
    <x v="19"/>
    <s v="13629847"/>
    <n v="250.44"/>
    <n v="250.44"/>
    <x v="2"/>
    <d v="2016-10-31T00:00:00"/>
    <x v="6"/>
    <n v="5767900"/>
    <n v="83.48"/>
    <n v="3"/>
  </r>
  <r>
    <s v="COUNTY"/>
    <x v="19"/>
    <s v="876723"/>
    <n v="62.61"/>
    <n v="62.61"/>
    <x v="2"/>
    <d v="2016-11-10T00:00:00"/>
    <x v="7"/>
    <n v="5783900"/>
    <n v="83.48"/>
    <n v="0.75"/>
  </r>
  <r>
    <s v="AWH"/>
    <x v="19"/>
    <s v="13860703"/>
    <n v="250.44"/>
    <n v="250.44"/>
    <x v="2"/>
    <d v="2016-11-30T00:00:00"/>
    <x v="7"/>
    <n v="5775980"/>
    <n v="83.48"/>
    <n v="3"/>
  </r>
  <r>
    <s v="SpokCity"/>
    <x v="19"/>
    <s v="13860703"/>
    <n v="83.48"/>
    <n v="83.48"/>
    <x v="2"/>
    <d v="2016-11-30T00:00:00"/>
    <x v="7"/>
    <n v="5761660"/>
    <n v="83.48"/>
    <n v="1"/>
  </r>
  <r>
    <s v="COUNTY"/>
    <x v="19"/>
    <s v="13860703"/>
    <n v="333.92"/>
    <n v="333.92"/>
    <x v="2"/>
    <d v="2016-11-30T00:00:00"/>
    <x v="7"/>
    <n v="5758820"/>
    <n v="83.48"/>
    <n v="4"/>
  </r>
  <r>
    <s v="COUNTY"/>
    <x v="19"/>
    <s v="13860703"/>
    <n v="250.44"/>
    <n v="250.44"/>
    <x v="2"/>
    <d v="2016-11-30T00:00:00"/>
    <x v="7"/>
    <n v="5784590"/>
    <n v="83.48"/>
    <n v="3"/>
  </r>
  <r>
    <s v="COUNTY"/>
    <x v="19"/>
    <s v="890116"/>
    <n v="83.48"/>
    <n v="83.48"/>
    <x v="2"/>
    <d v="2016-12-06T00:00:00"/>
    <x v="8"/>
    <n v="5789010"/>
    <n v="83.48"/>
    <n v="1"/>
  </r>
  <r>
    <s v="AWH"/>
    <x v="19"/>
    <s v="14071088"/>
    <n v="250.44"/>
    <n v="250.44"/>
    <x v="2"/>
    <d v="2016-12-31T00:00:00"/>
    <x v="8"/>
    <n v="5775980"/>
    <n v="83.48"/>
    <n v="3"/>
  </r>
  <r>
    <s v="SpokCity"/>
    <x v="19"/>
    <s v="14071088"/>
    <n v="83.48"/>
    <n v="83.48"/>
    <x v="2"/>
    <d v="2016-12-31T00:00:00"/>
    <x v="8"/>
    <n v="5761660"/>
    <n v="83.48"/>
    <n v="1"/>
  </r>
  <r>
    <s v="COUNTY"/>
    <x v="19"/>
    <s v="14071088"/>
    <n v="417.4"/>
    <n v="417.4"/>
    <x v="2"/>
    <d v="2016-12-31T00:00:00"/>
    <x v="8"/>
    <n v="5783900"/>
    <n v="83.48"/>
    <n v="4.9999999999999991"/>
  </r>
  <r>
    <s v="COUNTY"/>
    <x v="19"/>
    <s v="14071088"/>
    <n v="250.44"/>
    <n v="250.44"/>
    <x v="2"/>
    <d v="2016-12-31T00:00:00"/>
    <x v="8"/>
    <n v="5767900"/>
    <n v="83.48"/>
    <n v="3"/>
  </r>
  <r>
    <s v="AWH"/>
    <x v="19"/>
    <s v="14319018"/>
    <n v="253.05"/>
    <n v="253.05"/>
    <x v="2"/>
    <d v="2017-01-31T00:00:00"/>
    <x v="9"/>
    <n v="5775980"/>
    <n v="84.35"/>
    <n v="3.0000000000000004"/>
  </r>
  <r>
    <s v="SpokCity"/>
    <x v="19"/>
    <s v="14319018"/>
    <n v="84.35"/>
    <n v="84.35"/>
    <x v="2"/>
    <d v="2017-01-31T00:00:00"/>
    <x v="9"/>
    <n v="5761660"/>
    <n v="84.35"/>
    <n v="1"/>
  </r>
  <r>
    <s v="COUNTY"/>
    <x v="19"/>
    <s v="14319018"/>
    <n v="506.1"/>
    <n v="506.1"/>
    <x v="2"/>
    <d v="2017-01-31T00:00:00"/>
    <x v="9"/>
    <n v="5758820"/>
    <n v="84.35"/>
    <n v="6.0000000000000009"/>
  </r>
  <r>
    <s v="COUNTY"/>
    <x v="19"/>
    <s v="14319018"/>
    <n v="253.05"/>
    <n v="253.05"/>
    <x v="2"/>
    <d v="2017-01-31T00:00:00"/>
    <x v="9"/>
    <n v="5784590"/>
    <n v="84.35"/>
    <n v="3.0000000000000004"/>
  </r>
  <r>
    <s v="COUNTY"/>
    <x v="19"/>
    <s v="917374"/>
    <n v="84.65"/>
    <n v="84.65"/>
    <x v="2"/>
    <d v="2017-02-03T00:00:00"/>
    <x v="10"/>
    <n v="5010621"/>
    <n v="84.35"/>
    <n v="1.0035566093657382"/>
  </r>
  <r>
    <s v="COUNTY"/>
    <x v="19"/>
    <s v="917325"/>
    <n v="84.35"/>
    <n v="84.35"/>
    <x v="2"/>
    <d v="2017-02-27T00:00:00"/>
    <x v="10"/>
    <n v="5744570"/>
    <n v="84.35"/>
    <n v="1"/>
  </r>
  <r>
    <s v="AWH"/>
    <x v="19"/>
    <s v="14497989"/>
    <n v="253.05"/>
    <n v="253.05"/>
    <x v="2"/>
    <d v="2017-02-28T00:00:00"/>
    <x v="10"/>
    <n v="5775980"/>
    <n v="84.35"/>
    <n v="3.0000000000000004"/>
  </r>
  <r>
    <s v="SpokCity"/>
    <x v="19"/>
    <s v="14497989"/>
    <n v="84.35"/>
    <n v="84.35"/>
    <x v="2"/>
    <d v="2017-02-28T00:00:00"/>
    <x v="10"/>
    <n v="5761660"/>
    <n v="84.35"/>
    <n v="1"/>
  </r>
  <r>
    <s v="COUNTY"/>
    <x v="19"/>
    <s v="14497989"/>
    <n v="421.75"/>
    <n v="421.75"/>
    <x v="2"/>
    <d v="2017-02-28T00:00:00"/>
    <x v="10"/>
    <n v="5783900"/>
    <n v="84.35"/>
    <n v="5"/>
  </r>
  <r>
    <s v="COUNTY"/>
    <x v="19"/>
    <s v="14497989"/>
    <n v="253.05"/>
    <n v="253.05"/>
    <x v="2"/>
    <d v="2017-02-28T00:00:00"/>
    <x v="10"/>
    <n v="5767900"/>
    <n v="84.35"/>
    <n v="3.0000000000000004"/>
  </r>
  <r>
    <s v="COUNTY"/>
    <x v="19"/>
    <s v="944008"/>
    <n v="42.18"/>
    <n v="42.18"/>
    <x v="2"/>
    <d v="2017-03-01T00:00:00"/>
    <x v="11"/>
    <n v="5010380"/>
    <n v="84.35"/>
    <n v="0.5000592768227623"/>
  </r>
  <r>
    <s v="SpokCity"/>
    <x v="19"/>
    <s v="934845"/>
    <n v="16.87"/>
    <n v="16.87"/>
    <x v="2"/>
    <d v="2017-03-02T00:00:00"/>
    <x v="11"/>
    <n v="5761660"/>
    <n v="84.35"/>
    <n v="0.20000000000000004"/>
  </r>
  <r>
    <s v="COUNTY"/>
    <x v="19"/>
    <s v="932214"/>
    <n v="21.09"/>
    <n v="21.09"/>
    <x v="2"/>
    <d v="2017-03-21T00:00:00"/>
    <x v="11"/>
    <n v="5780900"/>
    <n v="84.35"/>
    <n v="0.25002963841138115"/>
  </r>
  <r>
    <s v="COUNTY"/>
    <x v="19"/>
    <s v="937867"/>
    <n v="84.35"/>
    <n v="84.35"/>
    <x v="2"/>
    <d v="2017-03-28T00:00:00"/>
    <x v="11"/>
    <n v="5789010"/>
    <n v="84.35"/>
    <n v="1"/>
  </r>
  <r>
    <s v="AWH"/>
    <x v="19"/>
    <s v="14767594"/>
    <n v="253.05"/>
    <n v="253.05"/>
    <x v="2"/>
    <d v="2017-03-31T00:00:00"/>
    <x v="11"/>
    <n v="5775980"/>
    <n v="84.35"/>
    <n v="3.0000000000000004"/>
  </r>
  <r>
    <s v="COUNTY"/>
    <x v="19"/>
    <s v="14767594"/>
    <n v="421.75"/>
    <n v="421.75"/>
    <x v="2"/>
    <d v="2017-03-31T00:00:00"/>
    <x v="11"/>
    <n v="5758820"/>
    <n v="84.35"/>
    <n v="5"/>
  </r>
  <r>
    <s v="COUNTY"/>
    <x v="19"/>
    <s v="14767594"/>
    <n v="337.4"/>
    <n v="337.4"/>
    <x v="2"/>
    <d v="2017-03-31T00:00:00"/>
    <x v="11"/>
    <n v="5784590"/>
    <n v="84.35"/>
    <n v="4"/>
  </r>
  <r>
    <s v="COUNTY"/>
    <x v="20"/>
    <s v="790073"/>
    <n v="47.18"/>
    <n v="47.18"/>
    <x v="2"/>
    <d v="2016-04-28T00:00:00"/>
    <x v="0"/>
    <n v="5009750"/>
    <n v="47.18"/>
    <n v="1"/>
  </r>
  <r>
    <s v="COUNTY"/>
    <x v="20"/>
    <s v="838749"/>
    <n v="47.18"/>
    <n v="47.18"/>
    <x v="2"/>
    <d v="2016-08-16T00:00:00"/>
    <x v="4"/>
    <n v="5780110"/>
    <n v="47.18"/>
    <n v="1"/>
  </r>
  <r>
    <s v="COUNTY"/>
    <x v="20"/>
    <s v="839366"/>
    <n v="47.18"/>
    <n v="47.18"/>
    <x v="2"/>
    <d v="2016-08-18T00:00:00"/>
    <x v="4"/>
    <n v="5779750"/>
    <n v="47.18"/>
    <n v="1"/>
  </r>
  <r>
    <s v="COUNTY"/>
    <x v="20"/>
    <s v="860458"/>
    <n v="47.18"/>
    <n v="47.18"/>
    <x v="2"/>
    <d v="2016-09-23T00:00:00"/>
    <x v="5"/>
    <n v="5016258"/>
    <n v="47.18"/>
    <n v="1"/>
  </r>
  <r>
    <s v="COUNTY"/>
    <x v="20"/>
    <s v="876661"/>
    <n v="47.18"/>
    <n v="47.18"/>
    <x v="2"/>
    <d v="2016-11-02T00:00:00"/>
    <x v="7"/>
    <n v="5010533"/>
    <n v="47.18"/>
    <n v="1"/>
  </r>
  <r>
    <s v="COUNTY"/>
    <x v="20"/>
    <s v="879373"/>
    <n v="47.18"/>
    <n v="47.18"/>
    <x v="2"/>
    <d v="2016-11-07T00:00:00"/>
    <x v="7"/>
    <n v="5739580"/>
    <n v="47.18"/>
    <n v="1"/>
  </r>
  <r>
    <s v="COUNTY"/>
    <x v="20"/>
    <s v="880560"/>
    <n v="47.18"/>
    <n v="47.18"/>
    <x v="2"/>
    <d v="2016-11-15T00:00:00"/>
    <x v="7"/>
    <n v="5012436"/>
    <n v="47.18"/>
    <n v="1"/>
  </r>
  <r>
    <s v="COUNTY"/>
    <x v="20"/>
    <s v="898060"/>
    <n v="47.18"/>
    <n v="47.18"/>
    <x v="2"/>
    <d v="2016-12-15T00:00:00"/>
    <x v="8"/>
    <n v="5016258"/>
    <n v="47.18"/>
    <n v="1"/>
  </r>
  <r>
    <s v="COUNTY"/>
    <x v="20"/>
    <s v="912261"/>
    <n v="47.18"/>
    <n v="47.18"/>
    <x v="2"/>
    <d v="2017-01-16T00:00:00"/>
    <x v="9"/>
    <n v="5782940"/>
    <n v="47.18"/>
    <n v="1"/>
  </r>
  <r>
    <s v="COUNTY"/>
    <x v="20"/>
    <s v="921134"/>
    <n v="47.38"/>
    <n v="47.38"/>
    <x v="2"/>
    <d v="2017-02-14T00:00:00"/>
    <x v="10"/>
    <n v="5010827"/>
    <n v="47.18"/>
    <n v="1.0042390843577789"/>
  </r>
  <r>
    <s v="COUNTY"/>
    <x v="20"/>
    <s v="934731"/>
    <n v="47.38"/>
    <n v="47.38"/>
    <x v="2"/>
    <d v="2017-03-13T00:00:00"/>
    <x v="11"/>
    <n v="5010823"/>
    <n v="47.18"/>
    <n v="1.0042390843577789"/>
  </r>
  <r>
    <s v="COUNTY"/>
    <x v="20"/>
    <s v="937913"/>
    <n v="47.38"/>
    <n v="47.38"/>
    <x v="2"/>
    <d v="2017-03-17T00:00:00"/>
    <x v="11"/>
    <n v="5788260"/>
    <n v="47.18"/>
    <n v="1.0042390843577789"/>
  </r>
  <r>
    <s v="COUNTY"/>
    <x v="20"/>
    <s v="935223"/>
    <n v="47.38"/>
    <n v="47.38"/>
    <x v="2"/>
    <d v="2017-03-27T00:00:00"/>
    <x v="11"/>
    <n v="5010823"/>
    <n v="47.18"/>
    <n v="1.0042390843577789"/>
  </r>
  <r>
    <s v="AWH"/>
    <x v="21"/>
    <s v="12053654"/>
    <n v="114.57"/>
    <n v="114.57"/>
    <x v="2"/>
    <d v="2016-04-30T00:00:00"/>
    <x v="0"/>
    <n v="5010934"/>
    <n v="114.57"/>
    <n v="1"/>
  </r>
  <r>
    <s v="COUNTY"/>
    <x v="21"/>
    <s v="12053654"/>
    <n v="115.78"/>
    <n v="115.78"/>
    <x v="2"/>
    <d v="2016-04-30T00:00:00"/>
    <x v="0"/>
    <n v="5009730"/>
    <n v="115.78"/>
    <n v="1"/>
  </r>
  <r>
    <s v="AWH"/>
    <x v="21"/>
    <s v="12281785"/>
    <n v="114.57"/>
    <n v="114.57"/>
    <x v="2"/>
    <d v="2016-05-31T00:00:00"/>
    <x v="1"/>
    <n v="5010934"/>
    <n v="114.57"/>
    <n v="1"/>
  </r>
  <r>
    <s v="COUNTY"/>
    <x v="21"/>
    <s v="12281785"/>
    <n v="115.78"/>
    <n v="115.78"/>
    <x v="2"/>
    <d v="2016-05-31T00:00:00"/>
    <x v="1"/>
    <n v="5009730"/>
    <n v="115.78"/>
    <n v="1"/>
  </r>
  <r>
    <s v="AWH"/>
    <x v="21"/>
    <s v="813154"/>
    <n v="91.64"/>
    <n v="91.64"/>
    <x v="2"/>
    <d v="2016-06-23T00:00:00"/>
    <x v="2"/>
    <n v="5010934"/>
    <n v="114.57"/>
    <n v="0.79986034738587763"/>
  </r>
  <r>
    <s v="COUNTY"/>
    <x v="21"/>
    <s v="12565628"/>
    <n v="115.78"/>
    <n v="115.78"/>
    <x v="2"/>
    <d v="2016-06-30T00:00:00"/>
    <x v="2"/>
    <n v="5009730"/>
    <n v="115.78"/>
    <n v="1"/>
  </r>
  <r>
    <s v="COUNTY"/>
    <x v="21"/>
    <s v="12822783"/>
    <n v="115.78"/>
    <n v="115.78"/>
    <x v="2"/>
    <d v="2016-07-31T00:00:00"/>
    <x v="3"/>
    <n v="5009730"/>
    <n v="115.78"/>
    <n v="1"/>
  </r>
  <r>
    <s v="COUNTY"/>
    <x v="21"/>
    <s v="835897"/>
    <n v="28.95"/>
    <n v="28.95"/>
    <x v="2"/>
    <d v="2016-08-04T00:00:00"/>
    <x v="4"/>
    <n v="5009730"/>
    <n v="115.78"/>
    <n v="0.25004318535152875"/>
  </r>
  <r>
    <s v="COUNTY"/>
    <x v="21"/>
    <s v="876693"/>
    <n v="86.84"/>
    <n v="86.84"/>
    <x v="2"/>
    <d v="2016-11-10T00:00:00"/>
    <x v="7"/>
    <n v="5009730"/>
    <n v="115.78"/>
    <n v="0.75004318535152881"/>
  </r>
  <r>
    <s v="COUNTY"/>
    <x v="21"/>
    <s v="14071088"/>
    <n v="115.78"/>
    <n v="115.78"/>
    <x v="2"/>
    <d v="2016-12-31T00:00:00"/>
    <x v="8"/>
    <n v="5009730"/>
    <n v="115.78"/>
    <n v="1"/>
  </r>
  <r>
    <s v="COUNTY"/>
    <x v="22"/>
    <s v="913389"/>
    <n v="54.58"/>
    <n v="54.58"/>
    <x v="2"/>
    <d v="2017-01-23T00:00:00"/>
    <x v="9"/>
    <n v="5738220"/>
    <n v="54.85"/>
    <n v="0.99507748404740193"/>
  </r>
  <r>
    <s v="AWH"/>
    <x v="23"/>
    <s v="12053654"/>
    <n v="115.78"/>
    <n v="115.78"/>
    <x v="2"/>
    <d v="2016-04-30T00:00:00"/>
    <x v="0"/>
    <n v="5010535"/>
    <n v="115.78"/>
    <n v="1"/>
  </r>
  <r>
    <s v="SpokCity"/>
    <x v="23"/>
    <s v="12053654"/>
    <n v="115.78"/>
    <n v="115.78"/>
    <x v="2"/>
    <d v="2016-04-30T00:00:00"/>
    <x v="0"/>
    <n v="5010486"/>
    <n v="115.78"/>
    <n v="1"/>
  </r>
  <r>
    <s v="COUNTY"/>
    <x v="23"/>
    <s v="12053654"/>
    <n v="463.12"/>
    <n v="463.12"/>
    <x v="2"/>
    <d v="2016-04-30T00:00:00"/>
    <x v="0"/>
    <n v="5010562"/>
    <n v="115.78"/>
    <n v="4"/>
  </r>
  <r>
    <s v="COUNTY"/>
    <x v="23"/>
    <s v="12053654"/>
    <n v="115.78"/>
    <n v="115.78"/>
    <x v="2"/>
    <d v="2016-04-30T00:00:00"/>
    <x v="0"/>
    <n v="5010740"/>
    <n v="115.78"/>
    <n v="1"/>
  </r>
  <r>
    <s v="AWH"/>
    <x v="23"/>
    <s v="12281785"/>
    <n v="115.78"/>
    <n v="115.78"/>
    <x v="2"/>
    <d v="2016-05-31T00:00:00"/>
    <x v="1"/>
    <n v="5010535"/>
    <n v="115.78"/>
    <n v="1"/>
  </r>
  <r>
    <s v="SpokCity"/>
    <x v="23"/>
    <s v="12281785"/>
    <n v="115.78"/>
    <n v="115.78"/>
    <x v="2"/>
    <d v="2016-05-31T00:00:00"/>
    <x v="1"/>
    <n v="5010486"/>
    <n v="115.78"/>
    <n v="1"/>
  </r>
  <r>
    <s v="COUNTY"/>
    <x v="23"/>
    <s v="12281785"/>
    <n v="463.12"/>
    <n v="463.12"/>
    <x v="2"/>
    <d v="2016-05-31T00:00:00"/>
    <x v="1"/>
    <n v="5009720"/>
    <n v="115.78"/>
    <n v="4"/>
  </r>
  <r>
    <s v="COUNTY"/>
    <x v="23"/>
    <s v="12281785"/>
    <n v="115.78"/>
    <n v="115.78"/>
    <x v="2"/>
    <d v="2016-05-31T00:00:00"/>
    <x v="1"/>
    <n v="5010740"/>
    <n v="115.78"/>
    <n v="1"/>
  </r>
  <r>
    <s v="AWH"/>
    <x v="23"/>
    <s v="12565628"/>
    <n v="115.78"/>
    <n v="115.78"/>
    <x v="2"/>
    <d v="2016-06-30T00:00:00"/>
    <x v="2"/>
    <n v="5010535"/>
    <n v="115.78"/>
    <n v="1"/>
  </r>
  <r>
    <s v="SpokCity"/>
    <x v="23"/>
    <s v="12565628"/>
    <n v="115.78"/>
    <n v="115.78"/>
    <x v="2"/>
    <d v="2016-06-30T00:00:00"/>
    <x v="2"/>
    <n v="5010486"/>
    <n v="115.78"/>
    <n v="1"/>
  </r>
  <r>
    <s v="COUNTY"/>
    <x v="23"/>
    <s v="12565628"/>
    <n v="463.12"/>
    <n v="463.12"/>
    <x v="2"/>
    <d v="2016-06-30T00:00:00"/>
    <x v="2"/>
    <n v="5010562"/>
    <n v="115.78"/>
    <n v="4"/>
  </r>
  <r>
    <s v="COUNTY"/>
    <x v="23"/>
    <s v="12565628"/>
    <n v="115.78"/>
    <n v="115.78"/>
    <x v="2"/>
    <d v="2016-06-30T00:00:00"/>
    <x v="2"/>
    <n v="5010740"/>
    <n v="115.78"/>
    <n v="1"/>
  </r>
  <r>
    <s v="AWH"/>
    <x v="23"/>
    <s v="12822783"/>
    <n v="115.78"/>
    <n v="115.78"/>
    <x v="2"/>
    <d v="2016-07-31T00:00:00"/>
    <x v="3"/>
    <n v="5010535"/>
    <n v="115.78"/>
    <n v="1"/>
  </r>
  <r>
    <s v="SpokCity"/>
    <x v="23"/>
    <s v="12822783"/>
    <n v="115.78"/>
    <n v="115.78"/>
    <x v="2"/>
    <d v="2016-07-31T00:00:00"/>
    <x v="3"/>
    <n v="5010486"/>
    <n v="115.78"/>
    <n v="1"/>
  </r>
  <r>
    <s v="COUNTY"/>
    <x v="23"/>
    <s v="12822783"/>
    <n v="463.12"/>
    <n v="463.12"/>
    <x v="2"/>
    <d v="2016-07-31T00:00:00"/>
    <x v="3"/>
    <n v="5009720"/>
    <n v="115.78"/>
    <n v="4"/>
  </r>
  <r>
    <s v="COUNTY"/>
    <x v="23"/>
    <s v="12822783"/>
    <n v="115.78"/>
    <n v="115.78"/>
    <x v="2"/>
    <d v="2016-07-31T00:00:00"/>
    <x v="3"/>
    <n v="5010740"/>
    <n v="115.78"/>
    <n v="1"/>
  </r>
  <r>
    <s v="AWH"/>
    <x v="23"/>
    <s v="13084370"/>
    <n v="115.78"/>
    <n v="115.78"/>
    <x v="2"/>
    <d v="2016-08-31T00:00:00"/>
    <x v="4"/>
    <n v="5010535"/>
    <n v="115.78"/>
    <n v="1"/>
  </r>
  <r>
    <s v="SpokCity"/>
    <x v="23"/>
    <s v="13084370"/>
    <n v="115.78"/>
    <n v="115.78"/>
    <x v="2"/>
    <d v="2016-08-31T00:00:00"/>
    <x v="4"/>
    <n v="5010486"/>
    <n v="115.78"/>
    <n v="1"/>
  </r>
  <r>
    <s v="COUNTY"/>
    <x v="23"/>
    <s v="13084370"/>
    <n v="463.12"/>
    <n v="463.12"/>
    <x v="2"/>
    <d v="2016-08-31T00:00:00"/>
    <x v="4"/>
    <n v="5010562"/>
    <n v="115.78"/>
    <n v="4"/>
  </r>
  <r>
    <s v="COUNTY"/>
    <x v="23"/>
    <s v="13084370"/>
    <n v="115.78"/>
    <n v="115.78"/>
    <x v="2"/>
    <d v="2016-08-31T00:00:00"/>
    <x v="4"/>
    <n v="5010740"/>
    <n v="115.78"/>
    <n v="1"/>
  </r>
  <r>
    <s v="AWH"/>
    <x v="23"/>
    <s v="13360500"/>
    <n v="115.78"/>
    <n v="115.78"/>
    <x v="2"/>
    <d v="2016-09-30T00:00:00"/>
    <x v="5"/>
    <n v="5010535"/>
    <n v="115.78"/>
    <n v="1"/>
  </r>
  <r>
    <s v="SpokCity"/>
    <x v="23"/>
    <s v="13360500"/>
    <n v="115.78"/>
    <n v="115.78"/>
    <x v="2"/>
    <d v="2016-09-30T00:00:00"/>
    <x v="5"/>
    <n v="5010486"/>
    <n v="115.78"/>
    <n v="1"/>
  </r>
  <r>
    <s v="COUNTY"/>
    <x v="23"/>
    <s v="13360500"/>
    <n v="463.12"/>
    <n v="463.12"/>
    <x v="2"/>
    <d v="2016-09-30T00:00:00"/>
    <x v="5"/>
    <n v="5009720"/>
    <n v="115.78"/>
    <n v="4"/>
  </r>
  <r>
    <s v="COUNTY"/>
    <x v="23"/>
    <s v="13360500"/>
    <n v="115.78"/>
    <n v="115.78"/>
    <x v="2"/>
    <d v="2016-09-30T00:00:00"/>
    <x v="5"/>
    <n v="5010740"/>
    <n v="115.78"/>
    <n v="1"/>
  </r>
  <r>
    <s v="AWH"/>
    <x v="23"/>
    <s v="13629847"/>
    <n v="115.78"/>
    <n v="115.78"/>
    <x v="2"/>
    <d v="2016-10-31T00:00:00"/>
    <x v="6"/>
    <n v="5010535"/>
    <n v="115.78"/>
    <n v="1"/>
  </r>
  <r>
    <s v="SpokCity"/>
    <x v="23"/>
    <s v="13629847"/>
    <n v="115.78"/>
    <n v="115.78"/>
    <x v="2"/>
    <d v="2016-10-31T00:00:00"/>
    <x v="6"/>
    <n v="5010486"/>
    <n v="115.78"/>
    <n v="1"/>
  </r>
  <r>
    <s v="COUNTY"/>
    <x v="23"/>
    <s v="13629847"/>
    <n v="463.12"/>
    <n v="463.12"/>
    <x v="2"/>
    <d v="2016-10-31T00:00:00"/>
    <x v="6"/>
    <n v="5010562"/>
    <n v="115.78"/>
    <n v="4"/>
  </r>
  <r>
    <s v="COUNTY"/>
    <x v="23"/>
    <s v="13629847"/>
    <n v="115.78"/>
    <n v="115.78"/>
    <x v="2"/>
    <d v="2016-10-31T00:00:00"/>
    <x v="6"/>
    <n v="5010740"/>
    <n v="115.78"/>
    <n v="1"/>
  </r>
  <r>
    <s v="AWH"/>
    <x v="23"/>
    <s v="13860703"/>
    <n v="115.78"/>
    <n v="115.78"/>
    <x v="2"/>
    <d v="2016-11-30T00:00:00"/>
    <x v="7"/>
    <n v="5010535"/>
    <n v="115.78"/>
    <n v="1"/>
  </r>
  <r>
    <s v="SpokCity"/>
    <x v="23"/>
    <s v="13860703"/>
    <n v="115.78"/>
    <n v="115.78"/>
    <x v="2"/>
    <d v="2016-11-30T00:00:00"/>
    <x v="7"/>
    <n v="5010486"/>
    <n v="115.78"/>
    <n v="1"/>
  </r>
  <r>
    <s v="COUNTY"/>
    <x v="23"/>
    <s v="13860703"/>
    <n v="463.12"/>
    <n v="463.12"/>
    <x v="2"/>
    <d v="2016-11-30T00:00:00"/>
    <x v="7"/>
    <n v="5009720"/>
    <n v="115.78"/>
    <n v="4"/>
  </r>
  <r>
    <s v="COUNTY"/>
    <x v="23"/>
    <s v="13860703"/>
    <n v="115.78"/>
    <n v="115.78"/>
    <x v="2"/>
    <d v="2016-11-30T00:00:00"/>
    <x v="7"/>
    <n v="5010740"/>
    <n v="115.78"/>
    <n v="1"/>
  </r>
  <r>
    <s v="AWH"/>
    <x v="23"/>
    <s v="14071088"/>
    <n v="115.78"/>
    <n v="115.78"/>
    <x v="2"/>
    <d v="2016-12-31T00:00:00"/>
    <x v="8"/>
    <n v="5010535"/>
    <n v="115.78"/>
    <n v="1"/>
  </r>
  <r>
    <s v="SpokCity"/>
    <x v="23"/>
    <s v="14071088"/>
    <n v="115.78"/>
    <n v="115.78"/>
    <x v="2"/>
    <d v="2016-12-31T00:00:00"/>
    <x v="8"/>
    <n v="5010486"/>
    <n v="115.78"/>
    <n v="1"/>
  </r>
  <r>
    <s v="COUNTY"/>
    <x v="23"/>
    <s v="14071088"/>
    <n v="463.12"/>
    <n v="463.12"/>
    <x v="2"/>
    <d v="2016-12-31T00:00:00"/>
    <x v="8"/>
    <n v="5010562"/>
    <n v="115.78"/>
    <n v="4"/>
  </r>
  <r>
    <s v="COUNTY"/>
    <x v="23"/>
    <s v="14071088"/>
    <n v="115.78"/>
    <n v="115.78"/>
    <x v="2"/>
    <d v="2016-12-31T00:00:00"/>
    <x v="8"/>
    <n v="5010740"/>
    <n v="115.78"/>
    <n v="1"/>
  </r>
  <r>
    <s v="AWH"/>
    <x v="23"/>
    <s v="14319018"/>
    <n v="116.95"/>
    <n v="116.95"/>
    <x v="2"/>
    <d v="2017-01-31T00:00:00"/>
    <x v="9"/>
    <n v="5010535"/>
    <n v="116.95"/>
    <n v="1"/>
  </r>
  <r>
    <s v="SpokCity"/>
    <x v="23"/>
    <s v="14319018"/>
    <n v="116.95"/>
    <n v="116.95"/>
    <x v="2"/>
    <d v="2017-01-31T00:00:00"/>
    <x v="9"/>
    <n v="5010486"/>
    <n v="116.95"/>
    <n v="1"/>
  </r>
  <r>
    <s v="COUNTY"/>
    <x v="23"/>
    <s v="14319018"/>
    <n v="467.8"/>
    <n v="467.8"/>
    <x v="2"/>
    <d v="2017-01-31T00:00:00"/>
    <x v="9"/>
    <n v="5009720"/>
    <n v="116.95"/>
    <n v="4"/>
  </r>
  <r>
    <s v="COUNTY"/>
    <x v="23"/>
    <s v="14319018"/>
    <n v="116.95"/>
    <n v="116.95"/>
    <x v="2"/>
    <d v="2017-01-31T00:00:00"/>
    <x v="9"/>
    <n v="5010740"/>
    <n v="116.95"/>
    <n v="1"/>
  </r>
  <r>
    <s v="AWH"/>
    <x v="23"/>
    <s v="14497989"/>
    <n v="116.95"/>
    <n v="116.95"/>
    <x v="2"/>
    <d v="2017-02-28T00:00:00"/>
    <x v="10"/>
    <n v="5010535"/>
    <n v="116.95"/>
    <n v="1"/>
  </r>
  <r>
    <s v="SpokCity"/>
    <x v="23"/>
    <s v="14497989"/>
    <n v="116.95"/>
    <n v="116.95"/>
    <x v="2"/>
    <d v="2017-02-28T00:00:00"/>
    <x v="10"/>
    <n v="5010486"/>
    <n v="116.95"/>
    <n v="1"/>
  </r>
  <r>
    <s v="COUNTY"/>
    <x v="23"/>
    <s v="14497989"/>
    <n v="467.8"/>
    <n v="467.8"/>
    <x v="2"/>
    <d v="2017-02-28T00:00:00"/>
    <x v="10"/>
    <n v="5010562"/>
    <n v="116.95"/>
    <n v="4"/>
  </r>
  <r>
    <s v="COUNTY"/>
    <x v="23"/>
    <s v="14497989"/>
    <n v="116.95"/>
    <n v="116.95"/>
    <x v="2"/>
    <d v="2017-02-28T00:00:00"/>
    <x v="10"/>
    <n v="5010740"/>
    <n v="116.95"/>
    <n v="1"/>
  </r>
  <r>
    <s v="AWH"/>
    <x v="23"/>
    <s v="14767594"/>
    <n v="116.95"/>
    <n v="116.95"/>
    <x v="2"/>
    <d v="2017-03-31T00:00:00"/>
    <x v="11"/>
    <n v="5010535"/>
    <n v="116.95"/>
    <n v="1"/>
  </r>
  <r>
    <s v="SpokCity"/>
    <x v="23"/>
    <s v="14767594"/>
    <n v="116.95"/>
    <n v="116.95"/>
    <x v="2"/>
    <d v="2017-03-31T00:00:00"/>
    <x v="11"/>
    <n v="5010486"/>
    <n v="116.95"/>
    <n v="1"/>
  </r>
  <r>
    <s v="COUNTY"/>
    <x v="23"/>
    <s v="14767594"/>
    <n v="467.8"/>
    <n v="467.8"/>
    <x v="2"/>
    <d v="2017-03-31T00:00:00"/>
    <x v="11"/>
    <n v="5009720"/>
    <n v="116.95"/>
    <n v="4"/>
  </r>
  <r>
    <s v="COUNTY"/>
    <x v="23"/>
    <s v="14767594"/>
    <n v="116.95"/>
    <n v="116.95"/>
    <x v="2"/>
    <d v="2017-03-31T00:00:00"/>
    <x v="11"/>
    <n v="5010740"/>
    <n v="116.95"/>
    <n v="1"/>
  </r>
  <r>
    <s v="SpokCity"/>
    <x v="24"/>
    <s v="12053654"/>
    <n v="58.03"/>
    <n v="58.03"/>
    <x v="2"/>
    <d v="2016-04-30T00:00:00"/>
    <x v="0"/>
    <n v="5010705"/>
    <n v="58.03"/>
    <n v="1"/>
  </r>
  <r>
    <s v="COUNTY"/>
    <x v="24"/>
    <s v="12053654"/>
    <n v="522.27"/>
    <n v="522.27"/>
    <x v="2"/>
    <d v="2016-04-30T00:00:00"/>
    <x v="0"/>
    <n v="5011658"/>
    <n v="58.03"/>
    <n v="9"/>
  </r>
  <r>
    <s v="SpokCity"/>
    <x v="24"/>
    <s v="12281785"/>
    <n v="58.03"/>
    <n v="58.03"/>
    <x v="2"/>
    <d v="2016-05-31T00:00:00"/>
    <x v="1"/>
    <n v="5010705"/>
    <n v="58.03"/>
    <n v="1"/>
  </r>
  <r>
    <s v="COUNTY"/>
    <x v="24"/>
    <s v="12281785"/>
    <n v="522.27"/>
    <n v="522.27"/>
    <x v="2"/>
    <d v="2016-05-31T00:00:00"/>
    <x v="1"/>
    <n v="5010395"/>
    <n v="58.03"/>
    <n v="9"/>
  </r>
  <r>
    <s v="SpokCity"/>
    <x v="24"/>
    <s v="12565628"/>
    <n v="58.03"/>
    <n v="58.03"/>
    <x v="2"/>
    <d v="2016-06-30T00:00:00"/>
    <x v="2"/>
    <n v="5010705"/>
    <n v="58.03"/>
    <n v="1"/>
  </r>
  <r>
    <s v="COUNTY"/>
    <x v="24"/>
    <s v="12565628"/>
    <n v="522.27"/>
    <n v="522.27"/>
    <x v="2"/>
    <d v="2016-06-30T00:00:00"/>
    <x v="2"/>
    <n v="5011658"/>
    <n v="58.03"/>
    <n v="9"/>
  </r>
  <r>
    <s v="SpokCity"/>
    <x v="24"/>
    <s v="12822783"/>
    <n v="58.03"/>
    <n v="58.03"/>
    <x v="2"/>
    <d v="2016-07-31T00:00:00"/>
    <x v="3"/>
    <n v="5010705"/>
    <n v="58.03"/>
    <n v="1"/>
  </r>
  <r>
    <s v="COUNTY"/>
    <x v="24"/>
    <s v="12822783"/>
    <n v="522.27"/>
    <n v="522.27"/>
    <x v="2"/>
    <d v="2016-07-31T00:00:00"/>
    <x v="3"/>
    <n v="5010395"/>
    <n v="58.03"/>
    <n v="9"/>
  </r>
  <r>
    <s v="COUNTY"/>
    <x v="24"/>
    <s v="835898"/>
    <n v="14.51"/>
    <n v="14.51"/>
    <x v="2"/>
    <d v="2016-08-25T00:00:00"/>
    <x v="4"/>
    <n v="5009730"/>
    <n v="58.03"/>
    <n v="0.25004308116491469"/>
  </r>
  <r>
    <s v="SpokCity"/>
    <x v="24"/>
    <s v="13084370"/>
    <n v="58.03"/>
    <n v="58.03"/>
    <x v="2"/>
    <d v="2016-08-31T00:00:00"/>
    <x v="4"/>
    <n v="5010705"/>
    <n v="58.03"/>
    <n v="1"/>
  </r>
  <r>
    <s v="COUNTY"/>
    <x v="24"/>
    <s v="13084370"/>
    <n v="522.27"/>
    <n v="522.27"/>
    <x v="2"/>
    <d v="2016-08-31T00:00:00"/>
    <x v="4"/>
    <n v="5011658"/>
    <n v="58.03"/>
    <n v="9"/>
  </r>
  <r>
    <s v="SpokCity"/>
    <x v="24"/>
    <s v="13360500"/>
    <n v="58.03"/>
    <n v="58.03"/>
    <x v="2"/>
    <d v="2016-09-30T00:00:00"/>
    <x v="5"/>
    <n v="5010705"/>
    <n v="58.03"/>
    <n v="1"/>
  </r>
  <r>
    <s v="COUNTY"/>
    <x v="24"/>
    <s v="13360500"/>
    <n v="580.29999999999995"/>
    <n v="580.29999999999995"/>
    <x v="2"/>
    <d v="2016-09-30T00:00:00"/>
    <x v="5"/>
    <n v="5009730"/>
    <n v="58.03"/>
    <n v="9.9999999999999982"/>
  </r>
  <r>
    <s v="COUNTY"/>
    <x v="24"/>
    <s v="872454"/>
    <n v="58.03"/>
    <n v="58.03"/>
    <x v="2"/>
    <d v="2016-10-28T00:00:00"/>
    <x v="6"/>
    <n v="5010395"/>
    <n v="58.03"/>
    <n v="1"/>
  </r>
  <r>
    <s v="SpokCity"/>
    <x v="24"/>
    <s v="13629847"/>
    <n v="58.03"/>
    <n v="58.03"/>
    <x v="2"/>
    <d v="2016-10-31T00:00:00"/>
    <x v="6"/>
    <n v="5010705"/>
    <n v="58.03"/>
    <n v="1"/>
  </r>
  <r>
    <s v="COUNTY"/>
    <x v="24"/>
    <s v="13629847"/>
    <n v="522.27"/>
    <n v="522.27"/>
    <x v="2"/>
    <d v="2016-10-31T00:00:00"/>
    <x v="6"/>
    <n v="5011658"/>
    <n v="58.03"/>
    <n v="9"/>
  </r>
  <r>
    <s v="SpokCity"/>
    <x v="24"/>
    <s v="13860703"/>
    <n v="58.03"/>
    <n v="58.03"/>
    <x v="2"/>
    <d v="2016-11-30T00:00:00"/>
    <x v="7"/>
    <n v="5010705"/>
    <n v="58.03"/>
    <n v="1"/>
  </r>
  <r>
    <s v="COUNTY"/>
    <x v="24"/>
    <s v="13860703"/>
    <n v="464.24"/>
    <n v="464.24"/>
    <x v="2"/>
    <d v="2016-11-30T00:00:00"/>
    <x v="7"/>
    <n v="5719670"/>
    <n v="58.03"/>
    <n v="8"/>
  </r>
  <r>
    <s v="COUNTY"/>
    <x v="24"/>
    <s v="898693"/>
    <n v="58.03"/>
    <n v="58.03"/>
    <x v="2"/>
    <d v="2016-12-27T00:00:00"/>
    <x v="8"/>
    <n v="5738220"/>
    <n v="58.03"/>
    <n v="1"/>
  </r>
  <r>
    <s v="SpokCity"/>
    <x v="24"/>
    <s v="14071088"/>
    <n v="58.03"/>
    <n v="58.03"/>
    <x v="2"/>
    <d v="2016-12-31T00:00:00"/>
    <x v="8"/>
    <n v="5010705"/>
    <n v="58.03"/>
    <n v="1"/>
  </r>
  <r>
    <s v="COUNTY"/>
    <x v="24"/>
    <s v="14071088"/>
    <n v="406.21"/>
    <n v="406.21"/>
    <x v="2"/>
    <d v="2016-12-31T00:00:00"/>
    <x v="8"/>
    <n v="5011658"/>
    <n v="58.03"/>
    <n v="6.9999999999999991"/>
  </r>
  <r>
    <s v="COUNTY"/>
    <x v="24"/>
    <s v="908393"/>
    <n v="58.61"/>
    <n v="58.61"/>
    <x v="2"/>
    <d v="2017-01-05T00:00:00"/>
    <x v="9"/>
    <n v="5009730"/>
    <n v="58.61"/>
    <n v="1"/>
  </r>
  <r>
    <s v="SpokCity"/>
    <x v="24"/>
    <s v="14319018"/>
    <n v="58.61"/>
    <n v="58.61"/>
    <x v="2"/>
    <d v="2017-01-31T00:00:00"/>
    <x v="9"/>
    <n v="5010705"/>
    <n v="58.61"/>
    <n v="1"/>
  </r>
  <r>
    <s v="COUNTY"/>
    <x v="24"/>
    <s v="14319018"/>
    <n v="410.27"/>
    <n v="410.27"/>
    <x v="2"/>
    <d v="2017-01-31T00:00:00"/>
    <x v="9"/>
    <n v="5719670"/>
    <n v="58.61"/>
    <n v="7"/>
  </r>
  <r>
    <s v="SpokCity"/>
    <x v="24"/>
    <s v="14497989"/>
    <n v="58.61"/>
    <n v="58.61"/>
    <x v="2"/>
    <d v="2017-02-28T00:00:00"/>
    <x v="10"/>
    <n v="5010705"/>
    <n v="58.61"/>
    <n v="1"/>
  </r>
  <r>
    <s v="COUNTY"/>
    <x v="24"/>
    <s v="14497989"/>
    <n v="468.88"/>
    <n v="468.88"/>
    <x v="2"/>
    <d v="2017-02-28T00:00:00"/>
    <x v="10"/>
    <n v="5011658"/>
    <n v="58.61"/>
    <n v="8"/>
  </r>
  <r>
    <s v="SpokCity"/>
    <x v="24"/>
    <s v="14767594"/>
    <n v="58.61"/>
    <n v="58.61"/>
    <x v="2"/>
    <d v="2017-03-31T00:00:00"/>
    <x v="11"/>
    <n v="5010705"/>
    <n v="58.61"/>
    <n v="1"/>
  </r>
  <r>
    <s v="COUNTY"/>
    <x v="24"/>
    <s v="14767594"/>
    <n v="468.88"/>
    <n v="468.88"/>
    <x v="2"/>
    <d v="2017-03-31T00:00:00"/>
    <x v="11"/>
    <n v="5719670"/>
    <n v="58.61"/>
    <n v="8"/>
  </r>
  <r>
    <s v="AWH"/>
    <x v="25"/>
    <s v="12053654"/>
    <n v="19.48"/>
    <n v="19.48"/>
    <x v="2"/>
    <d v="2016-04-30T00:00:00"/>
    <x v="0"/>
    <n v="5010535"/>
    <n v="9.74"/>
    <n v="2"/>
  </r>
  <r>
    <s v="SpokCity"/>
    <x v="25"/>
    <s v="12053654"/>
    <n v="19.48"/>
    <n v="19.48"/>
    <x v="2"/>
    <d v="2016-04-30T00:00:00"/>
    <x v="0"/>
    <n v="5010486"/>
    <n v="9.74"/>
    <n v="2"/>
  </r>
  <r>
    <s v="COUNTY"/>
    <x v="25"/>
    <s v="12053654"/>
    <n v="146.1"/>
    <n v="146.1"/>
    <x v="2"/>
    <d v="2016-04-30T00:00:00"/>
    <x v="0"/>
    <n v="5009720"/>
    <n v="9.74"/>
    <n v="14.999999999999998"/>
  </r>
  <r>
    <s v="COUNTY"/>
    <x v="25"/>
    <s v="12053654"/>
    <n v="9.74"/>
    <n v="9.74"/>
    <x v="2"/>
    <d v="2016-04-30T00:00:00"/>
    <x v="0"/>
    <n v="5010740"/>
    <n v="9.74"/>
    <n v="1"/>
  </r>
  <r>
    <s v="AWH"/>
    <x v="25"/>
    <s v="12281785"/>
    <n v="19.48"/>
    <n v="19.48"/>
    <x v="2"/>
    <d v="2016-05-31T00:00:00"/>
    <x v="1"/>
    <n v="5010535"/>
    <n v="9.74"/>
    <n v="2"/>
  </r>
  <r>
    <s v="SpokCity"/>
    <x v="25"/>
    <s v="12281785"/>
    <n v="19.48"/>
    <n v="19.48"/>
    <x v="2"/>
    <d v="2016-05-31T00:00:00"/>
    <x v="1"/>
    <n v="5010705"/>
    <n v="9.74"/>
    <n v="2"/>
  </r>
  <r>
    <s v="COUNTY"/>
    <x v="25"/>
    <s v="12281785"/>
    <n v="146.1"/>
    <n v="146.1"/>
    <x v="2"/>
    <d v="2016-05-31T00:00:00"/>
    <x v="1"/>
    <n v="5738220"/>
    <n v="9.74"/>
    <n v="14.999999999999998"/>
  </r>
  <r>
    <s v="COUNTY"/>
    <x v="25"/>
    <s v="12281785"/>
    <n v="9.74"/>
    <n v="9.74"/>
    <x v="2"/>
    <d v="2016-05-31T00:00:00"/>
    <x v="1"/>
    <n v="5010740"/>
    <n v="9.74"/>
    <n v="1"/>
  </r>
  <r>
    <s v="AWH"/>
    <x v="25"/>
    <s v="813155"/>
    <n v="7.47"/>
    <n v="7.47"/>
    <x v="2"/>
    <d v="2016-06-23T00:00:00"/>
    <x v="2"/>
    <n v="5010934"/>
    <n v="9.74"/>
    <n v="0.76694045174537984"/>
  </r>
  <r>
    <s v="AWH"/>
    <x v="25"/>
    <s v="12565628"/>
    <n v="9.74"/>
    <n v="9.74"/>
    <x v="2"/>
    <d v="2016-06-30T00:00:00"/>
    <x v="2"/>
    <n v="5010535"/>
    <n v="9.74"/>
    <n v="1"/>
  </r>
  <r>
    <s v="SpokCity"/>
    <x v="25"/>
    <s v="12565628"/>
    <n v="19.48"/>
    <n v="19.48"/>
    <x v="2"/>
    <d v="2016-06-30T00:00:00"/>
    <x v="2"/>
    <n v="5010486"/>
    <n v="9.74"/>
    <n v="2"/>
  </r>
  <r>
    <s v="COUNTY"/>
    <x v="25"/>
    <s v="12565628"/>
    <n v="146.1"/>
    <n v="146.1"/>
    <x v="2"/>
    <d v="2016-06-30T00:00:00"/>
    <x v="2"/>
    <n v="5009720"/>
    <n v="9.74"/>
    <n v="14.999999999999998"/>
  </r>
  <r>
    <s v="COUNTY"/>
    <x v="25"/>
    <s v="12565628"/>
    <n v="9.74"/>
    <n v="9.74"/>
    <x v="2"/>
    <d v="2016-06-30T00:00:00"/>
    <x v="2"/>
    <n v="5010740"/>
    <n v="9.74"/>
    <n v="1"/>
  </r>
  <r>
    <s v="AWH"/>
    <x v="25"/>
    <s v="12822783"/>
    <n v="9.74"/>
    <n v="9.74"/>
    <x v="2"/>
    <d v="2016-07-31T00:00:00"/>
    <x v="3"/>
    <n v="5010535"/>
    <n v="9.74"/>
    <n v="1"/>
  </r>
  <r>
    <s v="SpokCity"/>
    <x v="25"/>
    <s v="12822783"/>
    <n v="19.48"/>
    <n v="19.48"/>
    <x v="2"/>
    <d v="2016-07-31T00:00:00"/>
    <x v="3"/>
    <n v="5010705"/>
    <n v="9.74"/>
    <n v="2"/>
  </r>
  <r>
    <s v="COUNTY"/>
    <x v="25"/>
    <s v="12822783"/>
    <n v="146.1"/>
    <n v="146.1"/>
    <x v="2"/>
    <d v="2016-07-31T00:00:00"/>
    <x v="3"/>
    <n v="5738220"/>
    <n v="9.74"/>
    <n v="14.999999999999998"/>
  </r>
  <r>
    <s v="COUNTY"/>
    <x v="25"/>
    <s v="12822783"/>
    <n v="9.74"/>
    <n v="9.74"/>
    <x v="2"/>
    <d v="2016-07-31T00:00:00"/>
    <x v="3"/>
    <n v="5010740"/>
    <n v="9.74"/>
    <n v="1"/>
  </r>
  <r>
    <s v="AWH"/>
    <x v="25"/>
    <s v="13084370"/>
    <n v="9.74"/>
    <n v="9.74"/>
    <x v="2"/>
    <d v="2016-08-31T00:00:00"/>
    <x v="4"/>
    <n v="5010535"/>
    <n v="9.74"/>
    <n v="1"/>
  </r>
  <r>
    <s v="SpokCity"/>
    <x v="25"/>
    <s v="13084370"/>
    <n v="19.48"/>
    <n v="19.48"/>
    <x v="2"/>
    <d v="2016-08-31T00:00:00"/>
    <x v="4"/>
    <n v="5010486"/>
    <n v="9.74"/>
    <n v="2"/>
  </r>
  <r>
    <s v="COUNTY"/>
    <x v="25"/>
    <s v="13084370"/>
    <n v="146.1"/>
    <n v="146.1"/>
    <x v="2"/>
    <d v="2016-08-31T00:00:00"/>
    <x v="4"/>
    <n v="5009720"/>
    <n v="9.74"/>
    <n v="14.999999999999998"/>
  </r>
  <r>
    <s v="COUNTY"/>
    <x v="25"/>
    <s v="13084370"/>
    <n v="9.74"/>
    <n v="9.74"/>
    <x v="2"/>
    <d v="2016-08-31T00:00:00"/>
    <x v="4"/>
    <n v="5010740"/>
    <n v="9.74"/>
    <n v="1"/>
  </r>
  <r>
    <s v="AWH"/>
    <x v="25"/>
    <s v="13360500"/>
    <n v="9.74"/>
    <n v="9.74"/>
    <x v="2"/>
    <d v="2016-09-30T00:00:00"/>
    <x v="5"/>
    <n v="5010535"/>
    <n v="9.74"/>
    <n v="1"/>
  </r>
  <r>
    <s v="SpokCity"/>
    <x v="25"/>
    <s v="13360500"/>
    <n v="19.48"/>
    <n v="19.48"/>
    <x v="2"/>
    <d v="2016-09-30T00:00:00"/>
    <x v="5"/>
    <n v="5010705"/>
    <n v="9.74"/>
    <n v="2"/>
  </r>
  <r>
    <s v="COUNTY"/>
    <x v="25"/>
    <s v="13360500"/>
    <n v="146.1"/>
    <n v="146.1"/>
    <x v="2"/>
    <d v="2016-09-30T00:00:00"/>
    <x v="5"/>
    <n v="5738220"/>
    <n v="9.74"/>
    <n v="14.999999999999998"/>
  </r>
  <r>
    <s v="COUNTY"/>
    <x v="25"/>
    <s v="13360500"/>
    <n v="9.74"/>
    <n v="9.74"/>
    <x v="2"/>
    <d v="2016-09-30T00:00:00"/>
    <x v="5"/>
    <n v="5010740"/>
    <n v="9.74"/>
    <n v="1"/>
  </r>
  <r>
    <s v="COUNTY"/>
    <x v="25"/>
    <s v="872456"/>
    <n v="8.7899999999999991"/>
    <n v="8.7899999999999991"/>
    <x v="2"/>
    <d v="2016-10-28T00:00:00"/>
    <x v="6"/>
    <n v="5010395"/>
    <n v="9.74"/>
    <n v="0.90246406570841875"/>
  </r>
  <r>
    <s v="AWH"/>
    <x v="25"/>
    <s v="13629847"/>
    <n v="9.74"/>
    <n v="9.74"/>
    <x v="2"/>
    <d v="2016-10-31T00:00:00"/>
    <x v="6"/>
    <n v="5010535"/>
    <n v="9.74"/>
    <n v="1"/>
  </r>
  <r>
    <s v="SpokCity"/>
    <x v="25"/>
    <s v="13629847"/>
    <n v="19.48"/>
    <n v="19.48"/>
    <x v="2"/>
    <d v="2016-10-31T00:00:00"/>
    <x v="6"/>
    <n v="5010486"/>
    <n v="9.74"/>
    <n v="2"/>
  </r>
  <r>
    <s v="COUNTY"/>
    <x v="25"/>
    <s v="13629847"/>
    <n v="136.36000000000001"/>
    <n v="136.36000000000001"/>
    <x v="2"/>
    <d v="2016-10-31T00:00:00"/>
    <x v="6"/>
    <n v="5009720"/>
    <n v="9.74"/>
    <n v="14.000000000000002"/>
  </r>
  <r>
    <s v="COUNTY"/>
    <x v="25"/>
    <s v="13629847"/>
    <n v="9.74"/>
    <n v="9.74"/>
    <x v="2"/>
    <d v="2016-10-31T00:00:00"/>
    <x v="6"/>
    <n v="5010740"/>
    <n v="9.74"/>
    <n v="1"/>
  </r>
  <r>
    <s v="AWH"/>
    <x v="25"/>
    <s v="13860703"/>
    <n v="9.74"/>
    <n v="9.74"/>
    <x v="2"/>
    <d v="2016-11-30T00:00:00"/>
    <x v="7"/>
    <n v="5010535"/>
    <n v="9.74"/>
    <n v="1"/>
  </r>
  <r>
    <s v="SpokCity"/>
    <x v="25"/>
    <s v="13860703"/>
    <n v="19.48"/>
    <n v="19.48"/>
    <x v="2"/>
    <d v="2016-11-30T00:00:00"/>
    <x v="7"/>
    <n v="5010705"/>
    <n v="9.74"/>
    <n v="2"/>
  </r>
  <r>
    <s v="COUNTY"/>
    <x v="25"/>
    <s v="13860703"/>
    <n v="136.36000000000001"/>
    <n v="136.36000000000001"/>
    <x v="2"/>
    <d v="2016-11-30T00:00:00"/>
    <x v="7"/>
    <n v="5738220"/>
    <n v="9.74"/>
    <n v="14.000000000000002"/>
  </r>
  <r>
    <s v="COUNTY"/>
    <x v="25"/>
    <s v="13860703"/>
    <n v="9.74"/>
    <n v="9.74"/>
    <x v="2"/>
    <d v="2016-11-30T00:00:00"/>
    <x v="7"/>
    <n v="5010740"/>
    <n v="9.74"/>
    <n v="1"/>
  </r>
  <r>
    <s v="COUNTY"/>
    <x v="25"/>
    <s v="898694"/>
    <n v="8.48"/>
    <n v="8.48"/>
    <x v="2"/>
    <d v="2016-12-27T00:00:00"/>
    <x v="8"/>
    <n v="5738220"/>
    <n v="9.74"/>
    <n v="0.87063655030800824"/>
  </r>
  <r>
    <s v="AWH"/>
    <x v="25"/>
    <s v="14071088"/>
    <n v="9.74"/>
    <n v="9.74"/>
    <x v="2"/>
    <d v="2016-12-31T00:00:00"/>
    <x v="8"/>
    <n v="5010535"/>
    <n v="9.74"/>
    <n v="1"/>
  </r>
  <r>
    <s v="SpokCity"/>
    <x v="25"/>
    <s v="14071088"/>
    <n v="19.48"/>
    <n v="19.48"/>
    <x v="2"/>
    <d v="2016-12-31T00:00:00"/>
    <x v="8"/>
    <n v="5010486"/>
    <n v="9.74"/>
    <n v="2"/>
  </r>
  <r>
    <s v="COUNTY"/>
    <x v="25"/>
    <s v="14071088"/>
    <n v="126.62"/>
    <n v="126.62"/>
    <x v="2"/>
    <d v="2016-12-31T00:00:00"/>
    <x v="8"/>
    <n v="5009720"/>
    <n v="9.74"/>
    <n v="13"/>
  </r>
  <r>
    <s v="COUNTY"/>
    <x v="25"/>
    <s v="14071088"/>
    <n v="9.74"/>
    <n v="9.74"/>
    <x v="2"/>
    <d v="2016-12-31T00:00:00"/>
    <x v="8"/>
    <n v="5010740"/>
    <n v="9.74"/>
    <n v="1"/>
  </r>
  <r>
    <s v="AWH"/>
    <x v="25"/>
    <s v="14319018"/>
    <n v="9.74"/>
    <n v="9.74"/>
    <x v="2"/>
    <d v="2017-01-31T00:00:00"/>
    <x v="9"/>
    <n v="5010535"/>
    <n v="9.74"/>
    <n v="1"/>
  </r>
  <r>
    <s v="SpokCity"/>
    <x v="25"/>
    <s v="14319018"/>
    <n v="19.48"/>
    <n v="19.48"/>
    <x v="2"/>
    <d v="2017-01-31T00:00:00"/>
    <x v="9"/>
    <n v="5010705"/>
    <n v="9.74"/>
    <n v="2"/>
  </r>
  <r>
    <s v="COUNTY"/>
    <x v="25"/>
    <s v="14319018"/>
    <n v="126.62"/>
    <n v="126.62"/>
    <x v="2"/>
    <d v="2017-01-31T00:00:00"/>
    <x v="9"/>
    <n v="5010833"/>
    <n v="9.74"/>
    <n v="13"/>
  </r>
  <r>
    <s v="COUNTY"/>
    <x v="25"/>
    <s v="14319018"/>
    <n v="9.74"/>
    <n v="9.74"/>
    <x v="2"/>
    <d v="2017-01-31T00:00:00"/>
    <x v="9"/>
    <n v="5010740"/>
    <n v="9.74"/>
    <n v="1"/>
  </r>
  <r>
    <s v="AWH"/>
    <x v="25"/>
    <s v="14497989"/>
    <n v="9.74"/>
    <n v="9.74"/>
    <x v="2"/>
    <d v="2017-02-28T00:00:00"/>
    <x v="10"/>
    <n v="5010535"/>
    <n v="9.74"/>
    <n v="1"/>
  </r>
  <r>
    <s v="SpokCity"/>
    <x v="25"/>
    <s v="14497989"/>
    <n v="19.48"/>
    <n v="19.48"/>
    <x v="2"/>
    <d v="2017-02-28T00:00:00"/>
    <x v="10"/>
    <n v="5010486"/>
    <n v="9.74"/>
    <n v="2"/>
  </r>
  <r>
    <s v="COUNTY"/>
    <x v="25"/>
    <s v="14497989"/>
    <n v="126.62"/>
    <n v="126.62"/>
    <x v="2"/>
    <d v="2017-02-28T00:00:00"/>
    <x v="10"/>
    <n v="5009720"/>
    <n v="9.74"/>
    <n v="13"/>
  </r>
  <r>
    <s v="COUNTY"/>
    <x v="25"/>
    <s v="14497989"/>
    <n v="9.74"/>
    <n v="9.74"/>
    <x v="2"/>
    <d v="2017-02-28T00:00:00"/>
    <x v="10"/>
    <n v="5010740"/>
    <n v="9.74"/>
    <n v="1"/>
  </r>
  <r>
    <s v="AWH"/>
    <x v="25"/>
    <s v="14767594"/>
    <n v="9.74"/>
    <n v="9.74"/>
    <x v="2"/>
    <d v="2017-03-31T00:00:00"/>
    <x v="11"/>
    <n v="5010535"/>
    <n v="9.74"/>
    <n v="1"/>
  </r>
  <r>
    <s v="SpokCity"/>
    <x v="25"/>
    <s v="14767594"/>
    <n v="19.48"/>
    <n v="19.48"/>
    <x v="2"/>
    <d v="2017-03-31T00:00:00"/>
    <x v="11"/>
    <n v="5010705"/>
    <n v="9.74"/>
    <n v="2"/>
  </r>
  <r>
    <s v="COUNTY"/>
    <x v="25"/>
    <s v="14767594"/>
    <n v="126.62"/>
    <n v="126.62"/>
    <x v="2"/>
    <d v="2017-03-31T00:00:00"/>
    <x v="11"/>
    <n v="5010833"/>
    <n v="9.74"/>
    <n v="13"/>
  </r>
  <r>
    <s v="COUNTY"/>
    <x v="25"/>
    <s v="14767594"/>
    <n v="9.74"/>
    <n v="9.74"/>
    <x v="2"/>
    <d v="2017-03-31T00:00:00"/>
    <x v="11"/>
    <n v="5010740"/>
    <n v="9.74"/>
    <n v="1"/>
  </r>
  <r>
    <s v="COUNTY"/>
    <x v="26"/>
    <s v="778216"/>
    <n v="62.61"/>
    <n v="62.61"/>
    <x v="2"/>
    <d v="2016-04-12T00:00:00"/>
    <x v="0"/>
    <n v="5010380"/>
    <n v="83.48"/>
    <n v="0.75"/>
  </r>
  <r>
    <s v="COUNTY"/>
    <x v="26"/>
    <s v="781041"/>
    <n v="20.87"/>
    <n v="20.87"/>
    <x v="2"/>
    <d v="2016-04-20T00:00:00"/>
    <x v="0"/>
    <n v="5010533"/>
    <n v="83.48"/>
    <n v="0.25"/>
  </r>
  <r>
    <s v="SpokCity"/>
    <x v="26"/>
    <s v="12053654"/>
    <n v="250.44"/>
    <n v="250.44"/>
    <x v="2"/>
    <d v="2016-04-30T00:00:00"/>
    <x v="0"/>
    <n v="5010375"/>
    <n v="83.48"/>
    <n v="3"/>
  </r>
  <r>
    <s v="COUNTY"/>
    <x v="26"/>
    <s v="12053654"/>
    <n v="1252.2"/>
    <n v="1252.2"/>
    <x v="2"/>
    <d v="2016-04-30T00:00:00"/>
    <x v="0"/>
    <n v="5014001"/>
    <n v="83.48"/>
    <n v="15"/>
  </r>
  <r>
    <s v="COUNTY"/>
    <x v="26"/>
    <s v="12053654"/>
    <n v="83.48"/>
    <n v="83.48"/>
    <x v="2"/>
    <d v="2016-04-30T00:00:00"/>
    <x v="0"/>
    <n v="5010465"/>
    <n v="83.48"/>
    <n v="1"/>
  </r>
  <r>
    <s v="COUNTY"/>
    <x v="26"/>
    <s v="12053654"/>
    <n v="1085.24"/>
    <n v="1085.24"/>
    <x v="2"/>
    <d v="2016-04-30T00:00:00"/>
    <x v="0"/>
    <n v="5010510"/>
    <n v="83.48"/>
    <n v="13"/>
  </r>
  <r>
    <s v="COUNTY"/>
    <x v="26"/>
    <s v="803944"/>
    <n v="83.5"/>
    <n v="83.5"/>
    <x v="2"/>
    <d v="2016-05-31T00:00:00"/>
    <x v="1"/>
    <n v="5010924"/>
    <n v="83.48"/>
    <n v="1.0002395783421179"/>
  </r>
  <r>
    <s v="SpokCity"/>
    <x v="26"/>
    <s v="12281785"/>
    <n v="250.44"/>
    <n v="250.44"/>
    <x v="2"/>
    <d v="2016-05-31T00:00:00"/>
    <x v="1"/>
    <n v="5010451"/>
    <n v="83.48"/>
    <n v="3"/>
  </r>
  <r>
    <s v="COUNTY"/>
    <x v="26"/>
    <s v="12281785"/>
    <n v="1252.2"/>
    <n v="1252.2"/>
    <x v="2"/>
    <d v="2016-05-31T00:00:00"/>
    <x v="1"/>
    <n v="5014001"/>
    <n v="83.48"/>
    <n v="15"/>
  </r>
  <r>
    <s v="COUNTY"/>
    <x v="26"/>
    <s v="12281785"/>
    <n v="83.48"/>
    <n v="83.48"/>
    <x v="2"/>
    <d v="2016-05-31T00:00:00"/>
    <x v="1"/>
    <n v="5010465"/>
    <n v="83.48"/>
    <n v="1"/>
  </r>
  <r>
    <s v="COUNTY"/>
    <x v="26"/>
    <s v="12281785"/>
    <n v="1168.72"/>
    <n v="1168.72"/>
    <x v="2"/>
    <d v="2016-05-31T00:00:00"/>
    <x v="1"/>
    <n v="5010409"/>
    <n v="83.48"/>
    <n v="14"/>
  </r>
  <r>
    <s v="SpokCity"/>
    <x v="26"/>
    <s v="810075"/>
    <n v="50.1"/>
    <n v="50.1"/>
    <x v="2"/>
    <d v="2016-06-16T00:00:00"/>
    <x v="2"/>
    <n v="5010375"/>
    <n v="83.48"/>
    <n v="0.60014374700527073"/>
  </r>
  <r>
    <s v="COUNTY"/>
    <x v="26"/>
    <s v="814852"/>
    <n v="83.48"/>
    <n v="83.48"/>
    <x v="2"/>
    <d v="2016-06-28T00:00:00"/>
    <x v="2"/>
    <n v="5010533"/>
    <n v="83.48"/>
    <n v="1"/>
  </r>
  <r>
    <s v="SpokCity"/>
    <x v="26"/>
    <s v="12565628"/>
    <n v="166.96"/>
    <n v="166.96"/>
    <x v="2"/>
    <d v="2016-06-30T00:00:00"/>
    <x v="2"/>
    <n v="5723970"/>
    <n v="83.48"/>
    <n v="2"/>
  </r>
  <r>
    <s v="COUNTY"/>
    <x v="26"/>
    <s v="12565628"/>
    <n v="1252.2"/>
    <n v="1252.2"/>
    <x v="2"/>
    <d v="2016-06-30T00:00:00"/>
    <x v="2"/>
    <n v="5014001"/>
    <n v="83.48"/>
    <n v="15"/>
  </r>
  <r>
    <s v="COUNTY"/>
    <x v="26"/>
    <s v="12565628"/>
    <n v="83.48"/>
    <n v="83.48"/>
    <x v="2"/>
    <d v="2016-06-30T00:00:00"/>
    <x v="2"/>
    <n v="5010465"/>
    <n v="83.48"/>
    <n v="1"/>
  </r>
  <r>
    <s v="COUNTY"/>
    <x v="26"/>
    <s v="12565628"/>
    <n v="1085.24"/>
    <n v="1085.24"/>
    <x v="2"/>
    <d v="2016-06-30T00:00:00"/>
    <x v="2"/>
    <n v="5010510"/>
    <n v="83.48"/>
    <n v="13"/>
  </r>
  <r>
    <s v="SpokCity"/>
    <x v="26"/>
    <s v="12822783"/>
    <n v="166.96"/>
    <n v="166.96"/>
    <x v="2"/>
    <d v="2016-07-31T00:00:00"/>
    <x v="3"/>
    <n v="5010451"/>
    <n v="83.48"/>
    <n v="2"/>
  </r>
  <r>
    <s v="COUNTY"/>
    <x v="26"/>
    <s v="12822783"/>
    <n v="1168.72"/>
    <n v="1168.72"/>
    <x v="2"/>
    <d v="2016-07-31T00:00:00"/>
    <x v="3"/>
    <n v="5014001"/>
    <n v="83.48"/>
    <n v="14"/>
  </r>
  <r>
    <s v="COUNTY"/>
    <x v="26"/>
    <s v="12822783"/>
    <n v="83.48"/>
    <n v="83.48"/>
    <x v="2"/>
    <d v="2016-07-31T00:00:00"/>
    <x v="3"/>
    <n v="5010465"/>
    <n v="83.48"/>
    <n v="1"/>
  </r>
  <r>
    <s v="COUNTY"/>
    <x v="26"/>
    <s v="12822783"/>
    <n v="1085.24"/>
    <n v="1085.24"/>
    <x v="2"/>
    <d v="2016-07-31T00:00:00"/>
    <x v="3"/>
    <n v="5010409"/>
    <n v="83.48"/>
    <n v="13"/>
  </r>
  <r>
    <s v="COUNTY"/>
    <x v="26"/>
    <s v="828375"/>
    <n v="83.48"/>
    <n v="83.48"/>
    <x v="2"/>
    <d v="2016-08-01T00:00:00"/>
    <x v="4"/>
    <n v="5010380"/>
    <n v="83.48"/>
    <n v="1"/>
  </r>
  <r>
    <s v="COUNTY"/>
    <x v="26"/>
    <s v="828376"/>
    <n v="166.96"/>
    <n v="166.96"/>
    <x v="2"/>
    <d v="2016-08-01T00:00:00"/>
    <x v="4"/>
    <n v="5010380"/>
    <n v="83.48"/>
    <n v="2"/>
  </r>
  <r>
    <s v="SpokCity"/>
    <x v="26"/>
    <s v="835286"/>
    <n v="62.61"/>
    <n v="62.61"/>
    <x v="2"/>
    <d v="2016-08-11T00:00:00"/>
    <x v="4"/>
    <n v="5010375"/>
    <n v="83.48"/>
    <n v="0.75"/>
  </r>
  <r>
    <s v="SpokCity"/>
    <x v="26"/>
    <s v="13084370"/>
    <n v="166.96"/>
    <n v="166.96"/>
    <x v="2"/>
    <d v="2016-08-31T00:00:00"/>
    <x v="4"/>
    <n v="5723970"/>
    <n v="83.48"/>
    <n v="2"/>
  </r>
  <r>
    <s v="COUNTY"/>
    <x v="26"/>
    <s v="13084370"/>
    <n v="1168.72"/>
    <n v="1168.72"/>
    <x v="2"/>
    <d v="2016-08-31T00:00:00"/>
    <x v="4"/>
    <n v="5014001"/>
    <n v="83.48"/>
    <n v="14"/>
  </r>
  <r>
    <s v="COUNTY"/>
    <x v="26"/>
    <s v="13084370"/>
    <n v="83.48"/>
    <n v="83.48"/>
    <x v="2"/>
    <d v="2016-08-31T00:00:00"/>
    <x v="4"/>
    <n v="5010465"/>
    <n v="83.48"/>
    <n v="1"/>
  </r>
  <r>
    <s v="COUNTY"/>
    <x v="26"/>
    <s v="13084370"/>
    <n v="1085.24"/>
    <n v="1085.24"/>
    <x v="2"/>
    <d v="2016-08-31T00:00:00"/>
    <x v="4"/>
    <n v="5010510"/>
    <n v="83.48"/>
    <n v="13"/>
  </r>
  <r>
    <s v="COUNTY"/>
    <x v="26"/>
    <s v="854016"/>
    <n v="-19.28"/>
    <n v="19.28"/>
    <x v="2"/>
    <d v="2016-09-16T00:00:00"/>
    <x v="5"/>
    <n v="5010409"/>
    <n v="83.48"/>
    <n v="-0.23095352180162915"/>
  </r>
  <r>
    <s v="COUNTY"/>
    <x v="26"/>
    <s v="858005"/>
    <n v="166.96"/>
    <n v="166.96"/>
    <x v="2"/>
    <d v="2016-09-27T00:00:00"/>
    <x v="5"/>
    <n v="5010380"/>
    <n v="83.48"/>
    <n v="2"/>
  </r>
  <r>
    <s v="COUNTY"/>
    <x v="26"/>
    <s v="859669"/>
    <n v="83.48"/>
    <n v="83.48"/>
    <x v="2"/>
    <d v="2016-09-27T00:00:00"/>
    <x v="5"/>
    <n v="5010793"/>
    <n v="83.48"/>
    <n v="1"/>
  </r>
  <r>
    <s v="SpokCity"/>
    <x v="26"/>
    <s v="13360500"/>
    <n v="250.44"/>
    <n v="250.44"/>
    <x v="2"/>
    <d v="2016-09-30T00:00:00"/>
    <x v="5"/>
    <n v="5010375"/>
    <n v="83.48"/>
    <n v="3"/>
  </r>
  <r>
    <s v="COUNTY"/>
    <x v="26"/>
    <s v="13360500"/>
    <n v="1085.24"/>
    <n v="1085.24"/>
    <x v="2"/>
    <d v="2016-09-30T00:00:00"/>
    <x v="5"/>
    <n v="5014001"/>
    <n v="83.48"/>
    <n v="13"/>
  </r>
  <r>
    <s v="COUNTY"/>
    <x v="26"/>
    <s v="13360500"/>
    <n v="83.48"/>
    <n v="83.48"/>
    <x v="2"/>
    <d v="2016-09-30T00:00:00"/>
    <x v="5"/>
    <n v="5010465"/>
    <n v="83.48"/>
    <n v="1"/>
  </r>
  <r>
    <s v="COUNTY"/>
    <x v="26"/>
    <s v="13360500"/>
    <n v="1085.24"/>
    <n v="1085.24"/>
    <x v="2"/>
    <d v="2016-09-30T00:00:00"/>
    <x v="5"/>
    <n v="5010409"/>
    <n v="83.48"/>
    <n v="13"/>
  </r>
  <r>
    <s v="COUNTY"/>
    <x v="26"/>
    <s v="859667"/>
    <n v="62.61"/>
    <n v="62.61"/>
    <x v="2"/>
    <d v="2016-10-01T00:00:00"/>
    <x v="6"/>
    <n v="5010793"/>
    <n v="83.48"/>
    <n v="0.75"/>
  </r>
  <r>
    <s v="COUNTY"/>
    <x v="26"/>
    <s v="859670"/>
    <n v="-83.48"/>
    <n v="83.48"/>
    <x v="2"/>
    <d v="2016-10-01T00:00:00"/>
    <x v="6"/>
    <n v="5010793"/>
    <n v="83.48"/>
    <n v="-1"/>
  </r>
  <r>
    <s v="COUNTY"/>
    <x v="26"/>
    <s v="866751"/>
    <n v="41.74"/>
    <n v="41.74"/>
    <x v="2"/>
    <d v="2016-10-01T00:00:00"/>
    <x v="6"/>
    <n v="5010793"/>
    <n v="83.48"/>
    <n v="0.5"/>
  </r>
  <r>
    <s v="SpokCity"/>
    <x v="26"/>
    <s v="13629847"/>
    <n v="250.44"/>
    <n v="250.44"/>
    <x v="2"/>
    <d v="2016-10-31T00:00:00"/>
    <x v="6"/>
    <n v="5723970"/>
    <n v="83.48"/>
    <n v="3"/>
  </r>
  <r>
    <s v="COUNTY"/>
    <x v="26"/>
    <s v="13629847"/>
    <n v="1085.24"/>
    <n v="1085.24"/>
    <x v="2"/>
    <d v="2016-10-31T00:00:00"/>
    <x v="6"/>
    <n v="5014001"/>
    <n v="83.48"/>
    <n v="13"/>
  </r>
  <r>
    <s v="COUNTY"/>
    <x v="26"/>
    <s v="13629847"/>
    <n v="83.48"/>
    <n v="83.48"/>
    <x v="2"/>
    <d v="2016-10-31T00:00:00"/>
    <x v="6"/>
    <n v="5010465"/>
    <n v="83.48"/>
    <n v="1"/>
  </r>
  <r>
    <s v="COUNTY"/>
    <x v="26"/>
    <s v="13629847"/>
    <n v="1085.24"/>
    <n v="1085.24"/>
    <x v="2"/>
    <d v="2016-10-31T00:00:00"/>
    <x v="6"/>
    <n v="5010510"/>
    <n v="83.48"/>
    <n v="13"/>
  </r>
  <r>
    <s v="SpokCity"/>
    <x v="26"/>
    <s v="13860703"/>
    <n v="250.44"/>
    <n v="250.44"/>
    <x v="2"/>
    <d v="2016-11-30T00:00:00"/>
    <x v="7"/>
    <n v="5010375"/>
    <n v="83.48"/>
    <n v="3"/>
  </r>
  <r>
    <s v="COUNTY"/>
    <x v="26"/>
    <s v="13860703"/>
    <n v="1168.72"/>
    <n v="1168.72"/>
    <x v="2"/>
    <d v="2016-11-30T00:00:00"/>
    <x v="7"/>
    <n v="5014001"/>
    <n v="83.48"/>
    <n v="14"/>
  </r>
  <r>
    <s v="COUNTY"/>
    <x v="26"/>
    <s v="13860703"/>
    <n v="83.48"/>
    <n v="83.48"/>
    <x v="2"/>
    <d v="2016-11-30T00:00:00"/>
    <x v="7"/>
    <n v="5010465"/>
    <n v="83.48"/>
    <n v="1"/>
  </r>
  <r>
    <s v="COUNTY"/>
    <x v="26"/>
    <s v="13860703"/>
    <n v="1085.24"/>
    <n v="1085.24"/>
    <x v="2"/>
    <d v="2016-11-30T00:00:00"/>
    <x v="7"/>
    <n v="5010409"/>
    <n v="83.48"/>
    <n v="13"/>
  </r>
  <r>
    <s v="SpokCity"/>
    <x v="26"/>
    <s v="14071088"/>
    <n v="250.44"/>
    <n v="250.44"/>
    <x v="2"/>
    <d v="2016-12-31T00:00:00"/>
    <x v="8"/>
    <n v="5723970"/>
    <n v="83.48"/>
    <n v="3"/>
  </r>
  <r>
    <s v="COUNTY"/>
    <x v="26"/>
    <s v="14071088"/>
    <n v="1085.24"/>
    <n v="1085.24"/>
    <x v="2"/>
    <d v="2016-12-31T00:00:00"/>
    <x v="8"/>
    <n v="5014001"/>
    <n v="83.48"/>
    <n v="13"/>
  </r>
  <r>
    <s v="COUNTY"/>
    <x v="26"/>
    <s v="14071088"/>
    <n v="83.48"/>
    <n v="83.48"/>
    <x v="2"/>
    <d v="2016-12-31T00:00:00"/>
    <x v="8"/>
    <n v="5010465"/>
    <n v="83.48"/>
    <n v="1"/>
  </r>
  <r>
    <s v="COUNTY"/>
    <x v="26"/>
    <s v="14071088"/>
    <n v="1085.24"/>
    <n v="1085.24"/>
    <x v="2"/>
    <d v="2016-12-31T00:00:00"/>
    <x v="8"/>
    <n v="5010510"/>
    <n v="83.48"/>
    <n v="13"/>
  </r>
  <r>
    <s v="SpokCity"/>
    <x v="26"/>
    <s v="14319018"/>
    <n v="253.05"/>
    <n v="253.05"/>
    <x v="2"/>
    <d v="2017-01-31T00:00:00"/>
    <x v="9"/>
    <n v="5010375"/>
    <n v="84.35"/>
    <n v="3.0000000000000004"/>
  </r>
  <r>
    <s v="COUNTY"/>
    <x v="26"/>
    <s v="14319018"/>
    <n v="1096.55"/>
    <n v="1096.55"/>
    <x v="2"/>
    <d v="2017-01-31T00:00:00"/>
    <x v="9"/>
    <n v="5014001"/>
    <n v="84.35"/>
    <n v="13"/>
  </r>
  <r>
    <s v="COUNTY"/>
    <x v="26"/>
    <s v="14319018"/>
    <n v="84.35"/>
    <n v="84.35"/>
    <x v="2"/>
    <d v="2017-01-31T00:00:00"/>
    <x v="9"/>
    <n v="5010465"/>
    <n v="84.35"/>
    <n v="1"/>
  </r>
  <r>
    <s v="COUNTY"/>
    <x v="26"/>
    <s v="14319018"/>
    <n v="1096.55"/>
    <n v="1096.55"/>
    <x v="2"/>
    <d v="2017-01-31T00:00:00"/>
    <x v="9"/>
    <n v="5010409"/>
    <n v="84.35"/>
    <n v="13"/>
  </r>
  <r>
    <s v="COUNTY"/>
    <x v="26"/>
    <s v="919243"/>
    <n v="42.18"/>
    <n v="42.18"/>
    <x v="2"/>
    <d v="2017-02-10T00:00:00"/>
    <x v="10"/>
    <n v="5010897"/>
    <n v="84.35"/>
    <n v="0.5000592768227623"/>
  </r>
  <r>
    <s v="SpokCity"/>
    <x v="26"/>
    <s v="14497989"/>
    <n v="253.05"/>
    <n v="253.05"/>
    <x v="2"/>
    <d v="2017-02-28T00:00:00"/>
    <x v="10"/>
    <n v="5723970"/>
    <n v="84.35"/>
    <n v="3.0000000000000004"/>
  </r>
  <r>
    <s v="COUNTY"/>
    <x v="26"/>
    <s v="14497989"/>
    <n v="1096.55"/>
    <n v="1096.55"/>
    <x v="2"/>
    <d v="2017-02-28T00:00:00"/>
    <x v="10"/>
    <n v="5014001"/>
    <n v="84.35"/>
    <n v="13"/>
  </r>
  <r>
    <s v="COUNTY"/>
    <x v="26"/>
    <s v="14497989"/>
    <n v="84.35"/>
    <n v="84.35"/>
    <x v="2"/>
    <d v="2017-02-28T00:00:00"/>
    <x v="10"/>
    <n v="5010465"/>
    <n v="84.35"/>
    <n v="1"/>
  </r>
  <r>
    <s v="COUNTY"/>
    <x v="26"/>
    <s v="14497989"/>
    <n v="1012.2"/>
    <n v="1012.2"/>
    <x v="2"/>
    <d v="2017-02-28T00:00:00"/>
    <x v="10"/>
    <n v="5010510"/>
    <n v="84.35"/>
    <n v="12.000000000000002"/>
  </r>
  <r>
    <s v="SpokCity"/>
    <x v="26"/>
    <s v="14767594"/>
    <n v="253.05"/>
    <n v="253.05"/>
    <x v="2"/>
    <d v="2017-03-31T00:00:00"/>
    <x v="11"/>
    <n v="5010375"/>
    <n v="84.35"/>
    <n v="3.0000000000000004"/>
  </r>
  <r>
    <s v="COUNTY"/>
    <x v="26"/>
    <s v="14767594"/>
    <n v="1096.55"/>
    <n v="1096.55"/>
    <x v="2"/>
    <d v="2017-03-31T00:00:00"/>
    <x v="11"/>
    <n v="5014001"/>
    <n v="84.35"/>
    <n v="13"/>
  </r>
  <r>
    <s v="COUNTY"/>
    <x v="26"/>
    <s v="14767594"/>
    <n v="84.35"/>
    <n v="84.35"/>
    <x v="2"/>
    <d v="2017-03-31T00:00:00"/>
    <x v="11"/>
    <n v="5010465"/>
    <n v="84.35"/>
    <n v="1"/>
  </r>
  <r>
    <s v="COUNTY"/>
    <x v="26"/>
    <s v="14767594"/>
    <n v="1012.2"/>
    <n v="1012.2"/>
    <x v="2"/>
    <d v="2017-03-31T00:00:00"/>
    <x v="11"/>
    <n v="5010409"/>
    <n v="84.35"/>
    <n v="12.000000000000002"/>
  </r>
  <r>
    <s v="COUNTY"/>
    <x v="27"/>
    <s v="766379"/>
    <n v="41.84"/>
    <n v="41.84"/>
    <x v="2"/>
    <d v="2016-04-01T00:00:00"/>
    <x v="0"/>
    <n v="5009760"/>
    <n v="41.84"/>
    <n v="1"/>
  </r>
  <r>
    <s v="COUNTY"/>
    <x v="27"/>
    <s v="771961"/>
    <n v="41.84"/>
    <n v="41.84"/>
    <x v="2"/>
    <d v="2016-04-01T00:00:00"/>
    <x v="0"/>
    <n v="5780110"/>
    <n v="41.84"/>
    <n v="1"/>
  </r>
  <r>
    <s v="COUNTY"/>
    <x v="27"/>
    <s v="11548096"/>
    <n v="41.84"/>
    <n v="41.84"/>
    <x v="2"/>
    <d v="2016-04-01T00:00:00"/>
    <x v="0"/>
    <n v="5770940"/>
    <n v="41.84"/>
    <n v="1"/>
  </r>
  <r>
    <s v="COUNTY"/>
    <x v="27"/>
    <s v="778215"/>
    <n v="20.92"/>
    <n v="20.92"/>
    <x v="2"/>
    <d v="2016-04-05T00:00:00"/>
    <x v="0"/>
    <n v="5010380"/>
    <n v="41.84"/>
    <n v="0.5"/>
  </r>
  <r>
    <s v="COUNTY"/>
    <x v="27"/>
    <s v="781315"/>
    <n v="10.46"/>
    <n v="10.46"/>
    <x v="2"/>
    <d v="2016-04-07T00:00:00"/>
    <x v="0"/>
    <n v="5012285"/>
    <n v="41.84"/>
    <n v="0.25"/>
  </r>
  <r>
    <s v="COUNTY"/>
    <x v="27"/>
    <s v="0"/>
    <n v="-41.43"/>
    <n v="41.43"/>
    <x v="2"/>
    <d v="2016-04-11T00:00:00"/>
    <x v="0"/>
    <n v="5009778"/>
    <n v="41.43"/>
    <n v="-1"/>
  </r>
  <r>
    <s v="COUNTY"/>
    <x v="27"/>
    <s v="776816"/>
    <n v="41.84"/>
    <n v="41.84"/>
    <x v="2"/>
    <d v="2016-04-13T00:00:00"/>
    <x v="0"/>
    <n v="5771930"/>
    <n v="41.84"/>
    <n v="1"/>
  </r>
  <r>
    <s v="COUNTY"/>
    <x v="27"/>
    <s v="776812"/>
    <n v="20.92"/>
    <n v="20.92"/>
    <x v="2"/>
    <d v="2016-04-20T00:00:00"/>
    <x v="0"/>
    <n v="5760090"/>
    <n v="41.84"/>
    <n v="0.5"/>
  </r>
  <r>
    <s v="COUNTY"/>
    <x v="27"/>
    <s v="12053654"/>
    <n v="3765.6"/>
    <n v="3765.6"/>
    <x v="2"/>
    <d v="2016-04-30T00:00:00"/>
    <x v="0"/>
    <n v="5014006"/>
    <n v="41.84"/>
    <n v="89.999999999999986"/>
  </r>
  <r>
    <s v="COUNTY"/>
    <x v="27"/>
    <s v="12053654"/>
    <n v="1255.2"/>
    <n v="1255.2"/>
    <x v="2"/>
    <d v="2016-04-30T00:00:00"/>
    <x v="0"/>
    <n v="5761510"/>
    <n v="41.84"/>
    <n v="30"/>
  </r>
  <r>
    <s v="COUNTY"/>
    <x v="27"/>
    <s v="785954"/>
    <n v="41.84"/>
    <n v="41.84"/>
    <x v="2"/>
    <d v="2016-05-01T00:00:00"/>
    <x v="1"/>
    <n v="5781280"/>
    <n v="41.84"/>
    <n v="1"/>
  </r>
  <r>
    <s v="COUNTY"/>
    <x v="27"/>
    <s v="12281663"/>
    <n v="41.84"/>
    <n v="41.84"/>
    <x v="2"/>
    <d v="2016-05-01T00:00:00"/>
    <x v="1"/>
    <n v="5770940"/>
    <n v="41.84"/>
    <n v="1"/>
  </r>
  <r>
    <s v="COUNTY"/>
    <x v="27"/>
    <s v="12281785"/>
    <n v="3932.96"/>
    <n v="3932.96"/>
    <x v="2"/>
    <d v="2016-05-31T00:00:00"/>
    <x v="1"/>
    <n v="5775420"/>
    <n v="41.84"/>
    <n v="94"/>
  </r>
  <r>
    <s v="COUNTY"/>
    <x v="27"/>
    <s v="12281785"/>
    <n v="1255.2"/>
    <n v="1255.2"/>
    <x v="2"/>
    <d v="2016-05-31T00:00:00"/>
    <x v="1"/>
    <n v="5764930"/>
    <n v="41.84"/>
    <n v="30"/>
  </r>
  <r>
    <s v="COUNTY"/>
    <x v="27"/>
    <s v="797051"/>
    <n v="41.84"/>
    <n v="41.84"/>
    <x v="2"/>
    <d v="2016-06-01T00:00:00"/>
    <x v="2"/>
    <n v="5727110"/>
    <n v="41.84"/>
    <n v="1"/>
  </r>
  <r>
    <s v="COUNTY"/>
    <x v="27"/>
    <s v="797067"/>
    <n v="41.84"/>
    <n v="41.84"/>
    <x v="2"/>
    <d v="2016-06-01T00:00:00"/>
    <x v="2"/>
    <n v="5782170"/>
    <n v="41.84"/>
    <n v="1"/>
  </r>
  <r>
    <s v="COUNTY"/>
    <x v="27"/>
    <s v="798120"/>
    <n v="41.84"/>
    <n v="41.84"/>
    <x v="2"/>
    <d v="2016-06-01T00:00:00"/>
    <x v="2"/>
    <n v="5776850"/>
    <n v="41.84"/>
    <n v="1"/>
  </r>
  <r>
    <s v="COUNTY"/>
    <x v="27"/>
    <s v="12281732"/>
    <n v="41.84"/>
    <n v="41.84"/>
    <x v="2"/>
    <d v="2016-06-01T00:00:00"/>
    <x v="2"/>
    <n v="5770940"/>
    <n v="41.84"/>
    <n v="1"/>
  </r>
  <r>
    <s v="COUNTY"/>
    <x v="27"/>
    <s v="805586"/>
    <n v="20.92"/>
    <n v="20.92"/>
    <x v="2"/>
    <d v="2016-06-02T00:00:00"/>
    <x v="2"/>
    <n v="5746640"/>
    <n v="41.84"/>
    <n v="0.5"/>
  </r>
  <r>
    <s v="COUNTY"/>
    <x v="27"/>
    <s v="806278"/>
    <n v="20.92"/>
    <n v="20.92"/>
    <x v="2"/>
    <d v="2016-06-07T00:00:00"/>
    <x v="2"/>
    <n v="5753470"/>
    <n v="41.84"/>
    <n v="0.5"/>
  </r>
  <r>
    <s v="COUNTY"/>
    <x v="27"/>
    <s v="820328"/>
    <n v="-20.92"/>
    <n v="20.92"/>
    <x v="2"/>
    <d v="2016-06-07T00:00:00"/>
    <x v="2"/>
    <n v="5746390"/>
    <n v="41.84"/>
    <n v="-0.5"/>
  </r>
  <r>
    <s v="COUNTY"/>
    <x v="27"/>
    <s v="808038"/>
    <n v="41.84"/>
    <n v="41.84"/>
    <x v="2"/>
    <d v="2016-06-10T00:00:00"/>
    <x v="2"/>
    <n v="5782940"/>
    <n v="41.84"/>
    <n v="1"/>
  </r>
  <r>
    <s v="COUNTY"/>
    <x v="27"/>
    <s v="806648"/>
    <n v="41.84"/>
    <n v="41.84"/>
    <x v="2"/>
    <d v="2016-06-14T00:00:00"/>
    <x v="2"/>
    <n v="5782870"/>
    <n v="41.84"/>
    <n v="1"/>
  </r>
  <r>
    <s v="COUNTY"/>
    <x v="27"/>
    <s v="814843"/>
    <n v="41.84"/>
    <n v="41.84"/>
    <x v="2"/>
    <d v="2016-06-28T00:00:00"/>
    <x v="2"/>
    <n v="5737270"/>
    <n v="41.84"/>
    <n v="1"/>
  </r>
  <r>
    <s v="COUNTY"/>
    <x v="27"/>
    <s v="809558"/>
    <n v="20.92"/>
    <n v="20.92"/>
    <x v="2"/>
    <d v="2016-06-30T00:00:00"/>
    <x v="2"/>
    <n v="5783010"/>
    <n v="41.84"/>
    <n v="0.5"/>
  </r>
  <r>
    <s v="COUNTY"/>
    <x v="27"/>
    <s v="817092"/>
    <n v="41.85"/>
    <n v="41.85"/>
    <x v="2"/>
    <d v="2016-06-30T00:00:00"/>
    <x v="2"/>
    <n v="5772030"/>
    <n v="41.84"/>
    <n v="1.0002390057361377"/>
  </r>
  <r>
    <s v="COUNTY"/>
    <x v="27"/>
    <s v="12565628"/>
    <n v="3765.6"/>
    <n v="3765.6"/>
    <x v="2"/>
    <d v="2016-06-30T00:00:00"/>
    <x v="2"/>
    <n v="5014006"/>
    <n v="41.84"/>
    <n v="89.999999999999986"/>
  </r>
  <r>
    <s v="COUNTY"/>
    <x v="27"/>
    <s v="12565628"/>
    <n v="1255.2"/>
    <n v="1255.2"/>
    <x v="2"/>
    <d v="2016-06-30T00:00:00"/>
    <x v="2"/>
    <n v="5771160"/>
    <n v="41.84"/>
    <n v="30"/>
  </r>
  <r>
    <s v="COUNTY"/>
    <x v="27"/>
    <s v="815436"/>
    <n v="41.84"/>
    <n v="41.84"/>
    <x v="2"/>
    <d v="2016-07-01T00:00:00"/>
    <x v="3"/>
    <n v="5016258"/>
    <n v="41.84"/>
    <n v="1"/>
  </r>
  <r>
    <s v="COUNTY"/>
    <x v="27"/>
    <s v="815896"/>
    <n v="20.92"/>
    <n v="20.92"/>
    <x v="2"/>
    <d v="2016-07-01T00:00:00"/>
    <x v="3"/>
    <n v="5783670"/>
    <n v="41.84"/>
    <n v="0.5"/>
  </r>
  <r>
    <s v="COUNTY"/>
    <x v="27"/>
    <s v="12281752"/>
    <n v="41.84"/>
    <n v="41.84"/>
    <x v="2"/>
    <d v="2016-07-01T00:00:00"/>
    <x v="3"/>
    <n v="5770940"/>
    <n v="41.84"/>
    <n v="1"/>
  </r>
  <r>
    <s v="COUNTY"/>
    <x v="27"/>
    <s v="821103"/>
    <n v="20.92"/>
    <n v="20.92"/>
    <x v="2"/>
    <d v="2016-07-05T00:00:00"/>
    <x v="3"/>
    <n v="5756080"/>
    <n v="41.84"/>
    <n v="0.5"/>
  </r>
  <r>
    <s v="COUNTY"/>
    <x v="27"/>
    <s v="823075"/>
    <n v="41.84"/>
    <n v="41.84"/>
    <x v="2"/>
    <d v="2016-07-14T00:00:00"/>
    <x v="3"/>
    <n v="5772030"/>
    <n v="41.84"/>
    <n v="1"/>
  </r>
  <r>
    <s v="COUNTY"/>
    <x v="27"/>
    <s v="820246"/>
    <n v="20.92"/>
    <n v="20.92"/>
    <x v="2"/>
    <d v="2016-07-18T00:00:00"/>
    <x v="3"/>
    <n v="5783970"/>
    <n v="41.84"/>
    <n v="0.5"/>
  </r>
  <r>
    <s v="COUNTY"/>
    <x v="27"/>
    <s v="827174"/>
    <n v="27.9"/>
    <n v="27.9"/>
    <x v="2"/>
    <d v="2016-07-22T00:00:00"/>
    <x v="3"/>
    <n v="5761140"/>
    <n v="41.84"/>
    <n v="0.66682600382409174"/>
  </r>
  <r>
    <s v="COUNTY"/>
    <x v="27"/>
    <s v="12822783"/>
    <n v="3891.12"/>
    <n v="3891.12"/>
    <x v="2"/>
    <d v="2016-07-31T00:00:00"/>
    <x v="3"/>
    <n v="5775420"/>
    <n v="41.84"/>
    <n v="92.999999999999986"/>
  </r>
  <r>
    <s v="COUNTY"/>
    <x v="27"/>
    <s v="12822783"/>
    <n v="1255.2"/>
    <n v="1255.2"/>
    <x v="2"/>
    <d v="2016-07-31T00:00:00"/>
    <x v="3"/>
    <n v="5764930"/>
    <n v="41.84"/>
    <n v="30"/>
  </r>
  <r>
    <s v="COUNTY"/>
    <x v="27"/>
    <s v="830058"/>
    <n v="20.92"/>
    <n v="20.92"/>
    <x v="2"/>
    <d v="2016-08-01T00:00:00"/>
    <x v="4"/>
    <n v="5784830"/>
    <n v="41.84"/>
    <n v="0.5"/>
  </r>
  <r>
    <s v="COUNTY"/>
    <x v="27"/>
    <s v="836998"/>
    <n v="10.46"/>
    <n v="10.46"/>
    <x v="2"/>
    <d v="2016-08-01T00:00:00"/>
    <x v="4"/>
    <n v="5012436"/>
    <n v="41.84"/>
    <n v="0.25"/>
  </r>
  <r>
    <s v="COUNTY"/>
    <x v="27"/>
    <s v="13084312"/>
    <n v="41.84"/>
    <n v="41.84"/>
    <x v="2"/>
    <d v="2016-08-01T00:00:00"/>
    <x v="4"/>
    <n v="5770940"/>
    <n v="41.84"/>
    <n v="1"/>
  </r>
  <r>
    <s v="COUNTY"/>
    <x v="27"/>
    <s v="832966"/>
    <n v="41.84"/>
    <n v="41.84"/>
    <x v="2"/>
    <d v="2016-08-02T00:00:00"/>
    <x v="4"/>
    <n v="5746390"/>
    <n v="41.84"/>
    <n v="1"/>
  </r>
  <r>
    <s v="COUNTY"/>
    <x v="27"/>
    <s v="832990"/>
    <n v="41.84"/>
    <n v="41.84"/>
    <x v="2"/>
    <d v="2016-08-04T00:00:00"/>
    <x v="4"/>
    <n v="5784330"/>
    <n v="41.84"/>
    <n v="1"/>
  </r>
  <r>
    <s v="COUNTY"/>
    <x v="27"/>
    <s v="834575"/>
    <n v="41.84"/>
    <n v="41.84"/>
    <x v="2"/>
    <d v="2016-08-11T00:00:00"/>
    <x v="4"/>
    <n v="5712540"/>
    <n v="41.84"/>
    <n v="1"/>
  </r>
  <r>
    <s v="COUNTY"/>
    <x v="27"/>
    <s v="839106"/>
    <n v="20.92"/>
    <n v="20.92"/>
    <x v="2"/>
    <d v="2016-08-19T00:00:00"/>
    <x v="4"/>
    <n v="5780110"/>
    <n v="41.84"/>
    <n v="0.5"/>
  </r>
  <r>
    <s v="COUNTY"/>
    <x v="27"/>
    <s v="845312"/>
    <n v="41.84"/>
    <n v="41.84"/>
    <x v="2"/>
    <d v="2016-08-25T00:00:00"/>
    <x v="4"/>
    <n v="5781280"/>
    <n v="41.84"/>
    <n v="1"/>
  </r>
  <r>
    <s v="COUNTY"/>
    <x v="27"/>
    <s v="838058"/>
    <n v="20.92"/>
    <n v="20.92"/>
    <x v="2"/>
    <d v="2016-08-26T00:00:00"/>
    <x v="4"/>
    <n v="5010765"/>
    <n v="41.84"/>
    <n v="0.5"/>
  </r>
  <r>
    <s v="COUNTY"/>
    <x v="27"/>
    <s v="839022"/>
    <n v="20.92"/>
    <n v="20.92"/>
    <x v="2"/>
    <d v="2016-08-26T00:00:00"/>
    <x v="4"/>
    <n v="5785450"/>
    <n v="41.84"/>
    <n v="0.5"/>
  </r>
  <r>
    <s v="COUNTY"/>
    <x v="27"/>
    <s v="846189"/>
    <n v="41.84"/>
    <n v="41.84"/>
    <x v="2"/>
    <d v="2016-08-26T00:00:00"/>
    <x v="4"/>
    <n v="5016258"/>
    <n v="41.84"/>
    <n v="1"/>
  </r>
  <r>
    <s v="COUNTY"/>
    <x v="27"/>
    <s v="13084370"/>
    <n v="3807.44"/>
    <n v="3807.44"/>
    <x v="2"/>
    <d v="2016-08-31T00:00:00"/>
    <x v="4"/>
    <n v="5014006"/>
    <n v="41.84"/>
    <n v="91"/>
  </r>
  <r>
    <s v="COUNTY"/>
    <x v="27"/>
    <s v="13084370"/>
    <n v="1297.04"/>
    <n v="1297.04"/>
    <x v="2"/>
    <d v="2016-08-31T00:00:00"/>
    <x v="4"/>
    <n v="5761510"/>
    <n v="41.84"/>
    <n v="30.999999999999996"/>
  </r>
  <r>
    <s v="COUNTY"/>
    <x v="27"/>
    <s v="841018"/>
    <n v="27.89"/>
    <n v="27.89"/>
    <x v="2"/>
    <d v="2016-09-01T00:00:00"/>
    <x v="5"/>
    <n v="5785610"/>
    <n v="41.84"/>
    <n v="0.66658699808795407"/>
  </r>
  <r>
    <s v="COUNTY"/>
    <x v="27"/>
    <s v="13084332"/>
    <n v="41.84"/>
    <n v="41.84"/>
    <x v="2"/>
    <d v="2016-09-01T00:00:00"/>
    <x v="5"/>
    <n v="5770940"/>
    <n v="41.84"/>
    <n v="1"/>
  </r>
  <r>
    <s v="COUNTY"/>
    <x v="27"/>
    <s v="860094"/>
    <n v="41.84"/>
    <n v="41.84"/>
    <x v="2"/>
    <d v="2016-09-21T00:00:00"/>
    <x v="5"/>
    <n v="5760090"/>
    <n v="41.84"/>
    <n v="1"/>
  </r>
  <r>
    <s v="COUNTY"/>
    <x v="27"/>
    <s v="851899"/>
    <n v="20.92"/>
    <n v="20.92"/>
    <x v="2"/>
    <d v="2016-09-27T00:00:00"/>
    <x v="5"/>
    <n v="5010411"/>
    <n v="41.84"/>
    <n v="0.5"/>
  </r>
  <r>
    <s v="COUNTY"/>
    <x v="27"/>
    <s v="858844"/>
    <n v="41.84"/>
    <n v="41.84"/>
    <x v="2"/>
    <d v="2016-09-27T00:00:00"/>
    <x v="5"/>
    <n v="5761510"/>
    <n v="41.84"/>
    <n v="1"/>
  </r>
  <r>
    <s v="COUNTY"/>
    <x v="27"/>
    <s v="13360500"/>
    <n v="4058.48"/>
    <n v="4058.48"/>
    <x v="2"/>
    <d v="2016-09-30T00:00:00"/>
    <x v="5"/>
    <n v="5775420"/>
    <n v="41.84"/>
    <n v="96.999999999999986"/>
  </r>
  <r>
    <s v="COUNTY"/>
    <x v="27"/>
    <s v="13360500"/>
    <n v="1297.04"/>
    <n v="1297.04"/>
    <x v="2"/>
    <d v="2016-09-30T00:00:00"/>
    <x v="5"/>
    <n v="5771160"/>
    <n v="41.84"/>
    <n v="30.999999999999996"/>
  </r>
  <r>
    <s v="COUNTY"/>
    <x v="27"/>
    <s v="863005"/>
    <n v="41.84"/>
    <n v="41.84"/>
    <x v="2"/>
    <d v="2016-10-01T00:00:00"/>
    <x v="6"/>
    <n v="5760090"/>
    <n v="41.84"/>
    <n v="1"/>
  </r>
  <r>
    <s v="COUNTY"/>
    <x v="27"/>
    <s v="13084344"/>
    <n v="41.84"/>
    <n v="41.84"/>
    <x v="2"/>
    <d v="2016-10-01T00:00:00"/>
    <x v="6"/>
    <n v="5770940"/>
    <n v="41.84"/>
    <n v="1"/>
  </r>
  <r>
    <s v="COUNTY"/>
    <x v="27"/>
    <s v="865038"/>
    <n v="10.46"/>
    <n v="10.46"/>
    <x v="2"/>
    <d v="2016-10-06T00:00:00"/>
    <x v="6"/>
    <n v="5009762"/>
    <n v="41.84"/>
    <n v="0.25"/>
  </r>
  <r>
    <s v="COUNTY"/>
    <x v="27"/>
    <s v="872615"/>
    <n v="41.84"/>
    <n v="41.84"/>
    <x v="2"/>
    <d v="2016-10-19T00:00:00"/>
    <x v="6"/>
    <n v="5010829"/>
    <n v="41.84"/>
    <n v="1"/>
  </r>
  <r>
    <s v="COUNTY"/>
    <x v="27"/>
    <s v="867534"/>
    <n v="20.92"/>
    <n v="20.92"/>
    <x v="2"/>
    <d v="2016-10-20T00:00:00"/>
    <x v="6"/>
    <n v="5787580"/>
    <n v="41.84"/>
    <n v="0.5"/>
  </r>
  <r>
    <s v="COUNTY"/>
    <x v="27"/>
    <s v="872561"/>
    <n v="41.84"/>
    <n v="41.84"/>
    <x v="2"/>
    <d v="2016-10-20T00:00:00"/>
    <x v="6"/>
    <n v="5012436"/>
    <n v="41.84"/>
    <n v="1"/>
  </r>
  <r>
    <s v="COUNTY"/>
    <x v="27"/>
    <s v="872611"/>
    <n v="41.84"/>
    <n v="41.84"/>
    <x v="2"/>
    <d v="2016-10-20T00:00:00"/>
    <x v="6"/>
    <n v="5739580"/>
    <n v="41.84"/>
    <n v="1"/>
  </r>
  <r>
    <s v="COUNTY"/>
    <x v="27"/>
    <s v="872614"/>
    <n v="41.84"/>
    <n v="41.84"/>
    <x v="2"/>
    <d v="2016-10-20T00:00:00"/>
    <x v="6"/>
    <n v="5727110"/>
    <n v="41.84"/>
    <n v="1"/>
  </r>
  <r>
    <s v="COUNTY"/>
    <x v="27"/>
    <s v="865406"/>
    <n v="20.92"/>
    <n v="20.92"/>
    <x v="2"/>
    <d v="2016-10-25T00:00:00"/>
    <x v="6"/>
    <n v="5014197"/>
    <n v="41.84"/>
    <n v="0.5"/>
  </r>
  <r>
    <s v="COUNTY"/>
    <x v="27"/>
    <s v="13629847"/>
    <n v="3932.96"/>
    <n v="3932.96"/>
    <x v="2"/>
    <d v="2016-10-31T00:00:00"/>
    <x v="6"/>
    <n v="5014006"/>
    <n v="41.84"/>
    <n v="94"/>
  </r>
  <r>
    <s v="COUNTY"/>
    <x v="27"/>
    <s v="13629847"/>
    <n v="1297.04"/>
    <n v="1297.04"/>
    <x v="2"/>
    <d v="2016-10-31T00:00:00"/>
    <x v="6"/>
    <n v="5762830"/>
    <n v="41.84"/>
    <n v="30.999999999999996"/>
  </r>
  <r>
    <s v="COUNTY"/>
    <x v="27"/>
    <s v="873865"/>
    <n v="27.89"/>
    <n v="27.89"/>
    <x v="2"/>
    <d v="2016-11-01T00:00:00"/>
    <x v="7"/>
    <n v="5010380"/>
    <n v="41.84"/>
    <n v="0.66658699808795407"/>
  </r>
  <r>
    <s v="COUNTY"/>
    <x v="27"/>
    <s v="13860659"/>
    <n v="41.84"/>
    <n v="41.84"/>
    <x v="2"/>
    <d v="2016-11-01T00:00:00"/>
    <x v="7"/>
    <n v="5770940"/>
    <n v="41.84"/>
    <n v="1"/>
  </r>
  <r>
    <s v="COUNTY"/>
    <x v="27"/>
    <s v="875870"/>
    <n v="41.84"/>
    <n v="41.84"/>
    <x v="2"/>
    <d v="2016-11-02T00:00:00"/>
    <x v="7"/>
    <n v="5010829"/>
    <n v="41.84"/>
    <n v="1"/>
  </r>
  <r>
    <s v="COUNTY"/>
    <x v="27"/>
    <s v="879463"/>
    <n v="41.84"/>
    <n v="41.84"/>
    <x v="2"/>
    <d v="2016-11-14T00:00:00"/>
    <x v="7"/>
    <n v="5788260"/>
    <n v="41.84"/>
    <n v="1"/>
  </r>
  <r>
    <s v="COUNTY"/>
    <x v="27"/>
    <s v="876731"/>
    <n v="20.92"/>
    <n v="20.92"/>
    <x v="2"/>
    <d v="2016-11-17T00:00:00"/>
    <x v="7"/>
    <n v="5727110"/>
    <n v="41.84"/>
    <n v="0.5"/>
  </r>
  <r>
    <s v="COUNTY"/>
    <x v="27"/>
    <s v="883554"/>
    <n v="41.84"/>
    <n v="41.84"/>
    <x v="2"/>
    <d v="2016-11-17T00:00:00"/>
    <x v="7"/>
    <n v="5009760"/>
    <n v="41.84"/>
    <n v="1"/>
  </r>
  <r>
    <s v="COUNTY"/>
    <x v="27"/>
    <s v="888015"/>
    <n v="31.38"/>
    <n v="31.38"/>
    <x v="2"/>
    <d v="2016-11-18T00:00:00"/>
    <x v="7"/>
    <n v="5016258"/>
    <n v="41.84"/>
    <n v="0.74999999999999989"/>
  </r>
  <r>
    <s v="COUNTY"/>
    <x v="27"/>
    <s v="13860703"/>
    <n v="3974.8"/>
    <n v="3974.8"/>
    <x v="2"/>
    <d v="2016-11-30T00:00:00"/>
    <x v="7"/>
    <n v="5775420"/>
    <n v="41.84"/>
    <n v="95"/>
  </r>
  <r>
    <s v="COUNTY"/>
    <x v="27"/>
    <s v="13860703"/>
    <n v="1338.88"/>
    <n v="1338.88"/>
    <x v="2"/>
    <d v="2016-11-30T00:00:00"/>
    <x v="7"/>
    <n v="5764930"/>
    <n v="41.84"/>
    <n v="32"/>
  </r>
  <r>
    <s v="COUNTY"/>
    <x v="27"/>
    <s v="890737"/>
    <n v="41.84"/>
    <n v="41.84"/>
    <x v="2"/>
    <d v="2016-12-01T00:00:00"/>
    <x v="8"/>
    <n v="5781280"/>
    <n v="41.84"/>
    <n v="1"/>
  </r>
  <r>
    <s v="COUNTY"/>
    <x v="27"/>
    <s v="13860671"/>
    <n v="41.84"/>
    <n v="41.84"/>
    <x v="2"/>
    <d v="2016-12-01T00:00:00"/>
    <x v="8"/>
    <n v="5770940"/>
    <n v="41.84"/>
    <n v="1"/>
  </r>
  <r>
    <s v="COUNTY"/>
    <x v="27"/>
    <s v="893136"/>
    <n v="13.95"/>
    <n v="13.95"/>
    <x v="2"/>
    <d v="2016-12-09T00:00:00"/>
    <x v="8"/>
    <n v="5782940"/>
    <n v="41.84"/>
    <n v="0.33341300191204587"/>
  </r>
  <r>
    <s v="COUNTY"/>
    <x v="27"/>
    <s v="898691"/>
    <n v="33.47"/>
    <n v="33.47"/>
    <x v="2"/>
    <d v="2016-12-22T00:00:00"/>
    <x v="8"/>
    <n v="5016052"/>
    <n v="41.84"/>
    <n v="0.79995219885277236"/>
  </r>
  <r>
    <s v="COUNTY"/>
    <x v="27"/>
    <s v="897059"/>
    <n v="27.89"/>
    <n v="27.89"/>
    <x v="2"/>
    <d v="2016-12-23T00:00:00"/>
    <x v="8"/>
    <n v="5772490"/>
    <n v="41.84"/>
    <n v="0.66658699808795407"/>
  </r>
  <r>
    <s v="COUNTY"/>
    <x v="27"/>
    <s v="898697"/>
    <n v="41.84"/>
    <n v="41.84"/>
    <x v="2"/>
    <d v="2016-12-28T00:00:00"/>
    <x v="8"/>
    <n v="5010829"/>
    <n v="41.84"/>
    <n v="1"/>
  </r>
  <r>
    <s v="COUNTY"/>
    <x v="27"/>
    <s v="896443"/>
    <n v="20.92"/>
    <n v="20.92"/>
    <x v="2"/>
    <d v="2016-12-29T00:00:00"/>
    <x v="8"/>
    <n v="5739580"/>
    <n v="41.84"/>
    <n v="0.5"/>
  </r>
  <r>
    <s v="COUNTY"/>
    <x v="27"/>
    <s v="14071088"/>
    <n v="3932.96"/>
    <n v="3932.96"/>
    <x v="2"/>
    <d v="2016-12-31T00:00:00"/>
    <x v="8"/>
    <n v="5014006"/>
    <n v="41.84"/>
    <n v="94"/>
  </r>
  <r>
    <s v="COUNTY"/>
    <x v="27"/>
    <s v="14071088"/>
    <n v="1338.88"/>
    <n v="1338.88"/>
    <x v="2"/>
    <d v="2016-12-31T00:00:00"/>
    <x v="8"/>
    <n v="5014197"/>
    <n v="41.84"/>
    <n v="32"/>
  </r>
  <r>
    <s v="COUNTY"/>
    <x v="27"/>
    <s v="898886"/>
    <n v="41.84"/>
    <n v="41.84"/>
    <x v="2"/>
    <d v="2017-01-01T00:00:00"/>
    <x v="9"/>
    <n v="5016052"/>
    <n v="41.84"/>
    <n v="1"/>
  </r>
  <r>
    <s v="COUNTY"/>
    <x v="27"/>
    <s v="908789"/>
    <n v="21.14"/>
    <n v="21.14"/>
    <x v="2"/>
    <d v="2017-01-01T00:00:00"/>
    <x v="9"/>
    <n v="5010829"/>
    <n v="42.27"/>
    <n v="0.50011828720132478"/>
  </r>
  <r>
    <s v="COUNTY"/>
    <x v="27"/>
    <s v="912251"/>
    <n v="21.14"/>
    <n v="21.14"/>
    <x v="2"/>
    <d v="2017-01-01T00:00:00"/>
    <x v="9"/>
    <n v="5010765"/>
    <n v="42.27"/>
    <n v="0.50011828720132478"/>
  </r>
  <r>
    <s v="COUNTY"/>
    <x v="27"/>
    <s v="13860681"/>
    <n v="41.84"/>
    <n v="41.84"/>
    <x v="2"/>
    <d v="2017-01-01T00:00:00"/>
    <x v="9"/>
    <n v="5770940"/>
    <n v="20.92"/>
    <n v="2"/>
  </r>
  <r>
    <s v="COUNTY"/>
    <x v="27"/>
    <s v="915220"/>
    <n v="42.27"/>
    <n v="42.27"/>
    <x v="2"/>
    <d v="2017-01-27T00:00:00"/>
    <x v="9"/>
    <n v="5010811"/>
    <n v="42.27"/>
    <n v="1"/>
  </r>
  <r>
    <s v="COUNTY"/>
    <x v="27"/>
    <s v="14319018"/>
    <n v="3973.38"/>
    <n v="3973.38"/>
    <x v="2"/>
    <d v="2017-01-31T00:00:00"/>
    <x v="9"/>
    <n v="5775420"/>
    <n v="42.27"/>
    <n v="94"/>
  </r>
  <r>
    <s v="COUNTY"/>
    <x v="27"/>
    <s v="14319018"/>
    <n v="1352.64"/>
    <n v="1352.64"/>
    <x v="2"/>
    <d v="2017-01-31T00:00:00"/>
    <x v="9"/>
    <n v="5764930"/>
    <n v="42.27"/>
    <n v="32"/>
  </r>
  <r>
    <s v="COUNTY"/>
    <x v="27"/>
    <s v="14497656"/>
    <n v="42.27"/>
    <n v="42.27"/>
    <x v="2"/>
    <d v="2017-02-01T00:00:00"/>
    <x v="10"/>
    <n v="5770940"/>
    <n v="42.27"/>
    <n v="1"/>
  </r>
  <r>
    <s v="COUNTY"/>
    <x v="27"/>
    <s v="918458"/>
    <n v="19.28"/>
    <n v="19.28"/>
    <x v="2"/>
    <d v="2017-02-07T00:00:00"/>
    <x v="10"/>
    <n v="5010756"/>
    <n v="42.27"/>
    <n v="0.45611544830849299"/>
  </r>
  <r>
    <s v="COUNTY"/>
    <x v="27"/>
    <s v="918296"/>
    <n v="42.27"/>
    <n v="42.27"/>
    <x v="2"/>
    <d v="2017-02-10T00:00:00"/>
    <x v="10"/>
    <n v="5010811"/>
    <n v="42.27"/>
    <n v="1"/>
  </r>
  <r>
    <s v="COUNTY"/>
    <x v="27"/>
    <s v="918383"/>
    <n v="42.27"/>
    <n v="42.27"/>
    <x v="2"/>
    <d v="2017-02-14T00:00:00"/>
    <x v="10"/>
    <n v="5790480"/>
    <n v="42.27"/>
    <n v="1"/>
  </r>
  <r>
    <s v="COUNTY"/>
    <x v="27"/>
    <s v="920861"/>
    <n v="10.57"/>
    <n v="10.57"/>
    <x v="2"/>
    <d v="2017-02-23T00:00:00"/>
    <x v="10"/>
    <n v="5010695"/>
    <n v="42.27"/>
    <n v="0.25005914360066239"/>
  </r>
  <r>
    <s v="COUNTY"/>
    <x v="27"/>
    <s v="14497989"/>
    <n v="3973.38"/>
    <n v="3973.38"/>
    <x v="2"/>
    <d v="2017-02-28T00:00:00"/>
    <x v="10"/>
    <n v="5014006"/>
    <n v="42.27"/>
    <n v="94"/>
  </r>
  <r>
    <s v="COUNTY"/>
    <x v="27"/>
    <s v="14497989"/>
    <n v="1310.3699999999999"/>
    <n v="1310.3699999999999"/>
    <x v="2"/>
    <d v="2017-02-28T00:00:00"/>
    <x v="10"/>
    <n v="5762830"/>
    <n v="42.27"/>
    <n v="30.999999999999996"/>
  </r>
  <r>
    <s v="COUNTY"/>
    <x v="27"/>
    <s v="923602"/>
    <n v="42.27"/>
    <n v="42.27"/>
    <x v="2"/>
    <d v="2017-03-01T00:00:00"/>
    <x v="11"/>
    <n v="5010756"/>
    <n v="42.27"/>
    <n v="1"/>
  </r>
  <r>
    <s v="COUNTY"/>
    <x v="27"/>
    <s v="925753"/>
    <n v="28.18"/>
    <n v="28.18"/>
    <x v="2"/>
    <d v="2017-03-01T00:00:00"/>
    <x v="11"/>
    <n v="5791080"/>
    <n v="42.27"/>
    <n v="0.66666666666666663"/>
  </r>
  <r>
    <s v="COUNTY"/>
    <x v="27"/>
    <s v="14497685"/>
    <n v="42.27"/>
    <n v="42.27"/>
    <x v="2"/>
    <d v="2017-03-01T00:00:00"/>
    <x v="11"/>
    <n v="5770940"/>
    <n v="42.27"/>
    <n v="1"/>
  </r>
  <r>
    <s v="COUNTY"/>
    <x v="27"/>
    <s v="927620"/>
    <n v="14.09"/>
    <n v="14.09"/>
    <x v="2"/>
    <d v="2017-03-02T00:00:00"/>
    <x v="11"/>
    <n v="5780110"/>
    <n v="42.27"/>
    <n v="0.33333333333333331"/>
  </r>
  <r>
    <s v="COUNTY"/>
    <x v="27"/>
    <s v="927614"/>
    <n v="14.09"/>
    <n v="14.09"/>
    <x v="2"/>
    <d v="2017-03-03T00:00:00"/>
    <x v="11"/>
    <n v="5727190"/>
    <n v="42.27"/>
    <n v="0.33333333333333331"/>
  </r>
  <r>
    <s v="COUNTY"/>
    <x v="27"/>
    <s v="931541"/>
    <n v="14.09"/>
    <n v="14.09"/>
    <x v="2"/>
    <d v="2017-03-03T00:00:00"/>
    <x v="11"/>
    <n v="5780110"/>
    <n v="42.27"/>
    <n v="0.33333333333333331"/>
  </r>
  <r>
    <s v="COUNTY"/>
    <x v="27"/>
    <s v="929384"/>
    <n v="28.18"/>
    <n v="28.18"/>
    <x v="2"/>
    <d v="2017-03-17T00:00:00"/>
    <x v="11"/>
    <n v="5727190"/>
    <n v="42.27"/>
    <n v="0.66666666666666663"/>
  </r>
  <r>
    <s v="COUNTY"/>
    <x v="27"/>
    <s v="937899"/>
    <n v="28.18"/>
    <n v="28.18"/>
    <x v="2"/>
    <d v="2017-03-22T00:00:00"/>
    <x v="11"/>
    <n v="5010829"/>
    <n v="42.27"/>
    <n v="0.66666666666666663"/>
  </r>
  <r>
    <s v="COUNTY"/>
    <x v="27"/>
    <s v="936138"/>
    <n v="21.14"/>
    <n v="21.14"/>
    <x v="2"/>
    <d v="2017-03-31T00:00:00"/>
    <x v="11"/>
    <n v="5772490"/>
    <n v="42.27"/>
    <n v="0.50011828720132478"/>
  </r>
  <r>
    <s v="COUNTY"/>
    <x v="27"/>
    <s v="14767594"/>
    <n v="3931.11"/>
    <n v="3931.11"/>
    <x v="2"/>
    <d v="2017-03-31T00:00:00"/>
    <x v="11"/>
    <n v="5775420"/>
    <n v="42.27"/>
    <n v="93"/>
  </r>
  <r>
    <s v="COUNTY"/>
    <x v="27"/>
    <s v="14767594"/>
    <n v="1310.3699999999999"/>
    <n v="1310.3699999999999"/>
    <x v="2"/>
    <d v="2017-03-31T00:00:00"/>
    <x v="11"/>
    <n v="5014197"/>
    <n v="42.27"/>
    <n v="30.999999999999996"/>
  </r>
  <r>
    <s v="COUNTY"/>
    <x v="28"/>
    <s v="766378"/>
    <n v="9.74"/>
    <n v="9.74"/>
    <x v="2"/>
    <d v="2016-04-01T00:00:00"/>
    <x v="0"/>
    <n v="5009760"/>
    <n v="9.74"/>
    <n v="1"/>
  </r>
  <r>
    <s v="COUNTY"/>
    <x v="28"/>
    <s v="776811"/>
    <n v="9.74"/>
    <n v="9.74"/>
    <x v="2"/>
    <d v="2016-04-01T00:00:00"/>
    <x v="0"/>
    <n v="5760090"/>
    <n v="9.74"/>
    <n v="1"/>
  </r>
  <r>
    <s v="COUNTY"/>
    <x v="28"/>
    <s v="11548096"/>
    <n v="9.74"/>
    <n v="9.74"/>
    <x v="2"/>
    <d v="2016-04-01T00:00:00"/>
    <x v="0"/>
    <n v="5770940"/>
    <n v="9.74"/>
    <n v="1"/>
  </r>
  <r>
    <s v="COUNTY"/>
    <x v="28"/>
    <s v="781316"/>
    <n v="2.27"/>
    <n v="2.27"/>
    <x v="2"/>
    <d v="2016-04-07T00:00:00"/>
    <x v="0"/>
    <n v="5012285"/>
    <n v="9.74"/>
    <n v="0.23305954825462011"/>
  </r>
  <r>
    <s v="COUNTY"/>
    <x v="28"/>
    <s v="781794"/>
    <n v="5.19"/>
    <n v="5.19"/>
    <x v="2"/>
    <d v="2016-04-15T00:00:00"/>
    <x v="0"/>
    <n v="5780900"/>
    <n v="9.74"/>
    <n v="0.53285420944558526"/>
  </r>
  <r>
    <s v="COUNTY"/>
    <x v="28"/>
    <s v="781040"/>
    <n v="3.57"/>
    <n v="3.57"/>
    <x v="2"/>
    <d v="2016-04-20T00:00:00"/>
    <x v="0"/>
    <n v="5010533"/>
    <n v="9.74"/>
    <n v="0.36652977412731003"/>
  </r>
  <r>
    <s v="COUNTY"/>
    <x v="28"/>
    <s v="783258"/>
    <n v="3.25"/>
    <n v="3.25"/>
    <x v="2"/>
    <d v="2016-04-21T00:00:00"/>
    <x v="0"/>
    <n v="5010385"/>
    <n v="9.74"/>
    <n v="0.33367556468172482"/>
  </r>
  <r>
    <s v="COUNTY"/>
    <x v="28"/>
    <s v="785953"/>
    <n v="1.62"/>
    <n v="1.62"/>
    <x v="2"/>
    <d v="2016-04-26T00:00:00"/>
    <x v="0"/>
    <n v="5781280"/>
    <n v="9.74"/>
    <n v="0.16632443531827515"/>
  </r>
  <r>
    <s v="COUNTY"/>
    <x v="28"/>
    <s v="788009"/>
    <n v="9.41"/>
    <n v="9.41"/>
    <x v="2"/>
    <d v="2016-04-29T00:00:00"/>
    <x v="0"/>
    <n v="5014655"/>
    <n v="9.74"/>
    <n v="0.96611909650924022"/>
  </r>
  <r>
    <s v="AWH"/>
    <x v="28"/>
    <s v="12053654"/>
    <n v="29.22"/>
    <n v="29.22"/>
    <x v="2"/>
    <d v="2016-04-30T00:00:00"/>
    <x v="0"/>
    <n v="5775980"/>
    <n v="9.74"/>
    <n v="3"/>
  </r>
  <r>
    <s v="SpokCity"/>
    <x v="28"/>
    <s v="12053654"/>
    <n v="29.22"/>
    <n v="29.22"/>
    <x v="2"/>
    <d v="2016-04-30T00:00:00"/>
    <x v="0"/>
    <n v="5010375"/>
    <n v="9.74"/>
    <n v="3"/>
  </r>
  <r>
    <s v="SpokCity"/>
    <x v="28"/>
    <s v="12053654"/>
    <n v="9.74"/>
    <n v="9.74"/>
    <x v="2"/>
    <d v="2016-04-30T00:00:00"/>
    <x v="0"/>
    <n v="5761660"/>
    <n v="9.74"/>
    <n v="1"/>
  </r>
  <r>
    <s v="COUNTY"/>
    <x v="28"/>
    <s v="12053654"/>
    <n v="1090.8800000000001"/>
    <n v="1090.8800000000001"/>
    <x v="2"/>
    <d v="2016-04-30T00:00:00"/>
    <x v="0"/>
    <n v="5014001"/>
    <n v="9.74"/>
    <n v="112.00000000000001"/>
  </r>
  <r>
    <s v="COUNTY"/>
    <x v="28"/>
    <s v="12053654"/>
    <n v="9.74"/>
    <n v="9.74"/>
    <x v="2"/>
    <d v="2016-04-30T00:00:00"/>
    <x v="0"/>
    <n v="5010465"/>
    <n v="9.74"/>
    <n v="1"/>
  </r>
  <r>
    <s v="COUNTY"/>
    <x v="28"/>
    <s v="12053654"/>
    <n v="428.56"/>
    <n v="428.56"/>
    <x v="2"/>
    <d v="2016-04-30T00:00:00"/>
    <x v="0"/>
    <n v="5767900"/>
    <n v="9.74"/>
    <n v="44"/>
  </r>
  <r>
    <s v="COUNTY"/>
    <x v="28"/>
    <s v="797049"/>
    <n v="2.2000000000000002"/>
    <n v="2.2000000000000002"/>
    <x v="2"/>
    <d v="2016-05-01T00:00:00"/>
    <x v="1"/>
    <n v="5727110"/>
    <n v="9.74"/>
    <n v="0.22587268993839837"/>
  </r>
  <r>
    <s v="COUNTY"/>
    <x v="28"/>
    <s v="797050"/>
    <n v="9.74"/>
    <n v="9.74"/>
    <x v="2"/>
    <d v="2016-05-01T00:00:00"/>
    <x v="1"/>
    <n v="5727110"/>
    <n v="9.74"/>
    <n v="1"/>
  </r>
  <r>
    <s v="COUNTY"/>
    <x v="28"/>
    <s v="798118"/>
    <n v="2.2000000000000002"/>
    <n v="2.2000000000000002"/>
    <x v="2"/>
    <d v="2016-05-01T00:00:00"/>
    <x v="1"/>
    <n v="5776850"/>
    <n v="9.74"/>
    <n v="0.22587268993839837"/>
  </r>
  <r>
    <s v="COUNTY"/>
    <x v="28"/>
    <s v="798119"/>
    <n v="9.74"/>
    <n v="9.74"/>
    <x v="2"/>
    <d v="2016-05-01T00:00:00"/>
    <x v="1"/>
    <n v="5776850"/>
    <n v="9.74"/>
    <n v="1"/>
  </r>
  <r>
    <s v="COUNTY"/>
    <x v="28"/>
    <s v="12281663"/>
    <n v="9.74"/>
    <n v="9.74"/>
    <x v="2"/>
    <d v="2016-05-01T00:00:00"/>
    <x v="1"/>
    <n v="5770940"/>
    <n v="9.74"/>
    <n v="1"/>
  </r>
  <r>
    <s v="COUNTY"/>
    <x v="28"/>
    <s v="805025"/>
    <n v="-3.46"/>
    <n v="3.46"/>
    <x v="2"/>
    <d v="2016-05-20T00:00:00"/>
    <x v="1"/>
    <n v="5016258"/>
    <n v="9.74"/>
    <n v="-0.35523613963039014"/>
  </r>
  <r>
    <s v="COUNTY"/>
    <x v="28"/>
    <s v="797068"/>
    <n v="2.5099999999999998"/>
    <n v="2.5099999999999998"/>
    <x v="2"/>
    <d v="2016-05-24T00:00:00"/>
    <x v="1"/>
    <n v="5782170"/>
    <n v="9.74"/>
    <n v="0.257700205338809"/>
  </r>
  <r>
    <s v="AWH"/>
    <x v="28"/>
    <s v="12281785"/>
    <n v="29.22"/>
    <n v="29.22"/>
    <x v="2"/>
    <d v="2016-05-31T00:00:00"/>
    <x v="1"/>
    <n v="5775980"/>
    <n v="9.74"/>
    <n v="3"/>
  </r>
  <r>
    <s v="SpokCity"/>
    <x v="28"/>
    <s v="12281785"/>
    <n v="29.22"/>
    <n v="29.22"/>
    <x v="2"/>
    <d v="2016-05-31T00:00:00"/>
    <x v="1"/>
    <n v="5723970"/>
    <n v="9.74"/>
    <n v="3"/>
  </r>
  <r>
    <s v="SpokCity"/>
    <x v="28"/>
    <s v="12281785"/>
    <n v="9.74"/>
    <n v="9.74"/>
    <x v="2"/>
    <d v="2016-05-31T00:00:00"/>
    <x v="1"/>
    <n v="5761660"/>
    <n v="9.74"/>
    <n v="1"/>
  </r>
  <r>
    <s v="COUNTY"/>
    <x v="28"/>
    <s v="12281785"/>
    <n v="1159.06"/>
    <n v="1159.06"/>
    <x v="2"/>
    <d v="2016-05-31T00:00:00"/>
    <x v="1"/>
    <n v="5774770"/>
    <n v="9.74"/>
    <n v="118.99999999999999"/>
  </r>
  <r>
    <s v="COUNTY"/>
    <x v="28"/>
    <s v="12281785"/>
    <n v="9.74"/>
    <n v="9.74"/>
    <x v="2"/>
    <d v="2016-05-31T00:00:00"/>
    <x v="1"/>
    <n v="5010465"/>
    <n v="9.74"/>
    <n v="1"/>
  </r>
  <r>
    <s v="COUNTY"/>
    <x v="28"/>
    <s v="12281785"/>
    <n v="438.3"/>
    <n v="438.3"/>
    <x v="2"/>
    <d v="2016-05-31T00:00:00"/>
    <x v="1"/>
    <n v="5761510"/>
    <n v="9.74"/>
    <n v="45"/>
  </r>
  <r>
    <s v="COUNTY"/>
    <x v="28"/>
    <s v="815439"/>
    <n v="3.46"/>
    <n v="3.46"/>
    <x v="2"/>
    <d v="2016-06-01T00:00:00"/>
    <x v="2"/>
    <n v="5016258"/>
    <n v="9.74"/>
    <n v="0.35523613963039014"/>
  </r>
  <r>
    <s v="COUNTY"/>
    <x v="28"/>
    <s v="12281732"/>
    <n v="9.74"/>
    <n v="9.74"/>
    <x v="2"/>
    <d v="2016-06-01T00:00:00"/>
    <x v="2"/>
    <n v="5770940"/>
    <n v="9.74"/>
    <n v="1"/>
  </r>
  <r>
    <s v="COUNTY"/>
    <x v="28"/>
    <s v="805585"/>
    <n v="0.75"/>
    <n v="0.75"/>
    <x v="2"/>
    <d v="2016-06-02T00:00:00"/>
    <x v="2"/>
    <n v="5746640"/>
    <n v="9.74"/>
    <n v="7.7002053388090352E-2"/>
  </r>
  <r>
    <s v="COUNTY"/>
    <x v="28"/>
    <s v="803943"/>
    <n v="0.97"/>
    <n v="0.97"/>
    <x v="2"/>
    <d v="2016-06-03T00:00:00"/>
    <x v="2"/>
    <n v="5010924"/>
    <n v="9.74"/>
    <n v="9.9589322381930176E-2"/>
  </r>
  <r>
    <s v="COUNTY"/>
    <x v="28"/>
    <s v="806279"/>
    <n v="2.27"/>
    <n v="2.27"/>
    <x v="2"/>
    <d v="2016-06-07T00:00:00"/>
    <x v="2"/>
    <n v="5753470"/>
    <n v="9.74"/>
    <n v="0.23305954825462011"/>
  </r>
  <r>
    <s v="COUNTY"/>
    <x v="28"/>
    <s v="806649"/>
    <n v="7.14"/>
    <n v="7.14"/>
    <x v="2"/>
    <d v="2016-06-09T00:00:00"/>
    <x v="2"/>
    <n v="5782870"/>
    <n v="9.74"/>
    <n v="0.73305954825462005"/>
  </r>
  <r>
    <s v="COUNTY"/>
    <x v="28"/>
    <s v="807149"/>
    <n v="7.14"/>
    <n v="7.14"/>
    <x v="2"/>
    <d v="2016-06-09T00:00:00"/>
    <x v="2"/>
    <n v="5782940"/>
    <n v="9.74"/>
    <n v="0.73305954825462005"/>
  </r>
  <r>
    <s v="COUNTY"/>
    <x v="28"/>
    <s v="809559"/>
    <n v="4.87"/>
    <n v="4.87"/>
    <x v="2"/>
    <d v="2016-06-16T00:00:00"/>
    <x v="2"/>
    <n v="5783010"/>
    <n v="9.74"/>
    <n v="0.5"/>
  </r>
  <r>
    <s v="COUNTY"/>
    <x v="28"/>
    <s v="814842"/>
    <n v="9.09"/>
    <n v="9.09"/>
    <x v="2"/>
    <d v="2016-06-28T00:00:00"/>
    <x v="2"/>
    <n v="5737270"/>
    <n v="9.74"/>
    <n v="0.93326488706365496"/>
  </r>
  <r>
    <s v="COUNTY"/>
    <x v="28"/>
    <s v="814853"/>
    <n v="9.41"/>
    <n v="9.41"/>
    <x v="2"/>
    <d v="2016-06-29T00:00:00"/>
    <x v="2"/>
    <n v="5010533"/>
    <n v="9.74"/>
    <n v="0.96611909650924022"/>
  </r>
  <r>
    <s v="COUNTY"/>
    <x v="28"/>
    <s v="815899"/>
    <n v="0.32"/>
    <n v="0.32"/>
    <x v="2"/>
    <d v="2016-06-30T00:00:00"/>
    <x v="2"/>
    <n v="5783670"/>
    <n v="9.74"/>
    <n v="3.2854209445585217E-2"/>
  </r>
  <r>
    <s v="COUNTY"/>
    <x v="28"/>
    <s v="817093"/>
    <n v="9.74"/>
    <n v="9.74"/>
    <x v="2"/>
    <d v="2016-06-30T00:00:00"/>
    <x v="2"/>
    <n v="5772030"/>
    <n v="9.74"/>
    <n v="1"/>
  </r>
  <r>
    <s v="AWH"/>
    <x v="28"/>
    <s v="12565628"/>
    <n v="29.22"/>
    <n v="29.22"/>
    <x v="2"/>
    <d v="2016-06-30T00:00:00"/>
    <x v="2"/>
    <n v="5775980"/>
    <n v="9.74"/>
    <n v="3"/>
  </r>
  <r>
    <s v="SpokCity"/>
    <x v="28"/>
    <s v="12565628"/>
    <n v="29.22"/>
    <n v="29.22"/>
    <x v="2"/>
    <d v="2016-06-30T00:00:00"/>
    <x v="2"/>
    <n v="5010375"/>
    <n v="9.74"/>
    <n v="3"/>
  </r>
  <r>
    <s v="SpokCity"/>
    <x v="28"/>
    <s v="12565628"/>
    <n v="9.74"/>
    <n v="9.74"/>
    <x v="2"/>
    <d v="2016-06-30T00:00:00"/>
    <x v="2"/>
    <n v="5761660"/>
    <n v="9.74"/>
    <n v="1"/>
  </r>
  <r>
    <s v="COUNTY"/>
    <x v="28"/>
    <s v="12565628"/>
    <n v="1129.8399999999999"/>
    <n v="1129.8399999999999"/>
    <x v="2"/>
    <d v="2016-06-30T00:00:00"/>
    <x v="2"/>
    <n v="5014001"/>
    <n v="9.74"/>
    <n v="115.99999999999999"/>
  </r>
  <r>
    <s v="COUNTY"/>
    <x v="28"/>
    <s v="12565628"/>
    <n v="9.74"/>
    <n v="9.74"/>
    <x v="2"/>
    <d v="2016-06-30T00:00:00"/>
    <x v="2"/>
    <n v="5010465"/>
    <n v="9.74"/>
    <n v="1"/>
  </r>
  <r>
    <s v="COUNTY"/>
    <x v="28"/>
    <s v="12565628"/>
    <n v="428.56"/>
    <n v="428.56"/>
    <x v="2"/>
    <d v="2016-06-30T00:00:00"/>
    <x v="2"/>
    <n v="5771160"/>
    <n v="9.74"/>
    <n v="44"/>
  </r>
  <r>
    <s v="COUNTY"/>
    <x v="28"/>
    <s v="817097"/>
    <n v="4.4000000000000004"/>
    <n v="4.4000000000000004"/>
    <x v="2"/>
    <d v="2016-07-01T00:00:00"/>
    <x v="3"/>
    <n v="5772030"/>
    <n v="9.74"/>
    <n v="0.45174537987679675"/>
  </r>
  <r>
    <s v="COUNTY"/>
    <x v="28"/>
    <s v="823076"/>
    <n v="5.34"/>
    <n v="5.34"/>
    <x v="2"/>
    <d v="2016-07-01T00:00:00"/>
    <x v="3"/>
    <n v="5772030"/>
    <n v="9.74"/>
    <n v="0.54825462012320325"/>
  </r>
  <r>
    <s v="COUNTY"/>
    <x v="28"/>
    <s v="12281752"/>
    <n v="9.74"/>
    <n v="9.74"/>
    <x v="2"/>
    <d v="2016-07-01T00:00:00"/>
    <x v="3"/>
    <n v="5770940"/>
    <n v="9.74"/>
    <n v="1"/>
  </r>
  <r>
    <s v="COUNTY"/>
    <x v="28"/>
    <s v="821102"/>
    <n v="1.57"/>
    <n v="1.57"/>
    <x v="2"/>
    <d v="2016-07-05T00:00:00"/>
    <x v="3"/>
    <n v="5756080"/>
    <n v="9.74"/>
    <n v="0.16119096509240247"/>
  </r>
  <r>
    <s v="COUNTY"/>
    <x v="28"/>
    <s v="820245"/>
    <n v="7.54"/>
    <n v="7.54"/>
    <x v="2"/>
    <d v="2016-07-08T00:00:00"/>
    <x v="3"/>
    <n v="5783970"/>
    <n v="9.74"/>
    <n v="0.77412731006160163"/>
  </r>
  <r>
    <s v="COUNTY"/>
    <x v="28"/>
    <s v="833408"/>
    <n v="-3.14"/>
    <n v="3.14"/>
    <x v="2"/>
    <d v="2016-07-21T00:00:00"/>
    <x v="3"/>
    <n v="5712540"/>
    <n v="9.74"/>
    <n v="-0.32238193018480493"/>
  </r>
  <r>
    <s v="COUNTY"/>
    <x v="28"/>
    <s v="827173"/>
    <n v="6.91"/>
    <n v="6.91"/>
    <x v="2"/>
    <d v="2016-07-22T00:00:00"/>
    <x v="3"/>
    <n v="5761140"/>
    <n v="9.74"/>
    <n v="0.70944558521560575"/>
  </r>
  <r>
    <s v="COUNTY"/>
    <x v="28"/>
    <s v="832991"/>
    <n v="3.14"/>
    <n v="3.14"/>
    <x v="2"/>
    <d v="2016-07-22T00:00:00"/>
    <x v="3"/>
    <n v="5784330"/>
    <n v="9.74"/>
    <n v="0.32238193018480493"/>
  </r>
  <r>
    <s v="COUNTY"/>
    <x v="28"/>
    <s v="827177"/>
    <n v="2.2000000000000002"/>
    <n v="2.2000000000000002"/>
    <x v="2"/>
    <d v="2016-07-25T00:00:00"/>
    <x v="3"/>
    <n v="5784590"/>
    <n v="9.74"/>
    <n v="0.22587268993839837"/>
  </r>
  <r>
    <s v="COUNTY"/>
    <x v="28"/>
    <s v="833407"/>
    <n v="-0.94"/>
    <n v="0.94"/>
    <x v="2"/>
    <d v="2016-07-28T00:00:00"/>
    <x v="3"/>
    <n v="5780110"/>
    <n v="9.74"/>
    <n v="-9.6509240246406558E-2"/>
  </r>
  <r>
    <s v="AWH"/>
    <x v="28"/>
    <s v="12822783"/>
    <n v="29.22"/>
    <n v="29.22"/>
    <x v="2"/>
    <d v="2016-07-31T00:00:00"/>
    <x v="3"/>
    <n v="5775980"/>
    <n v="9.74"/>
    <n v="3"/>
  </r>
  <r>
    <s v="SpokCity"/>
    <x v="28"/>
    <s v="12822783"/>
    <n v="29.22"/>
    <n v="29.22"/>
    <x v="2"/>
    <d v="2016-07-31T00:00:00"/>
    <x v="3"/>
    <n v="5723970"/>
    <n v="9.74"/>
    <n v="3"/>
  </r>
  <r>
    <s v="SpokCity"/>
    <x v="28"/>
    <s v="12822783"/>
    <n v="9.74"/>
    <n v="9.74"/>
    <x v="2"/>
    <d v="2016-07-31T00:00:00"/>
    <x v="3"/>
    <n v="5761660"/>
    <n v="9.74"/>
    <n v="1"/>
  </r>
  <r>
    <s v="COUNTY"/>
    <x v="28"/>
    <s v="12822783"/>
    <n v="1129.8399999999999"/>
    <n v="1129.8399999999999"/>
    <x v="2"/>
    <d v="2016-07-31T00:00:00"/>
    <x v="3"/>
    <n v="5774770"/>
    <n v="9.74"/>
    <n v="115.99999999999999"/>
  </r>
  <r>
    <s v="COUNTY"/>
    <x v="28"/>
    <s v="12822783"/>
    <n v="9.74"/>
    <n v="9.74"/>
    <x v="2"/>
    <d v="2016-07-31T00:00:00"/>
    <x v="3"/>
    <n v="5010465"/>
    <n v="9.74"/>
    <n v="1"/>
  </r>
  <r>
    <s v="COUNTY"/>
    <x v="28"/>
    <s v="12822783"/>
    <n v="438.3"/>
    <n v="438.3"/>
    <x v="2"/>
    <d v="2016-07-31T00:00:00"/>
    <x v="3"/>
    <n v="5761510"/>
    <n v="9.74"/>
    <n v="45"/>
  </r>
  <r>
    <s v="COUNTY"/>
    <x v="28"/>
    <s v="828377"/>
    <n v="19.48"/>
    <n v="19.48"/>
    <x v="2"/>
    <d v="2016-08-01T00:00:00"/>
    <x v="4"/>
    <n v="5010380"/>
    <n v="9.74"/>
    <n v="2"/>
  </r>
  <r>
    <s v="COUNTY"/>
    <x v="28"/>
    <s v="830059"/>
    <n v="8.7899999999999991"/>
    <n v="8.7899999999999991"/>
    <x v="2"/>
    <d v="2016-08-01T00:00:00"/>
    <x v="4"/>
    <n v="5784830"/>
    <n v="9.74"/>
    <n v="0.90246406570841875"/>
  </r>
  <r>
    <s v="COUNTY"/>
    <x v="28"/>
    <s v="834574"/>
    <n v="3.14"/>
    <n v="3.14"/>
    <x v="2"/>
    <d v="2016-08-01T00:00:00"/>
    <x v="4"/>
    <n v="5712540"/>
    <n v="9.74"/>
    <n v="0.32238193018480493"/>
  </r>
  <r>
    <s v="COUNTY"/>
    <x v="28"/>
    <s v="834669"/>
    <n v="-0.94"/>
    <n v="0.94"/>
    <x v="2"/>
    <d v="2016-08-01T00:00:00"/>
    <x v="4"/>
    <n v="5012436"/>
    <n v="9.74"/>
    <n v="-9.6509240246406558E-2"/>
  </r>
  <r>
    <s v="COUNTY"/>
    <x v="28"/>
    <s v="836999"/>
    <n v="9.74"/>
    <n v="9.74"/>
    <x v="2"/>
    <d v="2016-08-01T00:00:00"/>
    <x v="4"/>
    <n v="5012436"/>
    <n v="9.74"/>
    <n v="1"/>
  </r>
  <r>
    <s v="COUNTY"/>
    <x v="28"/>
    <s v="13084312"/>
    <n v="9.74"/>
    <n v="9.74"/>
    <x v="2"/>
    <d v="2016-08-01T00:00:00"/>
    <x v="4"/>
    <n v="5770940"/>
    <n v="9.74"/>
    <n v="1"/>
  </r>
  <r>
    <s v="COUNTY"/>
    <x v="28"/>
    <s v="833661"/>
    <n v="0.63"/>
    <n v="0.63"/>
    <x v="2"/>
    <d v="2016-08-02T00:00:00"/>
    <x v="4"/>
    <n v="5779750"/>
    <n v="9.74"/>
    <n v="6.4681724845995894E-2"/>
  </r>
  <r>
    <s v="COUNTY"/>
    <x v="28"/>
    <s v="839023"/>
    <n v="4.4000000000000004"/>
    <n v="4.4000000000000004"/>
    <x v="2"/>
    <d v="2016-08-18T00:00:00"/>
    <x v="4"/>
    <n v="5785450"/>
    <n v="9.74"/>
    <n v="0.45174537987679675"/>
  </r>
  <r>
    <s v="COUNTY"/>
    <x v="28"/>
    <s v="839405"/>
    <n v="4.4000000000000004"/>
    <n v="4.4000000000000004"/>
    <x v="2"/>
    <d v="2016-08-18T00:00:00"/>
    <x v="4"/>
    <n v="5010781"/>
    <n v="9.74"/>
    <n v="0.45174537987679675"/>
  </r>
  <r>
    <s v="COUNTY"/>
    <x v="28"/>
    <s v="839107"/>
    <n v="4.08"/>
    <n v="4.08"/>
    <x v="2"/>
    <d v="2016-08-19T00:00:00"/>
    <x v="4"/>
    <n v="5780110"/>
    <n v="9.74"/>
    <n v="0.41889117043121149"/>
  </r>
  <r>
    <s v="COUNTY"/>
    <x v="28"/>
    <s v="841019"/>
    <n v="2.83"/>
    <n v="2.83"/>
    <x v="2"/>
    <d v="2016-08-23T00:00:00"/>
    <x v="4"/>
    <n v="5785610"/>
    <n v="9.74"/>
    <n v="0.29055441478439425"/>
  </r>
  <r>
    <s v="COUNTY"/>
    <x v="28"/>
    <s v="845311"/>
    <n v="7.85"/>
    <n v="7.85"/>
    <x v="2"/>
    <d v="2016-08-25T00:00:00"/>
    <x v="4"/>
    <n v="5781280"/>
    <n v="9.74"/>
    <n v="0.80595482546201225"/>
  </r>
  <r>
    <s v="COUNTY"/>
    <x v="28"/>
    <s v="846190"/>
    <n v="8.17"/>
    <n v="8.17"/>
    <x v="2"/>
    <d v="2016-08-26T00:00:00"/>
    <x v="4"/>
    <n v="5016258"/>
    <n v="9.74"/>
    <n v="0.83880903490759751"/>
  </r>
  <r>
    <s v="COUNTY"/>
    <x v="28"/>
    <s v="848697"/>
    <n v="1.88"/>
    <n v="1.88"/>
    <x v="2"/>
    <d v="2016-08-26T00:00:00"/>
    <x v="4"/>
    <n v="5781280"/>
    <n v="9.74"/>
    <n v="0.19301848049281312"/>
  </r>
  <r>
    <s v="AWH"/>
    <x v="28"/>
    <s v="13084370"/>
    <n v="29.22"/>
    <n v="29.22"/>
    <x v="2"/>
    <d v="2016-08-31T00:00:00"/>
    <x v="4"/>
    <n v="5775980"/>
    <n v="9.74"/>
    <n v="3"/>
  </r>
  <r>
    <s v="SpokCity"/>
    <x v="28"/>
    <s v="13084370"/>
    <n v="29.22"/>
    <n v="29.22"/>
    <x v="2"/>
    <d v="2016-08-31T00:00:00"/>
    <x v="4"/>
    <n v="5010375"/>
    <n v="9.74"/>
    <n v="3"/>
  </r>
  <r>
    <s v="SpokCity"/>
    <x v="28"/>
    <s v="13084370"/>
    <n v="9.74"/>
    <n v="9.74"/>
    <x v="2"/>
    <d v="2016-08-31T00:00:00"/>
    <x v="4"/>
    <n v="5761660"/>
    <n v="9.74"/>
    <n v="1"/>
  </r>
  <r>
    <s v="COUNTY"/>
    <x v="28"/>
    <s v="13084370"/>
    <n v="1100.6199999999999"/>
    <n v="1100.6199999999999"/>
    <x v="2"/>
    <d v="2016-08-31T00:00:00"/>
    <x v="4"/>
    <n v="5014001"/>
    <n v="9.74"/>
    <n v="112.99999999999999"/>
  </r>
  <r>
    <s v="COUNTY"/>
    <x v="28"/>
    <s v="13084370"/>
    <n v="9.74"/>
    <n v="9.74"/>
    <x v="2"/>
    <d v="2016-08-31T00:00:00"/>
    <x v="4"/>
    <n v="5010465"/>
    <n v="9.74"/>
    <n v="1"/>
  </r>
  <r>
    <s v="COUNTY"/>
    <x v="28"/>
    <s v="13084370"/>
    <n v="457.78"/>
    <n v="457.78"/>
    <x v="2"/>
    <d v="2016-08-31T00:00:00"/>
    <x v="4"/>
    <n v="5767900"/>
    <n v="9.74"/>
    <n v="46.999999999999993"/>
  </r>
  <r>
    <s v="COUNTY"/>
    <x v="28"/>
    <s v="850199"/>
    <n v="-9.74"/>
    <n v="9.74"/>
    <x v="2"/>
    <d v="2016-09-01T00:00:00"/>
    <x v="5"/>
    <n v="5783880"/>
    <n v="9.74"/>
    <n v="-1"/>
  </r>
  <r>
    <s v="COUNTY"/>
    <x v="28"/>
    <s v="13084332"/>
    <n v="9.74"/>
    <n v="9.74"/>
    <x v="2"/>
    <d v="2016-09-01T00:00:00"/>
    <x v="5"/>
    <n v="5770940"/>
    <n v="9.74"/>
    <n v="1"/>
  </r>
  <r>
    <s v="COUNTY"/>
    <x v="28"/>
    <s v="848685"/>
    <n v="1.95"/>
    <n v="1.95"/>
    <x v="2"/>
    <d v="2016-09-06T00:00:00"/>
    <x v="5"/>
    <n v="5780900"/>
    <n v="9.74"/>
    <n v="0.20020533880903491"/>
  </r>
  <r>
    <s v="COUNTY"/>
    <x v="28"/>
    <s v="851900"/>
    <n v="5.52"/>
    <n v="5.52"/>
    <x v="2"/>
    <d v="2016-09-14T00:00:00"/>
    <x v="5"/>
    <n v="5010411"/>
    <n v="9.74"/>
    <n v="0.56673511293634493"/>
  </r>
  <r>
    <s v="COUNTY"/>
    <x v="28"/>
    <s v="860093"/>
    <n v="6.82"/>
    <n v="6.82"/>
    <x v="2"/>
    <d v="2016-09-21T00:00:00"/>
    <x v="5"/>
    <n v="5760090"/>
    <n v="9.74"/>
    <n v="0.70020533880903491"/>
  </r>
  <r>
    <s v="COUNTY"/>
    <x v="28"/>
    <s v="856297"/>
    <n v="7.47"/>
    <n v="7.47"/>
    <x v="2"/>
    <d v="2016-09-23T00:00:00"/>
    <x v="5"/>
    <n v="5010385"/>
    <n v="9.74"/>
    <n v="0.76694045174537984"/>
  </r>
  <r>
    <s v="COUNTY"/>
    <x v="28"/>
    <s v="858004"/>
    <n v="17.53"/>
    <n v="17.53"/>
    <x v="2"/>
    <d v="2016-09-27T00:00:00"/>
    <x v="5"/>
    <n v="5010380"/>
    <n v="9.74"/>
    <n v="1.7997946611909652"/>
  </r>
  <r>
    <s v="COUNTY"/>
    <x v="28"/>
    <s v="858845"/>
    <n v="-0.97"/>
    <n v="0.97"/>
    <x v="2"/>
    <d v="2016-09-27T00:00:00"/>
    <x v="5"/>
    <n v="5761510"/>
    <n v="9.74"/>
    <n v="-9.9589322381930176E-2"/>
  </r>
  <r>
    <s v="COUNTY"/>
    <x v="28"/>
    <s v="859668"/>
    <n v="8.76"/>
    <n v="8.76"/>
    <x v="2"/>
    <d v="2016-09-27T00:00:00"/>
    <x v="5"/>
    <n v="5010793"/>
    <n v="9.74"/>
    <n v="0.89938398357289528"/>
  </r>
  <r>
    <s v="COUNTY"/>
    <x v="28"/>
    <s v="858007"/>
    <n v="0.97"/>
    <n v="0.97"/>
    <x v="2"/>
    <d v="2016-09-28T00:00:00"/>
    <x v="5"/>
    <n v="5010380"/>
    <n v="9.74"/>
    <n v="9.9589322381930176E-2"/>
  </r>
  <r>
    <s v="COUNTY"/>
    <x v="28"/>
    <s v="856463"/>
    <n v="0.65"/>
    <n v="0.65"/>
    <x v="2"/>
    <d v="2016-09-29T00:00:00"/>
    <x v="5"/>
    <n v="5016258"/>
    <n v="9.74"/>
    <n v="6.6735112936344973E-2"/>
  </r>
  <r>
    <s v="COUNTY"/>
    <x v="28"/>
    <s v="858843"/>
    <n v="9.41"/>
    <n v="9.41"/>
    <x v="2"/>
    <d v="2016-09-29T00:00:00"/>
    <x v="5"/>
    <n v="5761510"/>
    <n v="9.74"/>
    <n v="0.96611909650924022"/>
  </r>
  <r>
    <s v="COUNTY"/>
    <x v="28"/>
    <s v="859425"/>
    <n v="-0.32"/>
    <n v="0.32"/>
    <x v="2"/>
    <d v="2016-09-29T00:00:00"/>
    <x v="5"/>
    <n v="5010411"/>
    <n v="9.74"/>
    <n v="-3.2854209445585217E-2"/>
  </r>
  <r>
    <s v="AWH"/>
    <x v="28"/>
    <s v="13360500"/>
    <n v="29.22"/>
    <n v="29.22"/>
    <x v="2"/>
    <d v="2016-09-30T00:00:00"/>
    <x v="5"/>
    <n v="5775980"/>
    <n v="9.74"/>
    <n v="3"/>
  </r>
  <r>
    <s v="SpokCity"/>
    <x v="28"/>
    <s v="13360500"/>
    <n v="29.22"/>
    <n v="29.22"/>
    <x v="2"/>
    <d v="2016-09-30T00:00:00"/>
    <x v="5"/>
    <n v="5723970"/>
    <n v="9.74"/>
    <n v="3"/>
  </r>
  <r>
    <s v="SpokCity"/>
    <x v="28"/>
    <s v="13360500"/>
    <n v="9.74"/>
    <n v="9.74"/>
    <x v="2"/>
    <d v="2016-09-30T00:00:00"/>
    <x v="5"/>
    <n v="5761660"/>
    <n v="9.74"/>
    <n v="1"/>
  </r>
  <r>
    <s v="COUNTY"/>
    <x v="28"/>
    <s v="13360500"/>
    <n v="1110.3599999999999"/>
    <n v="1110.3599999999999"/>
    <x v="2"/>
    <d v="2016-09-30T00:00:00"/>
    <x v="5"/>
    <n v="5774770"/>
    <n v="9.74"/>
    <n v="113.99999999999999"/>
  </r>
  <r>
    <s v="COUNTY"/>
    <x v="28"/>
    <s v="13360500"/>
    <n v="9.74"/>
    <n v="9.74"/>
    <x v="2"/>
    <d v="2016-09-30T00:00:00"/>
    <x v="5"/>
    <n v="5010465"/>
    <n v="9.74"/>
    <n v="1"/>
  </r>
  <r>
    <s v="COUNTY"/>
    <x v="28"/>
    <s v="13360500"/>
    <n v="457.78"/>
    <n v="457.78"/>
    <x v="2"/>
    <d v="2016-09-30T00:00:00"/>
    <x v="5"/>
    <n v="5771160"/>
    <n v="9.74"/>
    <n v="46.999999999999993"/>
  </r>
  <r>
    <s v="COUNTY"/>
    <x v="28"/>
    <s v="860092"/>
    <n v="5.97"/>
    <n v="5.97"/>
    <x v="2"/>
    <d v="2016-10-01T00:00:00"/>
    <x v="6"/>
    <n v="5760090"/>
    <n v="9.74"/>
    <n v="0.61293634496919913"/>
  </r>
  <r>
    <s v="COUNTY"/>
    <x v="28"/>
    <s v="860095"/>
    <n v="-9.74"/>
    <n v="9.74"/>
    <x v="2"/>
    <d v="2016-10-01T00:00:00"/>
    <x v="6"/>
    <n v="5760090"/>
    <n v="9.74"/>
    <n v="-1"/>
  </r>
  <r>
    <s v="COUNTY"/>
    <x v="28"/>
    <s v="863004"/>
    <n v="9.74"/>
    <n v="9.74"/>
    <x v="2"/>
    <d v="2016-10-01T00:00:00"/>
    <x v="6"/>
    <n v="5760090"/>
    <n v="9.74"/>
    <n v="1"/>
  </r>
  <r>
    <s v="COUNTY"/>
    <x v="28"/>
    <s v="866750"/>
    <n v="9.74"/>
    <n v="9.74"/>
    <x v="2"/>
    <d v="2016-10-01T00:00:00"/>
    <x v="6"/>
    <n v="5010793"/>
    <n v="9.74"/>
    <n v="1"/>
  </r>
  <r>
    <s v="COUNTY"/>
    <x v="28"/>
    <s v="13084344"/>
    <n v="9.74"/>
    <n v="9.74"/>
    <x v="2"/>
    <d v="2016-10-01T00:00:00"/>
    <x v="6"/>
    <n v="5770940"/>
    <n v="9.74"/>
    <n v="1"/>
  </r>
  <r>
    <s v="COUNTY"/>
    <x v="28"/>
    <s v="865039"/>
    <n v="1.88"/>
    <n v="1.88"/>
    <x v="2"/>
    <d v="2016-10-06T00:00:00"/>
    <x v="6"/>
    <n v="5009762"/>
    <n v="9.74"/>
    <n v="0.19301848049281312"/>
  </r>
  <r>
    <s v="COUNTY"/>
    <x v="28"/>
    <s v="865405"/>
    <n v="5.97"/>
    <n v="5.97"/>
    <x v="2"/>
    <d v="2016-10-13T00:00:00"/>
    <x v="6"/>
    <n v="5014197"/>
    <n v="9.74"/>
    <n v="0.61293634496919913"/>
  </r>
  <r>
    <s v="COUNTY"/>
    <x v="28"/>
    <s v="872616"/>
    <n v="5.97"/>
    <n v="5.97"/>
    <x v="2"/>
    <d v="2016-10-19T00:00:00"/>
    <x v="6"/>
    <n v="5010829"/>
    <n v="9.74"/>
    <n v="0.61293634496919913"/>
  </r>
  <r>
    <s v="COUNTY"/>
    <x v="28"/>
    <s v="867535"/>
    <n v="3.77"/>
    <n v="3.77"/>
    <x v="2"/>
    <d v="2016-10-20T00:00:00"/>
    <x v="6"/>
    <n v="5787580"/>
    <n v="9.74"/>
    <n v="0.38706365503080081"/>
  </r>
  <r>
    <s v="COUNTY"/>
    <x v="28"/>
    <s v="872562"/>
    <n v="6.28"/>
    <n v="6.28"/>
    <x v="2"/>
    <d v="2016-10-20T00:00:00"/>
    <x v="6"/>
    <n v="5012436"/>
    <n v="9.74"/>
    <n v="0.64476386036960986"/>
  </r>
  <r>
    <s v="COUNTY"/>
    <x v="28"/>
    <s v="872612"/>
    <n v="6.28"/>
    <n v="6.28"/>
    <x v="2"/>
    <d v="2016-10-20T00:00:00"/>
    <x v="6"/>
    <n v="5739580"/>
    <n v="9.74"/>
    <n v="0.64476386036960986"/>
  </r>
  <r>
    <s v="COUNTY"/>
    <x v="28"/>
    <s v="872613"/>
    <n v="6.28"/>
    <n v="6.28"/>
    <x v="2"/>
    <d v="2016-10-20T00:00:00"/>
    <x v="6"/>
    <n v="5727110"/>
    <n v="9.74"/>
    <n v="0.64476386036960986"/>
  </r>
  <r>
    <s v="COUNTY"/>
    <x v="28"/>
    <s v="875869"/>
    <n v="3.77"/>
    <n v="3.77"/>
    <x v="2"/>
    <d v="2016-10-20T00:00:00"/>
    <x v="6"/>
    <n v="5010829"/>
    <n v="9.74"/>
    <n v="0.38706365503080081"/>
  </r>
  <r>
    <s v="COUNTY"/>
    <x v="28"/>
    <s v="876730"/>
    <n v="3.46"/>
    <n v="3.46"/>
    <x v="2"/>
    <d v="2016-10-21T00:00:00"/>
    <x v="6"/>
    <n v="5727110"/>
    <n v="9.74"/>
    <n v="0.35523613963039014"/>
  </r>
  <r>
    <s v="AWH"/>
    <x v="28"/>
    <s v="13629847"/>
    <n v="29.22"/>
    <n v="29.22"/>
    <x v="2"/>
    <d v="2016-10-31T00:00:00"/>
    <x v="6"/>
    <n v="5775980"/>
    <n v="9.74"/>
    <n v="3"/>
  </r>
  <r>
    <s v="SpokCity"/>
    <x v="28"/>
    <s v="13629847"/>
    <n v="29.22"/>
    <n v="29.22"/>
    <x v="2"/>
    <d v="2016-10-31T00:00:00"/>
    <x v="6"/>
    <n v="5010375"/>
    <n v="9.74"/>
    <n v="3"/>
  </r>
  <r>
    <s v="SpokCity"/>
    <x v="28"/>
    <s v="13629847"/>
    <n v="9.74"/>
    <n v="9.74"/>
    <x v="2"/>
    <d v="2016-10-31T00:00:00"/>
    <x v="6"/>
    <n v="5761660"/>
    <n v="9.74"/>
    <n v="1"/>
  </r>
  <r>
    <s v="COUNTY"/>
    <x v="28"/>
    <s v="13629847"/>
    <n v="1081.1400000000001"/>
    <n v="1081.1400000000001"/>
    <x v="2"/>
    <d v="2016-10-31T00:00:00"/>
    <x v="6"/>
    <n v="5014001"/>
    <n v="9.74"/>
    <n v="111.00000000000001"/>
  </r>
  <r>
    <s v="COUNTY"/>
    <x v="28"/>
    <s v="13629847"/>
    <n v="9.74"/>
    <n v="9.74"/>
    <x v="2"/>
    <d v="2016-10-31T00:00:00"/>
    <x v="6"/>
    <n v="5010465"/>
    <n v="9.74"/>
    <n v="1"/>
  </r>
  <r>
    <s v="COUNTY"/>
    <x v="28"/>
    <s v="13629847"/>
    <n v="457.78"/>
    <n v="457.78"/>
    <x v="2"/>
    <d v="2016-10-31T00:00:00"/>
    <x v="6"/>
    <n v="5767900"/>
    <n v="9.74"/>
    <n v="46.999999999999993"/>
  </r>
  <r>
    <s v="COUNTY"/>
    <x v="28"/>
    <s v="13860659"/>
    <n v="9.74"/>
    <n v="9.74"/>
    <x v="2"/>
    <d v="2016-11-01T00:00:00"/>
    <x v="7"/>
    <n v="5770940"/>
    <n v="9.74"/>
    <n v="1"/>
  </r>
  <r>
    <s v="COUNTY"/>
    <x v="28"/>
    <s v="876724"/>
    <n v="8.76"/>
    <n v="8.76"/>
    <x v="2"/>
    <d v="2016-11-04T00:00:00"/>
    <x v="7"/>
    <n v="5783900"/>
    <n v="9.74"/>
    <n v="0.89938398357289528"/>
  </r>
  <r>
    <s v="COUNTY"/>
    <x v="28"/>
    <s v="879465"/>
    <n v="6.49"/>
    <n v="6.49"/>
    <x v="2"/>
    <d v="2016-11-11T00:00:00"/>
    <x v="7"/>
    <n v="5788260"/>
    <n v="9.74"/>
    <n v="0.66632443531827512"/>
  </r>
  <r>
    <s v="COUNTY"/>
    <x v="28"/>
    <s v="883555"/>
    <n v="5.52"/>
    <n v="5.52"/>
    <x v="2"/>
    <d v="2016-11-17T00:00:00"/>
    <x v="7"/>
    <n v="5009760"/>
    <n v="9.74"/>
    <n v="0.56673511293634493"/>
  </r>
  <r>
    <s v="COUNTY"/>
    <x v="28"/>
    <s v="888016"/>
    <n v="5.84"/>
    <n v="5.84"/>
    <x v="2"/>
    <d v="2016-11-18T00:00:00"/>
    <x v="7"/>
    <n v="5016258"/>
    <n v="9.74"/>
    <n v="0.59958932238193019"/>
  </r>
  <r>
    <s v="AWH"/>
    <x v="28"/>
    <s v="13860703"/>
    <n v="29.22"/>
    <n v="29.22"/>
    <x v="2"/>
    <d v="2016-11-30T00:00:00"/>
    <x v="7"/>
    <n v="5775980"/>
    <n v="9.74"/>
    <n v="3"/>
  </r>
  <r>
    <s v="SpokCity"/>
    <x v="28"/>
    <s v="13860703"/>
    <n v="29.22"/>
    <n v="29.22"/>
    <x v="2"/>
    <d v="2016-11-30T00:00:00"/>
    <x v="7"/>
    <n v="5723970"/>
    <n v="9.74"/>
    <n v="3"/>
  </r>
  <r>
    <s v="SpokCity"/>
    <x v="28"/>
    <s v="13860703"/>
    <n v="9.74"/>
    <n v="9.74"/>
    <x v="2"/>
    <d v="2016-11-30T00:00:00"/>
    <x v="7"/>
    <n v="5761660"/>
    <n v="9.74"/>
    <n v="1"/>
  </r>
  <r>
    <s v="COUNTY"/>
    <x v="28"/>
    <s v="13860703"/>
    <n v="1110.3599999999999"/>
    <n v="1110.3599999999999"/>
    <x v="2"/>
    <d v="2016-11-30T00:00:00"/>
    <x v="7"/>
    <n v="5774770"/>
    <n v="9.74"/>
    <n v="113.99999999999999"/>
  </r>
  <r>
    <s v="COUNTY"/>
    <x v="28"/>
    <s v="13860703"/>
    <n v="9.74"/>
    <n v="9.74"/>
    <x v="2"/>
    <d v="2016-11-30T00:00:00"/>
    <x v="7"/>
    <n v="5010465"/>
    <n v="9.74"/>
    <n v="1"/>
  </r>
  <r>
    <s v="COUNTY"/>
    <x v="28"/>
    <s v="13860703"/>
    <n v="467.52"/>
    <n v="467.52"/>
    <x v="2"/>
    <d v="2016-11-30T00:00:00"/>
    <x v="7"/>
    <n v="5762830"/>
    <n v="9.74"/>
    <n v="48"/>
  </r>
  <r>
    <s v="COUNTY"/>
    <x v="28"/>
    <s v="890115"/>
    <n v="9.74"/>
    <n v="9.74"/>
    <x v="2"/>
    <d v="2016-12-01T00:00:00"/>
    <x v="8"/>
    <n v="5789010"/>
    <n v="9.74"/>
    <n v="1"/>
  </r>
  <r>
    <s v="COUNTY"/>
    <x v="28"/>
    <s v="890736"/>
    <n v="9.74"/>
    <n v="9.74"/>
    <x v="2"/>
    <d v="2016-12-01T00:00:00"/>
    <x v="8"/>
    <n v="5781280"/>
    <n v="9.74"/>
    <n v="1"/>
  </r>
  <r>
    <s v="COUNTY"/>
    <x v="28"/>
    <s v="13860671"/>
    <n v="9.74"/>
    <n v="9.74"/>
    <x v="2"/>
    <d v="2016-12-01T00:00:00"/>
    <x v="8"/>
    <n v="5770940"/>
    <n v="9.74"/>
    <n v="1"/>
  </r>
  <r>
    <s v="COUNTY"/>
    <x v="28"/>
    <s v="893135"/>
    <n v="2.83"/>
    <n v="2.83"/>
    <x v="2"/>
    <d v="2016-12-09T00:00:00"/>
    <x v="8"/>
    <n v="5782940"/>
    <n v="9.74"/>
    <n v="0.29055441478439425"/>
  </r>
  <r>
    <s v="COUNTY"/>
    <x v="28"/>
    <s v="898692"/>
    <n v="6.91"/>
    <n v="6.91"/>
    <x v="2"/>
    <d v="2016-12-22T00:00:00"/>
    <x v="8"/>
    <n v="5016052"/>
    <n v="9.74"/>
    <n v="0.70944558521560575"/>
  </r>
  <r>
    <s v="COUNTY"/>
    <x v="28"/>
    <s v="897058"/>
    <n v="7.22"/>
    <n v="7.22"/>
    <x v="2"/>
    <d v="2016-12-23T00:00:00"/>
    <x v="8"/>
    <n v="5772490"/>
    <n v="9.74"/>
    <n v="0.74127310061601637"/>
  </r>
  <r>
    <s v="COUNTY"/>
    <x v="28"/>
    <s v="898704"/>
    <n v="1.57"/>
    <n v="1.57"/>
    <x v="2"/>
    <d v="2016-12-27T00:00:00"/>
    <x v="8"/>
    <n v="5739580"/>
    <n v="9.74"/>
    <n v="0.16119096509240247"/>
  </r>
  <r>
    <s v="COUNTY"/>
    <x v="28"/>
    <s v="898698"/>
    <n v="8.7899999999999991"/>
    <n v="8.7899999999999991"/>
    <x v="2"/>
    <d v="2016-12-28T00:00:00"/>
    <x v="8"/>
    <n v="5010829"/>
    <n v="9.74"/>
    <n v="0.90246406570841875"/>
  </r>
  <r>
    <s v="COUNTY"/>
    <x v="28"/>
    <s v="898701"/>
    <n v="3.41"/>
    <n v="3.41"/>
    <x v="2"/>
    <d v="2016-12-30T00:00:00"/>
    <x v="8"/>
    <n v="5739580"/>
    <n v="9.74"/>
    <n v="0.35010266940451745"/>
  </r>
  <r>
    <s v="COUNTY"/>
    <x v="28"/>
    <s v="898702"/>
    <n v="2.17"/>
    <n v="2.17"/>
    <x v="2"/>
    <d v="2016-12-30T00:00:00"/>
    <x v="8"/>
    <n v="5739580"/>
    <n v="9.74"/>
    <n v="0.22279260780287474"/>
  </r>
  <r>
    <s v="AWH"/>
    <x v="28"/>
    <s v="14071088"/>
    <n v="29.22"/>
    <n v="29.22"/>
    <x v="2"/>
    <d v="2016-12-31T00:00:00"/>
    <x v="8"/>
    <n v="5775980"/>
    <n v="9.74"/>
    <n v="3"/>
  </r>
  <r>
    <s v="SpokCity"/>
    <x v="28"/>
    <s v="14071088"/>
    <n v="29.22"/>
    <n v="29.22"/>
    <x v="2"/>
    <d v="2016-12-31T00:00:00"/>
    <x v="8"/>
    <n v="5010375"/>
    <n v="9.74"/>
    <n v="3"/>
  </r>
  <r>
    <s v="SpokCity"/>
    <x v="28"/>
    <s v="14071088"/>
    <n v="9.74"/>
    <n v="9.74"/>
    <x v="2"/>
    <d v="2016-12-31T00:00:00"/>
    <x v="8"/>
    <n v="5761660"/>
    <n v="9.74"/>
    <n v="1"/>
  </r>
  <r>
    <s v="COUNTY"/>
    <x v="28"/>
    <s v="14071088"/>
    <n v="1071.4000000000001"/>
    <n v="1071.4000000000001"/>
    <x v="2"/>
    <d v="2016-12-31T00:00:00"/>
    <x v="8"/>
    <n v="5014001"/>
    <n v="9.74"/>
    <n v="110"/>
  </r>
  <r>
    <s v="COUNTY"/>
    <x v="28"/>
    <s v="14071088"/>
    <n v="9.74"/>
    <n v="9.74"/>
    <x v="2"/>
    <d v="2016-12-31T00:00:00"/>
    <x v="8"/>
    <n v="5010465"/>
    <n v="9.74"/>
    <n v="1"/>
  </r>
  <r>
    <s v="COUNTY"/>
    <x v="28"/>
    <s v="14071088"/>
    <n v="477.26"/>
    <n v="477.26"/>
    <x v="2"/>
    <d v="2016-12-31T00:00:00"/>
    <x v="8"/>
    <n v="5014197"/>
    <n v="9.74"/>
    <n v="49"/>
  </r>
  <r>
    <s v="COUNTY"/>
    <x v="28"/>
    <s v="908790"/>
    <n v="9.74"/>
    <n v="9.74"/>
    <x v="2"/>
    <d v="2017-01-01T00:00:00"/>
    <x v="9"/>
    <n v="5010829"/>
    <n v="9.74"/>
    <n v="1"/>
  </r>
  <r>
    <s v="COUNTY"/>
    <x v="28"/>
    <s v="912252"/>
    <n v="9.74"/>
    <n v="9.74"/>
    <x v="2"/>
    <d v="2017-01-01T00:00:00"/>
    <x v="9"/>
    <n v="5010765"/>
    <n v="9.74"/>
    <n v="1"/>
  </r>
  <r>
    <s v="COUNTY"/>
    <x v="28"/>
    <s v="13860681"/>
    <n v="9.74"/>
    <n v="9.74"/>
    <x v="2"/>
    <d v="2017-01-01T00:00:00"/>
    <x v="9"/>
    <n v="5770940"/>
    <n v="9.74"/>
    <n v="1"/>
  </r>
  <r>
    <s v="COUNTY"/>
    <x v="28"/>
    <s v="915219"/>
    <n v="8.48"/>
    <n v="8.48"/>
    <x v="2"/>
    <d v="2017-01-27T00:00:00"/>
    <x v="9"/>
    <n v="5010811"/>
    <n v="9.74"/>
    <n v="0.87063655030800824"/>
  </r>
  <r>
    <s v="COUNTY"/>
    <x v="28"/>
    <s v="918295"/>
    <n v="1.26"/>
    <n v="1.26"/>
    <x v="2"/>
    <d v="2017-01-28T00:00:00"/>
    <x v="9"/>
    <n v="5010811"/>
    <n v="9.74"/>
    <n v="0.12936344969199179"/>
  </r>
  <r>
    <s v="COUNTY"/>
    <x v="28"/>
    <s v="917693"/>
    <n v="-0.31"/>
    <n v="0.31"/>
    <x v="2"/>
    <d v="2017-01-30T00:00:00"/>
    <x v="9"/>
    <n v="5010695"/>
    <n v="9.74"/>
    <n v="-3.1827515400410678E-2"/>
  </r>
  <r>
    <s v="COUNTY"/>
    <x v="28"/>
    <s v="917694"/>
    <n v="-9.74"/>
    <n v="9.74"/>
    <x v="2"/>
    <d v="2017-01-30T00:00:00"/>
    <x v="9"/>
    <n v="5010695"/>
    <n v="9.74"/>
    <n v="-1"/>
  </r>
  <r>
    <s v="COUNTY"/>
    <x v="28"/>
    <s v="918290"/>
    <n v="-9.74"/>
    <n v="9.74"/>
    <x v="2"/>
    <d v="2017-01-31T00:00:00"/>
    <x v="9"/>
    <n v="5010827"/>
    <n v="9.74"/>
    <n v="-1"/>
  </r>
  <r>
    <s v="AWH"/>
    <x v="28"/>
    <s v="14319018"/>
    <n v="29.22"/>
    <n v="29.22"/>
    <x v="2"/>
    <d v="2017-01-31T00:00:00"/>
    <x v="9"/>
    <n v="5775980"/>
    <n v="9.74"/>
    <n v="3"/>
  </r>
  <r>
    <s v="SpokCity"/>
    <x v="28"/>
    <s v="14319018"/>
    <n v="29.22"/>
    <n v="29.22"/>
    <x v="2"/>
    <d v="2017-01-31T00:00:00"/>
    <x v="9"/>
    <n v="5723970"/>
    <n v="9.74"/>
    <n v="3"/>
  </r>
  <r>
    <s v="SpokCity"/>
    <x v="28"/>
    <s v="14319018"/>
    <n v="9.74"/>
    <n v="9.74"/>
    <x v="2"/>
    <d v="2017-01-31T00:00:00"/>
    <x v="9"/>
    <n v="5761660"/>
    <n v="9.74"/>
    <n v="1"/>
  </r>
  <r>
    <s v="COUNTY"/>
    <x v="28"/>
    <s v="14319018"/>
    <n v="1081.1400000000001"/>
    <n v="1081.1400000000001"/>
    <x v="2"/>
    <d v="2017-01-31T00:00:00"/>
    <x v="9"/>
    <n v="5774770"/>
    <n v="9.74"/>
    <n v="111.00000000000001"/>
  </r>
  <r>
    <s v="COUNTY"/>
    <x v="28"/>
    <s v="14319018"/>
    <n v="9.74"/>
    <n v="9.74"/>
    <x v="2"/>
    <d v="2017-01-31T00:00:00"/>
    <x v="9"/>
    <n v="5010465"/>
    <n v="9.74"/>
    <n v="1"/>
  </r>
  <r>
    <s v="COUNTY"/>
    <x v="28"/>
    <s v="14319018"/>
    <n v="477.26"/>
    <n v="477.26"/>
    <x v="2"/>
    <d v="2017-01-31T00:00:00"/>
    <x v="9"/>
    <n v="5762830"/>
    <n v="9.74"/>
    <n v="49"/>
  </r>
  <r>
    <s v="COUNTY"/>
    <x v="28"/>
    <s v="917692"/>
    <n v="9.74"/>
    <n v="9.74"/>
    <x v="2"/>
    <d v="2017-02-01T00:00:00"/>
    <x v="10"/>
    <n v="5010695"/>
    <n v="9.74"/>
    <n v="1"/>
  </r>
  <r>
    <s v="COUNTY"/>
    <x v="28"/>
    <s v="14497656"/>
    <n v="9.74"/>
    <n v="9.74"/>
    <x v="2"/>
    <d v="2017-02-01T00:00:00"/>
    <x v="10"/>
    <n v="5770940"/>
    <n v="9.74"/>
    <n v="1"/>
  </r>
  <r>
    <s v="COUNTY"/>
    <x v="28"/>
    <s v="918386"/>
    <n v="7.3"/>
    <n v="7.3"/>
    <x v="2"/>
    <d v="2017-02-08T00:00:00"/>
    <x v="10"/>
    <n v="5790480"/>
    <n v="9.74"/>
    <n v="0.74948665297741268"/>
  </r>
  <r>
    <s v="COUNTY"/>
    <x v="28"/>
    <s v="919244"/>
    <n v="3.48"/>
    <n v="3.48"/>
    <x v="2"/>
    <d v="2017-02-10T00:00:00"/>
    <x v="10"/>
    <n v="5010897"/>
    <n v="9.74"/>
    <n v="0.35728952772073919"/>
  </r>
  <r>
    <s v="COUNTY"/>
    <x v="28"/>
    <s v="918289"/>
    <n v="4.87"/>
    <n v="4.87"/>
    <x v="2"/>
    <d v="2017-02-14T00:00:00"/>
    <x v="10"/>
    <n v="5010827"/>
    <n v="9.74"/>
    <n v="0.5"/>
  </r>
  <r>
    <s v="COUNTY"/>
    <x v="28"/>
    <s v="927532"/>
    <n v="-0.35"/>
    <n v="0.35"/>
    <x v="2"/>
    <d v="2017-02-27T00:00:00"/>
    <x v="10"/>
    <n v="5788260"/>
    <n v="9.74"/>
    <n v="-3.5934291581108828E-2"/>
  </r>
  <r>
    <s v="COUNTY"/>
    <x v="28"/>
    <s v="917324"/>
    <n v="9.74"/>
    <n v="9.74"/>
    <x v="2"/>
    <d v="2017-02-28T00:00:00"/>
    <x v="10"/>
    <n v="5744570"/>
    <n v="9.74"/>
    <n v="1"/>
  </r>
  <r>
    <s v="AWH"/>
    <x v="28"/>
    <s v="14497989"/>
    <n v="29.22"/>
    <n v="29.22"/>
    <x v="2"/>
    <d v="2017-02-28T00:00:00"/>
    <x v="10"/>
    <n v="5775980"/>
    <n v="9.74"/>
    <n v="3"/>
  </r>
  <r>
    <s v="SpokCity"/>
    <x v="28"/>
    <s v="14497989"/>
    <n v="29.22"/>
    <n v="29.22"/>
    <x v="2"/>
    <d v="2017-02-28T00:00:00"/>
    <x v="10"/>
    <n v="5010375"/>
    <n v="9.74"/>
    <n v="3"/>
  </r>
  <r>
    <s v="SpokCity"/>
    <x v="28"/>
    <s v="14497989"/>
    <n v="9.74"/>
    <n v="9.74"/>
    <x v="2"/>
    <d v="2017-02-28T00:00:00"/>
    <x v="10"/>
    <n v="5761660"/>
    <n v="9.74"/>
    <n v="1"/>
  </r>
  <r>
    <s v="COUNTY"/>
    <x v="28"/>
    <s v="14497989"/>
    <n v="1110.3599999999999"/>
    <n v="1110.3599999999999"/>
    <x v="2"/>
    <d v="2017-02-28T00:00:00"/>
    <x v="10"/>
    <n v="5014001"/>
    <n v="9.74"/>
    <n v="113.99999999999999"/>
  </r>
  <r>
    <s v="COUNTY"/>
    <x v="28"/>
    <s v="14497989"/>
    <n v="9.74"/>
    <n v="9.74"/>
    <x v="2"/>
    <d v="2017-02-28T00:00:00"/>
    <x v="10"/>
    <n v="5010465"/>
    <n v="9.74"/>
    <n v="1"/>
  </r>
  <r>
    <s v="COUNTY"/>
    <x v="28"/>
    <s v="14497989"/>
    <n v="457.78"/>
    <n v="457.78"/>
    <x v="2"/>
    <d v="2017-02-28T00:00:00"/>
    <x v="10"/>
    <n v="5767900"/>
    <n v="9.74"/>
    <n v="46.999999999999993"/>
  </r>
  <r>
    <s v="COUNTY"/>
    <x v="28"/>
    <s v="925754"/>
    <n v="9.42"/>
    <n v="9.42"/>
    <x v="2"/>
    <d v="2017-03-01T00:00:00"/>
    <x v="11"/>
    <n v="5791080"/>
    <n v="9.74"/>
    <n v="0.96714579055441474"/>
  </r>
  <r>
    <s v="COUNTY"/>
    <x v="28"/>
    <s v="929385"/>
    <n v="9.74"/>
    <n v="9.74"/>
    <x v="2"/>
    <d v="2017-03-01T00:00:00"/>
    <x v="11"/>
    <n v="5727190"/>
    <n v="9.74"/>
    <n v="1"/>
  </r>
  <r>
    <s v="COUNTY"/>
    <x v="28"/>
    <s v="14497685"/>
    <n v="9.74"/>
    <n v="9.74"/>
    <x v="2"/>
    <d v="2017-03-01T00:00:00"/>
    <x v="11"/>
    <n v="5770940"/>
    <n v="9.74"/>
    <n v="1"/>
  </r>
  <r>
    <s v="COUNTY"/>
    <x v="28"/>
    <s v="927621"/>
    <n v="0.63"/>
    <n v="0.63"/>
    <x v="2"/>
    <d v="2017-03-02T00:00:00"/>
    <x v="11"/>
    <n v="5780110"/>
    <n v="9.74"/>
    <n v="6.4681724845995894E-2"/>
  </r>
  <r>
    <s v="SpokCity"/>
    <x v="28"/>
    <s v="934844"/>
    <n v="0.63"/>
    <n v="0.63"/>
    <x v="2"/>
    <d v="2017-03-02T00:00:00"/>
    <x v="11"/>
    <n v="5761660"/>
    <n v="9.74"/>
    <n v="6.4681724845995894E-2"/>
  </r>
  <r>
    <s v="COUNTY"/>
    <x v="28"/>
    <s v="931542"/>
    <n v="9.11"/>
    <n v="9.11"/>
    <x v="2"/>
    <d v="2017-03-03T00:00:00"/>
    <x v="11"/>
    <n v="5780110"/>
    <n v="9.74"/>
    <n v="0.93531827515400401"/>
  </r>
  <r>
    <s v="COUNTY"/>
    <x v="28"/>
    <s v="929044"/>
    <n v="-9.74"/>
    <n v="9.74"/>
    <x v="2"/>
    <d v="2017-03-08T00:00:00"/>
    <x v="11"/>
    <n v="5010695"/>
    <n v="9.74"/>
    <n v="-1"/>
  </r>
  <r>
    <s v="COUNTY"/>
    <x v="28"/>
    <s v="930659"/>
    <n v="5.03"/>
    <n v="5.03"/>
    <x v="2"/>
    <d v="2017-03-16T00:00:00"/>
    <x v="11"/>
    <n v="5772490"/>
    <n v="9.74"/>
    <n v="0.51642710472279263"/>
  </r>
  <r>
    <s v="COUNTY"/>
    <x v="28"/>
    <s v="932215"/>
    <n v="3.46"/>
    <n v="3.46"/>
    <x v="2"/>
    <d v="2017-03-21T00:00:00"/>
    <x v="11"/>
    <n v="5780900"/>
    <n v="9.74"/>
    <n v="0.35523613963039014"/>
  </r>
  <r>
    <s v="COUNTY"/>
    <x v="28"/>
    <s v="937900"/>
    <n v="6.91"/>
    <n v="6.91"/>
    <x v="2"/>
    <d v="2017-03-22T00:00:00"/>
    <x v="11"/>
    <n v="5010829"/>
    <n v="9.74"/>
    <n v="0.70944558521560575"/>
  </r>
  <r>
    <s v="COUNTY"/>
    <x v="28"/>
    <s v="937868"/>
    <n v="9.74"/>
    <n v="9.74"/>
    <x v="2"/>
    <d v="2017-03-31T00:00:00"/>
    <x v="11"/>
    <n v="5789010"/>
    <n v="9.74"/>
    <n v="1"/>
  </r>
  <r>
    <s v="AWH"/>
    <x v="28"/>
    <s v="14767594"/>
    <n v="29.22"/>
    <n v="29.22"/>
    <x v="2"/>
    <d v="2017-03-31T00:00:00"/>
    <x v="11"/>
    <n v="5775980"/>
    <n v="9.74"/>
    <n v="3"/>
  </r>
  <r>
    <s v="SpokCity"/>
    <x v="28"/>
    <s v="14767594"/>
    <n v="29.22"/>
    <n v="29.22"/>
    <x v="2"/>
    <d v="2017-03-31T00:00:00"/>
    <x v="11"/>
    <n v="5723970"/>
    <n v="9.74"/>
    <n v="3"/>
  </r>
  <r>
    <s v="COUNTY"/>
    <x v="28"/>
    <s v="14767594"/>
    <n v="1071.4000000000001"/>
    <n v="1071.4000000000001"/>
    <x v="2"/>
    <d v="2017-03-31T00:00:00"/>
    <x v="11"/>
    <n v="5774770"/>
    <n v="9.74"/>
    <n v="110"/>
  </r>
  <r>
    <s v="COUNTY"/>
    <x v="28"/>
    <s v="14767594"/>
    <n v="9.74"/>
    <n v="9.74"/>
    <x v="2"/>
    <d v="2017-03-31T00:00:00"/>
    <x v="11"/>
    <n v="5010465"/>
    <n v="9.74"/>
    <n v="1"/>
  </r>
  <r>
    <s v="COUNTY"/>
    <x v="28"/>
    <s v="14767594"/>
    <n v="457.78"/>
    <n v="457.78"/>
    <x v="2"/>
    <d v="2017-03-31T00:00:00"/>
    <x v="11"/>
    <n v="5014197"/>
    <n v="9.74"/>
    <n v="46.999999999999993"/>
  </r>
  <r>
    <s v="COUNTY"/>
    <x v="29"/>
    <s v="781795"/>
    <n v="71.75"/>
    <n v="71.75"/>
    <x v="2"/>
    <d v="2016-04-21T00:00:00"/>
    <x v="0"/>
    <n v="5780890"/>
    <n v="143.5"/>
    <n v="0.5"/>
  </r>
  <r>
    <s v="SpokCity"/>
    <x v="29"/>
    <s v="12053654"/>
    <n v="143.5"/>
    <n v="143.5"/>
    <x v="2"/>
    <d v="2016-04-30T00:00:00"/>
    <x v="0"/>
    <n v="5770020"/>
    <n v="143.5"/>
    <n v="1"/>
  </r>
  <r>
    <s v="COUNTY"/>
    <x v="29"/>
    <s v="12053654"/>
    <n v="143.5"/>
    <n v="143.5"/>
    <x v="2"/>
    <d v="2016-04-30T00:00:00"/>
    <x v="0"/>
    <n v="5010728"/>
    <n v="143.5"/>
    <n v="1"/>
  </r>
  <r>
    <s v="COUNTY"/>
    <x v="29"/>
    <s v="12053654"/>
    <n v="430.5"/>
    <n v="430.5"/>
    <x v="2"/>
    <d v="2016-04-30T00:00:00"/>
    <x v="0"/>
    <n v="5010781"/>
    <n v="143.5"/>
    <n v="3"/>
  </r>
  <r>
    <s v="COUNTY"/>
    <x v="29"/>
    <s v="792438"/>
    <n v="107.63"/>
    <n v="107.63"/>
    <x v="2"/>
    <d v="2016-05-13T00:00:00"/>
    <x v="1"/>
    <n v="5775550"/>
    <n v="143.5"/>
    <n v="0.7500348432055749"/>
  </r>
  <r>
    <s v="SpokCity"/>
    <x v="29"/>
    <s v="12281785"/>
    <n v="143.5"/>
    <n v="143.5"/>
    <x v="2"/>
    <d v="2016-05-31T00:00:00"/>
    <x v="1"/>
    <n v="5770020"/>
    <n v="143.5"/>
    <n v="1"/>
  </r>
  <r>
    <s v="COUNTY"/>
    <x v="29"/>
    <s v="12281785"/>
    <n v="143.5"/>
    <n v="143.5"/>
    <x v="2"/>
    <d v="2016-05-31T00:00:00"/>
    <x v="1"/>
    <n v="5010728"/>
    <n v="143.5"/>
    <n v="1"/>
  </r>
  <r>
    <s v="COUNTY"/>
    <x v="29"/>
    <s v="12281785"/>
    <n v="143.5"/>
    <n v="143.5"/>
    <x v="2"/>
    <d v="2016-05-31T00:00:00"/>
    <x v="1"/>
    <n v="5780890"/>
    <n v="143.5"/>
    <n v="1"/>
  </r>
  <r>
    <s v="COUNTY"/>
    <x v="29"/>
    <s v="12281785"/>
    <n v="430.5"/>
    <n v="430.5"/>
    <x v="2"/>
    <d v="2016-05-31T00:00:00"/>
    <x v="1"/>
    <n v="5732950"/>
    <n v="143.5"/>
    <n v="3"/>
  </r>
  <r>
    <s v="SpokCity"/>
    <x v="29"/>
    <s v="800800"/>
    <n v="287"/>
    <n v="287"/>
    <x v="2"/>
    <d v="2016-06-01T00:00:00"/>
    <x v="2"/>
    <n v="5012637"/>
    <n v="143.5"/>
    <n v="2"/>
  </r>
  <r>
    <s v="SpokCity"/>
    <x v="29"/>
    <s v="12565628"/>
    <n v="143.5"/>
    <n v="143.5"/>
    <x v="2"/>
    <d v="2016-06-30T00:00:00"/>
    <x v="2"/>
    <n v="5770020"/>
    <n v="143.5"/>
    <n v="1"/>
  </r>
  <r>
    <s v="COUNTY"/>
    <x v="29"/>
    <s v="12565628"/>
    <n v="143.5"/>
    <n v="143.5"/>
    <x v="2"/>
    <d v="2016-06-30T00:00:00"/>
    <x v="2"/>
    <n v="5010728"/>
    <n v="143.5"/>
    <n v="1"/>
  </r>
  <r>
    <s v="COUNTY"/>
    <x v="29"/>
    <s v="12565628"/>
    <n v="143.5"/>
    <n v="143.5"/>
    <x v="2"/>
    <d v="2016-06-30T00:00:00"/>
    <x v="2"/>
    <n v="5780890"/>
    <n v="143.5"/>
    <n v="1"/>
  </r>
  <r>
    <s v="COUNTY"/>
    <x v="29"/>
    <s v="12565628"/>
    <n v="574"/>
    <n v="574"/>
    <x v="2"/>
    <d v="2016-06-30T00:00:00"/>
    <x v="2"/>
    <n v="5775550"/>
    <n v="143.5"/>
    <n v="4"/>
  </r>
  <r>
    <s v="COUNTY"/>
    <x v="29"/>
    <s v="814854"/>
    <n v="143.5"/>
    <n v="143.5"/>
    <x v="2"/>
    <d v="2016-07-01T00:00:00"/>
    <x v="3"/>
    <n v="5010533"/>
    <n v="143.5"/>
    <n v="1"/>
  </r>
  <r>
    <s v="SpokCity"/>
    <x v="29"/>
    <s v="12822783"/>
    <n v="430.5"/>
    <n v="430.5"/>
    <x v="2"/>
    <d v="2016-07-31T00:00:00"/>
    <x v="3"/>
    <n v="5770020"/>
    <n v="143.5"/>
    <n v="3"/>
  </r>
  <r>
    <s v="COUNTY"/>
    <x v="29"/>
    <s v="12822783"/>
    <n v="143.5"/>
    <n v="143.5"/>
    <x v="2"/>
    <d v="2016-07-31T00:00:00"/>
    <x v="3"/>
    <n v="5010728"/>
    <n v="143.5"/>
    <n v="1"/>
  </r>
  <r>
    <s v="COUNTY"/>
    <x v="29"/>
    <s v="12822783"/>
    <n v="143.5"/>
    <n v="143.5"/>
    <x v="2"/>
    <d v="2016-07-31T00:00:00"/>
    <x v="3"/>
    <n v="5780890"/>
    <n v="143.5"/>
    <n v="1"/>
  </r>
  <r>
    <s v="COUNTY"/>
    <x v="29"/>
    <s v="12822783"/>
    <n v="574"/>
    <n v="574"/>
    <x v="2"/>
    <d v="2016-07-31T00:00:00"/>
    <x v="3"/>
    <n v="5775550"/>
    <n v="143.5"/>
    <n v="4"/>
  </r>
  <r>
    <s v="COUNTY"/>
    <x v="29"/>
    <s v="839402"/>
    <n v="86.1"/>
    <n v="86.1"/>
    <x v="2"/>
    <d v="2016-08-16T00:00:00"/>
    <x v="4"/>
    <n v="5010781"/>
    <n v="143.5"/>
    <n v="0.6"/>
  </r>
  <r>
    <s v="SpokCity"/>
    <x v="29"/>
    <s v="13084370"/>
    <n v="430.5"/>
    <n v="430.5"/>
    <x v="2"/>
    <d v="2016-08-31T00:00:00"/>
    <x v="4"/>
    <n v="5770020"/>
    <n v="143.5"/>
    <n v="3"/>
  </r>
  <r>
    <s v="COUNTY"/>
    <x v="29"/>
    <s v="13084370"/>
    <n v="143.5"/>
    <n v="143.5"/>
    <x v="2"/>
    <d v="2016-08-31T00:00:00"/>
    <x v="4"/>
    <n v="5010728"/>
    <n v="143.5"/>
    <n v="1"/>
  </r>
  <r>
    <s v="COUNTY"/>
    <x v="29"/>
    <s v="13084370"/>
    <n v="143.5"/>
    <n v="143.5"/>
    <x v="2"/>
    <d v="2016-08-31T00:00:00"/>
    <x v="4"/>
    <n v="5780890"/>
    <n v="143.5"/>
    <n v="1"/>
  </r>
  <r>
    <s v="COUNTY"/>
    <x v="29"/>
    <s v="13084370"/>
    <n v="143.5"/>
    <n v="143.5"/>
    <x v="2"/>
    <d v="2016-08-31T00:00:00"/>
    <x v="4"/>
    <n v="5741740"/>
    <n v="143.5"/>
    <n v="1"/>
  </r>
  <r>
    <s v="COUNTY"/>
    <x v="29"/>
    <s v="13084370"/>
    <n v="574"/>
    <n v="574"/>
    <x v="2"/>
    <d v="2016-08-31T00:00:00"/>
    <x v="4"/>
    <n v="5775550"/>
    <n v="143.5"/>
    <n v="4"/>
  </r>
  <r>
    <s v="COUNTY"/>
    <x v="29"/>
    <s v="844343"/>
    <n v="143.5"/>
    <n v="143.5"/>
    <x v="2"/>
    <d v="2016-09-01T00:00:00"/>
    <x v="5"/>
    <n v="5773180"/>
    <n v="143.5"/>
    <n v="1"/>
  </r>
  <r>
    <s v="COUNTY"/>
    <x v="29"/>
    <s v="847565"/>
    <n v="143.5"/>
    <n v="143.5"/>
    <x v="2"/>
    <d v="2016-09-06T00:00:00"/>
    <x v="5"/>
    <n v="5011011"/>
    <n v="143.5"/>
    <n v="1"/>
  </r>
  <r>
    <s v="SpokCity"/>
    <x v="29"/>
    <s v="859341"/>
    <n v="287"/>
    <n v="287"/>
    <x v="2"/>
    <d v="2016-09-29T00:00:00"/>
    <x v="5"/>
    <n v="5012637"/>
    <n v="143.5"/>
    <n v="2"/>
  </r>
  <r>
    <s v="SpokCity"/>
    <x v="29"/>
    <s v="13360500"/>
    <n v="143.5"/>
    <n v="143.5"/>
    <x v="2"/>
    <d v="2016-09-30T00:00:00"/>
    <x v="5"/>
    <n v="5770020"/>
    <n v="143.5"/>
    <n v="1"/>
  </r>
  <r>
    <s v="COUNTY"/>
    <x v="29"/>
    <s v="13360500"/>
    <n v="143.5"/>
    <n v="143.5"/>
    <x v="2"/>
    <d v="2016-09-30T00:00:00"/>
    <x v="5"/>
    <n v="5010728"/>
    <n v="143.5"/>
    <n v="1"/>
  </r>
  <r>
    <s v="COUNTY"/>
    <x v="29"/>
    <s v="13360500"/>
    <n v="143.5"/>
    <n v="143.5"/>
    <x v="2"/>
    <d v="2016-09-30T00:00:00"/>
    <x v="5"/>
    <n v="5780890"/>
    <n v="143.5"/>
    <n v="1"/>
  </r>
  <r>
    <s v="COUNTY"/>
    <x v="29"/>
    <s v="13360500"/>
    <n v="143.5"/>
    <n v="143.5"/>
    <x v="2"/>
    <d v="2016-09-30T00:00:00"/>
    <x v="5"/>
    <n v="5741740"/>
    <n v="143.5"/>
    <n v="1"/>
  </r>
  <r>
    <s v="COUNTY"/>
    <x v="29"/>
    <s v="13360500"/>
    <n v="574"/>
    <n v="574"/>
    <x v="2"/>
    <d v="2016-09-30T00:00:00"/>
    <x v="5"/>
    <n v="5775550"/>
    <n v="143.5"/>
    <n v="4"/>
  </r>
  <r>
    <s v="COUNTY"/>
    <x v="29"/>
    <s v="858827"/>
    <n v="143.5"/>
    <n v="143.5"/>
    <x v="2"/>
    <d v="2016-10-01T00:00:00"/>
    <x v="6"/>
    <n v="5783830"/>
    <n v="143.5"/>
    <n v="1"/>
  </r>
  <r>
    <s v="COUNTY"/>
    <x v="29"/>
    <s v="863354"/>
    <n v="143.5"/>
    <n v="143.5"/>
    <x v="2"/>
    <d v="2016-10-06T00:00:00"/>
    <x v="6"/>
    <n v="5009735"/>
    <n v="143.5"/>
    <n v="1"/>
  </r>
  <r>
    <s v="COUNTY"/>
    <x v="29"/>
    <s v="869371"/>
    <n v="107.63"/>
    <n v="107.63"/>
    <x v="2"/>
    <d v="2016-10-20T00:00:00"/>
    <x v="6"/>
    <n v="5773180"/>
    <n v="143.5"/>
    <n v="0.7500348432055749"/>
  </r>
  <r>
    <s v="COUNTY"/>
    <x v="29"/>
    <s v="872720"/>
    <n v="143.5"/>
    <n v="143.5"/>
    <x v="2"/>
    <d v="2016-10-25T00:00:00"/>
    <x v="6"/>
    <n v="5010533"/>
    <n v="143.5"/>
    <n v="1"/>
  </r>
  <r>
    <s v="SpokCity"/>
    <x v="29"/>
    <s v="13629847"/>
    <n v="143.5"/>
    <n v="143.5"/>
    <x v="2"/>
    <d v="2016-10-31T00:00:00"/>
    <x v="6"/>
    <n v="5770020"/>
    <n v="143.5"/>
    <n v="1"/>
  </r>
  <r>
    <s v="COUNTY"/>
    <x v="29"/>
    <s v="13629847"/>
    <n v="143.5"/>
    <n v="143.5"/>
    <x v="2"/>
    <d v="2016-10-31T00:00:00"/>
    <x v="6"/>
    <n v="5010728"/>
    <n v="143.5"/>
    <n v="1"/>
  </r>
  <r>
    <s v="COUNTY"/>
    <x v="29"/>
    <s v="13629847"/>
    <n v="143.5"/>
    <n v="143.5"/>
    <x v="2"/>
    <d v="2016-10-31T00:00:00"/>
    <x v="6"/>
    <n v="5780890"/>
    <n v="143.5"/>
    <n v="1"/>
  </r>
  <r>
    <s v="COUNTY"/>
    <x v="29"/>
    <s v="13629847"/>
    <n v="143.5"/>
    <n v="143.5"/>
    <x v="2"/>
    <d v="2016-10-31T00:00:00"/>
    <x v="6"/>
    <n v="5741740"/>
    <n v="143.5"/>
    <n v="1"/>
  </r>
  <r>
    <s v="COUNTY"/>
    <x v="29"/>
    <s v="13629847"/>
    <n v="574"/>
    <n v="574"/>
    <x v="2"/>
    <d v="2016-10-31T00:00:00"/>
    <x v="6"/>
    <n v="5775550"/>
    <n v="143.5"/>
    <n v="4"/>
  </r>
  <r>
    <s v="COUNTY"/>
    <x v="29"/>
    <s v="880596"/>
    <n v="143.5"/>
    <n v="143.5"/>
    <x v="2"/>
    <d v="2016-11-01T00:00:00"/>
    <x v="7"/>
    <n v="5788340"/>
    <n v="143.5"/>
    <n v="1"/>
  </r>
  <r>
    <s v="COUNTY"/>
    <x v="29"/>
    <s v="880597"/>
    <n v="143.5"/>
    <n v="143.5"/>
    <x v="2"/>
    <d v="2016-11-01T00:00:00"/>
    <x v="7"/>
    <n v="5788340"/>
    <n v="143.5"/>
    <n v="1"/>
  </r>
  <r>
    <s v="COUNTY"/>
    <x v="29"/>
    <s v="880598"/>
    <n v="143.5"/>
    <n v="143.5"/>
    <x v="2"/>
    <d v="2016-11-01T00:00:00"/>
    <x v="7"/>
    <n v="5788340"/>
    <n v="143.5"/>
    <n v="1"/>
  </r>
  <r>
    <s v="COUNTY"/>
    <x v="29"/>
    <s v="877100"/>
    <n v="35.880000000000003"/>
    <n v="35.880000000000003"/>
    <x v="2"/>
    <d v="2016-11-04T00:00:00"/>
    <x v="7"/>
    <n v="5010728"/>
    <n v="143.5"/>
    <n v="0.25003484320557495"/>
  </r>
  <r>
    <s v="COUNTY"/>
    <x v="29"/>
    <s v="880514"/>
    <n v="35.880000000000003"/>
    <n v="35.880000000000003"/>
    <x v="2"/>
    <d v="2016-11-28T00:00:00"/>
    <x v="7"/>
    <n v="5788330"/>
    <n v="143.5"/>
    <n v="0.25003484320557495"/>
  </r>
  <r>
    <s v="SpokCity"/>
    <x v="29"/>
    <s v="13860703"/>
    <n v="143.5"/>
    <n v="143.5"/>
    <x v="2"/>
    <d v="2016-11-30T00:00:00"/>
    <x v="7"/>
    <n v="5770020"/>
    <n v="143.5"/>
    <n v="1"/>
  </r>
  <r>
    <s v="COUNTY"/>
    <x v="29"/>
    <s v="13860703"/>
    <n v="143.5"/>
    <n v="143.5"/>
    <x v="2"/>
    <d v="2016-11-30T00:00:00"/>
    <x v="7"/>
    <n v="5009735"/>
    <n v="143.5"/>
    <n v="1"/>
  </r>
  <r>
    <s v="COUNTY"/>
    <x v="29"/>
    <s v="13860703"/>
    <n v="143.5"/>
    <n v="143.5"/>
    <x v="2"/>
    <d v="2016-11-30T00:00:00"/>
    <x v="7"/>
    <n v="5783830"/>
    <n v="143.5"/>
    <n v="1"/>
  </r>
  <r>
    <s v="COUNTY"/>
    <x v="29"/>
    <s v="13860703"/>
    <n v="143.5"/>
    <n v="143.5"/>
    <x v="2"/>
    <d v="2016-11-30T00:00:00"/>
    <x v="7"/>
    <n v="5780890"/>
    <n v="143.5"/>
    <n v="1"/>
  </r>
  <r>
    <s v="COUNTY"/>
    <x v="29"/>
    <s v="13860703"/>
    <n v="143.5"/>
    <n v="143.5"/>
    <x v="2"/>
    <d v="2016-11-30T00:00:00"/>
    <x v="7"/>
    <n v="5741740"/>
    <n v="143.5"/>
    <n v="1"/>
  </r>
  <r>
    <s v="COUNTY"/>
    <x v="29"/>
    <s v="13860703"/>
    <n v="574"/>
    <n v="574"/>
    <x v="2"/>
    <d v="2016-11-30T00:00:00"/>
    <x v="7"/>
    <n v="5775550"/>
    <n v="143.5"/>
    <n v="4"/>
  </r>
  <r>
    <s v="COUNTY"/>
    <x v="29"/>
    <s v="13860703"/>
    <n v="143.5"/>
    <n v="143.5"/>
    <x v="2"/>
    <d v="2016-11-30T00:00:00"/>
    <x v="7"/>
    <n v="5788340"/>
    <n v="143.5"/>
    <n v="1"/>
  </r>
  <r>
    <s v="SpokCity"/>
    <x v="29"/>
    <s v="14071088"/>
    <n v="143.5"/>
    <n v="143.5"/>
    <x v="2"/>
    <d v="2016-12-31T00:00:00"/>
    <x v="8"/>
    <n v="5770020"/>
    <n v="143.5"/>
    <n v="1"/>
  </r>
  <r>
    <s v="COUNTY"/>
    <x v="29"/>
    <s v="14071088"/>
    <n v="143.5"/>
    <n v="143.5"/>
    <x v="2"/>
    <d v="2016-12-31T00:00:00"/>
    <x v="8"/>
    <n v="5009735"/>
    <n v="143.5"/>
    <n v="1"/>
  </r>
  <r>
    <s v="COUNTY"/>
    <x v="29"/>
    <s v="14071088"/>
    <n v="143.5"/>
    <n v="143.5"/>
    <x v="2"/>
    <d v="2016-12-31T00:00:00"/>
    <x v="8"/>
    <n v="5783830"/>
    <n v="143.5"/>
    <n v="1"/>
  </r>
  <r>
    <s v="COUNTY"/>
    <x v="29"/>
    <s v="14071088"/>
    <n v="143.5"/>
    <n v="143.5"/>
    <x v="2"/>
    <d v="2016-12-31T00:00:00"/>
    <x v="8"/>
    <n v="5780890"/>
    <n v="143.5"/>
    <n v="1"/>
  </r>
  <r>
    <s v="COUNTY"/>
    <x v="29"/>
    <s v="14071088"/>
    <n v="143.5"/>
    <n v="143.5"/>
    <x v="2"/>
    <d v="2016-12-31T00:00:00"/>
    <x v="8"/>
    <n v="5741740"/>
    <n v="143.5"/>
    <n v="1"/>
  </r>
  <r>
    <s v="COUNTY"/>
    <x v="29"/>
    <s v="14071088"/>
    <n v="717.5"/>
    <n v="717.5"/>
    <x v="2"/>
    <d v="2016-12-31T00:00:00"/>
    <x v="8"/>
    <n v="5788330"/>
    <n v="143.5"/>
    <n v="5"/>
  </r>
  <r>
    <s v="COUNTY"/>
    <x v="29"/>
    <s v="14071088"/>
    <n v="143.5"/>
    <n v="143.5"/>
    <x v="2"/>
    <d v="2016-12-31T00:00:00"/>
    <x v="8"/>
    <n v="5788340"/>
    <n v="143.5"/>
    <n v="1"/>
  </r>
  <r>
    <s v="SpokCity"/>
    <x v="29"/>
    <s v="14319018"/>
    <n v="145.1"/>
    <n v="145.1"/>
    <x v="2"/>
    <d v="2017-01-31T00:00:00"/>
    <x v="9"/>
    <n v="5770020"/>
    <n v="145.1"/>
    <n v="1"/>
  </r>
  <r>
    <s v="COUNTY"/>
    <x v="29"/>
    <s v="14319018"/>
    <n v="145.1"/>
    <n v="145.1"/>
    <x v="2"/>
    <d v="2017-01-31T00:00:00"/>
    <x v="9"/>
    <n v="5009735"/>
    <n v="145.1"/>
    <n v="1"/>
  </r>
  <r>
    <s v="COUNTY"/>
    <x v="29"/>
    <s v="14319018"/>
    <n v="145.1"/>
    <n v="145.1"/>
    <x v="2"/>
    <d v="2017-01-31T00:00:00"/>
    <x v="9"/>
    <n v="5783830"/>
    <n v="145.1"/>
    <n v="1"/>
  </r>
  <r>
    <s v="COUNTY"/>
    <x v="29"/>
    <s v="14319018"/>
    <n v="145.1"/>
    <n v="145.1"/>
    <x v="2"/>
    <d v="2017-01-31T00:00:00"/>
    <x v="9"/>
    <n v="5780890"/>
    <n v="145.1"/>
    <n v="1"/>
  </r>
  <r>
    <s v="COUNTY"/>
    <x v="29"/>
    <s v="14319018"/>
    <n v="145.1"/>
    <n v="145.1"/>
    <x v="2"/>
    <d v="2017-01-31T00:00:00"/>
    <x v="9"/>
    <n v="5741740"/>
    <n v="145.1"/>
    <n v="1"/>
  </r>
  <r>
    <s v="COUNTY"/>
    <x v="29"/>
    <s v="14319018"/>
    <n v="725.5"/>
    <n v="725.5"/>
    <x v="2"/>
    <d v="2017-01-31T00:00:00"/>
    <x v="9"/>
    <n v="5775550"/>
    <n v="145.1"/>
    <n v="5"/>
  </r>
  <r>
    <s v="COUNTY"/>
    <x v="29"/>
    <s v="14319018"/>
    <n v="145.1"/>
    <n v="145.1"/>
    <x v="2"/>
    <d v="2017-01-31T00:00:00"/>
    <x v="9"/>
    <n v="5788340"/>
    <n v="145.1"/>
    <n v="1"/>
  </r>
  <r>
    <s v="SpokCity"/>
    <x v="29"/>
    <s v="14497989"/>
    <n v="145.1"/>
    <n v="145.1"/>
    <x v="2"/>
    <d v="2017-02-28T00:00:00"/>
    <x v="10"/>
    <n v="5770020"/>
    <n v="145.1"/>
    <n v="1"/>
  </r>
  <r>
    <s v="COUNTY"/>
    <x v="29"/>
    <s v="14497989"/>
    <n v="145.1"/>
    <n v="145.1"/>
    <x v="2"/>
    <d v="2017-02-28T00:00:00"/>
    <x v="10"/>
    <n v="5009735"/>
    <n v="145.1"/>
    <n v="1"/>
  </r>
  <r>
    <s v="COUNTY"/>
    <x v="29"/>
    <s v="14497989"/>
    <n v="145.1"/>
    <n v="145.1"/>
    <x v="2"/>
    <d v="2017-02-28T00:00:00"/>
    <x v="10"/>
    <n v="5783830"/>
    <n v="145.1"/>
    <n v="1"/>
  </r>
  <r>
    <s v="COUNTY"/>
    <x v="29"/>
    <s v="14497989"/>
    <n v="145.1"/>
    <n v="145.1"/>
    <x v="2"/>
    <d v="2017-02-28T00:00:00"/>
    <x v="10"/>
    <n v="5780890"/>
    <n v="145.1"/>
    <n v="1"/>
  </r>
  <r>
    <s v="COUNTY"/>
    <x v="29"/>
    <s v="14497989"/>
    <n v="145.1"/>
    <n v="145.1"/>
    <x v="2"/>
    <d v="2017-02-28T00:00:00"/>
    <x v="10"/>
    <n v="5741740"/>
    <n v="145.1"/>
    <n v="1"/>
  </r>
  <r>
    <s v="COUNTY"/>
    <x v="29"/>
    <s v="14497989"/>
    <n v="725.5"/>
    <n v="725.5"/>
    <x v="2"/>
    <d v="2017-02-28T00:00:00"/>
    <x v="10"/>
    <n v="5788330"/>
    <n v="145.1"/>
    <n v="5"/>
  </r>
  <r>
    <s v="COUNTY"/>
    <x v="29"/>
    <s v="14497989"/>
    <n v="145.1"/>
    <n v="145.1"/>
    <x v="2"/>
    <d v="2017-02-28T00:00:00"/>
    <x v="10"/>
    <n v="5788340"/>
    <n v="145.1"/>
    <n v="1"/>
  </r>
  <r>
    <s v="SpokCity"/>
    <x v="29"/>
    <s v="14767594"/>
    <n v="145.1"/>
    <n v="145.1"/>
    <x v="2"/>
    <d v="2017-03-31T00:00:00"/>
    <x v="11"/>
    <n v="5770020"/>
    <n v="145.1"/>
    <n v="1"/>
  </r>
  <r>
    <s v="COUNTY"/>
    <x v="29"/>
    <s v="14767594"/>
    <n v="145.1"/>
    <n v="145.1"/>
    <x v="2"/>
    <d v="2017-03-31T00:00:00"/>
    <x v="11"/>
    <n v="5009735"/>
    <n v="145.1"/>
    <n v="1"/>
  </r>
  <r>
    <s v="COUNTY"/>
    <x v="29"/>
    <s v="14767594"/>
    <n v="145.1"/>
    <n v="145.1"/>
    <x v="2"/>
    <d v="2017-03-31T00:00:00"/>
    <x v="11"/>
    <n v="5783830"/>
    <n v="145.1"/>
    <n v="1"/>
  </r>
  <r>
    <s v="COUNTY"/>
    <x v="29"/>
    <s v="14767594"/>
    <n v="145.1"/>
    <n v="145.1"/>
    <x v="2"/>
    <d v="2017-03-31T00:00:00"/>
    <x v="11"/>
    <n v="5780890"/>
    <n v="145.1"/>
    <n v="1"/>
  </r>
  <r>
    <s v="COUNTY"/>
    <x v="29"/>
    <s v="14767594"/>
    <n v="145.1"/>
    <n v="145.1"/>
    <x v="2"/>
    <d v="2017-03-31T00:00:00"/>
    <x v="11"/>
    <n v="5741740"/>
    <n v="145.1"/>
    <n v="1"/>
  </r>
  <r>
    <s v="COUNTY"/>
    <x v="29"/>
    <s v="14767594"/>
    <n v="725.5"/>
    <n v="725.5"/>
    <x v="2"/>
    <d v="2017-03-31T00:00:00"/>
    <x v="11"/>
    <n v="5775550"/>
    <n v="145.1"/>
    <n v="5"/>
  </r>
  <r>
    <s v="COUNTY"/>
    <x v="29"/>
    <s v="14767594"/>
    <n v="145.1"/>
    <n v="145.1"/>
    <x v="2"/>
    <d v="2017-03-31T00:00:00"/>
    <x v="11"/>
    <n v="5788340"/>
    <n v="145.1"/>
    <n v="1"/>
  </r>
  <r>
    <s v="COUNTY"/>
    <x v="30"/>
    <s v="790312"/>
    <n v="61.72"/>
    <n v="61.72"/>
    <x v="2"/>
    <d v="2016-04-22T00:00:00"/>
    <x v="0"/>
    <n v="5781420"/>
    <n v="61.72"/>
    <n v="1"/>
  </r>
  <r>
    <s v="COUNTY"/>
    <x v="30"/>
    <s v="794671"/>
    <n v="61.72"/>
    <n v="61.72"/>
    <x v="2"/>
    <d v="2016-05-03T00:00:00"/>
    <x v="1"/>
    <n v="5010515"/>
    <n v="61.72"/>
    <n v="1"/>
  </r>
  <r>
    <s v="SpokCity"/>
    <x v="30"/>
    <s v="800815"/>
    <n v="123.44"/>
    <n v="123.44"/>
    <x v="2"/>
    <d v="2016-05-26T00:00:00"/>
    <x v="1"/>
    <n v="5012637"/>
    <n v="61.72"/>
    <n v="2"/>
  </r>
  <r>
    <s v="COUNTY"/>
    <x v="30"/>
    <s v="817564"/>
    <n v="61.72"/>
    <n v="61.72"/>
    <x v="2"/>
    <d v="2016-06-28T00:00:00"/>
    <x v="2"/>
    <n v="5704320"/>
    <n v="61.72"/>
    <n v="1"/>
  </r>
  <r>
    <s v="AWH"/>
    <x v="30"/>
    <s v="815714"/>
    <n v="61.72"/>
    <n v="61.72"/>
    <x v="2"/>
    <d v="2016-06-29T00:00:00"/>
    <x v="2"/>
    <n v="5010631"/>
    <n v="61.72"/>
    <n v="1"/>
  </r>
  <r>
    <s v="COUNTY"/>
    <x v="30"/>
    <s v="822075"/>
    <n v="61.72"/>
    <n v="61.72"/>
    <x v="2"/>
    <d v="2016-07-08T00:00:00"/>
    <x v="3"/>
    <n v="5768470"/>
    <n v="61.72"/>
    <n v="1"/>
  </r>
  <r>
    <s v="AWH"/>
    <x v="30"/>
    <s v="827175"/>
    <n v="61.72"/>
    <n v="61.72"/>
    <x v="2"/>
    <d v="2016-07-19T00:00:00"/>
    <x v="3"/>
    <n v="5010631"/>
    <n v="61.72"/>
    <n v="1"/>
  </r>
  <r>
    <s v="AWH"/>
    <x v="30"/>
    <s v="829719"/>
    <n v="61.72"/>
    <n v="61.72"/>
    <x v="2"/>
    <d v="2016-07-27T00:00:00"/>
    <x v="3"/>
    <n v="5010631"/>
    <n v="61.72"/>
    <n v="1"/>
  </r>
  <r>
    <s v="COUNTY"/>
    <x v="30"/>
    <s v="846116"/>
    <n v="61.72"/>
    <n v="61.72"/>
    <x v="2"/>
    <d v="2016-08-30T00:00:00"/>
    <x v="4"/>
    <n v="5010367"/>
    <n v="61.72"/>
    <n v="1"/>
  </r>
  <r>
    <s v="COUNTY"/>
    <x v="30"/>
    <s v="887063"/>
    <n v="61.72"/>
    <n v="61.72"/>
    <x v="2"/>
    <d v="2016-11-22T00:00:00"/>
    <x v="7"/>
    <n v="5010515"/>
    <n v="61.72"/>
    <n v="1"/>
  </r>
  <r>
    <s v="COUNTY"/>
    <x v="30"/>
    <s v="895565"/>
    <n v="61.72"/>
    <n v="61.72"/>
    <x v="2"/>
    <d v="2016-12-20T00:00:00"/>
    <x v="8"/>
    <n v="5748430"/>
    <n v="61.72"/>
    <n v="1"/>
  </r>
  <r>
    <s v="COUNTY"/>
    <x v="30"/>
    <s v="927464"/>
    <n v="62.08"/>
    <n v="62.08"/>
    <x v="2"/>
    <d v="2017-03-02T00:00:00"/>
    <x v="11"/>
    <n v="5010681"/>
    <n v="62.08"/>
    <n v="1"/>
  </r>
  <r>
    <s v="COUNTY"/>
    <x v="30"/>
    <s v="934716"/>
    <n v="62.08"/>
    <n v="62.08"/>
    <x v="2"/>
    <d v="2017-03-09T00:00:00"/>
    <x v="11"/>
    <n v="5781040"/>
    <n v="62.08"/>
    <n v="1"/>
  </r>
  <r>
    <s v="COUNTY"/>
    <x v="31"/>
    <s v="829851"/>
    <n v="7.5"/>
    <n v="7.5"/>
    <x v="2"/>
    <d v="2016-07-29T00:00:00"/>
    <x v="3"/>
    <n v="5784120"/>
    <n v="1.25"/>
    <n v="6"/>
  </r>
  <r>
    <s v="COUNTY"/>
    <x v="31"/>
    <s v="829976"/>
    <n v="7.5"/>
    <n v="7.5"/>
    <x v="2"/>
    <d v="2016-07-29T00:00:00"/>
    <x v="3"/>
    <n v="5784120"/>
    <n v="1.25"/>
    <n v="6"/>
  </r>
  <r>
    <s v="COUNTY"/>
    <x v="31"/>
    <s v="844668"/>
    <n v="11.25"/>
    <n v="11.25"/>
    <x v="2"/>
    <d v="2016-08-30T00:00:00"/>
    <x v="4"/>
    <n v="5784120"/>
    <n v="1.25"/>
    <n v="9"/>
  </r>
  <r>
    <s v="COUNTY"/>
    <x v="32"/>
    <s v="894152"/>
    <n v="-39.869999999999997"/>
    <n v="39.869999999999997"/>
    <x v="2"/>
    <d v="2016-12-15T00:00:00"/>
    <x v="8"/>
    <n v="5007100"/>
    <n v="39.869999999999997"/>
    <n v="-1"/>
  </r>
  <r>
    <s v="COUNTY"/>
    <x v="32"/>
    <s v="895326"/>
    <n v="39.869999999999997"/>
    <n v="39.869999999999997"/>
    <x v="2"/>
    <d v="2016-12-20T00:00:00"/>
    <x v="8"/>
    <n v="5007100"/>
    <n v="39.869999999999997"/>
    <n v="1"/>
  </r>
  <r>
    <s v="COUNTY"/>
    <x v="33"/>
    <s v="782069"/>
    <n v="57.4"/>
    <n v="57.4"/>
    <x v="2"/>
    <d v="2016-04-22T00:00:00"/>
    <x v="0"/>
    <n v="5010914"/>
    <n v="143.5"/>
    <n v="0.39999999999999997"/>
  </r>
  <r>
    <s v="COUNTY"/>
    <x v="33"/>
    <s v="783225"/>
    <n v="57.4"/>
    <n v="57.4"/>
    <x v="2"/>
    <d v="2016-04-22T00:00:00"/>
    <x v="0"/>
    <n v="5010385"/>
    <n v="143.5"/>
    <n v="0.39999999999999997"/>
  </r>
  <r>
    <s v="COUNTY"/>
    <x v="33"/>
    <s v="784288"/>
    <n v="35.880000000000003"/>
    <n v="35.880000000000003"/>
    <x v="2"/>
    <d v="2016-04-26T00:00:00"/>
    <x v="0"/>
    <n v="5010380"/>
    <n v="143.5"/>
    <n v="0.25003484320557495"/>
  </r>
  <r>
    <s v="AWH"/>
    <x v="33"/>
    <s v="12053654"/>
    <n v="143.5"/>
    <n v="143.5"/>
    <x v="2"/>
    <d v="2016-04-30T00:00:00"/>
    <x v="0"/>
    <n v="5010631"/>
    <n v="143.5"/>
    <n v="1"/>
  </r>
  <r>
    <s v="SpokCity"/>
    <x v="33"/>
    <s v="12053654"/>
    <n v="861"/>
    <n v="861"/>
    <x v="2"/>
    <d v="2016-04-30T00:00:00"/>
    <x v="0"/>
    <n v="5010401"/>
    <n v="143.5"/>
    <n v="6"/>
  </r>
  <r>
    <s v="SpokCity"/>
    <x v="33"/>
    <s v="12053654"/>
    <n v="143.5"/>
    <n v="143.5"/>
    <x v="2"/>
    <d v="2016-04-30T00:00:00"/>
    <x v="0"/>
    <n v="5010445"/>
    <n v="143.5"/>
    <n v="1"/>
  </r>
  <r>
    <s v="COUNTY"/>
    <x v="33"/>
    <s v="12053654"/>
    <n v="1722"/>
    <n v="1722"/>
    <x v="2"/>
    <d v="2016-04-30T00:00:00"/>
    <x v="0"/>
    <n v="5721640"/>
    <n v="143.5"/>
    <n v="12"/>
  </r>
  <r>
    <s v="COUNTY"/>
    <x v="33"/>
    <s v="12053654"/>
    <n v="430.5"/>
    <n v="430.5"/>
    <x v="2"/>
    <d v="2016-04-30T00:00:00"/>
    <x v="0"/>
    <n v="5013581"/>
    <n v="143.5"/>
    <n v="3"/>
  </r>
  <r>
    <s v="COUNTY"/>
    <x v="33"/>
    <s v="12053654"/>
    <n v="2439.5"/>
    <n v="2439.5"/>
    <x v="2"/>
    <d v="2016-04-30T00:00:00"/>
    <x v="0"/>
    <n v="5765370"/>
    <n v="143.5"/>
    <n v="17"/>
  </r>
  <r>
    <s v="COUNTY"/>
    <x v="33"/>
    <s v="794973"/>
    <n v="107.63"/>
    <n v="107.63"/>
    <x v="2"/>
    <d v="2016-05-13T00:00:00"/>
    <x v="1"/>
    <n v="5777690"/>
    <n v="143.5"/>
    <n v="0.7500348432055749"/>
  </r>
  <r>
    <s v="SpokCity"/>
    <x v="33"/>
    <s v="803085"/>
    <n v="143.5"/>
    <n v="143.5"/>
    <x v="2"/>
    <d v="2016-05-31T00:00:00"/>
    <x v="1"/>
    <n v="5010445"/>
    <n v="143.5"/>
    <n v="1"/>
  </r>
  <r>
    <s v="AWH"/>
    <x v="33"/>
    <s v="12281785"/>
    <n v="143.5"/>
    <n v="143.5"/>
    <x v="2"/>
    <d v="2016-05-31T00:00:00"/>
    <x v="1"/>
    <n v="5010631"/>
    <n v="143.5"/>
    <n v="1"/>
  </r>
  <r>
    <s v="SpokCity"/>
    <x v="33"/>
    <s v="12281785"/>
    <n v="861"/>
    <n v="861"/>
    <x v="2"/>
    <d v="2016-05-31T00:00:00"/>
    <x v="1"/>
    <n v="5010676"/>
    <n v="143.5"/>
    <n v="6"/>
  </r>
  <r>
    <s v="COUNTY"/>
    <x v="33"/>
    <s v="12281785"/>
    <n v="2152.5"/>
    <n v="2152.5"/>
    <x v="2"/>
    <d v="2016-05-31T00:00:00"/>
    <x v="1"/>
    <n v="5010380"/>
    <n v="143.5"/>
    <n v="15"/>
  </r>
  <r>
    <s v="COUNTY"/>
    <x v="33"/>
    <s v="12281785"/>
    <n v="287"/>
    <n v="287"/>
    <x v="2"/>
    <d v="2016-05-31T00:00:00"/>
    <x v="1"/>
    <n v="5013581"/>
    <n v="143.5"/>
    <n v="2"/>
  </r>
  <r>
    <s v="COUNTY"/>
    <x v="33"/>
    <s v="12281785"/>
    <n v="2439.5"/>
    <n v="2439.5"/>
    <x v="2"/>
    <d v="2016-05-31T00:00:00"/>
    <x v="1"/>
    <n v="5765370"/>
    <n v="143.5"/>
    <n v="17"/>
  </r>
  <r>
    <s v="COUNTY"/>
    <x v="33"/>
    <s v="800067"/>
    <n v="143.5"/>
    <n v="143.5"/>
    <x v="2"/>
    <d v="2016-06-01T00:00:00"/>
    <x v="2"/>
    <n v="5741730"/>
    <n v="143.5"/>
    <n v="1"/>
  </r>
  <r>
    <s v="COUNTY"/>
    <x v="33"/>
    <s v="803961"/>
    <n v="28.7"/>
    <n v="28.7"/>
    <x v="2"/>
    <d v="2016-06-01T00:00:00"/>
    <x v="2"/>
    <n v="5010584"/>
    <n v="143.5"/>
    <n v="0.19999999999999998"/>
  </r>
  <r>
    <s v="SpokCity"/>
    <x v="33"/>
    <s v="803091"/>
    <n v="143.5"/>
    <n v="143.5"/>
    <x v="2"/>
    <d v="2016-06-02T00:00:00"/>
    <x v="2"/>
    <n v="5010445"/>
    <n v="143.5"/>
    <n v="1"/>
  </r>
  <r>
    <s v="AWH"/>
    <x v="33"/>
    <s v="12565628"/>
    <n v="143.5"/>
    <n v="143.5"/>
    <x v="2"/>
    <d v="2016-06-30T00:00:00"/>
    <x v="2"/>
    <n v="5010631"/>
    <n v="143.5"/>
    <n v="1"/>
  </r>
  <r>
    <s v="SpokCity"/>
    <x v="33"/>
    <s v="12565628"/>
    <n v="861"/>
    <n v="861"/>
    <x v="2"/>
    <d v="2016-06-30T00:00:00"/>
    <x v="2"/>
    <n v="5010401"/>
    <n v="143.5"/>
    <n v="6"/>
  </r>
  <r>
    <s v="COUNTY"/>
    <x v="33"/>
    <s v="12565628"/>
    <n v="2296"/>
    <n v="2296"/>
    <x v="2"/>
    <d v="2016-06-30T00:00:00"/>
    <x v="2"/>
    <n v="5777690"/>
    <n v="143.5"/>
    <n v="16"/>
  </r>
  <r>
    <s v="COUNTY"/>
    <x v="33"/>
    <s v="12565628"/>
    <n v="287"/>
    <n v="287"/>
    <x v="2"/>
    <d v="2016-06-30T00:00:00"/>
    <x v="2"/>
    <n v="5013581"/>
    <n v="143.5"/>
    <n v="2"/>
  </r>
  <r>
    <s v="COUNTY"/>
    <x v="33"/>
    <s v="12565628"/>
    <n v="2296"/>
    <n v="2296"/>
    <x v="2"/>
    <d v="2016-06-30T00:00:00"/>
    <x v="2"/>
    <n v="5765370"/>
    <n v="143.5"/>
    <n v="16"/>
  </r>
  <r>
    <s v="COUNTY"/>
    <x v="33"/>
    <s v="818475"/>
    <n v="28.7"/>
    <n v="28.7"/>
    <x v="2"/>
    <d v="2016-07-01T00:00:00"/>
    <x v="3"/>
    <n v="5704320"/>
    <n v="143.5"/>
    <n v="0.19999999999999998"/>
  </r>
  <r>
    <s v="COUNTY"/>
    <x v="33"/>
    <s v="824043"/>
    <n v="86.1"/>
    <n v="86.1"/>
    <x v="2"/>
    <d v="2016-07-15T00:00:00"/>
    <x v="3"/>
    <n v="5010914"/>
    <n v="143.5"/>
    <n v="0.6"/>
  </r>
  <r>
    <s v="COUNTY"/>
    <x v="33"/>
    <s v="828372"/>
    <n v="143.52000000000001"/>
    <n v="143.52000000000001"/>
    <x v="2"/>
    <d v="2016-07-26T00:00:00"/>
    <x v="3"/>
    <n v="5010380"/>
    <n v="143.5"/>
    <n v="1.0001393728222998"/>
  </r>
  <r>
    <s v="AWH"/>
    <x v="33"/>
    <s v="12822783"/>
    <n v="143.5"/>
    <n v="143.5"/>
    <x v="2"/>
    <d v="2016-07-31T00:00:00"/>
    <x v="3"/>
    <n v="5010631"/>
    <n v="143.5"/>
    <n v="1"/>
  </r>
  <r>
    <s v="SpokCity"/>
    <x v="33"/>
    <s v="12822783"/>
    <n v="861"/>
    <n v="861"/>
    <x v="2"/>
    <d v="2016-07-31T00:00:00"/>
    <x v="3"/>
    <n v="5010676"/>
    <n v="143.5"/>
    <n v="6"/>
  </r>
  <r>
    <s v="SpokCity"/>
    <x v="33"/>
    <s v="12822783"/>
    <n v="143.5"/>
    <n v="143.5"/>
    <x v="2"/>
    <d v="2016-07-31T00:00:00"/>
    <x v="3"/>
    <n v="5010445"/>
    <n v="143.5"/>
    <n v="1"/>
  </r>
  <r>
    <s v="COUNTY"/>
    <x v="33"/>
    <s v="12822783"/>
    <n v="2009"/>
    <n v="2009"/>
    <x v="2"/>
    <d v="2016-07-31T00:00:00"/>
    <x v="3"/>
    <n v="5777690"/>
    <n v="143.5"/>
    <n v="14"/>
  </r>
  <r>
    <s v="COUNTY"/>
    <x v="33"/>
    <s v="12822783"/>
    <n v="287"/>
    <n v="287"/>
    <x v="2"/>
    <d v="2016-07-31T00:00:00"/>
    <x v="3"/>
    <n v="5013581"/>
    <n v="143.5"/>
    <n v="2"/>
  </r>
  <r>
    <s v="COUNTY"/>
    <x v="33"/>
    <s v="12822783"/>
    <n v="2296"/>
    <n v="2296"/>
    <x v="2"/>
    <d v="2016-07-31T00:00:00"/>
    <x v="3"/>
    <n v="5765370"/>
    <n v="143.5"/>
    <n v="16"/>
  </r>
  <r>
    <s v="AWH"/>
    <x v="33"/>
    <s v="13084370"/>
    <n v="143.5"/>
    <n v="143.5"/>
    <x v="2"/>
    <d v="2016-08-31T00:00:00"/>
    <x v="4"/>
    <n v="5010631"/>
    <n v="143.5"/>
    <n v="1"/>
  </r>
  <r>
    <s v="SpokCity"/>
    <x v="33"/>
    <s v="13084370"/>
    <n v="861"/>
    <n v="861"/>
    <x v="2"/>
    <d v="2016-08-31T00:00:00"/>
    <x v="4"/>
    <n v="5010401"/>
    <n v="143.5"/>
    <n v="6"/>
  </r>
  <r>
    <s v="SpokCity"/>
    <x v="33"/>
    <s v="13084370"/>
    <n v="143.5"/>
    <n v="143.5"/>
    <x v="2"/>
    <d v="2016-08-31T00:00:00"/>
    <x v="4"/>
    <n v="5010445"/>
    <n v="143.5"/>
    <n v="1"/>
  </r>
  <r>
    <s v="COUNTY"/>
    <x v="33"/>
    <s v="13084370"/>
    <n v="2009"/>
    <n v="2009"/>
    <x v="2"/>
    <d v="2016-08-31T00:00:00"/>
    <x v="4"/>
    <n v="5777690"/>
    <n v="143.5"/>
    <n v="14"/>
  </r>
  <r>
    <s v="COUNTY"/>
    <x v="33"/>
    <s v="13084370"/>
    <n v="287"/>
    <n v="287"/>
    <x v="2"/>
    <d v="2016-08-31T00:00:00"/>
    <x v="4"/>
    <n v="5013581"/>
    <n v="143.5"/>
    <n v="2"/>
  </r>
  <r>
    <s v="COUNTY"/>
    <x v="33"/>
    <s v="13084370"/>
    <n v="2296"/>
    <n v="2296"/>
    <x v="2"/>
    <d v="2016-08-31T00:00:00"/>
    <x v="4"/>
    <n v="5765370"/>
    <n v="143.5"/>
    <n v="16"/>
  </r>
  <r>
    <s v="COUNTY"/>
    <x v="33"/>
    <s v="845621"/>
    <n v="28.7"/>
    <n v="28.7"/>
    <x v="2"/>
    <d v="2016-09-01T00:00:00"/>
    <x v="5"/>
    <n v="5765370"/>
    <n v="143.5"/>
    <n v="0.19999999999999998"/>
  </r>
  <r>
    <s v="AWH"/>
    <x v="33"/>
    <s v="13360500"/>
    <n v="143.5"/>
    <n v="143.5"/>
    <x v="2"/>
    <d v="2016-09-30T00:00:00"/>
    <x v="5"/>
    <n v="5010631"/>
    <n v="143.5"/>
    <n v="1"/>
  </r>
  <r>
    <s v="SpokCity"/>
    <x v="33"/>
    <s v="13360500"/>
    <n v="861"/>
    <n v="861"/>
    <x v="2"/>
    <d v="2016-09-30T00:00:00"/>
    <x v="5"/>
    <n v="5010676"/>
    <n v="143.5"/>
    <n v="6"/>
  </r>
  <r>
    <s v="SpokCity"/>
    <x v="33"/>
    <s v="13360500"/>
    <n v="143.5"/>
    <n v="143.5"/>
    <x v="2"/>
    <d v="2016-09-30T00:00:00"/>
    <x v="5"/>
    <n v="5010445"/>
    <n v="143.5"/>
    <n v="1"/>
  </r>
  <r>
    <s v="COUNTY"/>
    <x v="33"/>
    <s v="13360500"/>
    <n v="2009"/>
    <n v="2009"/>
    <x v="2"/>
    <d v="2016-09-30T00:00:00"/>
    <x v="5"/>
    <n v="5777690"/>
    <n v="143.5"/>
    <n v="14"/>
  </r>
  <r>
    <s v="COUNTY"/>
    <x v="33"/>
    <s v="13360500"/>
    <n v="287"/>
    <n v="287"/>
    <x v="2"/>
    <d v="2016-09-30T00:00:00"/>
    <x v="5"/>
    <n v="5013581"/>
    <n v="143.5"/>
    <n v="2"/>
  </r>
  <r>
    <s v="COUNTY"/>
    <x v="33"/>
    <s v="13360500"/>
    <n v="2152.5"/>
    <n v="2152.5"/>
    <x v="2"/>
    <d v="2016-09-30T00:00:00"/>
    <x v="5"/>
    <n v="5010568"/>
    <n v="143.5"/>
    <n v="15"/>
  </r>
  <r>
    <s v="SpokCity"/>
    <x v="33"/>
    <s v="859342"/>
    <n v="143.5"/>
    <n v="143.5"/>
    <x v="2"/>
    <d v="2016-10-01T00:00:00"/>
    <x v="6"/>
    <n v="5012637"/>
    <n v="143.5"/>
    <n v="1"/>
  </r>
  <r>
    <s v="COUNTY"/>
    <x v="33"/>
    <s v="864225"/>
    <n v="35.880000000000003"/>
    <n v="35.880000000000003"/>
    <x v="2"/>
    <d v="2016-10-07T00:00:00"/>
    <x v="6"/>
    <n v="5777690"/>
    <n v="143.5"/>
    <n v="0.25003484320557495"/>
  </r>
  <r>
    <s v="AWH"/>
    <x v="33"/>
    <s v="13629847"/>
    <n v="143.5"/>
    <n v="143.5"/>
    <x v="2"/>
    <d v="2016-10-31T00:00:00"/>
    <x v="6"/>
    <n v="5010631"/>
    <n v="143.5"/>
    <n v="1"/>
  </r>
  <r>
    <s v="SpokCity"/>
    <x v="33"/>
    <s v="13629847"/>
    <n v="861"/>
    <n v="861"/>
    <x v="2"/>
    <d v="2016-10-31T00:00:00"/>
    <x v="6"/>
    <n v="5010401"/>
    <n v="143.5"/>
    <n v="6"/>
  </r>
  <r>
    <s v="SpokCity"/>
    <x v="33"/>
    <s v="13629847"/>
    <n v="143.5"/>
    <n v="143.5"/>
    <x v="2"/>
    <d v="2016-10-31T00:00:00"/>
    <x v="6"/>
    <n v="5010445"/>
    <n v="143.5"/>
    <n v="1"/>
  </r>
  <r>
    <s v="COUNTY"/>
    <x v="33"/>
    <s v="13629847"/>
    <n v="1865.5"/>
    <n v="1865.5"/>
    <x v="2"/>
    <d v="2016-10-31T00:00:00"/>
    <x v="6"/>
    <n v="5721640"/>
    <n v="143.5"/>
    <n v="13"/>
  </r>
  <r>
    <s v="COUNTY"/>
    <x v="33"/>
    <s v="13629847"/>
    <n v="287"/>
    <n v="287"/>
    <x v="2"/>
    <d v="2016-10-31T00:00:00"/>
    <x v="6"/>
    <n v="5013581"/>
    <n v="143.5"/>
    <n v="2"/>
  </r>
  <r>
    <s v="COUNTY"/>
    <x v="33"/>
    <s v="13629847"/>
    <n v="2152.5"/>
    <n v="2152.5"/>
    <x v="2"/>
    <d v="2016-10-31T00:00:00"/>
    <x v="6"/>
    <n v="5010359"/>
    <n v="143.5"/>
    <n v="15"/>
  </r>
  <r>
    <s v="SpokCity"/>
    <x v="33"/>
    <s v="880588"/>
    <n v="-143.5"/>
    <n v="143.5"/>
    <x v="2"/>
    <d v="2016-11-01T00:00:00"/>
    <x v="7"/>
    <n v="5010445"/>
    <n v="143.5"/>
    <n v="-1"/>
  </r>
  <r>
    <s v="SpokCity"/>
    <x v="33"/>
    <s v="880589"/>
    <n v="-143.5"/>
    <n v="143.5"/>
    <x v="2"/>
    <d v="2016-11-01T00:00:00"/>
    <x v="7"/>
    <n v="5010445"/>
    <n v="143.5"/>
    <n v="-1"/>
  </r>
  <r>
    <s v="SpokCity"/>
    <x v="33"/>
    <s v="880590"/>
    <n v="-143.5"/>
    <n v="143.5"/>
    <x v="2"/>
    <d v="2016-11-01T00:00:00"/>
    <x v="7"/>
    <n v="5010445"/>
    <n v="143.5"/>
    <n v="-1"/>
  </r>
  <r>
    <s v="AWH"/>
    <x v="33"/>
    <s v="13860703"/>
    <n v="143.5"/>
    <n v="143.5"/>
    <x v="2"/>
    <d v="2016-11-30T00:00:00"/>
    <x v="7"/>
    <n v="5010631"/>
    <n v="143.5"/>
    <n v="1"/>
  </r>
  <r>
    <s v="SpokCity"/>
    <x v="33"/>
    <s v="13860703"/>
    <n v="1004.5"/>
    <n v="1004.5"/>
    <x v="2"/>
    <d v="2016-11-30T00:00:00"/>
    <x v="7"/>
    <n v="5010676"/>
    <n v="143.5"/>
    <n v="7"/>
  </r>
  <r>
    <s v="COUNTY"/>
    <x v="33"/>
    <s v="13860703"/>
    <n v="1865.5"/>
    <n v="1865.5"/>
    <x v="2"/>
    <d v="2016-11-30T00:00:00"/>
    <x v="7"/>
    <n v="5010385"/>
    <n v="143.5"/>
    <n v="13"/>
  </r>
  <r>
    <s v="COUNTY"/>
    <x v="33"/>
    <s v="13860703"/>
    <n v="287"/>
    <n v="287"/>
    <x v="2"/>
    <d v="2016-11-30T00:00:00"/>
    <x v="7"/>
    <n v="5013581"/>
    <n v="143.5"/>
    <n v="2"/>
  </r>
  <r>
    <s v="COUNTY"/>
    <x v="33"/>
    <s v="13860703"/>
    <n v="2152.5"/>
    <n v="2152.5"/>
    <x v="2"/>
    <d v="2016-11-30T00:00:00"/>
    <x v="7"/>
    <n v="5010568"/>
    <n v="143.5"/>
    <n v="15"/>
  </r>
  <r>
    <s v="SpokCity"/>
    <x v="33"/>
    <s v="891534"/>
    <n v="57.4"/>
    <n v="57.4"/>
    <x v="2"/>
    <d v="2016-12-08T00:00:00"/>
    <x v="8"/>
    <n v="5012637"/>
    <n v="143.5"/>
    <n v="0.39999999999999997"/>
  </r>
  <r>
    <s v="COUNTY"/>
    <x v="33"/>
    <s v="898688"/>
    <n v="143.5"/>
    <n v="143.5"/>
    <x v="2"/>
    <d v="2016-12-27T00:00:00"/>
    <x v="8"/>
    <n v="5715540"/>
    <n v="143.5"/>
    <n v="1"/>
  </r>
  <r>
    <s v="AWH"/>
    <x v="33"/>
    <s v="14071088"/>
    <n v="143.5"/>
    <n v="143.5"/>
    <x v="2"/>
    <d v="2016-12-31T00:00:00"/>
    <x v="8"/>
    <n v="5010631"/>
    <n v="143.5"/>
    <n v="1"/>
  </r>
  <r>
    <s v="SpokCity"/>
    <x v="33"/>
    <s v="14071088"/>
    <n v="861"/>
    <n v="861"/>
    <x v="2"/>
    <d v="2016-12-31T00:00:00"/>
    <x v="8"/>
    <n v="5010401"/>
    <n v="143.5"/>
    <n v="6"/>
  </r>
  <r>
    <s v="COUNTY"/>
    <x v="33"/>
    <s v="14071088"/>
    <n v="1722"/>
    <n v="1722"/>
    <x v="2"/>
    <d v="2016-12-31T00:00:00"/>
    <x v="8"/>
    <n v="5721640"/>
    <n v="143.5"/>
    <n v="12"/>
  </r>
  <r>
    <s v="COUNTY"/>
    <x v="33"/>
    <s v="14071088"/>
    <n v="287"/>
    <n v="287"/>
    <x v="2"/>
    <d v="2016-12-31T00:00:00"/>
    <x v="8"/>
    <n v="5013581"/>
    <n v="143.5"/>
    <n v="2"/>
  </r>
  <r>
    <s v="COUNTY"/>
    <x v="33"/>
    <s v="14071088"/>
    <n v="2152.5"/>
    <n v="2152.5"/>
    <x v="2"/>
    <d v="2016-12-31T00:00:00"/>
    <x v="8"/>
    <n v="5010359"/>
    <n v="143.5"/>
    <n v="15"/>
  </r>
  <r>
    <s v="AWH"/>
    <x v="33"/>
    <s v="14319018"/>
    <n v="145.1"/>
    <n v="145.1"/>
    <x v="2"/>
    <d v="2017-01-31T00:00:00"/>
    <x v="9"/>
    <n v="5010631"/>
    <n v="145.1"/>
    <n v="1"/>
  </r>
  <r>
    <s v="SpokCity"/>
    <x v="33"/>
    <s v="14319018"/>
    <n v="725.5"/>
    <n v="725.5"/>
    <x v="2"/>
    <d v="2017-01-31T00:00:00"/>
    <x v="9"/>
    <n v="5010676"/>
    <n v="145.1"/>
    <n v="5"/>
  </r>
  <r>
    <s v="COUNTY"/>
    <x v="33"/>
    <s v="14319018"/>
    <n v="1741.2"/>
    <n v="1741.2"/>
    <x v="2"/>
    <d v="2017-01-31T00:00:00"/>
    <x v="9"/>
    <n v="5010385"/>
    <n v="145.1"/>
    <n v="12"/>
  </r>
  <r>
    <s v="COUNTY"/>
    <x v="33"/>
    <s v="14319018"/>
    <n v="290.2"/>
    <n v="290.2"/>
    <x v="2"/>
    <d v="2017-01-31T00:00:00"/>
    <x v="9"/>
    <n v="5013581"/>
    <n v="145.1"/>
    <n v="2"/>
  </r>
  <r>
    <s v="COUNTY"/>
    <x v="33"/>
    <s v="14319018"/>
    <n v="2176.5"/>
    <n v="2176.5"/>
    <x v="2"/>
    <d v="2017-01-31T00:00:00"/>
    <x v="9"/>
    <n v="5010568"/>
    <n v="145.1"/>
    <n v="15"/>
  </r>
  <r>
    <s v="AWH"/>
    <x v="33"/>
    <s v="14497989"/>
    <n v="145.1"/>
    <n v="145.1"/>
    <x v="2"/>
    <d v="2017-02-28T00:00:00"/>
    <x v="10"/>
    <n v="5010631"/>
    <n v="145.1"/>
    <n v="1"/>
  </r>
  <r>
    <s v="SpokCity"/>
    <x v="33"/>
    <s v="14497989"/>
    <n v="725.5"/>
    <n v="725.5"/>
    <x v="2"/>
    <d v="2017-02-28T00:00:00"/>
    <x v="10"/>
    <n v="5010401"/>
    <n v="145.1"/>
    <n v="5"/>
  </r>
  <r>
    <s v="COUNTY"/>
    <x v="33"/>
    <s v="14497989"/>
    <n v="1741.2"/>
    <n v="1741.2"/>
    <x v="2"/>
    <d v="2017-02-28T00:00:00"/>
    <x v="10"/>
    <n v="5721640"/>
    <n v="145.1"/>
    <n v="12"/>
  </r>
  <r>
    <s v="COUNTY"/>
    <x v="33"/>
    <s v="14497989"/>
    <n v="290.2"/>
    <n v="290.2"/>
    <x v="2"/>
    <d v="2017-02-28T00:00:00"/>
    <x v="10"/>
    <n v="5013581"/>
    <n v="145.1"/>
    <n v="2"/>
  </r>
  <r>
    <s v="COUNTY"/>
    <x v="33"/>
    <s v="14497989"/>
    <n v="2176.5"/>
    <n v="2176.5"/>
    <x v="2"/>
    <d v="2017-02-28T00:00:00"/>
    <x v="10"/>
    <n v="5010359"/>
    <n v="145.1"/>
    <n v="15"/>
  </r>
  <r>
    <s v="AWH"/>
    <x v="33"/>
    <s v="943312"/>
    <n v="-145.1"/>
    <n v="145.1"/>
    <x v="2"/>
    <d v="2017-03-01T00:00:00"/>
    <x v="11"/>
    <n v="5010631"/>
    <n v="145.1"/>
    <n v="-1"/>
  </r>
  <r>
    <s v="AWH"/>
    <x v="33"/>
    <s v="14767594"/>
    <n v="145.1"/>
    <n v="145.1"/>
    <x v="2"/>
    <d v="2017-03-31T00:00:00"/>
    <x v="11"/>
    <n v="5010631"/>
    <n v="145.1"/>
    <n v="1"/>
  </r>
  <r>
    <s v="SpokCity"/>
    <x v="33"/>
    <s v="14767594"/>
    <n v="725.5"/>
    <n v="725.5"/>
    <x v="2"/>
    <d v="2017-03-31T00:00:00"/>
    <x v="11"/>
    <n v="5010676"/>
    <n v="145.1"/>
    <n v="5"/>
  </r>
  <r>
    <s v="COUNTY"/>
    <x v="33"/>
    <s v="14767594"/>
    <n v="1596.1"/>
    <n v="1596.1"/>
    <x v="2"/>
    <d v="2017-03-31T00:00:00"/>
    <x v="11"/>
    <n v="5010385"/>
    <n v="145.1"/>
    <n v="11"/>
  </r>
  <r>
    <s v="COUNTY"/>
    <x v="33"/>
    <s v="14767594"/>
    <n v="290.2"/>
    <n v="290.2"/>
    <x v="2"/>
    <d v="2017-03-31T00:00:00"/>
    <x v="11"/>
    <n v="5013581"/>
    <n v="145.1"/>
    <n v="2"/>
  </r>
  <r>
    <s v="COUNTY"/>
    <x v="33"/>
    <s v="14767594"/>
    <n v="2176.5"/>
    <n v="2176.5"/>
    <x v="2"/>
    <d v="2017-03-31T00:00:00"/>
    <x v="11"/>
    <n v="5010568"/>
    <n v="145.1"/>
    <n v="15"/>
  </r>
  <r>
    <s v="COUNTY"/>
    <x v="34"/>
    <s v="11790529"/>
    <n v="71.91"/>
    <n v="71.91"/>
    <x v="2"/>
    <d v="2016-04-01T00:00:00"/>
    <x v="0"/>
    <n v="5748500"/>
    <n v="71.91"/>
    <n v="1"/>
  </r>
  <r>
    <s v="COUNTY"/>
    <x v="34"/>
    <s v="783224"/>
    <n v="23.97"/>
    <n v="23.97"/>
    <x v="2"/>
    <d v="2016-04-08T00:00:00"/>
    <x v="0"/>
    <n v="5010385"/>
    <n v="71.91"/>
    <n v="0.33333333333333331"/>
  </r>
  <r>
    <s v="COUNTY"/>
    <x v="34"/>
    <s v="782067"/>
    <n v="47.94"/>
    <n v="47.94"/>
    <x v="2"/>
    <d v="2016-04-15T00:00:00"/>
    <x v="0"/>
    <n v="5010914"/>
    <n v="71.91"/>
    <n v="0.66666666666666663"/>
  </r>
  <r>
    <s v="COUNTY"/>
    <x v="34"/>
    <s v="783250"/>
    <n v="35.96"/>
    <n v="35.96"/>
    <x v="2"/>
    <d v="2016-04-20T00:00:00"/>
    <x v="0"/>
    <n v="5010646"/>
    <n v="71.91"/>
    <n v="0.50006953135864274"/>
  </r>
  <r>
    <s v="COUNTY"/>
    <x v="34"/>
    <s v="784255"/>
    <n v="35.96"/>
    <n v="35.96"/>
    <x v="2"/>
    <d v="2016-04-28T00:00:00"/>
    <x v="0"/>
    <n v="5781040"/>
    <n v="71.91"/>
    <n v="0.50006953135864274"/>
  </r>
  <r>
    <s v="AWH"/>
    <x v="34"/>
    <s v="12053654"/>
    <n v="71.91"/>
    <n v="71.91"/>
    <x v="2"/>
    <d v="2016-04-30T00:00:00"/>
    <x v="0"/>
    <n v="5010602"/>
    <n v="71.91"/>
    <n v="1"/>
  </r>
  <r>
    <s v="SpokCity"/>
    <x v="34"/>
    <s v="12053654"/>
    <n v="359.55"/>
    <n v="359.55"/>
    <x v="2"/>
    <d v="2016-04-30T00:00:00"/>
    <x v="0"/>
    <n v="5010748"/>
    <n v="71.91"/>
    <n v="5"/>
  </r>
  <r>
    <s v="COUNTY"/>
    <x v="34"/>
    <s v="12053654"/>
    <n v="2804.49"/>
    <n v="2804.49"/>
    <x v="2"/>
    <d v="2016-04-30T00:00:00"/>
    <x v="0"/>
    <n v="5013020"/>
    <n v="71.91"/>
    <n v="39"/>
  </r>
  <r>
    <s v="COUNTY"/>
    <x v="34"/>
    <s v="12053654"/>
    <n v="71.91"/>
    <n v="71.91"/>
    <x v="2"/>
    <d v="2016-04-30T00:00:00"/>
    <x v="0"/>
    <n v="5778440"/>
    <n v="71.91"/>
    <n v="1"/>
  </r>
  <r>
    <s v="COUNTY"/>
    <x v="34"/>
    <s v="12053654"/>
    <n v="1078.6500000000001"/>
    <n v="1078.6500000000001"/>
    <x v="2"/>
    <d v="2016-04-30T00:00:00"/>
    <x v="0"/>
    <n v="5015694"/>
    <n v="71.91"/>
    <n v="15.000000000000002"/>
  </r>
  <r>
    <s v="COUNTY"/>
    <x v="34"/>
    <s v="12053654"/>
    <n v="71.91"/>
    <n v="71.91"/>
    <x v="2"/>
    <d v="2016-04-30T00:00:00"/>
    <x v="0"/>
    <n v="5770170"/>
    <n v="71.91"/>
    <n v="1"/>
  </r>
  <r>
    <s v="COUNTY"/>
    <x v="34"/>
    <s v="12053654"/>
    <n v="71.91"/>
    <n v="71.91"/>
    <x v="2"/>
    <d v="2016-04-30T00:00:00"/>
    <x v="0"/>
    <n v="5010521"/>
    <n v="71.91"/>
    <n v="1"/>
  </r>
  <r>
    <s v="COUNTY"/>
    <x v="34"/>
    <s v="784044"/>
    <n v="71.91"/>
    <n v="71.91"/>
    <x v="2"/>
    <d v="2016-05-01T00:00:00"/>
    <x v="1"/>
    <n v="5780980"/>
    <n v="71.91"/>
    <n v="1"/>
  </r>
  <r>
    <s v="SpokCity"/>
    <x v="34"/>
    <s v="800784"/>
    <n v="-23.97"/>
    <n v="23.97"/>
    <x v="2"/>
    <d v="2016-05-01T00:00:00"/>
    <x v="1"/>
    <n v="5012637"/>
    <n v="71.91"/>
    <n v="-0.33333333333333331"/>
  </r>
  <r>
    <s v="SpokCity"/>
    <x v="34"/>
    <s v="800785"/>
    <n v="-71.91"/>
    <n v="71.91"/>
    <x v="2"/>
    <d v="2016-05-01T00:00:00"/>
    <x v="1"/>
    <n v="5012637"/>
    <n v="71.91"/>
    <n v="-1"/>
  </r>
  <r>
    <s v="SpokCity"/>
    <x v="34"/>
    <s v="800786"/>
    <n v="-71.91"/>
    <n v="71.91"/>
    <x v="2"/>
    <d v="2016-05-01T00:00:00"/>
    <x v="1"/>
    <n v="5012637"/>
    <n v="71.91"/>
    <n v="-1"/>
  </r>
  <r>
    <s v="SpokCity"/>
    <x v="34"/>
    <s v="800787"/>
    <n v="-71.91"/>
    <n v="71.91"/>
    <x v="2"/>
    <d v="2016-05-01T00:00:00"/>
    <x v="1"/>
    <n v="5012637"/>
    <n v="71.91"/>
    <n v="-1"/>
  </r>
  <r>
    <s v="SpokCity"/>
    <x v="34"/>
    <s v="800788"/>
    <n v="-71.91"/>
    <n v="71.91"/>
    <x v="2"/>
    <d v="2016-05-01T00:00:00"/>
    <x v="1"/>
    <n v="5012637"/>
    <n v="71.91"/>
    <n v="-1"/>
  </r>
  <r>
    <s v="SpokCity"/>
    <x v="34"/>
    <s v="800789"/>
    <n v="-71.91"/>
    <n v="71.91"/>
    <x v="2"/>
    <d v="2016-05-01T00:00:00"/>
    <x v="1"/>
    <n v="5012637"/>
    <n v="71.91"/>
    <n v="-1"/>
  </r>
  <r>
    <s v="SpokCity"/>
    <x v="34"/>
    <s v="800790"/>
    <n v="-71.91"/>
    <n v="71.91"/>
    <x v="2"/>
    <d v="2016-05-01T00:00:00"/>
    <x v="1"/>
    <n v="5012637"/>
    <n v="71.91"/>
    <n v="-1"/>
  </r>
  <r>
    <s v="COUNTY"/>
    <x v="34"/>
    <s v="11790540"/>
    <n v="71.91"/>
    <n v="71.91"/>
    <x v="2"/>
    <d v="2016-05-01T00:00:00"/>
    <x v="1"/>
    <n v="5748500"/>
    <n v="71.91"/>
    <n v="1"/>
  </r>
  <r>
    <s v="COUNTY"/>
    <x v="34"/>
    <s v="794972"/>
    <n v="35.96"/>
    <n v="35.96"/>
    <x v="2"/>
    <d v="2016-05-06T00:00:00"/>
    <x v="1"/>
    <n v="5777690"/>
    <n v="71.91"/>
    <n v="0.50006953135864274"/>
  </r>
  <r>
    <s v="COUNTY"/>
    <x v="34"/>
    <s v="793209"/>
    <n v="23.97"/>
    <n v="23.97"/>
    <x v="2"/>
    <d v="2016-05-10T00:00:00"/>
    <x v="1"/>
    <n v="5740790"/>
    <n v="71.91"/>
    <n v="0.33333333333333331"/>
  </r>
  <r>
    <s v="COUNTY"/>
    <x v="34"/>
    <s v="796492"/>
    <n v="71.91"/>
    <n v="71.91"/>
    <x v="2"/>
    <d v="2016-05-17T00:00:00"/>
    <x v="1"/>
    <n v="5702800"/>
    <n v="71.91"/>
    <n v="1"/>
  </r>
  <r>
    <s v="SpokCity"/>
    <x v="34"/>
    <s v="800798"/>
    <n v="71.92"/>
    <n v="71.92"/>
    <x v="2"/>
    <d v="2016-05-19T00:00:00"/>
    <x v="1"/>
    <n v="5012637"/>
    <n v="71.91"/>
    <n v="1.0001390627172855"/>
  </r>
  <r>
    <s v="COUNTY"/>
    <x v="34"/>
    <s v="800066"/>
    <n v="71.92"/>
    <n v="71.92"/>
    <x v="2"/>
    <d v="2016-05-26T00:00:00"/>
    <x v="1"/>
    <n v="5741730"/>
    <n v="71.91"/>
    <n v="1.0001390627172855"/>
  </r>
  <r>
    <s v="AWH"/>
    <x v="34"/>
    <s v="12281785"/>
    <n v="71.91"/>
    <n v="71.91"/>
    <x v="2"/>
    <d v="2016-05-31T00:00:00"/>
    <x v="1"/>
    <n v="5010602"/>
    <n v="71.91"/>
    <n v="1"/>
  </r>
  <r>
    <s v="SpokCity"/>
    <x v="34"/>
    <s v="12281785"/>
    <n v="215.73"/>
    <n v="215.73"/>
    <x v="2"/>
    <d v="2016-05-31T00:00:00"/>
    <x v="1"/>
    <n v="5010461"/>
    <n v="71.91"/>
    <n v="3"/>
  </r>
  <r>
    <s v="COUNTY"/>
    <x v="34"/>
    <s v="12281785"/>
    <n v="2588.7600000000002"/>
    <n v="2588.7600000000002"/>
    <x v="2"/>
    <d v="2016-05-31T00:00:00"/>
    <x v="1"/>
    <n v="5773790"/>
    <n v="71.91"/>
    <n v="36.000000000000007"/>
  </r>
  <r>
    <s v="COUNTY"/>
    <x v="34"/>
    <s v="12281785"/>
    <n v="71.91"/>
    <n v="71.91"/>
    <x v="2"/>
    <d v="2016-05-31T00:00:00"/>
    <x v="1"/>
    <n v="5778440"/>
    <n v="71.91"/>
    <n v="1"/>
  </r>
  <r>
    <s v="COUNTY"/>
    <x v="34"/>
    <s v="12281785"/>
    <n v="1150.56"/>
    <n v="1150.56"/>
    <x v="2"/>
    <d v="2016-05-31T00:00:00"/>
    <x v="1"/>
    <n v="5781040"/>
    <n v="71.91"/>
    <n v="16"/>
  </r>
  <r>
    <s v="COUNTY"/>
    <x v="34"/>
    <s v="12281785"/>
    <n v="71.91"/>
    <n v="71.91"/>
    <x v="2"/>
    <d v="2016-05-31T00:00:00"/>
    <x v="1"/>
    <n v="5770170"/>
    <n v="71.91"/>
    <n v="1"/>
  </r>
  <r>
    <s v="COUNTY"/>
    <x v="34"/>
    <s v="12281785"/>
    <n v="71.91"/>
    <n v="71.91"/>
    <x v="2"/>
    <d v="2016-05-31T00:00:00"/>
    <x v="1"/>
    <n v="5010521"/>
    <n v="71.91"/>
    <n v="1"/>
  </r>
  <r>
    <s v="COUNTY"/>
    <x v="34"/>
    <s v="12565517"/>
    <n v="71.91"/>
    <n v="71.91"/>
    <x v="2"/>
    <d v="2016-06-01T00:00:00"/>
    <x v="2"/>
    <n v="5748500"/>
    <n v="71.91"/>
    <n v="1"/>
  </r>
  <r>
    <s v="COUNTY"/>
    <x v="34"/>
    <s v="803869"/>
    <n v="47.94"/>
    <n v="47.94"/>
    <x v="2"/>
    <d v="2016-06-16T00:00:00"/>
    <x v="2"/>
    <n v="5782610"/>
    <n v="71.91"/>
    <n v="0.66666666666666663"/>
  </r>
  <r>
    <s v="COUNTY"/>
    <x v="34"/>
    <s v="806282"/>
    <n v="35.96"/>
    <n v="35.96"/>
    <x v="2"/>
    <d v="2016-06-21T00:00:00"/>
    <x v="2"/>
    <n v="5753470"/>
    <n v="71.91"/>
    <n v="0.50006953135864274"/>
  </r>
  <r>
    <s v="COUNTY"/>
    <x v="34"/>
    <s v="816474"/>
    <n v="71.91"/>
    <n v="71.91"/>
    <x v="2"/>
    <d v="2016-06-30T00:00:00"/>
    <x v="2"/>
    <n v="5768700"/>
    <n v="71.91"/>
    <n v="1"/>
  </r>
  <r>
    <s v="AWH"/>
    <x v="34"/>
    <s v="12565628"/>
    <n v="71.91"/>
    <n v="71.91"/>
    <x v="2"/>
    <d v="2016-06-30T00:00:00"/>
    <x v="2"/>
    <n v="5010602"/>
    <n v="71.91"/>
    <n v="1"/>
  </r>
  <r>
    <s v="SpokCity"/>
    <x v="34"/>
    <s v="12565628"/>
    <n v="215.73"/>
    <n v="215.73"/>
    <x v="2"/>
    <d v="2016-06-30T00:00:00"/>
    <x v="2"/>
    <n v="5010748"/>
    <n v="71.91"/>
    <n v="3"/>
  </r>
  <r>
    <s v="COUNTY"/>
    <x v="34"/>
    <s v="12565628"/>
    <n v="2588.7600000000002"/>
    <n v="2588.7600000000002"/>
    <x v="2"/>
    <d v="2016-06-30T00:00:00"/>
    <x v="2"/>
    <n v="5013020"/>
    <n v="71.91"/>
    <n v="36.000000000000007"/>
  </r>
  <r>
    <s v="COUNTY"/>
    <x v="34"/>
    <s v="12565628"/>
    <n v="71.91"/>
    <n v="71.91"/>
    <x v="2"/>
    <d v="2016-06-30T00:00:00"/>
    <x v="2"/>
    <n v="5778440"/>
    <n v="71.91"/>
    <n v="1"/>
  </r>
  <r>
    <s v="COUNTY"/>
    <x v="34"/>
    <s v="12565628"/>
    <n v="1150.56"/>
    <n v="1150.56"/>
    <x v="2"/>
    <d v="2016-06-30T00:00:00"/>
    <x v="2"/>
    <n v="5015694"/>
    <n v="71.91"/>
    <n v="16"/>
  </r>
  <r>
    <s v="COUNTY"/>
    <x v="34"/>
    <s v="12565628"/>
    <n v="71.91"/>
    <n v="71.91"/>
    <x v="2"/>
    <d v="2016-06-30T00:00:00"/>
    <x v="2"/>
    <n v="5770170"/>
    <n v="71.91"/>
    <n v="1"/>
  </r>
  <r>
    <s v="COUNTY"/>
    <x v="34"/>
    <s v="12565628"/>
    <n v="71.91"/>
    <n v="71.91"/>
    <x v="2"/>
    <d v="2016-06-30T00:00:00"/>
    <x v="2"/>
    <n v="5010521"/>
    <n v="71.91"/>
    <n v="1"/>
  </r>
  <r>
    <s v="COUNTY"/>
    <x v="34"/>
    <s v="12565570"/>
    <n v="71.91"/>
    <n v="71.91"/>
    <x v="2"/>
    <d v="2016-07-01T00:00:00"/>
    <x v="3"/>
    <n v="5748500"/>
    <n v="71.91"/>
    <n v="1"/>
  </r>
  <r>
    <s v="COUNTY"/>
    <x v="34"/>
    <s v="820226"/>
    <n v="47.94"/>
    <n v="47.94"/>
    <x v="2"/>
    <d v="2016-07-08T00:00:00"/>
    <x v="3"/>
    <n v="5783880"/>
    <n v="71.91"/>
    <n v="0.66666666666666663"/>
  </r>
  <r>
    <s v="COUNTY"/>
    <x v="34"/>
    <s v="822305"/>
    <n v="35.96"/>
    <n v="35.96"/>
    <x v="2"/>
    <d v="2016-07-13T00:00:00"/>
    <x v="3"/>
    <n v="5766370"/>
    <n v="71.91"/>
    <n v="0.50006953135864274"/>
  </r>
  <r>
    <s v="COUNTY"/>
    <x v="34"/>
    <s v="819063"/>
    <n v="35.96"/>
    <n v="35.96"/>
    <x v="2"/>
    <d v="2016-07-19T00:00:00"/>
    <x v="3"/>
    <n v="5783830"/>
    <n v="71.91"/>
    <n v="0.50006953135864274"/>
  </r>
  <r>
    <s v="COUNTY"/>
    <x v="34"/>
    <s v="824044"/>
    <n v="23.97"/>
    <n v="23.97"/>
    <x v="2"/>
    <d v="2016-07-29T00:00:00"/>
    <x v="3"/>
    <n v="5010914"/>
    <n v="71.91"/>
    <n v="0.33333333333333331"/>
  </r>
  <r>
    <s v="AWH"/>
    <x v="34"/>
    <s v="12822783"/>
    <n v="71.91"/>
    <n v="71.91"/>
    <x v="2"/>
    <d v="2016-07-31T00:00:00"/>
    <x v="3"/>
    <n v="5010602"/>
    <n v="71.91"/>
    <n v="1"/>
  </r>
  <r>
    <s v="SpokCity"/>
    <x v="34"/>
    <s v="12822783"/>
    <n v="215.73"/>
    <n v="215.73"/>
    <x v="2"/>
    <d v="2016-07-31T00:00:00"/>
    <x v="3"/>
    <n v="5010461"/>
    <n v="71.91"/>
    <n v="3"/>
  </r>
  <r>
    <s v="COUNTY"/>
    <x v="34"/>
    <s v="12822783"/>
    <n v="2660.67"/>
    <n v="2660.67"/>
    <x v="2"/>
    <d v="2016-07-31T00:00:00"/>
    <x v="3"/>
    <n v="5782610"/>
    <n v="71.91"/>
    <n v="37"/>
  </r>
  <r>
    <s v="COUNTY"/>
    <x v="34"/>
    <s v="12822783"/>
    <n v="71.91"/>
    <n v="71.91"/>
    <x v="2"/>
    <d v="2016-07-31T00:00:00"/>
    <x v="3"/>
    <n v="5778440"/>
    <n v="71.91"/>
    <n v="1"/>
  </r>
  <r>
    <s v="COUNTY"/>
    <x v="34"/>
    <s v="12822783"/>
    <n v="1150.56"/>
    <n v="1150.56"/>
    <x v="2"/>
    <d v="2016-07-31T00:00:00"/>
    <x v="3"/>
    <n v="5781040"/>
    <n v="71.91"/>
    <n v="16"/>
  </r>
  <r>
    <s v="COUNTY"/>
    <x v="34"/>
    <s v="12822783"/>
    <n v="71.91"/>
    <n v="71.91"/>
    <x v="2"/>
    <d v="2016-07-31T00:00:00"/>
    <x v="3"/>
    <n v="5770170"/>
    <n v="71.91"/>
    <n v="1"/>
  </r>
  <r>
    <s v="COUNTY"/>
    <x v="34"/>
    <s v="12822783"/>
    <n v="71.91"/>
    <n v="71.91"/>
    <x v="2"/>
    <d v="2016-07-31T00:00:00"/>
    <x v="3"/>
    <n v="5010521"/>
    <n v="71.91"/>
    <n v="1"/>
  </r>
  <r>
    <s v="COUNTY"/>
    <x v="34"/>
    <s v="12565586"/>
    <n v="71.91"/>
    <n v="71.91"/>
    <x v="2"/>
    <d v="2016-08-01T00:00:00"/>
    <x v="4"/>
    <n v="5748500"/>
    <n v="71.91"/>
    <n v="1"/>
  </r>
  <r>
    <s v="COUNTY"/>
    <x v="34"/>
    <s v="844342"/>
    <n v="71.91"/>
    <n v="71.91"/>
    <x v="2"/>
    <d v="2016-08-25T00:00:00"/>
    <x v="4"/>
    <n v="5773180"/>
    <n v="71.91"/>
    <n v="1"/>
  </r>
  <r>
    <s v="COUNTY"/>
    <x v="34"/>
    <s v="843099"/>
    <n v="23.97"/>
    <n v="23.97"/>
    <x v="2"/>
    <d v="2016-08-31T00:00:00"/>
    <x v="4"/>
    <n v="5785800"/>
    <n v="71.91"/>
    <n v="0.33333333333333331"/>
  </r>
  <r>
    <s v="AWH"/>
    <x v="34"/>
    <s v="13084370"/>
    <n v="71.91"/>
    <n v="71.91"/>
    <x v="2"/>
    <d v="2016-08-31T00:00:00"/>
    <x v="4"/>
    <n v="5010602"/>
    <n v="71.91"/>
    <n v="1"/>
  </r>
  <r>
    <s v="SpokCity"/>
    <x v="34"/>
    <s v="13084370"/>
    <n v="215.73"/>
    <n v="215.73"/>
    <x v="2"/>
    <d v="2016-08-31T00:00:00"/>
    <x v="4"/>
    <n v="5010748"/>
    <n v="71.91"/>
    <n v="3"/>
  </r>
  <r>
    <s v="COUNTY"/>
    <x v="34"/>
    <s v="13084370"/>
    <n v="2732.58"/>
    <n v="2732.58"/>
    <x v="2"/>
    <d v="2016-08-31T00:00:00"/>
    <x v="4"/>
    <n v="5013020"/>
    <n v="71.91"/>
    <n v="38"/>
  </r>
  <r>
    <s v="COUNTY"/>
    <x v="34"/>
    <s v="13084370"/>
    <n v="143.82"/>
    <n v="143.82"/>
    <x v="2"/>
    <d v="2016-08-31T00:00:00"/>
    <x v="4"/>
    <n v="5783830"/>
    <n v="71.91"/>
    <n v="2"/>
  </r>
  <r>
    <s v="COUNTY"/>
    <x v="34"/>
    <s v="13084370"/>
    <n v="1150.56"/>
    <n v="1150.56"/>
    <x v="2"/>
    <d v="2016-08-31T00:00:00"/>
    <x v="4"/>
    <n v="5015694"/>
    <n v="71.91"/>
    <n v="16"/>
  </r>
  <r>
    <s v="COUNTY"/>
    <x v="34"/>
    <s v="13084370"/>
    <n v="71.91"/>
    <n v="71.91"/>
    <x v="2"/>
    <d v="2016-08-31T00:00:00"/>
    <x v="4"/>
    <n v="5770170"/>
    <n v="71.91"/>
    <n v="1"/>
  </r>
  <r>
    <s v="COUNTY"/>
    <x v="34"/>
    <s v="13084370"/>
    <n v="71.91"/>
    <n v="71.91"/>
    <x v="2"/>
    <d v="2016-08-31T00:00:00"/>
    <x v="4"/>
    <n v="5010521"/>
    <n v="71.91"/>
    <n v="1"/>
  </r>
  <r>
    <s v="COUNTY"/>
    <x v="34"/>
    <s v="13360456"/>
    <n v="71.91"/>
    <n v="71.91"/>
    <x v="2"/>
    <d v="2016-09-01T00:00:00"/>
    <x v="5"/>
    <n v="5748500"/>
    <n v="71.91"/>
    <n v="1"/>
  </r>
  <r>
    <s v="COUNTY"/>
    <x v="34"/>
    <s v="858826"/>
    <n v="71.91"/>
    <n v="71.91"/>
    <x v="2"/>
    <d v="2016-09-27T00:00:00"/>
    <x v="5"/>
    <n v="5783830"/>
    <n v="71.91"/>
    <n v="1"/>
  </r>
  <r>
    <s v="AWH"/>
    <x v="34"/>
    <s v="13360500"/>
    <n v="71.91"/>
    <n v="71.91"/>
    <x v="2"/>
    <d v="2016-09-30T00:00:00"/>
    <x v="5"/>
    <n v="5010602"/>
    <n v="71.91"/>
    <n v="1"/>
  </r>
  <r>
    <s v="SpokCity"/>
    <x v="34"/>
    <s v="13360500"/>
    <n v="215.73"/>
    <n v="215.73"/>
    <x v="2"/>
    <d v="2016-09-30T00:00:00"/>
    <x v="5"/>
    <n v="5010461"/>
    <n v="71.91"/>
    <n v="3"/>
  </r>
  <r>
    <s v="COUNTY"/>
    <x v="34"/>
    <s v="13360500"/>
    <n v="2804.49"/>
    <n v="2804.49"/>
    <x v="2"/>
    <d v="2016-09-30T00:00:00"/>
    <x v="5"/>
    <n v="5785800"/>
    <n v="71.91"/>
    <n v="39"/>
  </r>
  <r>
    <s v="COUNTY"/>
    <x v="34"/>
    <s v="13360500"/>
    <n v="71.91"/>
    <n v="71.91"/>
    <x v="2"/>
    <d v="2016-09-30T00:00:00"/>
    <x v="5"/>
    <n v="5778440"/>
    <n v="71.91"/>
    <n v="1"/>
  </r>
  <r>
    <s v="COUNTY"/>
    <x v="34"/>
    <s v="13360500"/>
    <n v="1078.6500000000001"/>
    <n v="1078.6500000000001"/>
    <x v="2"/>
    <d v="2016-09-30T00:00:00"/>
    <x v="5"/>
    <n v="5781040"/>
    <n v="71.91"/>
    <n v="15.000000000000002"/>
  </r>
  <r>
    <s v="COUNTY"/>
    <x v="34"/>
    <s v="13360500"/>
    <n v="71.91"/>
    <n v="71.91"/>
    <x v="2"/>
    <d v="2016-09-30T00:00:00"/>
    <x v="5"/>
    <n v="5770170"/>
    <n v="71.91"/>
    <n v="1"/>
  </r>
  <r>
    <s v="COUNTY"/>
    <x v="34"/>
    <s v="13360500"/>
    <n v="71.91"/>
    <n v="71.91"/>
    <x v="2"/>
    <d v="2016-09-30T00:00:00"/>
    <x v="5"/>
    <n v="5010521"/>
    <n v="71.91"/>
    <n v="1"/>
  </r>
  <r>
    <s v="COUNTY"/>
    <x v="34"/>
    <s v="859427"/>
    <n v="71.91"/>
    <n v="71.91"/>
    <x v="2"/>
    <d v="2016-10-01T00:00:00"/>
    <x v="6"/>
    <n v="5010411"/>
    <n v="71.91"/>
    <n v="1"/>
  </r>
  <r>
    <s v="COUNTY"/>
    <x v="34"/>
    <s v="13360478"/>
    <n v="71.91"/>
    <n v="71.91"/>
    <x v="2"/>
    <d v="2016-10-01T00:00:00"/>
    <x v="6"/>
    <n v="5748500"/>
    <n v="71.91"/>
    <n v="1"/>
  </r>
  <r>
    <s v="SpokCity"/>
    <x v="34"/>
    <s v="874016"/>
    <n v="71.91"/>
    <n v="71.91"/>
    <x v="2"/>
    <d v="2016-10-27T00:00:00"/>
    <x v="6"/>
    <n v="5010748"/>
    <n v="71.91"/>
    <n v="1"/>
  </r>
  <r>
    <s v="AWH"/>
    <x v="34"/>
    <s v="13629847"/>
    <n v="71.91"/>
    <n v="71.91"/>
    <x v="2"/>
    <d v="2016-10-31T00:00:00"/>
    <x v="6"/>
    <n v="5010602"/>
    <n v="71.91"/>
    <n v="1"/>
  </r>
  <r>
    <s v="SpokCity"/>
    <x v="34"/>
    <s v="13629847"/>
    <n v="143.82"/>
    <n v="143.82"/>
    <x v="2"/>
    <d v="2016-10-31T00:00:00"/>
    <x v="6"/>
    <n v="5010461"/>
    <n v="71.91"/>
    <n v="2"/>
  </r>
  <r>
    <s v="COUNTY"/>
    <x v="34"/>
    <s v="13629847"/>
    <n v="2732.58"/>
    <n v="2732.58"/>
    <x v="2"/>
    <d v="2016-10-31T00:00:00"/>
    <x v="6"/>
    <n v="5013020"/>
    <n v="71.91"/>
    <n v="38"/>
  </r>
  <r>
    <s v="COUNTY"/>
    <x v="34"/>
    <s v="13629847"/>
    <n v="71.91"/>
    <n v="71.91"/>
    <x v="2"/>
    <d v="2016-10-31T00:00:00"/>
    <x v="6"/>
    <n v="5778440"/>
    <n v="71.91"/>
    <n v="1"/>
  </r>
  <r>
    <s v="COUNTY"/>
    <x v="34"/>
    <s v="13629847"/>
    <n v="1078.6500000000001"/>
    <n v="1078.6500000000001"/>
    <x v="2"/>
    <d v="2016-10-31T00:00:00"/>
    <x v="6"/>
    <n v="5015694"/>
    <n v="71.91"/>
    <n v="15.000000000000002"/>
  </r>
  <r>
    <s v="COUNTY"/>
    <x v="34"/>
    <s v="13629847"/>
    <n v="71.91"/>
    <n v="71.91"/>
    <x v="2"/>
    <d v="2016-10-31T00:00:00"/>
    <x v="6"/>
    <n v="5770170"/>
    <n v="71.91"/>
    <n v="1"/>
  </r>
  <r>
    <s v="COUNTY"/>
    <x v="34"/>
    <s v="13629847"/>
    <n v="71.91"/>
    <n v="71.91"/>
    <x v="2"/>
    <d v="2016-10-31T00:00:00"/>
    <x v="6"/>
    <n v="5010521"/>
    <n v="71.91"/>
    <n v="1"/>
  </r>
  <r>
    <s v="COUNTY"/>
    <x v="34"/>
    <s v="868824"/>
    <n v="71.91"/>
    <n v="71.91"/>
    <x v="2"/>
    <d v="2016-11-01T00:00:00"/>
    <x v="7"/>
    <n v="5787640"/>
    <n v="71.91"/>
    <n v="1"/>
  </r>
  <r>
    <s v="COUNTY"/>
    <x v="34"/>
    <s v="869372"/>
    <n v="71.91"/>
    <n v="71.91"/>
    <x v="2"/>
    <d v="2016-11-01T00:00:00"/>
    <x v="7"/>
    <n v="5773180"/>
    <n v="71.91"/>
    <n v="1"/>
  </r>
  <r>
    <s v="COUNTY"/>
    <x v="34"/>
    <s v="872462"/>
    <n v="71.91"/>
    <n v="71.91"/>
    <x v="2"/>
    <d v="2016-11-01T00:00:00"/>
    <x v="7"/>
    <n v="5010395"/>
    <n v="71.91"/>
    <n v="1"/>
  </r>
  <r>
    <s v="COUNTY"/>
    <x v="34"/>
    <s v="13360488"/>
    <n v="71.91"/>
    <n v="71.91"/>
    <x v="2"/>
    <d v="2016-11-01T00:00:00"/>
    <x v="7"/>
    <n v="5748500"/>
    <n v="71.91"/>
    <n v="1"/>
  </r>
  <r>
    <s v="COUNTY"/>
    <x v="34"/>
    <s v="876299"/>
    <n v="-35.96"/>
    <n v="35.96"/>
    <x v="2"/>
    <d v="2016-11-03T00:00:00"/>
    <x v="7"/>
    <n v="5787640"/>
    <n v="71.91"/>
    <n v="-0.50006953135864274"/>
  </r>
  <r>
    <s v="SpokCity"/>
    <x v="34"/>
    <s v="876283"/>
    <n v="71.91"/>
    <n v="71.91"/>
    <x v="2"/>
    <d v="2016-11-10T00:00:00"/>
    <x v="7"/>
    <n v="5010748"/>
    <n v="71.91"/>
    <n v="1"/>
  </r>
  <r>
    <s v="COUNTY"/>
    <x v="34"/>
    <s v="886712"/>
    <n v="71.91"/>
    <n v="71.91"/>
    <x v="2"/>
    <d v="2016-11-29T00:00:00"/>
    <x v="7"/>
    <n v="5010779"/>
    <n v="71.91"/>
    <n v="1"/>
  </r>
  <r>
    <s v="AWH"/>
    <x v="34"/>
    <s v="13860703"/>
    <n v="71.91"/>
    <n v="71.91"/>
    <x v="2"/>
    <d v="2016-11-30T00:00:00"/>
    <x v="7"/>
    <n v="5010602"/>
    <n v="71.91"/>
    <n v="1"/>
  </r>
  <r>
    <s v="SpokCity"/>
    <x v="34"/>
    <s v="13860703"/>
    <n v="143.82"/>
    <n v="143.82"/>
    <x v="2"/>
    <d v="2016-11-30T00:00:00"/>
    <x v="7"/>
    <n v="5010461"/>
    <n v="71.91"/>
    <n v="2"/>
  </r>
  <r>
    <s v="COUNTY"/>
    <x v="34"/>
    <s v="13860703"/>
    <n v="2732.58"/>
    <n v="2732.58"/>
    <x v="2"/>
    <d v="2016-11-30T00:00:00"/>
    <x v="7"/>
    <n v="5785800"/>
    <n v="71.91"/>
    <n v="38"/>
  </r>
  <r>
    <s v="COUNTY"/>
    <x v="34"/>
    <s v="13860703"/>
    <n v="71.91"/>
    <n v="71.91"/>
    <x v="2"/>
    <d v="2016-11-30T00:00:00"/>
    <x v="7"/>
    <n v="5778440"/>
    <n v="71.91"/>
    <n v="1"/>
  </r>
  <r>
    <s v="COUNTY"/>
    <x v="34"/>
    <s v="13860703"/>
    <n v="1078.6500000000001"/>
    <n v="1078.6500000000001"/>
    <x v="2"/>
    <d v="2016-11-30T00:00:00"/>
    <x v="7"/>
    <n v="5781040"/>
    <n v="71.91"/>
    <n v="15.000000000000002"/>
  </r>
  <r>
    <s v="COUNTY"/>
    <x v="34"/>
    <s v="13860703"/>
    <n v="71.91"/>
    <n v="71.91"/>
    <x v="2"/>
    <d v="2016-11-30T00:00:00"/>
    <x v="7"/>
    <n v="5770170"/>
    <n v="71.91"/>
    <n v="1"/>
  </r>
  <r>
    <s v="COUNTY"/>
    <x v="34"/>
    <s v="13860703"/>
    <n v="71.91"/>
    <n v="71.91"/>
    <x v="2"/>
    <d v="2016-11-30T00:00:00"/>
    <x v="7"/>
    <n v="5010521"/>
    <n v="71.91"/>
    <n v="1"/>
  </r>
  <r>
    <s v="COUNTY"/>
    <x v="34"/>
    <s v="893044"/>
    <n v="35.96"/>
    <n v="35.96"/>
    <x v="2"/>
    <d v="2016-12-01T00:00:00"/>
    <x v="8"/>
    <n v="5748430"/>
    <n v="71.91"/>
    <n v="0.50006953135864274"/>
  </r>
  <r>
    <s v="COUNTY"/>
    <x v="34"/>
    <s v="14071048"/>
    <n v="71.91"/>
    <n v="71.91"/>
    <x v="2"/>
    <d v="2016-12-01T00:00:00"/>
    <x v="8"/>
    <n v="5748500"/>
    <n v="71.91"/>
    <n v="1"/>
  </r>
  <r>
    <s v="AWH"/>
    <x v="34"/>
    <s v="14071088"/>
    <n v="71.91"/>
    <n v="71.91"/>
    <x v="2"/>
    <d v="2016-12-31T00:00:00"/>
    <x v="8"/>
    <n v="5010602"/>
    <n v="71.91"/>
    <n v="1"/>
  </r>
  <r>
    <s v="SpokCity"/>
    <x v="34"/>
    <s v="14071088"/>
    <n v="215.73"/>
    <n v="215.73"/>
    <x v="2"/>
    <d v="2016-12-31T00:00:00"/>
    <x v="8"/>
    <n v="5010748"/>
    <n v="71.91"/>
    <n v="3"/>
  </r>
  <r>
    <s v="COUNTY"/>
    <x v="34"/>
    <s v="14071088"/>
    <n v="2876.4"/>
    <n v="2876.4"/>
    <x v="2"/>
    <d v="2016-12-31T00:00:00"/>
    <x v="8"/>
    <n v="5013020"/>
    <n v="71.91"/>
    <n v="40"/>
  </r>
  <r>
    <s v="COUNTY"/>
    <x v="34"/>
    <s v="14071088"/>
    <n v="71.91"/>
    <n v="71.91"/>
    <x v="2"/>
    <d v="2016-12-31T00:00:00"/>
    <x v="8"/>
    <n v="5778440"/>
    <n v="71.91"/>
    <n v="1"/>
  </r>
  <r>
    <s v="COUNTY"/>
    <x v="34"/>
    <s v="14071088"/>
    <n v="1006.74"/>
    <n v="1006.74"/>
    <x v="2"/>
    <d v="2016-12-31T00:00:00"/>
    <x v="8"/>
    <n v="5015694"/>
    <n v="71.91"/>
    <n v="14"/>
  </r>
  <r>
    <s v="COUNTY"/>
    <x v="34"/>
    <s v="14071088"/>
    <n v="71.91"/>
    <n v="71.91"/>
    <x v="2"/>
    <d v="2016-12-31T00:00:00"/>
    <x v="8"/>
    <n v="5770170"/>
    <n v="71.91"/>
    <n v="1"/>
  </r>
  <r>
    <s v="COUNTY"/>
    <x v="34"/>
    <s v="14071088"/>
    <n v="71.91"/>
    <n v="71.91"/>
    <x v="2"/>
    <d v="2016-12-31T00:00:00"/>
    <x v="8"/>
    <n v="5010521"/>
    <n v="71.91"/>
    <n v="1"/>
  </r>
  <r>
    <s v="COUNTY"/>
    <x v="34"/>
    <s v="895304"/>
    <n v="71.91"/>
    <n v="71.91"/>
    <x v="2"/>
    <d v="2017-01-01T00:00:00"/>
    <x v="9"/>
    <n v="5789240"/>
    <n v="71.91"/>
    <n v="1"/>
  </r>
  <r>
    <s v="COUNTY"/>
    <x v="34"/>
    <s v="14118647"/>
    <n v="72.72"/>
    <n v="72.72"/>
    <x v="2"/>
    <d v="2017-01-01T00:00:00"/>
    <x v="9"/>
    <n v="5748500"/>
    <n v="72.72"/>
    <n v="1"/>
  </r>
  <r>
    <s v="AWH"/>
    <x v="34"/>
    <s v="14319018"/>
    <n v="72.72"/>
    <n v="72.72"/>
    <x v="2"/>
    <d v="2017-01-31T00:00:00"/>
    <x v="9"/>
    <n v="5010602"/>
    <n v="72.72"/>
    <n v="1"/>
  </r>
  <r>
    <s v="SpokCity"/>
    <x v="34"/>
    <s v="14319018"/>
    <n v="145.44"/>
    <n v="145.44"/>
    <x v="2"/>
    <d v="2017-01-31T00:00:00"/>
    <x v="9"/>
    <n v="5010461"/>
    <n v="72.72"/>
    <n v="2"/>
  </r>
  <r>
    <s v="COUNTY"/>
    <x v="34"/>
    <s v="14319018"/>
    <n v="2908.8"/>
    <n v="2908.8"/>
    <x v="2"/>
    <d v="2017-01-31T00:00:00"/>
    <x v="9"/>
    <n v="5785800"/>
    <n v="72.72"/>
    <n v="40"/>
  </r>
  <r>
    <s v="COUNTY"/>
    <x v="34"/>
    <s v="14319018"/>
    <n v="72.72"/>
    <n v="72.72"/>
    <x v="2"/>
    <d v="2017-01-31T00:00:00"/>
    <x v="9"/>
    <n v="5778440"/>
    <n v="72.72"/>
    <n v="1"/>
  </r>
  <r>
    <s v="COUNTY"/>
    <x v="34"/>
    <s v="14319018"/>
    <n v="1090.8"/>
    <n v="1090.8"/>
    <x v="2"/>
    <d v="2017-01-31T00:00:00"/>
    <x v="9"/>
    <n v="5781040"/>
    <n v="72.72"/>
    <n v="15"/>
  </r>
  <r>
    <s v="COUNTY"/>
    <x v="34"/>
    <s v="14319018"/>
    <n v="72.72"/>
    <n v="72.72"/>
    <x v="2"/>
    <d v="2017-01-31T00:00:00"/>
    <x v="9"/>
    <n v="5770170"/>
    <n v="72.72"/>
    <n v="1"/>
  </r>
  <r>
    <s v="COUNTY"/>
    <x v="34"/>
    <s v="14319018"/>
    <n v="72.72"/>
    <n v="72.72"/>
    <x v="2"/>
    <d v="2017-01-31T00:00:00"/>
    <x v="9"/>
    <n v="5010521"/>
    <n v="72.72"/>
    <n v="1"/>
  </r>
  <r>
    <s v="COUNTY"/>
    <x v="34"/>
    <s v="913755"/>
    <n v="72.72"/>
    <n v="72.72"/>
    <x v="2"/>
    <d v="2017-02-01T00:00:00"/>
    <x v="10"/>
    <n v="5790180"/>
    <n v="72.72"/>
    <n v="1"/>
  </r>
  <r>
    <s v="SpokCity"/>
    <x v="34"/>
    <s v="914081"/>
    <n v="72.72"/>
    <n v="72.72"/>
    <x v="2"/>
    <d v="2017-02-01T00:00:00"/>
    <x v="10"/>
    <n v="5010748"/>
    <n v="72.72"/>
    <n v="1"/>
  </r>
  <r>
    <s v="COUNTY"/>
    <x v="34"/>
    <s v="14118662"/>
    <n v="72.72"/>
    <n v="72.72"/>
    <x v="2"/>
    <d v="2017-02-01T00:00:00"/>
    <x v="10"/>
    <n v="5748500"/>
    <n v="72.72"/>
    <n v="1"/>
  </r>
  <r>
    <s v="COUNTY"/>
    <x v="34"/>
    <s v="917305"/>
    <n v="72.72"/>
    <n v="72.72"/>
    <x v="2"/>
    <d v="2017-02-02T00:00:00"/>
    <x v="10"/>
    <n v="5012649"/>
    <n v="72.72"/>
    <n v="1"/>
  </r>
  <r>
    <s v="AWH"/>
    <x v="34"/>
    <s v="14497989"/>
    <n v="72.72"/>
    <n v="72.72"/>
    <x v="2"/>
    <d v="2017-02-28T00:00:00"/>
    <x v="10"/>
    <n v="5010602"/>
    <n v="72.72"/>
    <n v="1"/>
  </r>
  <r>
    <s v="SpokCity"/>
    <x v="34"/>
    <s v="14497989"/>
    <n v="145.44"/>
    <n v="145.44"/>
    <x v="2"/>
    <d v="2017-02-28T00:00:00"/>
    <x v="10"/>
    <n v="5010461"/>
    <n v="72.72"/>
    <n v="2"/>
  </r>
  <r>
    <s v="COUNTY"/>
    <x v="34"/>
    <s v="14497989"/>
    <n v="2981.52"/>
    <n v="2981.52"/>
    <x v="2"/>
    <d v="2017-02-28T00:00:00"/>
    <x v="10"/>
    <n v="5013020"/>
    <n v="72.72"/>
    <n v="41"/>
  </r>
  <r>
    <s v="COUNTY"/>
    <x v="34"/>
    <s v="14497989"/>
    <n v="72.72"/>
    <n v="72.72"/>
    <x v="2"/>
    <d v="2017-02-28T00:00:00"/>
    <x v="10"/>
    <n v="5778440"/>
    <n v="72.72"/>
    <n v="1"/>
  </r>
  <r>
    <s v="COUNTY"/>
    <x v="34"/>
    <s v="14497989"/>
    <n v="1090.8"/>
    <n v="1090.8"/>
    <x v="2"/>
    <d v="2017-02-28T00:00:00"/>
    <x v="10"/>
    <n v="5015694"/>
    <n v="72.72"/>
    <n v="15"/>
  </r>
  <r>
    <s v="COUNTY"/>
    <x v="34"/>
    <s v="14497989"/>
    <n v="72.72"/>
    <n v="72.72"/>
    <x v="2"/>
    <d v="2017-02-28T00:00:00"/>
    <x v="10"/>
    <n v="5770170"/>
    <n v="72.72"/>
    <n v="1"/>
  </r>
  <r>
    <s v="COUNTY"/>
    <x v="34"/>
    <s v="14497989"/>
    <n v="72.72"/>
    <n v="72.72"/>
    <x v="2"/>
    <d v="2017-02-28T00:00:00"/>
    <x v="10"/>
    <n v="5010521"/>
    <n v="72.72"/>
    <n v="1"/>
  </r>
  <r>
    <s v="COUNTY"/>
    <x v="34"/>
    <s v="14767430"/>
    <n v="72.72"/>
    <n v="72.72"/>
    <x v="2"/>
    <d v="2017-03-01T00:00:00"/>
    <x v="11"/>
    <n v="5748500"/>
    <n v="72.72"/>
    <n v="1"/>
  </r>
  <r>
    <s v="COUNTY"/>
    <x v="34"/>
    <s v="928512"/>
    <n v="72.72"/>
    <n v="72.72"/>
    <x v="2"/>
    <d v="2017-03-02T00:00:00"/>
    <x v="11"/>
    <n v="5010515"/>
    <n v="72.72"/>
    <n v="1"/>
  </r>
  <r>
    <s v="COUNTY"/>
    <x v="34"/>
    <s v="929087"/>
    <n v="36.36"/>
    <n v="36.36"/>
    <x v="2"/>
    <d v="2017-03-21T00:00:00"/>
    <x v="11"/>
    <n v="5790950"/>
    <n v="72.72"/>
    <n v="0.5"/>
  </r>
  <r>
    <s v="AWH"/>
    <x v="34"/>
    <s v="14767594"/>
    <n v="72.72"/>
    <n v="72.72"/>
    <x v="2"/>
    <d v="2017-03-31T00:00:00"/>
    <x v="11"/>
    <n v="5010602"/>
    <n v="72.72"/>
    <n v="1"/>
  </r>
  <r>
    <s v="SpokCity"/>
    <x v="34"/>
    <s v="14767594"/>
    <n v="218.16"/>
    <n v="218.16"/>
    <x v="2"/>
    <d v="2017-03-31T00:00:00"/>
    <x v="11"/>
    <n v="5010748"/>
    <n v="72.72"/>
    <n v="3"/>
  </r>
  <r>
    <s v="COUNTY"/>
    <x v="34"/>
    <s v="14767594"/>
    <n v="3126.96"/>
    <n v="3126.96"/>
    <x v="2"/>
    <d v="2017-03-31T00:00:00"/>
    <x v="11"/>
    <n v="5785800"/>
    <n v="72.72"/>
    <n v="43"/>
  </r>
  <r>
    <s v="COUNTY"/>
    <x v="34"/>
    <s v="14767594"/>
    <n v="72.72"/>
    <n v="72.72"/>
    <x v="2"/>
    <d v="2017-03-31T00:00:00"/>
    <x v="11"/>
    <n v="5778440"/>
    <n v="72.72"/>
    <n v="1"/>
  </r>
  <r>
    <s v="COUNTY"/>
    <x v="34"/>
    <s v="14767594"/>
    <n v="1018.08"/>
    <n v="1018.08"/>
    <x v="2"/>
    <d v="2017-03-31T00:00:00"/>
    <x v="11"/>
    <n v="5015785"/>
    <n v="72.72"/>
    <n v="14"/>
  </r>
  <r>
    <s v="COUNTY"/>
    <x v="34"/>
    <s v="14767594"/>
    <n v="72.72"/>
    <n v="72.72"/>
    <x v="2"/>
    <d v="2017-03-31T00:00:00"/>
    <x v="11"/>
    <n v="5770170"/>
    <n v="72.72"/>
    <n v="1"/>
  </r>
  <r>
    <s v="COUNTY"/>
    <x v="34"/>
    <s v="14767594"/>
    <n v="72.72"/>
    <n v="72.72"/>
    <x v="2"/>
    <d v="2017-03-31T00:00:00"/>
    <x v="11"/>
    <n v="5010521"/>
    <n v="72.72"/>
    <n v="1"/>
  </r>
  <r>
    <s v="COUNTY"/>
    <x v="35"/>
    <s v="777532"/>
    <n v="0.4"/>
    <n v="0.4"/>
    <x v="2"/>
    <d v="2016-04-01T00:00:00"/>
    <x v="0"/>
    <n v="5010646"/>
    <n v="11.95"/>
    <n v="3.3472803347280339E-2"/>
  </r>
  <r>
    <s v="COUNTY"/>
    <x v="35"/>
    <s v="777533"/>
    <n v="11.95"/>
    <n v="11.95"/>
    <x v="2"/>
    <d v="2016-04-01T00:00:00"/>
    <x v="0"/>
    <n v="5010646"/>
    <n v="11.95"/>
    <n v="1"/>
  </r>
  <r>
    <s v="COUNTY"/>
    <x v="35"/>
    <s v="11790529"/>
    <n v="11.95"/>
    <n v="11.95"/>
    <x v="2"/>
    <d v="2016-04-01T00:00:00"/>
    <x v="0"/>
    <n v="5768160"/>
    <n v="11.95"/>
    <n v="1"/>
  </r>
  <r>
    <s v="COUNTY"/>
    <x v="35"/>
    <s v="11790529"/>
    <n v="11.95"/>
    <n v="11.95"/>
    <x v="2"/>
    <d v="2016-04-01T00:00:00"/>
    <x v="0"/>
    <n v="5748500"/>
    <n v="11.95"/>
    <n v="1"/>
  </r>
  <r>
    <s v="COUNTY"/>
    <x v="35"/>
    <s v="781797"/>
    <n v="6.37"/>
    <n v="6.37"/>
    <x v="2"/>
    <d v="2016-04-15T00:00:00"/>
    <x v="0"/>
    <n v="5780890"/>
    <n v="11.95"/>
    <n v="0.53305439330543936"/>
  </r>
  <r>
    <s v="COUNTY"/>
    <x v="35"/>
    <s v="784286"/>
    <n v="3.98"/>
    <n v="3.98"/>
    <x v="2"/>
    <d v="2016-04-21T00:00:00"/>
    <x v="0"/>
    <n v="5010380"/>
    <n v="11.95"/>
    <n v="0.33305439330543934"/>
  </r>
  <r>
    <s v="COUNTY"/>
    <x v="35"/>
    <s v="785277"/>
    <n v="3.98"/>
    <n v="3.98"/>
    <x v="2"/>
    <d v="2016-04-21T00:00:00"/>
    <x v="0"/>
    <n v="5781040"/>
    <n v="11.95"/>
    <n v="0.33305439330543934"/>
  </r>
  <r>
    <s v="COUNTY"/>
    <x v="35"/>
    <s v="784045"/>
    <n v="1.99"/>
    <n v="1.99"/>
    <x v="2"/>
    <d v="2016-04-26T00:00:00"/>
    <x v="0"/>
    <n v="5780980"/>
    <n v="11.95"/>
    <n v="0.16652719665271967"/>
  </r>
  <r>
    <s v="AWH"/>
    <x v="35"/>
    <s v="12053654"/>
    <n v="23.9"/>
    <n v="23.9"/>
    <x v="2"/>
    <d v="2016-04-30T00:00:00"/>
    <x v="0"/>
    <n v="5010602"/>
    <n v="11.95"/>
    <n v="2"/>
  </r>
  <r>
    <s v="SpokCity"/>
    <x v="35"/>
    <s v="12053654"/>
    <n v="131.44999999999999"/>
    <n v="131.44999999999999"/>
    <x v="2"/>
    <d v="2016-04-30T00:00:00"/>
    <x v="0"/>
    <n v="5770020"/>
    <n v="11.95"/>
    <n v="11"/>
  </r>
  <r>
    <s v="SpokCity"/>
    <x v="35"/>
    <s v="12053654"/>
    <n v="11.95"/>
    <n v="11.95"/>
    <x v="2"/>
    <d v="2016-04-30T00:00:00"/>
    <x v="0"/>
    <n v="5010445"/>
    <n v="11.95"/>
    <n v="1"/>
  </r>
  <r>
    <s v="COUNTY"/>
    <x v="35"/>
    <s v="12053654"/>
    <n v="633.35"/>
    <n v="633.35"/>
    <x v="2"/>
    <d v="2016-04-30T00:00:00"/>
    <x v="0"/>
    <n v="5767490"/>
    <n v="11.95"/>
    <n v="53.000000000000007"/>
  </r>
  <r>
    <s v="COUNTY"/>
    <x v="35"/>
    <s v="12053654"/>
    <n v="11.95"/>
    <n v="11.95"/>
    <x v="2"/>
    <d v="2016-04-30T00:00:00"/>
    <x v="0"/>
    <n v="5778440"/>
    <n v="11.95"/>
    <n v="1"/>
  </r>
  <r>
    <s v="COUNTY"/>
    <x v="35"/>
    <s v="12053654"/>
    <n v="35.85"/>
    <n v="35.85"/>
    <x v="2"/>
    <d v="2016-04-30T00:00:00"/>
    <x v="0"/>
    <n v="5013581"/>
    <n v="11.95"/>
    <n v="3.0000000000000004"/>
  </r>
  <r>
    <s v="COUNTY"/>
    <x v="35"/>
    <s v="12053654"/>
    <n v="418.25"/>
    <n v="418.25"/>
    <x v="2"/>
    <d v="2016-04-30T00:00:00"/>
    <x v="0"/>
    <n v="5765370"/>
    <n v="11.95"/>
    <n v="35"/>
  </r>
  <r>
    <s v="COUNTY"/>
    <x v="35"/>
    <s v="12053654"/>
    <n v="11.95"/>
    <n v="11.95"/>
    <x v="2"/>
    <d v="2016-04-30T00:00:00"/>
    <x v="0"/>
    <n v="5770170"/>
    <n v="11.95"/>
    <n v="1"/>
  </r>
  <r>
    <s v="COUNTY"/>
    <x v="35"/>
    <s v="12053654"/>
    <n v="11.95"/>
    <n v="11.95"/>
    <x v="2"/>
    <d v="2016-04-30T00:00:00"/>
    <x v="0"/>
    <n v="5010521"/>
    <n v="11.95"/>
    <n v="1"/>
  </r>
  <r>
    <s v="SpokCity"/>
    <x v="35"/>
    <s v="800791"/>
    <n v="-8.86"/>
    <n v="8.86"/>
    <x v="2"/>
    <d v="2016-05-01T00:00:00"/>
    <x v="1"/>
    <n v="5012637"/>
    <n v="11.95"/>
    <n v="-0.74142259414225942"/>
  </r>
  <r>
    <s v="SpokCity"/>
    <x v="35"/>
    <s v="800792"/>
    <n v="-11.95"/>
    <n v="11.95"/>
    <x v="2"/>
    <d v="2016-05-01T00:00:00"/>
    <x v="1"/>
    <n v="5012637"/>
    <n v="11.95"/>
    <n v="-1"/>
  </r>
  <r>
    <s v="SpokCity"/>
    <x v="35"/>
    <s v="800793"/>
    <n v="-11.95"/>
    <n v="11.95"/>
    <x v="2"/>
    <d v="2016-05-01T00:00:00"/>
    <x v="1"/>
    <n v="5012637"/>
    <n v="11.95"/>
    <n v="-1"/>
  </r>
  <r>
    <s v="SpokCity"/>
    <x v="35"/>
    <s v="800794"/>
    <n v="-11.95"/>
    <n v="11.95"/>
    <x v="2"/>
    <d v="2016-05-01T00:00:00"/>
    <x v="1"/>
    <n v="5012637"/>
    <n v="11.95"/>
    <n v="-1"/>
  </r>
  <r>
    <s v="SpokCity"/>
    <x v="35"/>
    <s v="800795"/>
    <n v="-11.95"/>
    <n v="11.95"/>
    <x v="2"/>
    <d v="2016-05-01T00:00:00"/>
    <x v="1"/>
    <n v="5012637"/>
    <n v="11.95"/>
    <n v="-1"/>
  </r>
  <r>
    <s v="SpokCity"/>
    <x v="35"/>
    <s v="800796"/>
    <n v="-11.95"/>
    <n v="11.95"/>
    <x v="2"/>
    <d v="2016-05-01T00:00:00"/>
    <x v="1"/>
    <n v="5012637"/>
    <n v="11.95"/>
    <n v="-1"/>
  </r>
  <r>
    <s v="SpokCity"/>
    <x v="35"/>
    <s v="800797"/>
    <n v="-11.95"/>
    <n v="11.95"/>
    <x v="2"/>
    <d v="2016-05-01T00:00:00"/>
    <x v="1"/>
    <n v="5012637"/>
    <n v="11.95"/>
    <n v="-1"/>
  </r>
  <r>
    <s v="COUNTY"/>
    <x v="35"/>
    <s v="11790540"/>
    <n v="11.95"/>
    <n v="11.95"/>
    <x v="2"/>
    <d v="2016-05-01T00:00:00"/>
    <x v="1"/>
    <n v="5768160"/>
    <n v="11.95"/>
    <n v="1"/>
  </r>
  <r>
    <s v="COUNTY"/>
    <x v="35"/>
    <s v="11790540"/>
    <n v="11.95"/>
    <n v="11.95"/>
    <x v="2"/>
    <d v="2016-05-01T00:00:00"/>
    <x v="1"/>
    <n v="5748500"/>
    <n v="11.95"/>
    <n v="1"/>
  </r>
  <r>
    <s v="COUNTY"/>
    <x v="35"/>
    <s v="792439"/>
    <n v="10.02"/>
    <n v="10.02"/>
    <x v="2"/>
    <d v="2016-05-06T00:00:00"/>
    <x v="1"/>
    <n v="5775550"/>
    <n v="11.95"/>
    <n v="0.83849372384937237"/>
  </r>
  <r>
    <s v="COUNTY"/>
    <x v="35"/>
    <s v="793211"/>
    <n v="4.24"/>
    <n v="4.24"/>
    <x v="2"/>
    <d v="2016-05-11T00:00:00"/>
    <x v="1"/>
    <n v="5740790"/>
    <n v="11.95"/>
    <n v="0.35481171548117157"/>
  </r>
  <r>
    <s v="COUNTY"/>
    <x v="35"/>
    <s v="796493"/>
    <n v="6.55"/>
    <n v="6.55"/>
    <x v="2"/>
    <d v="2016-05-17T00:00:00"/>
    <x v="1"/>
    <n v="5702800"/>
    <n v="11.95"/>
    <n v="0.54811715481171552"/>
  </r>
  <r>
    <s v="SpokCity"/>
    <x v="35"/>
    <s v="800799"/>
    <n v="7.32"/>
    <n v="7.32"/>
    <x v="2"/>
    <d v="2016-05-19T00:00:00"/>
    <x v="1"/>
    <n v="5012637"/>
    <n v="11.95"/>
    <n v="0.61255230125523019"/>
  </r>
  <r>
    <s v="SpokCity"/>
    <x v="35"/>
    <s v="800801"/>
    <n v="10.02"/>
    <n v="10.02"/>
    <x v="2"/>
    <d v="2016-05-19T00:00:00"/>
    <x v="1"/>
    <n v="5012637"/>
    <n v="11.95"/>
    <n v="0.83849372384937237"/>
  </r>
  <r>
    <s v="SpokCity"/>
    <x v="35"/>
    <s v="803086"/>
    <n v="11.95"/>
    <n v="11.95"/>
    <x v="2"/>
    <d v="2016-05-31T00:00:00"/>
    <x v="1"/>
    <n v="5010445"/>
    <n v="11.95"/>
    <n v="1"/>
  </r>
  <r>
    <s v="AWH"/>
    <x v="35"/>
    <s v="12281785"/>
    <n v="23.9"/>
    <n v="23.9"/>
    <x v="2"/>
    <d v="2016-05-31T00:00:00"/>
    <x v="1"/>
    <n v="5010631"/>
    <n v="11.95"/>
    <n v="2"/>
  </r>
  <r>
    <s v="SpokCity"/>
    <x v="35"/>
    <s v="12281785"/>
    <n v="107.55"/>
    <n v="107.55"/>
    <x v="2"/>
    <d v="2016-05-31T00:00:00"/>
    <x v="1"/>
    <n v="5770020"/>
    <n v="11.95"/>
    <n v="9"/>
  </r>
  <r>
    <s v="COUNTY"/>
    <x v="35"/>
    <s v="12281785"/>
    <n v="645.29999999999995"/>
    <n v="645.29999999999995"/>
    <x v="2"/>
    <d v="2016-05-31T00:00:00"/>
    <x v="1"/>
    <n v="5773790"/>
    <n v="11.95"/>
    <n v="54"/>
  </r>
  <r>
    <s v="COUNTY"/>
    <x v="35"/>
    <s v="12281785"/>
    <n v="11.95"/>
    <n v="11.95"/>
    <x v="2"/>
    <d v="2016-05-31T00:00:00"/>
    <x v="1"/>
    <n v="5778440"/>
    <n v="11.95"/>
    <n v="1"/>
  </r>
  <r>
    <s v="COUNTY"/>
    <x v="35"/>
    <s v="12281785"/>
    <n v="11.95"/>
    <n v="11.95"/>
    <x v="2"/>
    <d v="2016-05-31T00:00:00"/>
    <x v="1"/>
    <n v="5780890"/>
    <n v="11.95"/>
    <n v="1"/>
  </r>
  <r>
    <s v="COUNTY"/>
    <x v="35"/>
    <s v="12281785"/>
    <n v="35.85"/>
    <n v="35.85"/>
    <x v="2"/>
    <d v="2016-05-31T00:00:00"/>
    <x v="1"/>
    <n v="5013581"/>
    <n v="11.95"/>
    <n v="3.0000000000000004"/>
  </r>
  <r>
    <s v="COUNTY"/>
    <x v="35"/>
    <s v="12281785"/>
    <n v="430.2"/>
    <n v="430.2"/>
    <x v="2"/>
    <d v="2016-05-31T00:00:00"/>
    <x v="1"/>
    <n v="5781040"/>
    <n v="11.95"/>
    <n v="36"/>
  </r>
  <r>
    <s v="COUNTY"/>
    <x v="35"/>
    <s v="12281785"/>
    <n v="11.95"/>
    <n v="11.95"/>
    <x v="2"/>
    <d v="2016-05-31T00:00:00"/>
    <x v="1"/>
    <n v="5770170"/>
    <n v="11.95"/>
    <n v="1"/>
  </r>
  <r>
    <s v="COUNTY"/>
    <x v="35"/>
    <s v="12281785"/>
    <n v="11.95"/>
    <n v="11.95"/>
    <x v="2"/>
    <d v="2016-05-31T00:00:00"/>
    <x v="1"/>
    <n v="5010521"/>
    <n v="11.95"/>
    <n v="1"/>
  </r>
  <r>
    <s v="SpokCity"/>
    <x v="35"/>
    <s v="803090"/>
    <n v="11.95"/>
    <n v="11.95"/>
    <x v="2"/>
    <d v="2016-06-01T00:00:00"/>
    <x v="2"/>
    <n v="5010445"/>
    <n v="11.95"/>
    <n v="1"/>
  </r>
  <r>
    <s v="COUNTY"/>
    <x v="35"/>
    <s v="12565517"/>
    <n v="11.95"/>
    <n v="11.95"/>
    <x v="2"/>
    <d v="2016-06-01T00:00:00"/>
    <x v="2"/>
    <n v="5748500"/>
    <n v="11.95"/>
    <n v="1"/>
  </r>
  <r>
    <s v="COUNTY"/>
    <x v="35"/>
    <s v="803963"/>
    <n v="0.8"/>
    <n v="0.8"/>
    <x v="2"/>
    <d v="2016-06-02T00:00:00"/>
    <x v="2"/>
    <n v="5010584"/>
    <n v="11.95"/>
    <n v="6.6945606694560678E-2"/>
  </r>
  <r>
    <s v="COUNTY"/>
    <x v="35"/>
    <s v="803865"/>
    <n v="9.9600000000000009"/>
    <n v="9.9600000000000009"/>
    <x v="2"/>
    <d v="2016-06-06T00:00:00"/>
    <x v="2"/>
    <n v="5782610"/>
    <n v="11.95"/>
    <n v="0.83347280334728047"/>
  </r>
  <r>
    <s v="COUNTY"/>
    <x v="35"/>
    <s v="806295"/>
    <n v="9.56"/>
    <n v="9.56"/>
    <x v="2"/>
    <d v="2016-06-07T00:00:00"/>
    <x v="2"/>
    <n v="5753470"/>
    <n v="11.95"/>
    <n v="0.8"/>
  </r>
  <r>
    <s v="COUNTY"/>
    <x v="35"/>
    <s v="814855"/>
    <n v="0.4"/>
    <n v="0.4"/>
    <x v="2"/>
    <d v="2016-06-30T00:00:00"/>
    <x v="2"/>
    <n v="5010533"/>
    <n v="11.95"/>
    <n v="3.3472803347280339E-2"/>
  </r>
  <r>
    <s v="COUNTY"/>
    <x v="35"/>
    <s v="816475"/>
    <n v="11.95"/>
    <n v="11.95"/>
    <x v="2"/>
    <d v="2016-06-30T00:00:00"/>
    <x v="2"/>
    <n v="5768700"/>
    <n v="11.95"/>
    <n v="1"/>
  </r>
  <r>
    <s v="AWH"/>
    <x v="35"/>
    <s v="12565628"/>
    <n v="23.9"/>
    <n v="23.9"/>
    <x v="2"/>
    <d v="2016-06-30T00:00:00"/>
    <x v="2"/>
    <n v="5010602"/>
    <n v="11.95"/>
    <n v="2"/>
  </r>
  <r>
    <s v="SpokCity"/>
    <x v="35"/>
    <s v="12565628"/>
    <n v="131.44999999999999"/>
    <n v="131.44999999999999"/>
    <x v="2"/>
    <d v="2016-06-30T00:00:00"/>
    <x v="2"/>
    <n v="5770020"/>
    <n v="11.95"/>
    <n v="11"/>
  </r>
  <r>
    <s v="COUNTY"/>
    <x v="35"/>
    <s v="12565628"/>
    <n v="633.35"/>
    <n v="633.35"/>
    <x v="2"/>
    <d v="2016-06-30T00:00:00"/>
    <x v="2"/>
    <n v="5767490"/>
    <n v="11.95"/>
    <n v="53.000000000000007"/>
  </r>
  <r>
    <s v="COUNTY"/>
    <x v="35"/>
    <s v="12565628"/>
    <n v="11.95"/>
    <n v="11.95"/>
    <x v="2"/>
    <d v="2016-06-30T00:00:00"/>
    <x v="2"/>
    <n v="5778440"/>
    <n v="11.95"/>
    <n v="1"/>
  </r>
  <r>
    <s v="COUNTY"/>
    <x v="35"/>
    <s v="12565628"/>
    <n v="11.95"/>
    <n v="11.95"/>
    <x v="2"/>
    <d v="2016-06-30T00:00:00"/>
    <x v="2"/>
    <n v="5780890"/>
    <n v="11.95"/>
    <n v="1"/>
  </r>
  <r>
    <s v="COUNTY"/>
    <x v="35"/>
    <s v="12565628"/>
    <n v="35.85"/>
    <n v="35.85"/>
    <x v="2"/>
    <d v="2016-06-30T00:00:00"/>
    <x v="2"/>
    <n v="5013581"/>
    <n v="11.95"/>
    <n v="3.0000000000000004"/>
  </r>
  <r>
    <s v="COUNTY"/>
    <x v="35"/>
    <s v="12565628"/>
    <n v="430.2"/>
    <n v="430.2"/>
    <x v="2"/>
    <d v="2016-06-30T00:00:00"/>
    <x v="2"/>
    <n v="5765370"/>
    <n v="11.95"/>
    <n v="36"/>
  </r>
  <r>
    <s v="COUNTY"/>
    <x v="35"/>
    <s v="12565628"/>
    <n v="11.95"/>
    <n v="11.95"/>
    <x v="2"/>
    <d v="2016-06-30T00:00:00"/>
    <x v="2"/>
    <n v="5770170"/>
    <n v="11.95"/>
    <n v="1"/>
  </r>
  <r>
    <s v="COUNTY"/>
    <x v="35"/>
    <s v="12565628"/>
    <n v="11.95"/>
    <n v="11.95"/>
    <x v="2"/>
    <d v="2016-06-30T00:00:00"/>
    <x v="2"/>
    <n v="5010521"/>
    <n v="11.95"/>
    <n v="1"/>
  </r>
  <r>
    <s v="COUNTY"/>
    <x v="35"/>
    <s v="818476"/>
    <n v="0.39"/>
    <n v="0.39"/>
    <x v="2"/>
    <d v="2016-07-01T00:00:00"/>
    <x v="3"/>
    <n v="5704320"/>
    <n v="11.95"/>
    <n v="3.2635983263598331E-2"/>
  </r>
  <r>
    <s v="COUNTY"/>
    <x v="35"/>
    <s v="12565570"/>
    <n v="11.95"/>
    <n v="11.95"/>
    <x v="2"/>
    <d v="2016-07-01T00:00:00"/>
    <x v="3"/>
    <n v="5748500"/>
    <n v="11.95"/>
    <n v="1"/>
  </r>
  <r>
    <s v="COUNTY"/>
    <x v="35"/>
    <s v="819064"/>
    <n v="10.41"/>
    <n v="10.41"/>
    <x v="2"/>
    <d v="2016-07-05T00:00:00"/>
    <x v="3"/>
    <n v="5783830"/>
    <n v="11.95"/>
    <n v="0.87112970711297077"/>
  </r>
  <r>
    <s v="COUNTY"/>
    <x v="35"/>
    <s v="820227"/>
    <n v="9.25"/>
    <n v="9.25"/>
    <x v="2"/>
    <d v="2016-07-08T00:00:00"/>
    <x v="3"/>
    <n v="5783880"/>
    <n v="11.95"/>
    <n v="0.77405857740585782"/>
  </r>
  <r>
    <s v="COUNTY"/>
    <x v="35"/>
    <s v="822304"/>
    <n v="5.01"/>
    <n v="5.01"/>
    <x v="2"/>
    <d v="2016-07-13T00:00:00"/>
    <x v="3"/>
    <n v="5766370"/>
    <n v="11.95"/>
    <n v="0.41924686192468619"/>
  </r>
  <r>
    <s v="COUNTY"/>
    <x v="35"/>
    <s v="828373"/>
    <n v="10.79"/>
    <n v="10.79"/>
    <x v="2"/>
    <d v="2016-07-28T00:00:00"/>
    <x v="3"/>
    <n v="5010380"/>
    <n v="11.95"/>
    <n v="0.90292887029288704"/>
  </r>
  <r>
    <s v="AWH"/>
    <x v="35"/>
    <s v="12822783"/>
    <n v="23.9"/>
    <n v="23.9"/>
    <x v="2"/>
    <d v="2016-07-31T00:00:00"/>
    <x v="3"/>
    <n v="5010631"/>
    <n v="11.95"/>
    <n v="2"/>
  </r>
  <r>
    <s v="SpokCity"/>
    <x v="35"/>
    <s v="12822783"/>
    <n v="131.44999999999999"/>
    <n v="131.44999999999999"/>
    <x v="2"/>
    <d v="2016-07-31T00:00:00"/>
    <x v="3"/>
    <n v="5770020"/>
    <n v="11.95"/>
    <n v="11"/>
  </r>
  <r>
    <s v="SpokCity"/>
    <x v="35"/>
    <s v="12822783"/>
    <n v="11.95"/>
    <n v="11.95"/>
    <x v="2"/>
    <d v="2016-07-31T00:00:00"/>
    <x v="3"/>
    <n v="5010445"/>
    <n v="11.95"/>
    <n v="1"/>
  </r>
  <r>
    <s v="COUNTY"/>
    <x v="35"/>
    <s v="12822783"/>
    <n v="621.4"/>
    <n v="621.4"/>
    <x v="2"/>
    <d v="2016-07-31T00:00:00"/>
    <x v="3"/>
    <n v="5782610"/>
    <n v="11.95"/>
    <n v="52"/>
  </r>
  <r>
    <s v="COUNTY"/>
    <x v="35"/>
    <s v="12822783"/>
    <n v="11.95"/>
    <n v="11.95"/>
    <x v="2"/>
    <d v="2016-07-31T00:00:00"/>
    <x v="3"/>
    <n v="5778440"/>
    <n v="11.95"/>
    <n v="1"/>
  </r>
  <r>
    <s v="COUNTY"/>
    <x v="35"/>
    <s v="12822783"/>
    <n v="11.95"/>
    <n v="11.95"/>
    <x v="2"/>
    <d v="2016-07-31T00:00:00"/>
    <x v="3"/>
    <n v="5780890"/>
    <n v="11.95"/>
    <n v="1"/>
  </r>
  <r>
    <s v="COUNTY"/>
    <x v="35"/>
    <s v="12822783"/>
    <n v="35.85"/>
    <n v="35.85"/>
    <x v="2"/>
    <d v="2016-07-31T00:00:00"/>
    <x v="3"/>
    <n v="5013581"/>
    <n v="11.95"/>
    <n v="3.0000000000000004"/>
  </r>
  <r>
    <s v="COUNTY"/>
    <x v="35"/>
    <s v="12822783"/>
    <n v="442.15"/>
    <n v="442.15"/>
    <x v="2"/>
    <d v="2016-07-31T00:00:00"/>
    <x v="3"/>
    <n v="5781040"/>
    <n v="11.95"/>
    <n v="37"/>
  </r>
  <r>
    <s v="COUNTY"/>
    <x v="35"/>
    <s v="12822783"/>
    <n v="11.95"/>
    <n v="11.95"/>
    <x v="2"/>
    <d v="2016-07-31T00:00:00"/>
    <x v="3"/>
    <n v="5770170"/>
    <n v="11.95"/>
    <n v="1"/>
  </r>
  <r>
    <s v="COUNTY"/>
    <x v="35"/>
    <s v="12822783"/>
    <n v="11.95"/>
    <n v="11.95"/>
    <x v="2"/>
    <d v="2016-07-31T00:00:00"/>
    <x v="3"/>
    <n v="5010521"/>
    <n v="11.95"/>
    <n v="1"/>
  </r>
  <r>
    <s v="COUNTY"/>
    <x v="35"/>
    <s v="841021"/>
    <n v="11.95"/>
    <n v="11.95"/>
    <x v="2"/>
    <d v="2016-08-01T00:00:00"/>
    <x v="4"/>
    <n v="5773180"/>
    <n v="11.95"/>
    <n v="1"/>
  </r>
  <r>
    <s v="COUNTY"/>
    <x v="35"/>
    <s v="12565586"/>
    <n v="11.95"/>
    <n v="11.95"/>
    <x v="2"/>
    <d v="2016-08-01T00:00:00"/>
    <x v="4"/>
    <n v="5748500"/>
    <n v="11.95"/>
    <n v="1"/>
  </r>
  <r>
    <s v="COUNTY"/>
    <x v="35"/>
    <s v="839403"/>
    <n v="6.94"/>
    <n v="6.94"/>
    <x v="2"/>
    <d v="2016-08-18T00:00:00"/>
    <x v="4"/>
    <n v="5010781"/>
    <n v="11.95"/>
    <n v="0.58075313807531392"/>
  </r>
  <r>
    <s v="COUNTY"/>
    <x v="35"/>
    <s v="841020"/>
    <n v="71.7"/>
    <n v="71.7"/>
    <x v="2"/>
    <d v="2016-08-22T00:00:00"/>
    <x v="4"/>
    <n v="5773180"/>
    <n v="11.95"/>
    <n v="6.0000000000000009"/>
  </r>
  <r>
    <s v="COUNTY"/>
    <x v="35"/>
    <s v="843100"/>
    <n v="2.31"/>
    <n v="2.31"/>
    <x v="2"/>
    <d v="2016-08-26T00:00:00"/>
    <x v="4"/>
    <n v="5785800"/>
    <n v="11.95"/>
    <n v="0.19330543933054395"/>
  </r>
  <r>
    <s v="AWH"/>
    <x v="35"/>
    <s v="13084370"/>
    <n v="23.9"/>
    <n v="23.9"/>
    <x v="2"/>
    <d v="2016-08-31T00:00:00"/>
    <x v="4"/>
    <n v="5010602"/>
    <n v="11.95"/>
    <n v="2"/>
  </r>
  <r>
    <s v="SpokCity"/>
    <x v="35"/>
    <s v="13084370"/>
    <n v="131.44999999999999"/>
    <n v="131.44999999999999"/>
    <x v="2"/>
    <d v="2016-08-31T00:00:00"/>
    <x v="4"/>
    <n v="5770020"/>
    <n v="11.95"/>
    <n v="11"/>
  </r>
  <r>
    <s v="SpokCity"/>
    <x v="35"/>
    <s v="13084370"/>
    <n v="11.95"/>
    <n v="11.95"/>
    <x v="2"/>
    <d v="2016-08-31T00:00:00"/>
    <x v="4"/>
    <n v="5010445"/>
    <n v="11.95"/>
    <n v="1"/>
  </r>
  <r>
    <s v="COUNTY"/>
    <x v="35"/>
    <s v="13084370"/>
    <n v="633.35"/>
    <n v="633.35"/>
    <x v="2"/>
    <d v="2016-08-31T00:00:00"/>
    <x v="4"/>
    <n v="5767490"/>
    <n v="11.95"/>
    <n v="53.000000000000007"/>
  </r>
  <r>
    <s v="COUNTY"/>
    <x v="35"/>
    <s v="13084370"/>
    <n v="23.9"/>
    <n v="23.9"/>
    <x v="2"/>
    <d v="2016-08-31T00:00:00"/>
    <x v="4"/>
    <n v="5783830"/>
    <n v="11.95"/>
    <n v="2"/>
  </r>
  <r>
    <s v="COUNTY"/>
    <x v="35"/>
    <s v="13084370"/>
    <n v="11.95"/>
    <n v="11.95"/>
    <x v="2"/>
    <d v="2016-08-31T00:00:00"/>
    <x v="4"/>
    <n v="5780890"/>
    <n v="11.95"/>
    <n v="1"/>
  </r>
  <r>
    <s v="COUNTY"/>
    <x v="35"/>
    <s v="13084370"/>
    <n v="35.85"/>
    <n v="35.85"/>
    <x v="2"/>
    <d v="2016-08-31T00:00:00"/>
    <x v="4"/>
    <n v="5013581"/>
    <n v="11.95"/>
    <n v="3.0000000000000004"/>
  </r>
  <r>
    <s v="COUNTY"/>
    <x v="35"/>
    <s v="13084370"/>
    <n v="430.2"/>
    <n v="430.2"/>
    <x v="2"/>
    <d v="2016-08-31T00:00:00"/>
    <x v="4"/>
    <n v="5765370"/>
    <n v="11.95"/>
    <n v="36"/>
  </r>
  <r>
    <s v="COUNTY"/>
    <x v="35"/>
    <s v="13084370"/>
    <n v="11.95"/>
    <n v="11.95"/>
    <x v="2"/>
    <d v="2016-08-31T00:00:00"/>
    <x v="4"/>
    <n v="5770170"/>
    <n v="11.95"/>
    <n v="1"/>
  </r>
  <r>
    <s v="COUNTY"/>
    <x v="35"/>
    <s v="13084370"/>
    <n v="11.95"/>
    <n v="11.95"/>
    <x v="2"/>
    <d v="2016-08-31T00:00:00"/>
    <x v="4"/>
    <n v="5010521"/>
    <n v="11.95"/>
    <n v="1"/>
  </r>
  <r>
    <s v="COUNTY"/>
    <x v="35"/>
    <s v="845620"/>
    <n v="0.4"/>
    <n v="0.4"/>
    <x v="2"/>
    <d v="2016-09-01T00:00:00"/>
    <x v="5"/>
    <n v="5765370"/>
    <n v="11.95"/>
    <n v="3.3472803347280339E-2"/>
  </r>
  <r>
    <s v="COUNTY"/>
    <x v="35"/>
    <s v="13360456"/>
    <n v="11.95"/>
    <n v="11.95"/>
    <x v="2"/>
    <d v="2016-09-01T00:00:00"/>
    <x v="5"/>
    <n v="5748500"/>
    <n v="11.95"/>
    <n v="1"/>
  </r>
  <r>
    <s v="COUNTY"/>
    <x v="35"/>
    <s v="859426"/>
    <n v="0.4"/>
    <n v="0.4"/>
    <x v="2"/>
    <d v="2016-09-30T00:00:00"/>
    <x v="5"/>
    <n v="5010411"/>
    <n v="11.95"/>
    <n v="3.3472803347280339E-2"/>
  </r>
  <r>
    <s v="AWH"/>
    <x v="35"/>
    <s v="13360500"/>
    <n v="23.9"/>
    <n v="23.9"/>
    <x v="2"/>
    <d v="2016-09-30T00:00:00"/>
    <x v="5"/>
    <n v="5010631"/>
    <n v="11.95"/>
    <n v="2"/>
  </r>
  <r>
    <s v="SpokCity"/>
    <x v="35"/>
    <s v="13360500"/>
    <n v="131.44999999999999"/>
    <n v="131.44999999999999"/>
    <x v="2"/>
    <d v="2016-09-30T00:00:00"/>
    <x v="5"/>
    <n v="5770020"/>
    <n v="11.95"/>
    <n v="11"/>
  </r>
  <r>
    <s v="SpokCity"/>
    <x v="35"/>
    <s v="13360500"/>
    <n v="11.95"/>
    <n v="11.95"/>
    <x v="2"/>
    <d v="2016-09-30T00:00:00"/>
    <x v="5"/>
    <n v="5010445"/>
    <n v="11.95"/>
    <n v="1"/>
  </r>
  <r>
    <s v="COUNTY"/>
    <x v="35"/>
    <s v="13360500"/>
    <n v="657.25"/>
    <n v="657.25"/>
    <x v="2"/>
    <d v="2016-09-30T00:00:00"/>
    <x v="5"/>
    <n v="5785800"/>
    <n v="11.95"/>
    <n v="55"/>
  </r>
  <r>
    <s v="COUNTY"/>
    <x v="35"/>
    <s v="13360500"/>
    <n v="23.9"/>
    <n v="23.9"/>
    <x v="2"/>
    <d v="2016-09-30T00:00:00"/>
    <x v="5"/>
    <n v="5778440"/>
    <n v="11.95"/>
    <n v="2"/>
  </r>
  <r>
    <s v="COUNTY"/>
    <x v="35"/>
    <s v="13360500"/>
    <n v="11.95"/>
    <n v="11.95"/>
    <x v="2"/>
    <d v="2016-09-30T00:00:00"/>
    <x v="5"/>
    <n v="5780890"/>
    <n v="11.95"/>
    <n v="1"/>
  </r>
  <r>
    <s v="COUNTY"/>
    <x v="35"/>
    <s v="13360500"/>
    <n v="35.85"/>
    <n v="35.85"/>
    <x v="2"/>
    <d v="2016-09-30T00:00:00"/>
    <x v="5"/>
    <n v="5013581"/>
    <n v="11.95"/>
    <n v="3.0000000000000004"/>
  </r>
  <r>
    <s v="COUNTY"/>
    <x v="35"/>
    <s v="13360500"/>
    <n v="418.25"/>
    <n v="418.25"/>
    <x v="2"/>
    <d v="2016-09-30T00:00:00"/>
    <x v="5"/>
    <n v="5781040"/>
    <n v="11.95"/>
    <n v="35"/>
  </r>
  <r>
    <s v="COUNTY"/>
    <x v="35"/>
    <s v="13360500"/>
    <n v="11.95"/>
    <n v="11.95"/>
    <x v="2"/>
    <d v="2016-09-30T00:00:00"/>
    <x v="5"/>
    <n v="5770170"/>
    <n v="11.95"/>
    <n v="1"/>
  </r>
  <r>
    <s v="COUNTY"/>
    <x v="35"/>
    <s v="13360500"/>
    <n v="11.95"/>
    <n v="11.95"/>
    <x v="2"/>
    <d v="2016-09-30T00:00:00"/>
    <x v="5"/>
    <n v="5010521"/>
    <n v="11.95"/>
    <n v="1"/>
  </r>
  <r>
    <s v="SpokCity"/>
    <x v="35"/>
    <s v="859344"/>
    <n v="3.08"/>
    <n v="3.08"/>
    <x v="2"/>
    <d v="2016-10-01T00:00:00"/>
    <x v="6"/>
    <n v="5012637"/>
    <n v="11.95"/>
    <n v="0.25774058577405862"/>
  </r>
  <r>
    <s v="SpokCity"/>
    <x v="35"/>
    <s v="859345"/>
    <n v="10.41"/>
    <n v="10.41"/>
    <x v="2"/>
    <d v="2016-10-01T00:00:00"/>
    <x v="6"/>
    <n v="5012637"/>
    <n v="11.95"/>
    <n v="0.87112970711297077"/>
  </r>
  <r>
    <s v="COUNTY"/>
    <x v="35"/>
    <s v="13360478"/>
    <n v="11.95"/>
    <n v="11.95"/>
    <x v="2"/>
    <d v="2016-10-01T00:00:00"/>
    <x v="6"/>
    <n v="5748500"/>
    <n v="11.95"/>
    <n v="1"/>
  </r>
  <r>
    <s v="COUNTY"/>
    <x v="35"/>
    <s v="864226"/>
    <n v="4.24"/>
    <n v="4.24"/>
    <x v="2"/>
    <d v="2016-10-11T00:00:00"/>
    <x v="6"/>
    <n v="5777690"/>
    <n v="11.95"/>
    <n v="0.35481171548117157"/>
  </r>
  <r>
    <s v="COUNTY"/>
    <x v="35"/>
    <s v="868823"/>
    <n v="4.62"/>
    <n v="4.62"/>
    <x v="2"/>
    <d v="2016-10-20T00:00:00"/>
    <x v="6"/>
    <n v="5787640"/>
    <n v="11.95"/>
    <n v="0.3866108786610879"/>
  </r>
  <r>
    <s v="COUNTY"/>
    <x v="35"/>
    <s v="872721"/>
    <n v="9.64"/>
    <n v="9.64"/>
    <x v="2"/>
    <d v="2016-10-25T00:00:00"/>
    <x v="6"/>
    <n v="5010533"/>
    <n v="11.95"/>
    <n v="0.80669456066945622"/>
  </r>
  <r>
    <s v="SpokCity"/>
    <x v="35"/>
    <s v="874015"/>
    <n v="10.41"/>
    <n v="10.41"/>
    <x v="2"/>
    <d v="2016-10-27T00:00:00"/>
    <x v="6"/>
    <n v="5010748"/>
    <n v="11.95"/>
    <n v="0.87112970711297077"/>
  </r>
  <r>
    <s v="COUNTY"/>
    <x v="35"/>
    <s v="872463"/>
    <n v="1.54"/>
    <n v="1.54"/>
    <x v="2"/>
    <d v="2016-10-28T00:00:00"/>
    <x v="6"/>
    <n v="5010395"/>
    <n v="11.95"/>
    <n v="0.12887029288702931"/>
  </r>
  <r>
    <s v="SpokCity"/>
    <x v="35"/>
    <s v="876282"/>
    <n v="1.54"/>
    <n v="1.54"/>
    <x v="2"/>
    <d v="2016-10-28T00:00:00"/>
    <x v="6"/>
    <n v="5010748"/>
    <n v="11.95"/>
    <n v="0.12887029288702931"/>
  </r>
  <r>
    <s v="AWH"/>
    <x v="35"/>
    <s v="13629847"/>
    <n v="23.9"/>
    <n v="23.9"/>
    <x v="2"/>
    <d v="2016-10-31T00:00:00"/>
    <x v="6"/>
    <n v="5010602"/>
    <n v="11.95"/>
    <n v="2"/>
  </r>
  <r>
    <s v="SpokCity"/>
    <x v="35"/>
    <s v="13629847"/>
    <n v="95.6"/>
    <n v="95.6"/>
    <x v="2"/>
    <d v="2016-10-31T00:00:00"/>
    <x v="6"/>
    <n v="5770020"/>
    <n v="11.95"/>
    <n v="8"/>
  </r>
  <r>
    <s v="SpokCity"/>
    <x v="35"/>
    <s v="13629847"/>
    <n v="11.95"/>
    <n v="11.95"/>
    <x v="2"/>
    <d v="2016-10-31T00:00:00"/>
    <x v="6"/>
    <n v="5010445"/>
    <n v="11.95"/>
    <n v="1"/>
  </r>
  <r>
    <s v="COUNTY"/>
    <x v="35"/>
    <s v="13629847"/>
    <n v="657.25"/>
    <n v="657.25"/>
    <x v="2"/>
    <d v="2016-10-31T00:00:00"/>
    <x v="6"/>
    <n v="5767490"/>
    <n v="11.95"/>
    <n v="55"/>
  </r>
  <r>
    <s v="COUNTY"/>
    <x v="35"/>
    <s v="13629847"/>
    <n v="23.9"/>
    <n v="23.9"/>
    <x v="2"/>
    <d v="2016-10-31T00:00:00"/>
    <x v="6"/>
    <n v="5783830"/>
    <n v="11.95"/>
    <n v="2"/>
  </r>
  <r>
    <s v="COUNTY"/>
    <x v="35"/>
    <s v="13629847"/>
    <n v="11.95"/>
    <n v="11.95"/>
    <x v="2"/>
    <d v="2016-10-31T00:00:00"/>
    <x v="6"/>
    <n v="5780890"/>
    <n v="11.95"/>
    <n v="1"/>
  </r>
  <r>
    <s v="COUNTY"/>
    <x v="35"/>
    <s v="13629847"/>
    <n v="35.85"/>
    <n v="35.85"/>
    <x v="2"/>
    <d v="2016-10-31T00:00:00"/>
    <x v="6"/>
    <n v="5013581"/>
    <n v="11.95"/>
    <n v="3.0000000000000004"/>
  </r>
  <r>
    <s v="COUNTY"/>
    <x v="35"/>
    <s v="13629847"/>
    <n v="406.3"/>
    <n v="406.3"/>
    <x v="2"/>
    <d v="2016-10-31T00:00:00"/>
    <x v="6"/>
    <n v="5015694"/>
    <n v="11.95"/>
    <n v="34"/>
  </r>
  <r>
    <s v="COUNTY"/>
    <x v="35"/>
    <s v="13629847"/>
    <n v="11.95"/>
    <n v="11.95"/>
    <x v="2"/>
    <d v="2016-10-31T00:00:00"/>
    <x v="6"/>
    <n v="5770170"/>
    <n v="11.95"/>
    <n v="1"/>
  </r>
  <r>
    <s v="COUNTY"/>
    <x v="35"/>
    <s v="13629847"/>
    <n v="11.95"/>
    <n v="11.95"/>
    <x v="2"/>
    <d v="2016-10-31T00:00:00"/>
    <x v="6"/>
    <n v="5010521"/>
    <n v="11.95"/>
    <n v="1"/>
  </r>
  <r>
    <s v="COUNTY"/>
    <x v="35"/>
    <s v="872719"/>
    <n v="1.19"/>
    <n v="1.19"/>
    <x v="2"/>
    <d v="2016-11-01T00:00:00"/>
    <x v="7"/>
    <n v="5010533"/>
    <n v="11.95"/>
    <n v="9.9581589958158995E-2"/>
  </r>
  <r>
    <s v="COUNTY"/>
    <x v="35"/>
    <s v="872722"/>
    <n v="-11.95"/>
    <n v="11.95"/>
    <x v="2"/>
    <d v="2016-11-01T00:00:00"/>
    <x v="7"/>
    <n v="5010533"/>
    <n v="11.95"/>
    <n v="-1"/>
  </r>
  <r>
    <s v="SpokCity"/>
    <x v="35"/>
    <s v="880592"/>
    <n v="-11.95"/>
    <n v="11.95"/>
    <x v="2"/>
    <d v="2016-11-01T00:00:00"/>
    <x v="7"/>
    <n v="5010445"/>
    <n v="11.95"/>
    <n v="-1"/>
  </r>
  <r>
    <s v="SpokCity"/>
    <x v="35"/>
    <s v="880593"/>
    <n v="-11.95"/>
    <n v="11.95"/>
    <x v="2"/>
    <d v="2016-11-01T00:00:00"/>
    <x v="7"/>
    <n v="5010445"/>
    <n v="11.95"/>
    <n v="-1"/>
  </r>
  <r>
    <s v="SpokCity"/>
    <x v="35"/>
    <s v="880594"/>
    <n v="-11.95"/>
    <n v="11.95"/>
    <x v="2"/>
    <d v="2016-11-01T00:00:00"/>
    <x v="7"/>
    <n v="5010445"/>
    <n v="11.95"/>
    <n v="-1"/>
  </r>
  <r>
    <s v="COUNTY"/>
    <x v="35"/>
    <s v="880599"/>
    <n v="11.95"/>
    <n v="11.95"/>
    <x v="2"/>
    <d v="2016-11-01T00:00:00"/>
    <x v="7"/>
    <n v="5788340"/>
    <n v="11.95"/>
    <n v="1"/>
  </r>
  <r>
    <s v="COUNTY"/>
    <x v="35"/>
    <s v="880600"/>
    <n v="11.95"/>
    <n v="11.95"/>
    <x v="2"/>
    <d v="2016-11-01T00:00:00"/>
    <x v="7"/>
    <n v="5788340"/>
    <n v="11.95"/>
    <n v="1"/>
  </r>
  <r>
    <s v="COUNTY"/>
    <x v="35"/>
    <s v="880601"/>
    <n v="11.95"/>
    <n v="11.95"/>
    <x v="2"/>
    <d v="2016-11-01T00:00:00"/>
    <x v="7"/>
    <n v="5788340"/>
    <n v="11.95"/>
    <n v="1"/>
  </r>
  <r>
    <s v="COUNTY"/>
    <x v="35"/>
    <s v="13360488"/>
    <n v="11.95"/>
    <n v="11.95"/>
    <x v="2"/>
    <d v="2016-11-01T00:00:00"/>
    <x v="7"/>
    <n v="5748500"/>
    <n v="11.95"/>
    <n v="1"/>
  </r>
  <r>
    <s v="COUNTY"/>
    <x v="35"/>
    <s v="876291"/>
    <n v="1.19"/>
    <n v="1.19"/>
    <x v="2"/>
    <d v="2016-11-03T00:00:00"/>
    <x v="7"/>
    <n v="5787640"/>
    <n v="11.95"/>
    <n v="9.9581589958158995E-2"/>
  </r>
  <r>
    <s v="COUNTY"/>
    <x v="35"/>
    <s v="877101"/>
    <n v="1.59"/>
    <n v="1.59"/>
    <x v="2"/>
    <d v="2016-11-04T00:00:00"/>
    <x v="7"/>
    <n v="5010728"/>
    <n v="11.95"/>
    <n v="0.13305439330543933"/>
  </r>
  <r>
    <s v="COUNTY"/>
    <x v="35"/>
    <s v="880515"/>
    <n v="5.97"/>
    <n v="5.97"/>
    <x v="2"/>
    <d v="2016-11-16T00:00:00"/>
    <x v="7"/>
    <n v="5788330"/>
    <n v="11.95"/>
    <n v="0.49958158995815899"/>
  </r>
  <r>
    <s v="COUNTY"/>
    <x v="35"/>
    <s v="886713"/>
    <n v="11.55"/>
    <n v="11.55"/>
    <x v="2"/>
    <d v="2016-11-29T00:00:00"/>
    <x v="7"/>
    <n v="5010779"/>
    <n v="11.95"/>
    <n v="0.9665271966527198"/>
  </r>
  <r>
    <s v="AWH"/>
    <x v="35"/>
    <s v="13860703"/>
    <n v="23.9"/>
    <n v="23.9"/>
    <x v="2"/>
    <d v="2016-11-30T00:00:00"/>
    <x v="7"/>
    <n v="5010631"/>
    <n v="11.95"/>
    <n v="2"/>
  </r>
  <r>
    <s v="SpokCity"/>
    <x v="35"/>
    <s v="13860703"/>
    <n v="119.5"/>
    <n v="119.5"/>
    <x v="2"/>
    <d v="2016-11-30T00:00:00"/>
    <x v="7"/>
    <n v="5770020"/>
    <n v="11.95"/>
    <n v="10"/>
  </r>
  <r>
    <s v="COUNTY"/>
    <x v="35"/>
    <s v="13860703"/>
    <n v="645.29999999999995"/>
    <n v="645.29999999999995"/>
    <x v="2"/>
    <d v="2016-11-30T00:00:00"/>
    <x v="7"/>
    <n v="5785800"/>
    <n v="11.95"/>
    <n v="54"/>
  </r>
  <r>
    <s v="COUNTY"/>
    <x v="35"/>
    <s v="13860703"/>
    <n v="23.9"/>
    <n v="23.9"/>
    <x v="2"/>
    <d v="2016-11-30T00:00:00"/>
    <x v="7"/>
    <n v="5778440"/>
    <n v="11.95"/>
    <n v="2"/>
  </r>
  <r>
    <s v="COUNTY"/>
    <x v="35"/>
    <s v="13860703"/>
    <n v="11.95"/>
    <n v="11.95"/>
    <x v="2"/>
    <d v="2016-11-30T00:00:00"/>
    <x v="7"/>
    <n v="5780890"/>
    <n v="11.95"/>
    <n v="1"/>
  </r>
  <r>
    <s v="COUNTY"/>
    <x v="35"/>
    <s v="13860703"/>
    <n v="35.85"/>
    <n v="35.85"/>
    <x v="2"/>
    <d v="2016-11-30T00:00:00"/>
    <x v="7"/>
    <n v="5013581"/>
    <n v="11.95"/>
    <n v="3.0000000000000004"/>
  </r>
  <r>
    <s v="COUNTY"/>
    <x v="35"/>
    <s v="13860703"/>
    <n v="406.3"/>
    <n v="406.3"/>
    <x v="2"/>
    <d v="2016-11-30T00:00:00"/>
    <x v="7"/>
    <n v="5781040"/>
    <n v="11.95"/>
    <n v="34"/>
  </r>
  <r>
    <s v="COUNTY"/>
    <x v="35"/>
    <s v="13860703"/>
    <n v="11.95"/>
    <n v="11.95"/>
    <x v="2"/>
    <d v="2016-11-30T00:00:00"/>
    <x v="7"/>
    <n v="5770170"/>
    <n v="11.95"/>
    <n v="1"/>
  </r>
  <r>
    <s v="COUNTY"/>
    <x v="35"/>
    <s v="13860703"/>
    <n v="11.95"/>
    <n v="11.95"/>
    <x v="2"/>
    <d v="2016-11-30T00:00:00"/>
    <x v="7"/>
    <n v="5788340"/>
    <n v="11.95"/>
    <n v="1"/>
  </r>
  <r>
    <s v="COUNTY"/>
    <x v="35"/>
    <s v="13860703"/>
    <n v="11.95"/>
    <n v="11.95"/>
    <x v="2"/>
    <d v="2016-11-30T00:00:00"/>
    <x v="7"/>
    <n v="5010521"/>
    <n v="11.95"/>
    <n v="1"/>
  </r>
  <r>
    <s v="COUNTY"/>
    <x v="35"/>
    <s v="890945"/>
    <n v="-0.4"/>
    <n v="0.4"/>
    <x v="2"/>
    <d v="2016-12-01T00:00:00"/>
    <x v="8"/>
    <n v="5748430"/>
    <n v="11.95"/>
    <n v="-3.3472803347280339E-2"/>
  </r>
  <r>
    <s v="COUNTY"/>
    <x v="35"/>
    <s v="893043"/>
    <n v="11.95"/>
    <n v="11.95"/>
    <x v="2"/>
    <d v="2016-12-01T00:00:00"/>
    <x v="8"/>
    <n v="5748430"/>
    <n v="11.95"/>
    <n v="1"/>
  </r>
  <r>
    <s v="COUNTY"/>
    <x v="35"/>
    <s v="14071048"/>
    <n v="11.95"/>
    <n v="11.95"/>
    <x v="2"/>
    <d v="2016-12-01T00:00:00"/>
    <x v="8"/>
    <n v="5748500"/>
    <n v="11.95"/>
    <n v="1"/>
  </r>
  <r>
    <s v="SpokCity"/>
    <x v="35"/>
    <s v="891535"/>
    <n v="3.08"/>
    <n v="3.08"/>
    <x v="2"/>
    <d v="2016-12-08T00:00:00"/>
    <x v="8"/>
    <n v="5012637"/>
    <n v="11.95"/>
    <n v="0.25774058577405862"/>
  </r>
  <r>
    <s v="COUNTY"/>
    <x v="35"/>
    <s v="895303"/>
    <n v="4.24"/>
    <n v="4.24"/>
    <x v="2"/>
    <d v="2016-12-21T00:00:00"/>
    <x v="8"/>
    <n v="5789240"/>
    <n v="11.95"/>
    <n v="0.35481171548117157"/>
  </r>
  <r>
    <s v="SpokCity"/>
    <x v="35"/>
    <s v="905601"/>
    <n v="-3.47"/>
    <n v="3.47"/>
    <x v="2"/>
    <d v="2016-12-22T00:00:00"/>
    <x v="8"/>
    <n v="5010748"/>
    <n v="11.95"/>
    <n v="-0.29037656903765696"/>
  </r>
  <r>
    <s v="COUNTY"/>
    <x v="35"/>
    <s v="898687"/>
    <n v="10.41"/>
    <n v="10.41"/>
    <x v="2"/>
    <d v="2016-12-27T00:00:00"/>
    <x v="8"/>
    <n v="5715540"/>
    <n v="11.95"/>
    <n v="0.87112970711297077"/>
  </r>
  <r>
    <s v="AWH"/>
    <x v="35"/>
    <s v="14071088"/>
    <n v="23.9"/>
    <n v="23.9"/>
    <x v="2"/>
    <d v="2016-12-31T00:00:00"/>
    <x v="8"/>
    <n v="5010602"/>
    <n v="11.95"/>
    <n v="2"/>
  </r>
  <r>
    <s v="SpokCity"/>
    <x v="35"/>
    <s v="14071088"/>
    <n v="107.55"/>
    <n v="107.55"/>
    <x v="2"/>
    <d v="2016-12-31T00:00:00"/>
    <x v="8"/>
    <n v="5770020"/>
    <n v="11.95"/>
    <n v="9"/>
  </r>
  <r>
    <s v="COUNTY"/>
    <x v="35"/>
    <s v="14071088"/>
    <n v="633.35"/>
    <n v="633.35"/>
    <x v="2"/>
    <d v="2016-12-31T00:00:00"/>
    <x v="8"/>
    <n v="5767490"/>
    <n v="11.95"/>
    <n v="53.000000000000007"/>
  </r>
  <r>
    <s v="COUNTY"/>
    <x v="35"/>
    <s v="14071088"/>
    <n v="23.9"/>
    <n v="23.9"/>
    <x v="2"/>
    <d v="2016-12-31T00:00:00"/>
    <x v="8"/>
    <n v="5783830"/>
    <n v="11.95"/>
    <n v="2"/>
  </r>
  <r>
    <s v="COUNTY"/>
    <x v="35"/>
    <s v="14071088"/>
    <n v="11.95"/>
    <n v="11.95"/>
    <x v="2"/>
    <d v="2016-12-31T00:00:00"/>
    <x v="8"/>
    <n v="5780890"/>
    <n v="11.95"/>
    <n v="1"/>
  </r>
  <r>
    <s v="COUNTY"/>
    <x v="35"/>
    <s v="14071088"/>
    <n v="35.85"/>
    <n v="35.85"/>
    <x v="2"/>
    <d v="2016-12-31T00:00:00"/>
    <x v="8"/>
    <n v="5013581"/>
    <n v="11.95"/>
    <n v="3.0000000000000004"/>
  </r>
  <r>
    <s v="COUNTY"/>
    <x v="35"/>
    <s v="14071088"/>
    <n v="406.3"/>
    <n v="406.3"/>
    <x v="2"/>
    <d v="2016-12-31T00:00:00"/>
    <x v="8"/>
    <n v="5015694"/>
    <n v="11.95"/>
    <n v="34"/>
  </r>
  <r>
    <s v="COUNTY"/>
    <x v="35"/>
    <s v="14071088"/>
    <n v="11.95"/>
    <n v="11.95"/>
    <x v="2"/>
    <d v="2016-12-31T00:00:00"/>
    <x v="8"/>
    <n v="5770170"/>
    <n v="11.95"/>
    <n v="1"/>
  </r>
  <r>
    <s v="COUNTY"/>
    <x v="35"/>
    <s v="14071088"/>
    <n v="11.95"/>
    <n v="11.95"/>
    <x v="2"/>
    <d v="2016-12-31T00:00:00"/>
    <x v="8"/>
    <n v="5788340"/>
    <n v="11.95"/>
    <n v="1"/>
  </r>
  <r>
    <s v="COUNTY"/>
    <x v="35"/>
    <s v="14071088"/>
    <n v="11.95"/>
    <n v="11.95"/>
    <x v="2"/>
    <d v="2016-12-31T00:00:00"/>
    <x v="8"/>
    <n v="5010521"/>
    <n v="11.95"/>
    <n v="1"/>
  </r>
  <r>
    <s v="SpokCity"/>
    <x v="35"/>
    <s v="914080"/>
    <n v="3.47"/>
    <n v="3.47"/>
    <x v="2"/>
    <d v="2017-01-01T00:00:00"/>
    <x v="9"/>
    <n v="5010748"/>
    <n v="11.95"/>
    <n v="0.29037656903765696"/>
  </r>
  <r>
    <s v="COUNTY"/>
    <x v="35"/>
    <s v="14118647"/>
    <n v="11.95"/>
    <n v="11.95"/>
    <x v="2"/>
    <d v="2017-01-01T00:00:00"/>
    <x v="9"/>
    <n v="5748500"/>
    <n v="11.95"/>
    <n v="1"/>
  </r>
  <r>
    <s v="AWH"/>
    <x v="35"/>
    <s v="14319018"/>
    <n v="23.9"/>
    <n v="23.9"/>
    <x v="2"/>
    <d v="2017-01-31T00:00:00"/>
    <x v="9"/>
    <n v="5010631"/>
    <n v="11.95"/>
    <n v="2"/>
  </r>
  <r>
    <s v="SpokCity"/>
    <x v="35"/>
    <s v="14319018"/>
    <n v="107.55"/>
    <n v="107.55"/>
    <x v="2"/>
    <d v="2017-01-31T00:00:00"/>
    <x v="9"/>
    <n v="5770020"/>
    <n v="11.95"/>
    <n v="9"/>
  </r>
  <r>
    <s v="COUNTY"/>
    <x v="35"/>
    <s v="14319018"/>
    <n v="645.29999999999995"/>
    <n v="645.29999999999995"/>
    <x v="2"/>
    <d v="2017-01-31T00:00:00"/>
    <x v="9"/>
    <n v="5789240"/>
    <n v="11.95"/>
    <n v="54"/>
  </r>
  <r>
    <s v="COUNTY"/>
    <x v="35"/>
    <s v="14319018"/>
    <n v="23.9"/>
    <n v="23.9"/>
    <x v="2"/>
    <d v="2017-01-31T00:00:00"/>
    <x v="9"/>
    <n v="5778440"/>
    <n v="11.95"/>
    <n v="2"/>
  </r>
  <r>
    <s v="COUNTY"/>
    <x v="35"/>
    <s v="14319018"/>
    <n v="11.95"/>
    <n v="11.95"/>
    <x v="2"/>
    <d v="2017-01-31T00:00:00"/>
    <x v="9"/>
    <n v="5780890"/>
    <n v="11.95"/>
    <n v="1"/>
  </r>
  <r>
    <s v="COUNTY"/>
    <x v="35"/>
    <s v="14319018"/>
    <n v="35.85"/>
    <n v="35.85"/>
    <x v="2"/>
    <d v="2017-01-31T00:00:00"/>
    <x v="9"/>
    <n v="5013581"/>
    <n v="11.95"/>
    <n v="3.0000000000000004"/>
  </r>
  <r>
    <s v="COUNTY"/>
    <x v="35"/>
    <s v="14319018"/>
    <n v="418.25"/>
    <n v="418.25"/>
    <x v="2"/>
    <d v="2017-01-31T00:00:00"/>
    <x v="9"/>
    <n v="5781040"/>
    <n v="11.95"/>
    <n v="35"/>
  </r>
  <r>
    <s v="COUNTY"/>
    <x v="35"/>
    <s v="14319018"/>
    <n v="11.95"/>
    <n v="11.95"/>
    <x v="2"/>
    <d v="2017-01-31T00:00:00"/>
    <x v="9"/>
    <n v="5770170"/>
    <n v="11.95"/>
    <n v="1"/>
  </r>
  <r>
    <s v="COUNTY"/>
    <x v="35"/>
    <s v="14319018"/>
    <n v="11.95"/>
    <n v="11.95"/>
    <x v="2"/>
    <d v="2017-01-31T00:00:00"/>
    <x v="9"/>
    <n v="5788340"/>
    <n v="11.95"/>
    <n v="1"/>
  </r>
  <r>
    <s v="COUNTY"/>
    <x v="35"/>
    <s v="14319018"/>
    <n v="11.95"/>
    <n v="11.95"/>
    <x v="2"/>
    <d v="2017-01-31T00:00:00"/>
    <x v="9"/>
    <n v="5010521"/>
    <n v="11.95"/>
    <n v="1"/>
  </r>
  <r>
    <s v="COUNTY"/>
    <x v="35"/>
    <s v="913754"/>
    <n v="11.52"/>
    <n v="11.52"/>
    <x v="2"/>
    <d v="2017-02-01T00:00:00"/>
    <x v="10"/>
    <n v="5790180"/>
    <n v="11.95"/>
    <n v="0.96401673640167362"/>
  </r>
  <r>
    <s v="COUNTY"/>
    <x v="35"/>
    <s v="917306"/>
    <n v="11.95"/>
    <n v="11.95"/>
    <x v="2"/>
    <d v="2017-02-01T00:00:00"/>
    <x v="10"/>
    <n v="5012649"/>
    <n v="11.95"/>
    <n v="1"/>
  </r>
  <r>
    <s v="COUNTY"/>
    <x v="35"/>
    <s v="14118662"/>
    <n v="11.95"/>
    <n v="11.95"/>
    <x v="2"/>
    <d v="2017-02-01T00:00:00"/>
    <x v="10"/>
    <n v="5748500"/>
    <n v="11.95"/>
    <n v="1"/>
  </r>
  <r>
    <s v="AWH"/>
    <x v="35"/>
    <s v="14497989"/>
    <n v="23.9"/>
    <n v="23.9"/>
    <x v="2"/>
    <d v="2017-02-28T00:00:00"/>
    <x v="10"/>
    <n v="5010602"/>
    <n v="11.95"/>
    <n v="2"/>
  </r>
  <r>
    <s v="SpokCity"/>
    <x v="35"/>
    <s v="14497989"/>
    <n v="107.55"/>
    <n v="107.55"/>
    <x v="2"/>
    <d v="2017-02-28T00:00:00"/>
    <x v="10"/>
    <n v="5770020"/>
    <n v="11.95"/>
    <n v="9"/>
  </r>
  <r>
    <s v="COUNTY"/>
    <x v="35"/>
    <s v="14497989"/>
    <n v="645.29999999999995"/>
    <n v="645.29999999999995"/>
    <x v="2"/>
    <d v="2017-02-28T00:00:00"/>
    <x v="10"/>
    <n v="5767490"/>
    <n v="11.95"/>
    <n v="54"/>
  </r>
  <r>
    <s v="COUNTY"/>
    <x v="35"/>
    <s v="14497989"/>
    <n v="23.9"/>
    <n v="23.9"/>
    <x v="2"/>
    <d v="2017-02-28T00:00:00"/>
    <x v="10"/>
    <n v="5783830"/>
    <n v="11.95"/>
    <n v="2"/>
  </r>
  <r>
    <s v="COUNTY"/>
    <x v="35"/>
    <s v="14497989"/>
    <n v="11.95"/>
    <n v="11.95"/>
    <x v="2"/>
    <d v="2017-02-28T00:00:00"/>
    <x v="10"/>
    <n v="5780890"/>
    <n v="11.95"/>
    <n v="1"/>
  </r>
  <r>
    <s v="COUNTY"/>
    <x v="35"/>
    <s v="14497989"/>
    <n v="35.85"/>
    <n v="35.85"/>
    <x v="2"/>
    <d v="2017-02-28T00:00:00"/>
    <x v="10"/>
    <n v="5013581"/>
    <n v="11.95"/>
    <n v="3.0000000000000004"/>
  </r>
  <r>
    <s v="COUNTY"/>
    <x v="35"/>
    <s v="14497989"/>
    <n v="418.25"/>
    <n v="418.25"/>
    <x v="2"/>
    <d v="2017-02-28T00:00:00"/>
    <x v="10"/>
    <n v="5015694"/>
    <n v="11.95"/>
    <n v="35"/>
  </r>
  <r>
    <s v="COUNTY"/>
    <x v="35"/>
    <s v="14497989"/>
    <n v="11.95"/>
    <n v="11.95"/>
    <x v="2"/>
    <d v="2017-02-28T00:00:00"/>
    <x v="10"/>
    <n v="5770170"/>
    <n v="11.95"/>
    <n v="1"/>
  </r>
  <r>
    <s v="COUNTY"/>
    <x v="35"/>
    <s v="14497989"/>
    <n v="11.95"/>
    <n v="11.95"/>
    <x v="2"/>
    <d v="2017-02-28T00:00:00"/>
    <x v="10"/>
    <n v="5788340"/>
    <n v="11.95"/>
    <n v="1"/>
  </r>
  <r>
    <s v="COUNTY"/>
    <x v="35"/>
    <s v="14497989"/>
    <n v="11.95"/>
    <n v="11.95"/>
    <x v="2"/>
    <d v="2017-02-28T00:00:00"/>
    <x v="10"/>
    <n v="5010521"/>
    <n v="11.95"/>
    <n v="1"/>
  </r>
  <r>
    <s v="AWH"/>
    <x v="35"/>
    <s v="943313"/>
    <n v="-11.95"/>
    <n v="11.95"/>
    <x v="2"/>
    <d v="2017-03-01T00:00:00"/>
    <x v="11"/>
    <n v="5010631"/>
    <n v="11.95"/>
    <n v="-1"/>
  </r>
  <r>
    <s v="COUNTY"/>
    <x v="35"/>
    <s v="14767430"/>
    <n v="11.95"/>
    <n v="11.95"/>
    <x v="2"/>
    <d v="2017-03-01T00:00:00"/>
    <x v="11"/>
    <n v="5748500"/>
    <n v="11.95"/>
    <n v="1"/>
  </r>
  <r>
    <s v="COUNTY"/>
    <x v="35"/>
    <s v="929088"/>
    <n v="8.48"/>
    <n v="8.48"/>
    <x v="2"/>
    <d v="2017-03-10T00:00:00"/>
    <x v="11"/>
    <n v="5790950"/>
    <n v="11.95"/>
    <n v="0.70962343096234315"/>
  </r>
  <r>
    <s v="AWH"/>
    <x v="35"/>
    <s v="14767594"/>
    <n v="23.9"/>
    <n v="23.9"/>
    <x v="2"/>
    <d v="2017-03-31T00:00:00"/>
    <x v="11"/>
    <n v="5010631"/>
    <n v="11.95"/>
    <n v="2"/>
  </r>
  <r>
    <s v="SpokCity"/>
    <x v="35"/>
    <s v="14767594"/>
    <n v="107.55"/>
    <n v="107.55"/>
    <x v="2"/>
    <d v="2017-03-31T00:00:00"/>
    <x v="11"/>
    <n v="5770020"/>
    <n v="11.95"/>
    <n v="9"/>
  </r>
  <r>
    <s v="COUNTY"/>
    <x v="35"/>
    <s v="14767594"/>
    <n v="669.2"/>
    <n v="669.2"/>
    <x v="2"/>
    <d v="2017-03-31T00:00:00"/>
    <x v="11"/>
    <n v="5790180"/>
    <n v="11.95"/>
    <n v="56.000000000000007"/>
  </r>
  <r>
    <s v="COUNTY"/>
    <x v="35"/>
    <s v="14767594"/>
    <n v="23.9"/>
    <n v="23.9"/>
    <x v="2"/>
    <d v="2017-03-31T00:00:00"/>
    <x v="11"/>
    <n v="5778440"/>
    <n v="11.95"/>
    <n v="2"/>
  </r>
  <r>
    <s v="COUNTY"/>
    <x v="35"/>
    <s v="14767594"/>
    <n v="11.95"/>
    <n v="11.95"/>
    <x v="2"/>
    <d v="2017-03-31T00:00:00"/>
    <x v="11"/>
    <n v="5780890"/>
    <n v="11.95"/>
    <n v="1"/>
  </r>
  <r>
    <s v="COUNTY"/>
    <x v="35"/>
    <s v="14767594"/>
    <n v="35.85"/>
    <n v="35.85"/>
    <x v="2"/>
    <d v="2017-03-31T00:00:00"/>
    <x v="11"/>
    <n v="5013581"/>
    <n v="11.95"/>
    <n v="3.0000000000000004"/>
  </r>
  <r>
    <s v="COUNTY"/>
    <x v="35"/>
    <s v="14767594"/>
    <n v="406.3"/>
    <n v="406.3"/>
    <x v="2"/>
    <d v="2017-03-31T00:00:00"/>
    <x v="11"/>
    <n v="5775550"/>
    <n v="11.95"/>
    <n v="34"/>
  </r>
  <r>
    <s v="COUNTY"/>
    <x v="35"/>
    <s v="14767594"/>
    <n v="11.95"/>
    <n v="11.95"/>
    <x v="2"/>
    <d v="2017-03-31T00:00:00"/>
    <x v="11"/>
    <n v="5770170"/>
    <n v="11.95"/>
    <n v="1"/>
  </r>
  <r>
    <s v="COUNTY"/>
    <x v="35"/>
    <s v="14767594"/>
    <n v="11.95"/>
    <n v="11.95"/>
    <x v="2"/>
    <d v="2017-03-31T00:00:00"/>
    <x v="11"/>
    <n v="5788340"/>
    <n v="11.95"/>
    <n v="1"/>
  </r>
  <r>
    <s v="COUNTY"/>
    <x v="35"/>
    <s v="14767594"/>
    <n v="11.95"/>
    <n v="11.95"/>
    <x v="2"/>
    <d v="2017-03-31T00:00:00"/>
    <x v="11"/>
    <n v="5010521"/>
    <n v="11.95"/>
    <n v="1"/>
  </r>
  <r>
    <s v="COUNTY"/>
    <x v="36"/>
    <s v="12053654"/>
    <n v="588.05999999999995"/>
    <n v="588.05999999999995"/>
    <x v="2"/>
    <d v="2016-04-30T00:00:00"/>
    <x v="0"/>
    <n v="5010550"/>
    <n v="588.05999999999995"/>
    <n v="1"/>
  </r>
  <r>
    <s v="COUNTY"/>
    <x v="36"/>
    <s v="12281785"/>
    <n v="588.05999999999995"/>
    <n v="588.05999999999995"/>
    <x v="2"/>
    <d v="2016-05-31T00:00:00"/>
    <x v="1"/>
    <n v="5010550"/>
    <n v="588.05999999999995"/>
    <n v="1"/>
  </r>
  <r>
    <s v="COUNTY"/>
    <x v="36"/>
    <s v="12565628"/>
    <n v="588.05999999999995"/>
    <n v="588.05999999999995"/>
    <x v="2"/>
    <d v="2016-06-30T00:00:00"/>
    <x v="2"/>
    <n v="5010550"/>
    <n v="588.05999999999995"/>
    <n v="1"/>
  </r>
  <r>
    <s v="COUNTY"/>
    <x v="36"/>
    <s v="12822783"/>
    <n v="588.05999999999995"/>
    <n v="588.05999999999995"/>
    <x v="2"/>
    <d v="2016-07-31T00:00:00"/>
    <x v="3"/>
    <n v="5010550"/>
    <n v="588.05999999999995"/>
    <n v="1"/>
  </r>
  <r>
    <s v="COUNTY"/>
    <x v="36"/>
    <s v="13084370"/>
    <n v="588.05999999999995"/>
    <n v="588.05999999999995"/>
    <x v="2"/>
    <d v="2016-08-31T00:00:00"/>
    <x v="4"/>
    <n v="5010550"/>
    <n v="588.05999999999995"/>
    <n v="1"/>
  </r>
  <r>
    <s v="COUNTY"/>
    <x v="36"/>
    <s v="13360500"/>
    <n v="588.05999999999995"/>
    <n v="588.05999999999995"/>
    <x v="2"/>
    <d v="2016-09-30T00:00:00"/>
    <x v="5"/>
    <n v="5010550"/>
    <n v="588.05999999999995"/>
    <n v="1"/>
  </r>
  <r>
    <s v="COUNTY"/>
    <x v="36"/>
    <s v="13629847"/>
    <n v="588.05999999999995"/>
    <n v="588.05999999999995"/>
    <x v="2"/>
    <d v="2016-10-31T00:00:00"/>
    <x v="6"/>
    <n v="5010550"/>
    <n v="588.05999999999995"/>
    <n v="1"/>
  </r>
  <r>
    <s v="COUNTY"/>
    <x v="36"/>
    <s v="13860703"/>
    <n v="588.05999999999995"/>
    <n v="588.05999999999995"/>
    <x v="2"/>
    <d v="2016-11-30T00:00:00"/>
    <x v="7"/>
    <n v="5010550"/>
    <n v="588.05999999999995"/>
    <n v="1"/>
  </r>
  <r>
    <s v="COUNTY"/>
    <x v="36"/>
    <s v="14071088"/>
    <n v="588.05999999999995"/>
    <n v="588.05999999999995"/>
    <x v="2"/>
    <d v="2016-12-31T00:00:00"/>
    <x v="8"/>
    <n v="5010550"/>
    <n v="588.05999999999995"/>
    <n v="1"/>
  </r>
  <r>
    <s v="COUNTY"/>
    <x v="36"/>
    <s v="14319018"/>
    <n v="594.92999999999995"/>
    <n v="594.92999999999995"/>
    <x v="2"/>
    <d v="2017-01-31T00:00:00"/>
    <x v="9"/>
    <n v="5010550"/>
    <n v="594.92999999999995"/>
    <n v="1"/>
  </r>
  <r>
    <s v="COUNTY"/>
    <x v="36"/>
    <s v="14497989"/>
    <n v="594.92999999999995"/>
    <n v="594.92999999999995"/>
    <x v="2"/>
    <d v="2017-02-28T00:00:00"/>
    <x v="10"/>
    <n v="5010550"/>
    <n v="594.92999999999995"/>
    <n v="1"/>
  </r>
  <r>
    <s v="COUNTY"/>
    <x v="36"/>
    <s v="14767594"/>
    <n v="594.92999999999995"/>
    <n v="594.92999999999995"/>
    <x v="2"/>
    <d v="2017-03-31T00:00:00"/>
    <x v="11"/>
    <n v="5010550"/>
    <n v="594.92999999999995"/>
    <n v="1"/>
  </r>
  <r>
    <s v="SpokCity"/>
    <x v="37"/>
    <s v="12053654"/>
    <n v="196.02"/>
    <n v="196.02"/>
    <x v="2"/>
    <d v="2016-04-30T00:00:00"/>
    <x v="0"/>
    <n v="5739910"/>
    <n v="196.02"/>
    <n v="1"/>
  </r>
  <r>
    <s v="COUNTY"/>
    <x v="37"/>
    <s v="12053654"/>
    <n v="196.02"/>
    <n v="196.02"/>
    <x v="2"/>
    <d v="2016-04-30T00:00:00"/>
    <x v="0"/>
    <n v="5776990"/>
    <n v="196.02"/>
    <n v="1"/>
  </r>
  <r>
    <s v="COUNTY"/>
    <x v="37"/>
    <s v="12053654"/>
    <n v="196.02"/>
    <n v="196.02"/>
    <x v="2"/>
    <d v="2016-04-30T00:00:00"/>
    <x v="0"/>
    <n v="5701580"/>
    <n v="196.02"/>
    <n v="1"/>
  </r>
  <r>
    <s v="COUNTY"/>
    <x v="37"/>
    <s v="787012"/>
    <n v="196.02"/>
    <n v="196.02"/>
    <x v="2"/>
    <d v="2016-05-01T00:00:00"/>
    <x v="1"/>
    <n v="5010924"/>
    <n v="196.02"/>
    <n v="1"/>
  </r>
  <r>
    <s v="COUNTY"/>
    <x v="37"/>
    <s v="792119"/>
    <n v="196.02"/>
    <n v="196.02"/>
    <x v="2"/>
    <d v="2016-05-06T00:00:00"/>
    <x v="1"/>
    <n v="5014655"/>
    <n v="196.02"/>
    <n v="1"/>
  </r>
  <r>
    <s v="SpokCity"/>
    <x v="37"/>
    <s v="12281785"/>
    <n v="196.02"/>
    <n v="196.02"/>
    <x v="2"/>
    <d v="2016-05-31T00:00:00"/>
    <x v="1"/>
    <n v="5739910"/>
    <n v="196.02"/>
    <n v="1"/>
  </r>
  <r>
    <s v="COUNTY"/>
    <x v="37"/>
    <s v="12281785"/>
    <n v="196.02"/>
    <n v="196.02"/>
    <x v="2"/>
    <d v="2016-05-31T00:00:00"/>
    <x v="1"/>
    <n v="5776990"/>
    <n v="196.02"/>
    <n v="1"/>
  </r>
  <r>
    <s v="COUNTY"/>
    <x v="37"/>
    <s v="12281785"/>
    <n v="196.02"/>
    <n v="196.02"/>
    <x v="2"/>
    <d v="2016-05-31T00:00:00"/>
    <x v="1"/>
    <n v="5701580"/>
    <n v="196.02"/>
    <n v="1"/>
  </r>
  <r>
    <s v="AWH"/>
    <x v="37"/>
    <s v="813178"/>
    <n v="39.200000000000003"/>
    <n v="39.200000000000003"/>
    <x v="2"/>
    <d v="2016-06-30T00:00:00"/>
    <x v="2"/>
    <n v="5010934"/>
    <n v="196.02"/>
    <n v="0.19997959391898787"/>
  </r>
  <r>
    <s v="SpokCity"/>
    <x v="37"/>
    <s v="12565628"/>
    <n v="196.02"/>
    <n v="196.02"/>
    <x v="2"/>
    <d v="2016-06-30T00:00:00"/>
    <x v="2"/>
    <n v="5739910"/>
    <n v="196.02"/>
    <n v="1"/>
  </r>
  <r>
    <s v="COUNTY"/>
    <x v="37"/>
    <s v="12565628"/>
    <n v="392.04"/>
    <n v="392.04"/>
    <x v="2"/>
    <d v="2016-06-30T00:00:00"/>
    <x v="2"/>
    <n v="5776990"/>
    <n v="196.02"/>
    <n v="2"/>
  </r>
  <r>
    <s v="COUNTY"/>
    <x v="37"/>
    <s v="12565628"/>
    <n v="392.04"/>
    <n v="392.04"/>
    <x v="2"/>
    <d v="2016-06-30T00:00:00"/>
    <x v="2"/>
    <n v="5014655"/>
    <n v="196.02"/>
    <n v="2"/>
  </r>
  <r>
    <s v="COUNTY"/>
    <x v="37"/>
    <s v="814847"/>
    <n v="196.02"/>
    <n v="196.02"/>
    <x v="2"/>
    <d v="2016-07-01T00:00:00"/>
    <x v="3"/>
    <n v="5773440"/>
    <n v="196.02"/>
    <n v="1"/>
  </r>
  <r>
    <s v="AWH"/>
    <x v="37"/>
    <s v="12822783"/>
    <n v="196.02"/>
    <n v="196.02"/>
    <x v="2"/>
    <d v="2016-07-31T00:00:00"/>
    <x v="3"/>
    <n v="5010934"/>
    <n v="196.02"/>
    <n v="1"/>
  </r>
  <r>
    <s v="SpokCity"/>
    <x v="37"/>
    <s v="12822783"/>
    <n v="196.02"/>
    <n v="196.02"/>
    <x v="2"/>
    <d v="2016-07-31T00:00:00"/>
    <x v="3"/>
    <n v="5739910"/>
    <n v="196.02"/>
    <n v="1"/>
  </r>
  <r>
    <s v="COUNTY"/>
    <x v="37"/>
    <s v="12822783"/>
    <n v="392.04"/>
    <n v="392.04"/>
    <x v="2"/>
    <d v="2016-07-31T00:00:00"/>
    <x v="3"/>
    <n v="5776990"/>
    <n v="196.02"/>
    <n v="2"/>
  </r>
  <r>
    <s v="COUNTY"/>
    <x v="37"/>
    <s v="12822783"/>
    <n v="392.04"/>
    <n v="392.04"/>
    <x v="2"/>
    <d v="2016-07-31T00:00:00"/>
    <x v="3"/>
    <n v="5014655"/>
    <n v="196.02"/>
    <n v="2"/>
  </r>
  <r>
    <s v="COUNTY"/>
    <x v="37"/>
    <s v="832168"/>
    <n v="196.02"/>
    <n v="196.02"/>
    <x v="2"/>
    <d v="2016-08-02T00:00:00"/>
    <x v="4"/>
    <n v="5775740"/>
    <n v="196.02"/>
    <n v="1"/>
  </r>
  <r>
    <s v="AWH"/>
    <x v="37"/>
    <s v="13084370"/>
    <n v="196.02"/>
    <n v="196.02"/>
    <x v="2"/>
    <d v="2016-08-31T00:00:00"/>
    <x v="4"/>
    <n v="5010934"/>
    <n v="196.02"/>
    <n v="1"/>
  </r>
  <r>
    <s v="SpokCity"/>
    <x v="37"/>
    <s v="13084370"/>
    <n v="196.02"/>
    <n v="196.02"/>
    <x v="2"/>
    <d v="2016-08-31T00:00:00"/>
    <x v="4"/>
    <n v="5739910"/>
    <n v="196.02"/>
    <n v="1"/>
  </r>
  <r>
    <s v="COUNTY"/>
    <x v="37"/>
    <s v="13084370"/>
    <n v="392.04"/>
    <n v="392.04"/>
    <x v="2"/>
    <d v="2016-08-31T00:00:00"/>
    <x v="4"/>
    <n v="5776990"/>
    <n v="196.02"/>
    <n v="2"/>
  </r>
  <r>
    <s v="COUNTY"/>
    <x v="37"/>
    <s v="13084370"/>
    <n v="588.05999999999995"/>
    <n v="588.05999999999995"/>
    <x v="2"/>
    <d v="2016-08-31T00:00:00"/>
    <x v="4"/>
    <n v="5773440"/>
    <n v="196.02"/>
    <n v="2.9999999999999996"/>
  </r>
  <r>
    <s v="AWH"/>
    <x v="37"/>
    <s v="13360500"/>
    <n v="196.02"/>
    <n v="196.02"/>
    <x v="2"/>
    <d v="2016-09-30T00:00:00"/>
    <x v="5"/>
    <n v="5010934"/>
    <n v="196.02"/>
    <n v="1"/>
  </r>
  <r>
    <s v="SpokCity"/>
    <x v="37"/>
    <s v="13360500"/>
    <n v="196.02"/>
    <n v="196.02"/>
    <x v="2"/>
    <d v="2016-09-30T00:00:00"/>
    <x v="5"/>
    <n v="5739910"/>
    <n v="196.02"/>
    <n v="1"/>
  </r>
  <r>
    <s v="COUNTY"/>
    <x v="37"/>
    <s v="13360500"/>
    <n v="588.05999999999995"/>
    <n v="588.05999999999995"/>
    <x v="2"/>
    <d v="2016-09-30T00:00:00"/>
    <x v="5"/>
    <n v="5775740"/>
    <n v="196.02"/>
    <n v="2.9999999999999996"/>
  </r>
  <r>
    <s v="COUNTY"/>
    <x v="37"/>
    <s v="13360500"/>
    <n v="588.05999999999995"/>
    <n v="588.05999999999995"/>
    <x v="2"/>
    <d v="2016-09-30T00:00:00"/>
    <x v="5"/>
    <n v="5014655"/>
    <n v="196.02"/>
    <n v="2.9999999999999996"/>
  </r>
  <r>
    <s v="AWH"/>
    <x v="37"/>
    <s v="13629847"/>
    <n v="196.02"/>
    <n v="196.02"/>
    <x v="2"/>
    <d v="2016-10-31T00:00:00"/>
    <x v="6"/>
    <n v="5010934"/>
    <n v="196.02"/>
    <n v="1"/>
  </r>
  <r>
    <s v="SpokCity"/>
    <x v="37"/>
    <s v="13629847"/>
    <n v="196.02"/>
    <n v="196.02"/>
    <x v="2"/>
    <d v="2016-10-31T00:00:00"/>
    <x v="6"/>
    <n v="5739910"/>
    <n v="196.02"/>
    <n v="1"/>
  </r>
  <r>
    <s v="COUNTY"/>
    <x v="37"/>
    <s v="13629847"/>
    <n v="588.05999999999995"/>
    <n v="588.05999999999995"/>
    <x v="2"/>
    <d v="2016-10-31T00:00:00"/>
    <x v="6"/>
    <n v="5776990"/>
    <n v="196.02"/>
    <n v="2.9999999999999996"/>
  </r>
  <r>
    <s v="COUNTY"/>
    <x v="37"/>
    <s v="13629847"/>
    <n v="588.05999999999995"/>
    <n v="588.05999999999995"/>
    <x v="2"/>
    <d v="2016-10-31T00:00:00"/>
    <x v="6"/>
    <n v="5773440"/>
    <n v="196.02"/>
    <n v="2.9999999999999996"/>
  </r>
  <r>
    <s v="AWH"/>
    <x v="37"/>
    <s v="13860703"/>
    <n v="196.02"/>
    <n v="196.02"/>
    <x v="2"/>
    <d v="2016-11-30T00:00:00"/>
    <x v="7"/>
    <n v="5010934"/>
    <n v="196.02"/>
    <n v="1"/>
  </r>
  <r>
    <s v="SpokCity"/>
    <x v="37"/>
    <s v="13860703"/>
    <n v="196.02"/>
    <n v="196.02"/>
    <x v="2"/>
    <d v="2016-11-30T00:00:00"/>
    <x v="7"/>
    <n v="5739910"/>
    <n v="196.02"/>
    <n v="1"/>
  </r>
  <r>
    <s v="COUNTY"/>
    <x v="37"/>
    <s v="13860703"/>
    <n v="588.05999999999995"/>
    <n v="588.05999999999995"/>
    <x v="2"/>
    <d v="2016-11-30T00:00:00"/>
    <x v="7"/>
    <n v="5775740"/>
    <n v="196.02"/>
    <n v="2.9999999999999996"/>
  </r>
  <r>
    <s v="COUNTY"/>
    <x v="37"/>
    <s v="13860703"/>
    <n v="588.05999999999995"/>
    <n v="588.05999999999995"/>
    <x v="2"/>
    <d v="2016-11-30T00:00:00"/>
    <x v="7"/>
    <n v="5014655"/>
    <n v="196.02"/>
    <n v="2.9999999999999996"/>
  </r>
  <r>
    <s v="COUNTY"/>
    <x v="37"/>
    <s v="894004"/>
    <n v="98.01"/>
    <n v="98.01"/>
    <x v="2"/>
    <d v="2016-12-13T00:00:00"/>
    <x v="8"/>
    <n v="5010924"/>
    <n v="196.02"/>
    <n v="0.5"/>
  </r>
  <r>
    <s v="COUNTY"/>
    <x v="37"/>
    <s v="897255"/>
    <n v="156.82"/>
    <n v="156.82"/>
    <x v="2"/>
    <d v="2016-12-23T00:00:00"/>
    <x v="8"/>
    <n v="5014655"/>
    <n v="196.02"/>
    <n v="0.8000204060810121"/>
  </r>
  <r>
    <s v="AWH"/>
    <x v="37"/>
    <s v="14071088"/>
    <n v="196.02"/>
    <n v="196.02"/>
    <x v="2"/>
    <d v="2016-12-31T00:00:00"/>
    <x v="8"/>
    <n v="5010934"/>
    <n v="196.02"/>
    <n v="1"/>
  </r>
  <r>
    <s v="SpokCity"/>
    <x v="37"/>
    <s v="14071088"/>
    <n v="196.02"/>
    <n v="196.02"/>
    <x v="2"/>
    <d v="2016-12-31T00:00:00"/>
    <x v="8"/>
    <n v="5739910"/>
    <n v="196.02"/>
    <n v="1"/>
  </r>
  <r>
    <s v="COUNTY"/>
    <x v="37"/>
    <s v="14071088"/>
    <n v="392.04"/>
    <n v="392.04"/>
    <x v="2"/>
    <d v="2016-12-31T00:00:00"/>
    <x v="8"/>
    <n v="5776990"/>
    <n v="196.02"/>
    <n v="2"/>
  </r>
  <r>
    <s v="COUNTY"/>
    <x v="37"/>
    <s v="14071088"/>
    <n v="392.04"/>
    <n v="392.04"/>
    <x v="2"/>
    <d v="2016-12-31T00:00:00"/>
    <x v="8"/>
    <n v="5773440"/>
    <n v="196.02"/>
    <n v="2"/>
  </r>
  <r>
    <s v="AWH"/>
    <x v="37"/>
    <s v="14319018"/>
    <n v="198.31"/>
    <n v="198.31"/>
    <x v="2"/>
    <d v="2017-01-31T00:00:00"/>
    <x v="9"/>
    <n v="5010934"/>
    <n v="198.31"/>
    <n v="1"/>
  </r>
  <r>
    <s v="SpokCity"/>
    <x v="37"/>
    <s v="14319018"/>
    <n v="198.31"/>
    <n v="198.31"/>
    <x v="2"/>
    <d v="2017-01-31T00:00:00"/>
    <x v="9"/>
    <n v="5739910"/>
    <n v="198.31"/>
    <n v="1"/>
  </r>
  <r>
    <s v="COUNTY"/>
    <x v="37"/>
    <s v="14319018"/>
    <n v="396.62"/>
    <n v="396.62"/>
    <x v="2"/>
    <d v="2017-01-31T00:00:00"/>
    <x v="9"/>
    <n v="5775740"/>
    <n v="198.31"/>
    <n v="2"/>
  </r>
  <r>
    <s v="COUNTY"/>
    <x v="37"/>
    <s v="14319018"/>
    <n v="396.62"/>
    <n v="396.62"/>
    <x v="2"/>
    <d v="2017-01-31T00:00:00"/>
    <x v="9"/>
    <n v="5773440"/>
    <n v="198.31"/>
    <n v="2"/>
  </r>
  <r>
    <s v="AWH"/>
    <x v="37"/>
    <s v="14497989"/>
    <n v="198.31"/>
    <n v="198.31"/>
    <x v="2"/>
    <d v="2017-02-28T00:00:00"/>
    <x v="10"/>
    <n v="5010934"/>
    <n v="198.31"/>
    <n v="1"/>
  </r>
  <r>
    <s v="SpokCity"/>
    <x v="37"/>
    <s v="14497989"/>
    <n v="198.31"/>
    <n v="198.31"/>
    <x v="2"/>
    <d v="2017-02-28T00:00:00"/>
    <x v="10"/>
    <n v="5739910"/>
    <n v="198.31"/>
    <n v="1"/>
  </r>
  <r>
    <s v="COUNTY"/>
    <x v="37"/>
    <s v="14497989"/>
    <n v="396.62"/>
    <n v="396.62"/>
    <x v="2"/>
    <d v="2017-02-28T00:00:00"/>
    <x v="10"/>
    <n v="5776990"/>
    <n v="198.31"/>
    <n v="2"/>
  </r>
  <r>
    <s v="COUNTY"/>
    <x v="37"/>
    <s v="14497989"/>
    <n v="396.62"/>
    <n v="396.62"/>
    <x v="2"/>
    <d v="2017-02-28T00:00:00"/>
    <x v="10"/>
    <n v="5773440"/>
    <n v="198.31"/>
    <n v="2"/>
  </r>
  <r>
    <s v="AWH"/>
    <x v="37"/>
    <s v="14767594"/>
    <n v="198.31"/>
    <n v="198.31"/>
    <x v="2"/>
    <d v="2017-03-31T00:00:00"/>
    <x v="11"/>
    <n v="5010934"/>
    <n v="198.31"/>
    <n v="1"/>
  </r>
  <r>
    <s v="SpokCity"/>
    <x v="37"/>
    <s v="14767594"/>
    <n v="198.31"/>
    <n v="198.31"/>
    <x v="2"/>
    <d v="2017-03-31T00:00:00"/>
    <x v="11"/>
    <n v="5739910"/>
    <n v="198.31"/>
    <n v="1"/>
  </r>
  <r>
    <s v="COUNTY"/>
    <x v="37"/>
    <s v="14767594"/>
    <n v="396.62"/>
    <n v="396.62"/>
    <x v="2"/>
    <d v="2017-03-31T00:00:00"/>
    <x v="11"/>
    <n v="5775740"/>
    <n v="198.31"/>
    <n v="2"/>
  </r>
  <r>
    <s v="COUNTY"/>
    <x v="37"/>
    <s v="14767594"/>
    <n v="396.62"/>
    <n v="396.62"/>
    <x v="2"/>
    <d v="2017-03-31T00:00:00"/>
    <x v="11"/>
    <n v="5773440"/>
    <n v="198.31"/>
    <n v="2"/>
  </r>
  <r>
    <s v="COUNTY"/>
    <x v="38"/>
    <s v="838091"/>
    <n v="74.11"/>
    <n v="74.11"/>
    <x v="2"/>
    <d v="2016-08-11T00:00:00"/>
    <x v="4"/>
    <n v="5009727"/>
    <n v="74.11"/>
    <n v="1"/>
  </r>
  <r>
    <s v="COUNTY"/>
    <x v="38"/>
    <s v="852830"/>
    <n v="74.11"/>
    <n v="74.11"/>
    <x v="2"/>
    <d v="2016-09-15T00:00:00"/>
    <x v="5"/>
    <n v="5765370"/>
    <n v="74.11"/>
    <n v="1"/>
  </r>
  <r>
    <s v="COUNTY"/>
    <x v="38"/>
    <s v="856170"/>
    <n v="74.11"/>
    <n v="74.11"/>
    <x v="2"/>
    <d v="2016-09-20T00:00:00"/>
    <x v="5"/>
    <n v="5010948"/>
    <n v="74.11"/>
    <n v="1"/>
  </r>
  <r>
    <s v="COUNTY"/>
    <x v="39"/>
    <s v="858991"/>
    <n v="13.92"/>
    <n v="13.92"/>
    <x v="2"/>
    <d v="2016-09-28T00:00:00"/>
    <x v="5"/>
    <n v="5012684"/>
    <n v="1.74"/>
    <n v="8"/>
  </r>
  <r>
    <s v="AWH"/>
    <x v="40"/>
    <s v="12053654"/>
    <n v="42.52"/>
    <n v="42.52"/>
    <x v="2"/>
    <d v="2016-04-30T00:00:00"/>
    <x v="0"/>
    <n v="5776820"/>
    <n v="21.26"/>
    <n v="2"/>
  </r>
  <r>
    <s v="SpokCity"/>
    <x v="40"/>
    <s v="12053654"/>
    <n v="21.26"/>
    <n v="21.26"/>
    <x v="2"/>
    <d v="2016-04-30T00:00:00"/>
    <x v="0"/>
    <n v="5010618"/>
    <n v="21.26"/>
    <n v="1"/>
  </r>
  <r>
    <s v="COUNTY"/>
    <x v="40"/>
    <s v="12053654"/>
    <n v="85.04"/>
    <n v="85.04"/>
    <x v="2"/>
    <d v="2016-04-30T00:00:00"/>
    <x v="0"/>
    <n v="5013988"/>
    <n v="21.26"/>
    <n v="4"/>
  </r>
  <r>
    <s v="AWH"/>
    <x v="40"/>
    <s v="12281785"/>
    <n v="42.52"/>
    <n v="42.52"/>
    <x v="2"/>
    <d v="2016-05-31T00:00:00"/>
    <x v="1"/>
    <n v="5776820"/>
    <n v="21.26"/>
    <n v="2"/>
  </r>
  <r>
    <s v="SpokCity"/>
    <x v="40"/>
    <s v="12281785"/>
    <n v="21.26"/>
    <n v="21.26"/>
    <x v="2"/>
    <d v="2016-05-31T00:00:00"/>
    <x v="1"/>
    <n v="5010618"/>
    <n v="21.26"/>
    <n v="1"/>
  </r>
  <r>
    <s v="COUNTY"/>
    <x v="40"/>
    <s v="12281785"/>
    <n v="85.04"/>
    <n v="85.04"/>
    <x v="2"/>
    <d v="2016-05-31T00:00:00"/>
    <x v="1"/>
    <n v="5013988"/>
    <n v="21.26"/>
    <n v="4"/>
  </r>
  <r>
    <s v="AWH"/>
    <x v="40"/>
    <s v="12565628"/>
    <n v="42.52"/>
    <n v="42.52"/>
    <x v="2"/>
    <d v="2016-06-30T00:00:00"/>
    <x v="2"/>
    <n v="5776820"/>
    <n v="21.26"/>
    <n v="2"/>
  </r>
  <r>
    <s v="SpokCity"/>
    <x v="40"/>
    <s v="12565628"/>
    <n v="21.26"/>
    <n v="21.26"/>
    <x v="2"/>
    <d v="2016-06-30T00:00:00"/>
    <x v="2"/>
    <n v="5010618"/>
    <n v="21.26"/>
    <n v="1"/>
  </r>
  <r>
    <s v="COUNTY"/>
    <x v="40"/>
    <s v="12565628"/>
    <n v="85.04"/>
    <n v="85.04"/>
    <x v="2"/>
    <d v="2016-06-30T00:00:00"/>
    <x v="2"/>
    <n v="5013988"/>
    <n v="21.26"/>
    <n v="4"/>
  </r>
  <r>
    <s v="AWH"/>
    <x v="40"/>
    <s v="12822783"/>
    <n v="42.52"/>
    <n v="42.52"/>
    <x v="2"/>
    <d v="2016-07-31T00:00:00"/>
    <x v="3"/>
    <n v="5776820"/>
    <n v="21.26"/>
    <n v="2"/>
  </r>
  <r>
    <s v="SpokCity"/>
    <x v="40"/>
    <s v="12822783"/>
    <n v="21.26"/>
    <n v="21.26"/>
    <x v="2"/>
    <d v="2016-07-31T00:00:00"/>
    <x v="3"/>
    <n v="5010618"/>
    <n v="21.26"/>
    <n v="1"/>
  </r>
  <r>
    <s v="COUNTY"/>
    <x v="40"/>
    <s v="12822783"/>
    <n v="85.04"/>
    <n v="85.04"/>
    <x v="2"/>
    <d v="2016-07-31T00:00:00"/>
    <x v="3"/>
    <n v="5013988"/>
    <n v="21.26"/>
    <n v="4"/>
  </r>
  <r>
    <s v="AWH"/>
    <x v="40"/>
    <s v="13084370"/>
    <n v="42.52"/>
    <n v="42.52"/>
    <x v="2"/>
    <d v="2016-08-31T00:00:00"/>
    <x v="4"/>
    <n v="5776820"/>
    <n v="21.26"/>
    <n v="2"/>
  </r>
  <r>
    <s v="SpokCity"/>
    <x v="40"/>
    <s v="13084370"/>
    <n v="21.26"/>
    <n v="21.26"/>
    <x v="2"/>
    <d v="2016-08-31T00:00:00"/>
    <x v="4"/>
    <n v="5010618"/>
    <n v="21.26"/>
    <n v="1"/>
  </r>
  <r>
    <s v="COUNTY"/>
    <x v="40"/>
    <s v="13084370"/>
    <n v="85.04"/>
    <n v="85.04"/>
    <x v="2"/>
    <d v="2016-08-31T00:00:00"/>
    <x v="4"/>
    <n v="5013988"/>
    <n v="21.26"/>
    <n v="4"/>
  </r>
  <r>
    <s v="AWH"/>
    <x v="40"/>
    <s v="13360500"/>
    <n v="42.52"/>
    <n v="42.52"/>
    <x v="2"/>
    <d v="2016-09-30T00:00:00"/>
    <x v="5"/>
    <n v="5776820"/>
    <n v="21.26"/>
    <n v="2"/>
  </r>
  <r>
    <s v="SpokCity"/>
    <x v="40"/>
    <s v="13360500"/>
    <n v="21.26"/>
    <n v="21.26"/>
    <x v="2"/>
    <d v="2016-09-30T00:00:00"/>
    <x v="5"/>
    <n v="5010618"/>
    <n v="21.26"/>
    <n v="1"/>
  </r>
  <r>
    <s v="COUNTY"/>
    <x v="40"/>
    <s v="13360500"/>
    <n v="85.04"/>
    <n v="85.04"/>
    <x v="2"/>
    <d v="2016-09-30T00:00:00"/>
    <x v="5"/>
    <n v="5013988"/>
    <n v="21.26"/>
    <n v="4"/>
  </r>
  <r>
    <s v="AWH"/>
    <x v="40"/>
    <s v="13629847"/>
    <n v="42.52"/>
    <n v="42.52"/>
    <x v="2"/>
    <d v="2016-10-31T00:00:00"/>
    <x v="6"/>
    <n v="5776820"/>
    <n v="21.26"/>
    <n v="2"/>
  </r>
  <r>
    <s v="SpokCity"/>
    <x v="40"/>
    <s v="13629847"/>
    <n v="21.26"/>
    <n v="21.26"/>
    <x v="2"/>
    <d v="2016-10-31T00:00:00"/>
    <x v="6"/>
    <n v="5010618"/>
    <n v="21.26"/>
    <n v="1"/>
  </r>
  <r>
    <s v="COUNTY"/>
    <x v="40"/>
    <s v="13629847"/>
    <n v="85.04"/>
    <n v="85.04"/>
    <x v="2"/>
    <d v="2016-10-31T00:00:00"/>
    <x v="6"/>
    <n v="5013988"/>
    <n v="21.26"/>
    <n v="4"/>
  </r>
  <r>
    <s v="AWH"/>
    <x v="40"/>
    <s v="13860703"/>
    <n v="42.52"/>
    <n v="42.52"/>
    <x v="2"/>
    <d v="2016-11-30T00:00:00"/>
    <x v="7"/>
    <n v="5776820"/>
    <n v="21.26"/>
    <n v="2"/>
  </r>
  <r>
    <s v="SpokCity"/>
    <x v="40"/>
    <s v="13860703"/>
    <n v="21.26"/>
    <n v="21.26"/>
    <x v="2"/>
    <d v="2016-11-30T00:00:00"/>
    <x v="7"/>
    <n v="5010618"/>
    <n v="21.26"/>
    <n v="1"/>
  </r>
  <r>
    <s v="COUNTY"/>
    <x v="40"/>
    <s v="13860703"/>
    <n v="85.04"/>
    <n v="85.04"/>
    <x v="2"/>
    <d v="2016-11-30T00:00:00"/>
    <x v="7"/>
    <n v="5013988"/>
    <n v="21.26"/>
    <n v="4"/>
  </r>
  <r>
    <s v="AWH"/>
    <x v="40"/>
    <s v="14071088"/>
    <n v="42.52"/>
    <n v="42.52"/>
    <x v="2"/>
    <d v="2016-12-31T00:00:00"/>
    <x v="8"/>
    <n v="5776820"/>
    <n v="21.26"/>
    <n v="2"/>
  </r>
  <r>
    <s v="SpokCity"/>
    <x v="40"/>
    <s v="14071088"/>
    <n v="21.26"/>
    <n v="21.26"/>
    <x v="2"/>
    <d v="2016-12-31T00:00:00"/>
    <x v="8"/>
    <n v="5010618"/>
    <n v="21.26"/>
    <n v="1"/>
  </r>
  <r>
    <s v="COUNTY"/>
    <x v="40"/>
    <s v="14071088"/>
    <n v="85.04"/>
    <n v="85.04"/>
    <x v="2"/>
    <d v="2016-12-31T00:00:00"/>
    <x v="8"/>
    <n v="5013988"/>
    <n v="21.26"/>
    <n v="4"/>
  </r>
  <r>
    <s v="AWH"/>
    <x v="40"/>
    <s v="14319018"/>
    <n v="42.86"/>
    <n v="42.86"/>
    <x v="2"/>
    <d v="2017-01-31T00:00:00"/>
    <x v="9"/>
    <n v="5776820"/>
    <n v="21.43"/>
    <n v="2"/>
  </r>
  <r>
    <s v="SpokCity"/>
    <x v="40"/>
    <s v="14319018"/>
    <n v="21.43"/>
    <n v="21.43"/>
    <x v="2"/>
    <d v="2017-01-31T00:00:00"/>
    <x v="9"/>
    <n v="5010618"/>
    <n v="21.43"/>
    <n v="1"/>
  </r>
  <r>
    <s v="COUNTY"/>
    <x v="40"/>
    <s v="14319018"/>
    <n v="85.72"/>
    <n v="85.72"/>
    <x v="2"/>
    <d v="2017-01-31T00:00:00"/>
    <x v="9"/>
    <n v="5013988"/>
    <n v="21.43"/>
    <n v="4"/>
  </r>
  <r>
    <s v="AWH"/>
    <x v="40"/>
    <s v="14497989"/>
    <n v="42.86"/>
    <n v="42.86"/>
    <x v="2"/>
    <d v="2017-02-28T00:00:00"/>
    <x v="10"/>
    <n v="5776820"/>
    <n v="21.43"/>
    <n v="2"/>
  </r>
  <r>
    <s v="SpokCity"/>
    <x v="40"/>
    <s v="14497989"/>
    <n v="21.43"/>
    <n v="21.43"/>
    <x v="2"/>
    <d v="2017-02-28T00:00:00"/>
    <x v="10"/>
    <n v="5010618"/>
    <n v="21.43"/>
    <n v="1"/>
  </r>
  <r>
    <s v="COUNTY"/>
    <x v="40"/>
    <s v="14497989"/>
    <n v="85.72"/>
    <n v="85.72"/>
    <x v="2"/>
    <d v="2017-02-28T00:00:00"/>
    <x v="10"/>
    <n v="5013988"/>
    <n v="21.43"/>
    <n v="4"/>
  </r>
  <r>
    <s v="AWH"/>
    <x v="40"/>
    <s v="14767594"/>
    <n v="42.86"/>
    <n v="42.86"/>
    <x v="2"/>
    <d v="2017-03-31T00:00:00"/>
    <x v="11"/>
    <n v="5776820"/>
    <n v="21.43"/>
    <n v="2"/>
  </r>
  <r>
    <s v="SpokCity"/>
    <x v="40"/>
    <s v="14767594"/>
    <n v="21.43"/>
    <n v="21.43"/>
    <x v="2"/>
    <d v="2017-03-31T00:00:00"/>
    <x v="11"/>
    <n v="5010618"/>
    <n v="21.43"/>
    <n v="1"/>
  </r>
  <r>
    <s v="COUNTY"/>
    <x v="40"/>
    <s v="14767594"/>
    <n v="85.72"/>
    <n v="85.72"/>
    <x v="2"/>
    <d v="2017-03-31T00:00:00"/>
    <x v="11"/>
    <n v="5013988"/>
    <n v="21.43"/>
    <n v="4"/>
  </r>
  <r>
    <s v="SpokCity"/>
    <x v="41"/>
    <s v="12053654"/>
    <n v="392.04"/>
    <n v="392.04"/>
    <x v="2"/>
    <d v="2016-04-30T00:00:00"/>
    <x v="0"/>
    <n v="5010473"/>
    <n v="196.02"/>
    <n v="2"/>
  </r>
  <r>
    <s v="SpokCity"/>
    <x v="41"/>
    <s v="12053654"/>
    <n v="196.02"/>
    <n v="196.02"/>
    <x v="2"/>
    <d v="2016-04-30T00:00:00"/>
    <x v="0"/>
    <n v="5010606"/>
    <n v="196.02"/>
    <n v="1"/>
  </r>
  <r>
    <s v="COUNTY"/>
    <x v="41"/>
    <s v="12053654"/>
    <n v="1176.1199999999999"/>
    <n v="1176.1199999999999"/>
    <x v="2"/>
    <d v="2016-04-30T00:00:00"/>
    <x v="0"/>
    <n v="5011716"/>
    <n v="196.02"/>
    <n v="5.9999999999999991"/>
  </r>
  <r>
    <s v="COUNTY"/>
    <x v="41"/>
    <s v="12053654"/>
    <n v="392.04"/>
    <n v="392.04"/>
    <x v="2"/>
    <d v="2016-04-30T00:00:00"/>
    <x v="0"/>
    <n v="5010357"/>
    <n v="196.02"/>
    <n v="2"/>
  </r>
  <r>
    <s v="SpokCity"/>
    <x v="41"/>
    <s v="12281785"/>
    <n v="392.04"/>
    <n v="392.04"/>
    <x v="2"/>
    <d v="2016-05-31T00:00:00"/>
    <x v="1"/>
    <n v="5010513"/>
    <n v="196.02"/>
    <n v="2"/>
  </r>
  <r>
    <s v="SpokCity"/>
    <x v="41"/>
    <s v="12281785"/>
    <n v="196.02"/>
    <n v="196.02"/>
    <x v="2"/>
    <d v="2016-05-31T00:00:00"/>
    <x v="1"/>
    <n v="5010606"/>
    <n v="196.02"/>
    <n v="1"/>
  </r>
  <r>
    <s v="COUNTY"/>
    <x v="41"/>
    <s v="12281785"/>
    <n v="1176.1199999999999"/>
    <n v="1176.1199999999999"/>
    <x v="2"/>
    <d v="2016-05-31T00:00:00"/>
    <x v="1"/>
    <n v="5009727"/>
    <n v="196.02"/>
    <n v="5.9999999999999991"/>
  </r>
  <r>
    <s v="COUNTY"/>
    <x v="41"/>
    <s v="12281785"/>
    <n v="392.04"/>
    <n v="392.04"/>
    <x v="2"/>
    <d v="2016-05-31T00:00:00"/>
    <x v="1"/>
    <n v="5010439"/>
    <n v="196.02"/>
    <n v="2"/>
  </r>
  <r>
    <s v="COUNTY"/>
    <x v="41"/>
    <s v="811758"/>
    <n v="117.6"/>
    <n v="117.6"/>
    <x v="2"/>
    <d v="2016-06-16T00:00:00"/>
    <x v="2"/>
    <n v="5009727"/>
    <n v="196.02"/>
    <n v="0.59993878175696347"/>
  </r>
  <r>
    <s v="COUNTY"/>
    <x v="41"/>
    <s v="814802"/>
    <n v="39.200000000000003"/>
    <n v="39.200000000000003"/>
    <x v="2"/>
    <d v="2016-06-30T00:00:00"/>
    <x v="2"/>
    <n v="5009727"/>
    <n v="196.02"/>
    <n v="0.19997959391898787"/>
  </r>
  <r>
    <s v="SpokCity"/>
    <x v="41"/>
    <s v="12565628"/>
    <n v="392.04"/>
    <n v="392.04"/>
    <x v="2"/>
    <d v="2016-06-30T00:00:00"/>
    <x v="2"/>
    <n v="5010473"/>
    <n v="196.02"/>
    <n v="2"/>
  </r>
  <r>
    <s v="SpokCity"/>
    <x v="41"/>
    <s v="12565628"/>
    <n v="196.02"/>
    <n v="196.02"/>
    <x v="2"/>
    <d v="2016-06-30T00:00:00"/>
    <x v="2"/>
    <n v="5010606"/>
    <n v="196.02"/>
    <n v="1"/>
  </r>
  <r>
    <s v="COUNTY"/>
    <x v="41"/>
    <s v="12565628"/>
    <n v="980.1"/>
    <n v="980.1"/>
    <x v="2"/>
    <d v="2016-06-30T00:00:00"/>
    <x v="2"/>
    <n v="5011716"/>
    <n v="196.02"/>
    <n v="5"/>
  </r>
  <r>
    <s v="COUNTY"/>
    <x v="41"/>
    <s v="12565628"/>
    <n v="392.04"/>
    <n v="392.04"/>
    <x v="2"/>
    <d v="2016-06-30T00:00:00"/>
    <x v="2"/>
    <n v="5010357"/>
    <n v="196.02"/>
    <n v="2"/>
  </r>
  <r>
    <s v="SpokCity"/>
    <x v="41"/>
    <s v="12822783"/>
    <n v="392.04"/>
    <n v="392.04"/>
    <x v="2"/>
    <d v="2016-07-31T00:00:00"/>
    <x v="3"/>
    <n v="5010513"/>
    <n v="196.02"/>
    <n v="2"/>
  </r>
  <r>
    <s v="SpokCity"/>
    <x v="41"/>
    <s v="12822783"/>
    <n v="196.02"/>
    <n v="196.02"/>
    <x v="2"/>
    <d v="2016-07-31T00:00:00"/>
    <x v="3"/>
    <n v="5010606"/>
    <n v="196.02"/>
    <n v="1"/>
  </r>
  <r>
    <s v="COUNTY"/>
    <x v="41"/>
    <s v="12822783"/>
    <n v="980.1"/>
    <n v="980.1"/>
    <x v="2"/>
    <d v="2016-07-31T00:00:00"/>
    <x v="3"/>
    <n v="5729730"/>
    <n v="196.02"/>
    <n v="5"/>
  </r>
  <r>
    <s v="COUNTY"/>
    <x v="41"/>
    <s v="12822783"/>
    <n v="392.04"/>
    <n v="392.04"/>
    <x v="2"/>
    <d v="2016-07-31T00:00:00"/>
    <x v="3"/>
    <n v="5010439"/>
    <n v="196.02"/>
    <n v="2"/>
  </r>
  <r>
    <s v="COUNTY"/>
    <x v="41"/>
    <s v="839241"/>
    <n v="49.01"/>
    <n v="49.01"/>
    <x v="2"/>
    <d v="2016-08-25T00:00:00"/>
    <x v="4"/>
    <n v="5009727"/>
    <n v="196.02"/>
    <n v="0.25002550760126513"/>
  </r>
  <r>
    <s v="SpokCity"/>
    <x v="41"/>
    <s v="13084370"/>
    <n v="392.04"/>
    <n v="392.04"/>
    <x v="2"/>
    <d v="2016-08-31T00:00:00"/>
    <x v="4"/>
    <n v="5010473"/>
    <n v="196.02"/>
    <n v="2"/>
  </r>
  <r>
    <s v="SpokCity"/>
    <x v="41"/>
    <s v="13084370"/>
    <n v="196.02"/>
    <n v="196.02"/>
    <x v="2"/>
    <d v="2016-08-31T00:00:00"/>
    <x v="4"/>
    <n v="5010606"/>
    <n v="196.02"/>
    <n v="1"/>
  </r>
  <r>
    <s v="COUNTY"/>
    <x v="41"/>
    <s v="13084370"/>
    <n v="980.1"/>
    <n v="980.1"/>
    <x v="2"/>
    <d v="2016-08-31T00:00:00"/>
    <x v="4"/>
    <n v="5011716"/>
    <n v="196.02"/>
    <n v="5"/>
  </r>
  <r>
    <s v="COUNTY"/>
    <x v="41"/>
    <s v="13084370"/>
    <n v="392.04"/>
    <n v="392.04"/>
    <x v="2"/>
    <d v="2016-08-31T00:00:00"/>
    <x v="4"/>
    <n v="5010357"/>
    <n v="196.02"/>
    <n v="2"/>
  </r>
  <r>
    <s v="SpokCity"/>
    <x v="41"/>
    <s v="13360500"/>
    <n v="392.04"/>
    <n v="392.04"/>
    <x v="2"/>
    <d v="2016-09-30T00:00:00"/>
    <x v="5"/>
    <n v="5010513"/>
    <n v="196.02"/>
    <n v="2"/>
  </r>
  <r>
    <s v="SpokCity"/>
    <x v="41"/>
    <s v="13360500"/>
    <n v="196.02"/>
    <n v="196.02"/>
    <x v="2"/>
    <d v="2016-09-30T00:00:00"/>
    <x v="5"/>
    <n v="5010606"/>
    <n v="196.02"/>
    <n v="1"/>
  </r>
  <r>
    <s v="COUNTY"/>
    <x v="41"/>
    <s v="13360500"/>
    <n v="1176.1199999999999"/>
    <n v="1176.1199999999999"/>
    <x v="2"/>
    <d v="2016-09-30T00:00:00"/>
    <x v="5"/>
    <n v="5009727"/>
    <n v="196.02"/>
    <n v="5.9999999999999991"/>
  </r>
  <r>
    <s v="COUNTY"/>
    <x v="41"/>
    <s v="13360500"/>
    <n v="392.04"/>
    <n v="392.04"/>
    <x v="2"/>
    <d v="2016-09-30T00:00:00"/>
    <x v="5"/>
    <n v="5010439"/>
    <n v="196.02"/>
    <n v="2"/>
  </r>
  <r>
    <s v="SpokCity"/>
    <x v="41"/>
    <s v="13629847"/>
    <n v="392.04"/>
    <n v="392.04"/>
    <x v="2"/>
    <d v="2016-10-31T00:00:00"/>
    <x v="6"/>
    <n v="5010473"/>
    <n v="196.02"/>
    <n v="2"/>
  </r>
  <r>
    <s v="SpokCity"/>
    <x v="41"/>
    <s v="13629847"/>
    <n v="196.02"/>
    <n v="196.02"/>
    <x v="2"/>
    <d v="2016-10-31T00:00:00"/>
    <x v="6"/>
    <n v="5010606"/>
    <n v="196.02"/>
    <n v="1"/>
  </r>
  <r>
    <s v="COUNTY"/>
    <x v="41"/>
    <s v="13629847"/>
    <n v="1176.1199999999999"/>
    <n v="1176.1199999999999"/>
    <x v="2"/>
    <d v="2016-10-31T00:00:00"/>
    <x v="6"/>
    <n v="5011716"/>
    <n v="196.02"/>
    <n v="5.9999999999999991"/>
  </r>
  <r>
    <s v="COUNTY"/>
    <x v="41"/>
    <s v="13629847"/>
    <n v="392.04"/>
    <n v="392.04"/>
    <x v="2"/>
    <d v="2016-10-31T00:00:00"/>
    <x v="6"/>
    <n v="5010357"/>
    <n v="196.02"/>
    <n v="2"/>
  </r>
  <r>
    <s v="SpokCity"/>
    <x v="41"/>
    <s v="13860703"/>
    <n v="392.04"/>
    <n v="392.04"/>
    <x v="2"/>
    <d v="2016-11-30T00:00:00"/>
    <x v="7"/>
    <n v="5010513"/>
    <n v="196.02"/>
    <n v="2"/>
  </r>
  <r>
    <s v="SpokCity"/>
    <x v="41"/>
    <s v="13860703"/>
    <n v="196.02"/>
    <n v="196.02"/>
    <x v="2"/>
    <d v="2016-11-30T00:00:00"/>
    <x v="7"/>
    <n v="5010606"/>
    <n v="196.02"/>
    <n v="1"/>
  </r>
  <r>
    <s v="COUNTY"/>
    <x v="41"/>
    <s v="13860703"/>
    <n v="1176.1199999999999"/>
    <n v="1176.1199999999999"/>
    <x v="2"/>
    <d v="2016-11-30T00:00:00"/>
    <x v="7"/>
    <n v="5009727"/>
    <n v="196.02"/>
    <n v="5.9999999999999991"/>
  </r>
  <r>
    <s v="COUNTY"/>
    <x v="41"/>
    <s v="13860703"/>
    <n v="392.04"/>
    <n v="392.04"/>
    <x v="2"/>
    <d v="2016-11-30T00:00:00"/>
    <x v="7"/>
    <n v="5010439"/>
    <n v="196.02"/>
    <n v="2"/>
  </r>
  <r>
    <s v="SpokCity"/>
    <x v="41"/>
    <s v="14071088"/>
    <n v="392.04"/>
    <n v="392.04"/>
    <x v="2"/>
    <d v="2016-12-31T00:00:00"/>
    <x v="8"/>
    <n v="5010473"/>
    <n v="196.02"/>
    <n v="2"/>
  </r>
  <r>
    <s v="SpokCity"/>
    <x v="41"/>
    <s v="14071088"/>
    <n v="196.02"/>
    <n v="196.02"/>
    <x v="2"/>
    <d v="2016-12-31T00:00:00"/>
    <x v="8"/>
    <n v="5010606"/>
    <n v="196.02"/>
    <n v="1"/>
  </r>
  <r>
    <s v="COUNTY"/>
    <x v="41"/>
    <s v="14071088"/>
    <n v="1176.1199999999999"/>
    <n v="1176.1199999999999"/>
    <x v="2"/>
    <d v="2016-12-31T00:00:00"/>
    <x v="8"/>
    <n v="5011716"/>
    <n v="196.02"/>
    <n v="5.9999999999999991"/>
  </r>
  <r>
    <s v="COUNTY"/>
    <x v="41"/>
    <s v="14071088"/>
    <n v="392.04"/>
    <n v="392.04"/>
    <x v="2"/>
    <d v="2016-12-31T00:00:00"/>
    <x v="8"/>
    <n v="5010357"/>
    <n v="196.02"/>
    <n v="2"/>
  </r>
  <r>
    <s v="SpokCity"/>
    <x v="41"/>
    <s v="14319018"/>
    <n v="396.62"/>
    <n v="396.62"/>
    <x v="2"/>
    <d v="2017-01-31T00:00:00"/>
    <x v="9"/>
    <n v="5010513"/>
    <n v="198.31"/>
    <n v="2"/>
  </r>
  <r>
    <s v="SpokCity"/>
    <x v="41"/>
    <s v="14319018"/>
    <n v="198.31"/>
    <n v="198.31"/>
    <x v="2"/>
    <d v="2017-01-31T00:00:00"/>
    <x v="9"/>
    <n v="5010606"/>
    <n v="198.31"/>
    <n v="1"/>
  </r>
  <r>
    <s v="COUNTY"/>
    <x v="41"/>
    <s v="14319018"/>
    <n v="1189.8599999999999"/>
    <n v="1189.8599999999999"/>
    <x v="2"/>
    <d v="2017-01-31T00:00:00"/>
    <x v="9"/>
    <n v="5009727"/>
    <n v="198.31"/>
    <n v="5.9999999999999991"/>
  </r>
  <r>
    <s v="COUNTY"/>
    <x v="41"/>
    <s v="14319018"/>
    <n v="396.62"/>
    <n v="396.62"/>
    <x v="2"/>
    <d v="2017-01-31T00:00:00"/>
    <x v="9"/>
    <n v="5010439"/>
    <n v="198.31"/>
    <n v="2"/>
  </r>
  <r>
    <s v="SpokCity"/>
    <x v="41"/>
    <s v="14497989"/>
    <n v="396.62"/>
    <n v="396.62"/>
    <x v="2"/>
    <d v="2017-02-28T00:00:00"/>
    <x v="10"/>
    <n v="5010473"/>
    <n v="198.31"/>
    <n v="2"/>
  </r>
  <r>
    <s v="SpokCity"/>
    <x v="41"/>
    <s v="14497989"/>
    <n v="198.31"/>
    <n v="198.31"/>
    <x v="2"/>
    <d v="2017-02-28T00:00:00"/>
    <x v="10"/>
    <n v="5010606"/>
    <n v="198.31"/>
    <n v="1"/>
  </r>
  <r>
    <s v="COUNTY"/>
    <x v="41"/>
    <s v="14497989"/>
    <n v="1189.8599999999999"/>
    <n v="1189.8599999999999"/>
    <x v="2"/>
    <d v="2017-02-28T00:00:00"/>
    <x v="10"/>
    <n v="5011716"/>
    <n v="198.31"/>
    <n v="5.9999999999999991"/>
  </r>
  <r>
    <s v="COUNTY"/>
    <x v="41"/>
    <s v="14497989"/>
    <n v="396.62"/>
    <n v="396.62"/>
    <x v="2"/>
    <d v="2017-02-28T00:00:00"/>
    <x v="10"/>
    <n v="5010357"/>
    <n v="198.31"/>
    <n v="2"/>
  </r>
  <r>
    <s v="SpokCity"/>
    <x v="41"/>
    <s v="14767594"/>
    <n v="396.62"/>
    <n v="396.62"/>
    <x v="2"/>
    <d v="2017-03-31T00:00:00"/>
    <x v="11"/>
    <n v="5010513"/>
    <n v="198.31"/>
    <n v="2"/>
  </r>
  <r>
    <s v="SpokCity"/>
    <x v="41"/>
    <s v="14767594"/>
    <n v="198.31"/>
    <n v="198.31"/>
    <x v="2"/>
    <d v="2017-03-31T00:00:00"/>
    <x v="11"/>
    <n v="5010606"/>
    <n v="198.31"/>
    <n v="1"/>
  </r>
  <r>
    <s v="COUNTY"/>
    <x v="41"/>
    <s v="14767594"/>
    <n v="1189.8599999999999"/>
    <n v="1189.8599999999999"/>
    <x v="2"/>
    <d v="2017-03-31T00:00:00"/>
    <x v="11"/>
    <n v="5009727"/>
    <n v="198.31"/>
    <n v="5.9999999999999991"/>
  </r>
  <r>
    <s v="COUNTY"/>
    <x v="41"/>
    <s v="14767594"/>
    <n v="396.62"/>
    <n v="396.62"/>
    <x v="2"/>
    <d v="2017-03-31T00:00:00"/>
    <x v="11"/>
    <n v="5010439"/>
    <n v="198.31"/>
    <n v="2"/>
  </r>
  <r>
    <s v="COUNTY"/>
    <x v="42"/>
    <s v="12053654"/>
    <n v="982.4"/>
    <n v="982.4"/>
    <x v="2"/>
    <d v="2016-04-30T00:00:00"/>
    <x v="0"/>
    <n v="5774050"/>
    <n v="98.24"/>
    <n v="10"/>
  </r>
  <r>
    <s v="COUNTY"/>
    <x v="42"/>
    <s v="12053654"/>
    <n v="98.24"/>
    <n v="98.24"/>
    <x v="2"/>
    <d v="2016-04-30T00:00:00"/>
    <x v="0"/>
    <n v="5724070"/>
    <n v="98.24"/>
    <n v="1"/>
  </r>
  <r>
    <s v="COUNTY"/>
    <x v="42"/>
    <s v="12053654"/>
    <n v="491.2"/>
    <n v="491.2"/>
    <x v="2"/>
    <d v="2016-04-30T00:00:00"/>
    <x v="0"/>
    <n v="5774030"/>
    <n v="98.24"/>
    <n v="5"/>
  </r>
  <r>
    <s v="COUNTY"/>
    <x v="42"/>
    <s v="12053654"/>
    <n v="98.24"/>
    <n v="98.24"/>
    <x v="2"/>
    <d v="2016-04-30T00:00:00"/>
    <x v="0"/>
    <n v="5010350"/>
    <n v="98.24"/>
    <n v="1"/>
  </r>
  <r>
    <s v="COUNTY"/>
    <x v="42"/>
    <s v="792436"/>
    <n v="49.12"/>
    <n v="49.12"/>
    <x v="2"/>
    <d v="2016-05-06T00:00:00"/>
    <x v="1"/>
    <n v="5775550"/>
    <n v="98.24"/>
    <n v="0.5"/>
  </r>
  <r>
    <s v="COUNTY"/>
    <x v="42"/>
    <s v="793213"/>
    <n v="32.75"/>
    <n v="32.75"/>
    <x v="2"/>
    <d v="2016-05-24T00:00:00"/>
    <x v="1"/>
    <n v="5740790"/>
    <n v="98.24"/>
    <n v="0.33336726384364823"/>
  </r>
  <r>
    <s v="COUNTY"/>
    <x v="42"/>
    <s v="12281785"/>
    <n v="982.4"/>
    <n v="982.4"/>
    <x v="2"/>
    <d v="2016-05-31T00:00:00"/>
    <x v="1"/>
    <n v="5775970"/>
    <n v="98.24"/>
    <n v="10"/>
  </r>
  <r>
    <s v="COUNTY"/>
    <x v="42"/>
    <s v="12281785"/>
    <n v="98.24"/>
    <n v="98.24"/>
    <x v="2"/>
    <d v="2016-05-31T00:00:00"/>
    <x v="1"/>
    <n v="5724070"/>
    <n v="98.24"/>
    <n v="1"/>
  </r>
  <r>
    <s v="COUNTY"/>
    <x v="42"/>
    <s v="12281785"/>
    <n v="392.96"/>
    <n v="392.96"/>
    <x v="2"/>
    <d v="2016-05-31T00:00:00"/>
    <x v="1"/>
    <n v="5774030"/>
    <n v="98.24"/>
    <n v="4"/>
  </r>
  <r>
    <s v="COUNTY"/>
    <x v="42"/>
    <s v="12281785"/>
    <n v="98.24"/>
    <n v="98.24"/>
    <x v="2"/>
    <d v="2016-05-31T00:00:00"/>
    <x v="1"/>
    <n v="5010350"/>
    <n v="98.24"/>
    <n v="1"/>
  </r>
  <r>
    <s v="COUNTY"/>
    <x v="42"/>
    <s v="809633"/>
    <n v="49.12"/>
    <n v="49.12"/>
    <x v="2"/>
    <d v="2016-06-28T00:00:00"/>
    <x v="2"/>
    <n v="5742440"/>
    <n v="98.24"/>
    <n v="0.5"/>
  </r>
  <r>
    <s v="COUNTY"/>
    <x v="42"/>
    <s v="12565628"/>
    <n v="1080.6400000000001"/>
    <n v="1080.6400000000001"/>
    <x v="2"/>
    <d v="2016-06-30T00:00:00"/>
    <x v="2"/>
    <n v="5774050"/>
    <n v="98.24"/>
    <n v="11.000000000000002"/>
  </r>
  <r>
    <s v="COUNTY"/>
    <x v="42"/>
    <s v="12565628"/>
    <n v="98.24"/>
    <n v="98.24"/>
    <x v="2"/>
    <d v="2016-06-30T00:00:00"/>
    <x v="2"/>
    <n v="5724070"/>
    <n v="98.24"/>
    <n v="1"/>
  </r>
  <r>
    <s v="COUNTY"/>
    <x v="42"/>
    <s v="12565628"/>
    <n v="392.96"/>
    <n v="392.96"/>
    <x v="2"/>
    <d v="2016-06-30T00:00:00"/>
    <x v="2"/>
    <n v="5774030"/>
    <n v="98.24"/>
    <n v="4"/>
  </r>
  <r>
    <s v="COUNTY"/>
    <x v="42"/>
    <s v="12565628"/>
    <n v="98.24"/>
    <n v="98.24"/>
    <x v="2"/>
    <d v="2016-06-30T00:00:00"/>
    <x v="2"/>
    <n v="5010350"/>
    <n v="98.24"/>
    <n v="1"/>
  </r>
  <r>
    <s v="COUNTY"/>
    <x v="42"/>
    <s v="832167"/>
    <n v="98.24"/>
    <n v="98.24"/>
    <x v="2"/>
    <d v="2016-07-19T00:00:00"/>
    <x v="3"/>
    <n v="5775740"/>
    <n v="98.24"/>
    <n v="1"/>
  </r>
  <r>
    <s v="COUNTY"/>
    <x v="42"/>
    <s v="12822783"/>
    <n v="982.4"/>
    <n v="982.4"/>
    <x v="2"/>
    <d v="2016-07-31T00:00:00"/>
    <x v="3"/>
    <n v="5775970"/>
    <n v="98.24"/>
    <n v="10"/>
  </r>
  <r>
    <s v="COUNTY"/>
    <x v="42"/>
    <s v="12822783"/>
    <n v="98.24"/>
    <n v="98.24"/>
    <x v="2"/>
    <d v="2016-07-31T00:00:00"/>
    <x v="3"/>
    <n v="5724070"/>
    <n v="98.24"/>
    <n v="1"/>
  </r>
  <r>
    <s v="COUNTY"/>
    <x v="42"/>
    <s v="12822783"/>
    <n v="491.2"/>
    <n v="491.2"/>
    <x v="2"/>
    <d v="2016-07-31T00:00:00"/>
    <x v="3"/>
    <n v="5774030"/>
    <n v="98.24"/>
    <n v="5"/>
  </r>
  <r>
    <s v="COUNTY"/>
    <x v="42"/>
    <s v="12822783"/>
    <n v="98.24"/>
    <n v="98.24"/>
    <x v="2"/>
    <d v="2016-07-31T00:00:00"/>
    <x v="3"/>
    <n v="5010350"/>
    <n v="98.24"/>
    <n v="1"/>
  </r>
  <r>
    <s v="COUNTY"/>
    <x v="42"/>
    <s v="13084370"/>
    <n v="982.4"/>
    <n v="982.4"/>
    <x v="2"/>
    <d v="2016-08-31T00:00:00"/>
    <x v="4"/>
    <n v="5774050"/>
    <n v="98.24"/>
    <n v="10"/>
  </r>
  <r>
    <s v="COUNTY"/>
    <x v="42"/>
    <s v="13084370"/>
    <n v="98.24"/>
    <n v="98.24"/>
    <x v="2"/>
    <d v="2016-08-31T00:00:00"/>
    <x v="4"/>
    <n v="5724070"/>
    <n v="98.24"/>
    <n v="1"/>
  </r>
  <r>
    <s v="COUNTY"/>
    <x v="42"/>
    <s v="13084370"/>
    <n v="491.2"/>
    <n v="491.2"/>
    <x v="2"/>
    <d v="2016-08-31T00:00:00"/>
    <x v="4"/>
    <n v="5774030"/>
    <n v="98.24"/>
    <n v="5"/>
  </r>
  <r>
    <s v="COUNTY"/>
    <x v="42"/>
    <s v="13084370"/>
    <n v="98.24"/>
    <n v="98.24"/>
    <x v="2"/>
    <d v="2016-08-31T00:00:00"/>
    <x v="4"/>
    <n v="5010350"/>
    <n v="98.24"/>
    <n v="1"/>
  </r>
  <r>
    <s v="COUNTY"/>
    <x v="42"/>
    <s v="852378"/>
    <n v="65.489999999999995"/>
    <n v="65.489999999999995"/>
    <x v="2"/>
    <d v="2016-09-15T00:00:00"/>
    <x v="5"/>
    <n v="5775970"/>
    <n v="98.24"/>
    <n v="0.66663273615635177"/>
  </r>
  <r>
    <s v="COUNTY"/>
    <x v="42"/>
    <s v="857892"/>
    <n v="98.24"/>
    <n v="98.24"/>
    <x v="2"/>
    <d v="2016-09-27T00:00:00"/>
    <x v="5"/>
    <n v="5774030"/>
    <n v="98.24"/>
    <n v="1"/>
  </r>
  <r>
    <s v="COUNTY"/>
    <x v="42"/>
    <s v="13360500"/>
    <n v="884.16"/>
    <n v="884.16"/>
    <x v="2"/>
    <d v="2016-09-30T00:00:00"/>
    <x v="5"/>
    <n v="5774050"/>
    <n v="98.24"/>
    <n v="9"/>
  </r>
  <r>
    <s v="COUNTY"/>
    <x v="42"/>
    <s v="13360500"/>
    <n v="98.24"/>
    <n v="98.24"/>
    <x v="2"/>
    <d v="2016-09-30T00:00:00"/>
    <x v="5"/>
    <n v="5724070"/>
    <n v="98.24"/>
    <n v="1"/>
  </r>
  <r>
    <s v="COUNTY"/>
    <x v="42"/>
    <s v="13360500"/>
    <n v="392.96"/>
    <n v="392.96"/>
    <x v="2"/>
    <d v="2016-09-30T00:00:00"/>
    <x v="5"/>
    <n v="5742440"/>
    <n v="98.24"/>
    <n v="4"/>
  </r>
  <r>
    <s v="COUNTY"/>
    <x v="42"/>
    <s v="13360500"/>
    <n v="98.24"/>
    <n v="98.24"/>
    <x v="2"/>
    <d v="2016-09-30T00:00:00"/>
    <x v="5"/>
    <n v="5010350"/>
    <n v="98.24"/>
    <n v="1"/>
  </r>
  <r>
    <s v="COUNTY"/>
    <x v="42"/>
    <s v="863494"/>
    <n v="49.12"/>
    <n v="49.12"/>
    <x v="2"/>
    <d v="2016-10-06T00:00:00"/>
    <x v="6"/>
    <n v="5724070"/>
    <n v="98.24"/>
    <n v="0.5"/>
  </r>
  <r>
    <s v="COUNTY"/>
    <x v="42"/>
    <s v="13629847"/>
    <n v="884.16"/>
    <n v="884.16"/>
    <x v="2"/>
    <d v="2016-10-31T00:00:00"/>
    <x v="6"/>
    <n v="5774050"/>
    <n v="98.24"/>
    <n v="9"/>
  </r>
  <r>
    <s v="COUNTY"/>
    <x v="42"/>
    <s v="13629847"/>
    <n v="392.96"/>
    <n v="392.96"/>
    <x v="2"/>
    <d v="2016-10-31T00:00:00"/>
    <x v="6"/>
    <n v="5016742"/>
    <n v="98.24"/>
    <n v="4"/>
  </r>
  <r>
    <s v="COUNTY"/>
    <x v="42"/>
    <s v="13629847"/>
    <n v="98.24"/>
    <n v="98.24"/>
    <x v="2"/>
    <d v="2016-10-31T00:00:00"/>
    <x v="6"/>
    <n v="5010350"/>
    <n v="98.24"/>
    <n v="1"/>
  </r>
  <r>
    <s v="COUNTY"/>
    <x v="42"/>
    <s v="13860703"/>
    <n v="884.16"/>
    <n v="884.16"/>
    <x v="2"/>
    <d v="2016-11-30T00:00:00"/>
    <x v="7"/>
    <n v="5774050"/>
    <n v="98.24"/>
    <n v="9"/>
  </r>
  <r>
    <s v="COUNTY"/>
    <x v="42"/>
    <s v="13860703"/>
    <n v="392.96"/>
    <n v="392.96"/>
    <x v="2"/>
    <d v="2016-11-30T00:00:00"/>
    <x v="7"/>
    <n v="5742440"/>
    <n v="98.24"/>
    <n v="4"/>
  </r>
  <r>
    <s v="COUNTY"/>
    <x v="42"/>
    <s v="13860703"/>
    <n v="98.24"/>
    <n v="98.24"/>
    <x v="2"/>
    <d v="2016-11-30T00:00:00"/>
    <x v="7"/>
    <n v="5010350"/>
    <n v="98.24"/>
    <n v="1"/>
  </r>
  <r>
    <s v="COUNTY"/>
    <x v="42"/>
    <s v="894011"/>
    <n v="49.12"/>
    <n v="49.12"/>
    <x v="2"/>
    <d v="2016-12-27T00:00:00"/>
    <x v="8"/>
    <n v="5010924"/>
    <n v="98.24"/>
    <n v="0.5"/>
  </r>
  <r>
    <s v="COUNTY"/>
    <x v="42"/>
    <s v="14071088"/>
    <n v="884.16"/>
    <n v="884.16"/>
    <x v="2"/>
    <d v="2016-12-31T00:00:00"/>
    <x v="8"/>
    <n v="5774050"/>
    <n v="98.24"/>
    <n v="9"/>
  </r>
  <r>
    <s v="COUNTY"/>
    <x v="42"/>
    <s v="14071088"/>
    <n v="392.96"/>
    <n v="392.96"/>
    <x v="2"/>
    <d v="2016-12-31T00:00:00"/>
    <x v="8"/>
    <n v="5016742"/>
    <n v="98.24"/>
    <n v="4"/>
  </r>
  <r>
    <s v="COUNTY"/>
    <x v="42"/>
    <s v="14071088"/>
    <n v="98.24"/>
    <n v="98.24"/>
    <x v="2"/>
    <d v="2016-12-31T00:00:00"/>
    <x v="8"/>
    <n v="5010350"/>
    <n v="98.24"/>
    <n v="1"/>
  </r>
  <r>
    <s v="COUNTY"/>
    <x v="42"/>
    <s v="897256"/>
    <n v="98.24"/>
    <n v="98.24"/>
    <x v="2"/>
    <d v="2017-01-01T00:00:00"/>
    <x v="9"/>
    <n v="5014655"/>
    <n v="98.24"/>
    <n v="1"/>
  </r>
  <r>
    <s v="COUNTY"/>
    <x v="42"/>
    <s v="14319018"/>
    <n v="993.9"/>
    <n v="993.9"/>
    <x v="2"/>
    <d v="2017-01-31T00:00:00"/>
    <x v="9"/>
    <n v="5774050"/>
    <n v="99.39"/>
    <n v="10"/>
  </r>
  <r>
    <s v="COUNTY"/>
    <x v="42"/>
    <s v="14319018"/>
    <n v="397.56"/>
    <n v="397.56"/>
    <x v="2"/>
    <d v="2017-01-31T00:00:00"/>
    <x v="9"/>
    <n v="5742440"/>
    <n v="99.39"/>
    <n v="4"/>
  </r>
  <r>
    <s v="COUNTY"/>
    <x v="42"/>
    <s v="14319018"/>
    <n v="99.39"/>
    <n v="99.39"/>
    <x v="2"/>
    <d v="2017-01-31T00:00:00"/>
    <x v="9"/>
    <n v="5010350"/>
    <n v="99.39"/>
    <n v="1"/>
  </r>
  <r>
    <s v="COUNTY"/>
    <x v="42"/>
    <s v="14497989"/>
    <n v="993.9"/>
    <n v="993.9"/>
    <x v="2"/>
    <d v="2017-02-28T00:00:00"/>
    <x v="10"/>
    <n v="5774050"/>
    <n v="99.39"/>
    <n v="10"/>
  </r>
  <r>
    <s v="COUNTY"/>
    <x v="42"/>
    <s v="14497989"/>
    <n v="496.95"/>
    <n v="496.95"/>
    <x v="2"/>
    <d v="2017-02-28T00:00:00"/>
    <x v="10"/>
    <n v="5014655"/>
    <n v="99.39"/>
    <n v="5"/>
  </r>
  <r>
    <s v="COUNTY"/>
    <x v="42"/>
    <s v="14497989"/>
    <n v="99.39"/>
    <n v="99.39"/>
    <x v="2"/>
    <d v="2017-02-28T00:00:00"/>
    <x v="10"/>
    <n v="5010350"/>
    <n v="99.39"/>
    <n v="1"/>
  </r>
  <r>
    <s v="COUNTY"/>
    <x v="42"/>
    <s v="14767594"/>
    <n v="993.9"/>
    <n v="993.9"/>
    <x v="2"/>
    <d v="2017-03-31T00:00:00"/>
    <x v="11"/>
    <n v="5774050"/>
    <n v="99.39"/>
    <n v="10"/>
  </r>
  <r>
    <s v="COUNTY"/>
    <x v="42"/>
    <s v="14767594"/>
    <n v="496.95"/>
    <n v="496.95"/>
    <x v="2"/>
    <d v="2017-03-31T00:00:00"/>
    <x v="11"/>
    <n v="5014655"/>
    <n v="99.39"/>
    <n v="5"/>
  </r>
  <r>
    <s v="COUNTY"/>
    <x v="42"/>
    <s v="14767594"/>
    <n v="99.39"/>
    <n v="99.39"/>
    <x v="2"/>
    <d v="2017-03-31T00:00:00"/>
    <x v="11"/>
    <n v="5010350"/>
    <n v="99.39"/>
    <n v="1"/>
  </r>
  <r>
    <s v="COUNTY"/>
    <x v="43"/>
    <s v="787013"/>
    <n v="1.3"/>
    <n v="1.3"/>
    <x v="2"/>
    <d v="2016-04-28T00:00:00"/>
    <x v="0"/>
    <n v="5010924"/>
    <n v="13"/>
    <n v="0.1"/>
  </r>
  <r>
    <s v="SpokCity"/>
    <x v="43"/>
    <s v="12053654"/>
    <n v="39"/>
    <n v="39"/>
    <x v="2"/>
    <d v="2016-04-30T00:00:00"/>
    <x v="0"/>
    <n v="5739910"/>
    <n v="13"/>
    <n v="3"/>
  </r>
  <r>
    <s v="SpokCity"/>
    <x v="43"/>
    <s v="12053654"/>
    <n v="13"/>
    <n v="13"/>
    <x v="2"/>
    <d v="2016-04-30T00:00:00"/>
    <x v="0"/>
    <n v="5010606"/>
    <n v="13"/>
    <n v="1"/>
  </r>
  <r>
    <s v="COUNTY"/>
    <x v="43"/>
    <s v="12053654"/>
    <n v="221"/>
    <n v="221"/>
    <x v="2"/>
    <d v="2016-04-30T00:00:00"/>
    <x v="0"/>
    <n v="5776990"/>
    <n v="13"/>
    <n v="17"/>
  </r>
  <r>
    <s v="COUNTY"/>
    <x v="43"/>
    <s v="12053654"/>
    <n v="13"/>
    <n v="13"/>
    <x v="2"/>
    <d v="2016-04-30T00:00:00"/>
    <x v="0"/>
    <n v="5724070"/>
    <n v="13"/>
    <n v="1"/>
  </r>
  <r>
    <s v="COUNTY"/>
    <x v="43"/>
    <s v="12053654"/>
    <n v="117"/>
    <n v="117"/>
    <x v="2"/>
    <d v="2016-04-30T00:00:00"/>
    <x v="0"/>
    <n v="5774030"/>
    <n v="13"/>
    <n v="9"/>
  </r>
  <r>
    <s v="COUNTY"/>
    <x v="43"/>
    <s v="12053654"/>
    <n v="13"/>
    <n v="13"/>
    <x v="2"/>
    <d v="2016-04-30T00:00:00"/>
    <x v="0"/>
    <n v="5010350"/>
    <n v="13"/>
    <n v="1"/>
  </r>
  <r>
    <s v="COUNTY"/>
    <x v="43"/>
    <s v="788011"/>
    <n v="12.58"/>
    <n v="12.58"/>
    <x v="2"/>
    <d v="2016-05-01T00:00:00"/>
    <x v="1"/>
    <n v="5014655"/>
    <n v="13"/>
    <n v="0.96769230769230774"/>
  </r>
  <r>
    <s v="COUNTY"/>
    <x v="43"/>
    <s v="792437"/>
    <n v="2.52"/>
    <n v="2.52"/>
    <x v="2"/>
    <d v="2016-05-06T00:00:00"/>
    <x v="1"/>
    <n v="5775550"/>
    <n v="13"/>
    <n v="0.19384615384615383"/>
  </r>
  <r>
    <s v="COUNTY"/>
    <x v="43"/>
    <s v="793212"/>
    <n v="8.81"/>
    <n v="8.81"/>
    <x v="2"/>
    <d v="2016-05-11T00:00:00"/>
    <x v="1"/>
    <n v="5740790"/>
    <n v="13"/>
    <n v="0.6776923076923077"/>
  </r>
  <r>
    <s v="SpokCity"/>
    <x v="43"/>
    <s v="12281785"/>
    <n v="39"/>
    <n v="39"/>
    <x v="2"/>
    <d v="2016-05-31T00:00:00"/>
    <x v="1"/>
    <n v="5010513"/>
    <n v="13"/>
    <n v="3"/>
  </r>
  <r>
    <s v="SpokCity"/>
    <x v="43"/>
    <s v="12281785"/>
    <n v="13"/>
    <n v="13"/>
    <x v="2"/>
    <d v="2016-05-31T00:00:00"/>
    <x v="1"/>
    <n v="5010606"/>
    <n v="13"/>
    <n v="1"/>
  </r>
  <r>
    <s v="COUNTY"/>
    <x v="43"/>
    <s v="12281785"/>
    <n v="234"/>
    <n v="234"/>
    <x v="2"/>
    <d v="2016-05-31T00:00:00"/>
    <x v="1"/>
    <n v="5775740"/>
    <n v="13"/>
    <n v="18"/>
  </r>
  <r>
    <s v="COUNTY"/>
    <x v="43"/>
    <s v="12281785"/>
    <n v="13"/>
    <n v="13"/>
    <x v="2"/>
    <d v="2016-05-31T00:00:00"/>
    <x v="1"/>
    <n v="5724070"/>
    <n v="13"/>
    <n v="1"/>
  </r>
  <r>
    <s v="COUNTY"/>
    <x v="43"/>
    <s v="12281785"/>
    <n v="104"/>
    <n v="104"/>
    <x v="2"/>
    <d v="2016-05-31T00:00:00"/>
    <x v="1"/>
    <n v="5774030"/>
    <n v="13"/>
    <n v="8"/>
  </r>
  <r>
    <s v="COUNTY"/>
    <x v="43"/>
    <s v="12281785"/>
    <n v="13"/>
    <n v="13"/>
    <x v="2"/>
    <d v="2016-05-31T00:00:00"/>
    <x v="1"/>
    <n v="5010350"/>
    <n v="13"/>
    <n v="1"/>
  </r>
  <r>
    <s v="COUNTY"/>
    <x v="43"/>
    <s v="809634"/>
    <n v="7.37"/>
    <n v="7.37"/>
    <x v="2"/>
    <d v="2016-06-14T00:00:00"/>
    <x v="2"/>
    <n v="5742440"/>
    <n v="13"/>
    <n v="0.56692307692307697"/>
  </r>
  <r>
    <s v="AWH"/>
    <x v="43"/>
    <s v="813180"/>
    <n v="3.47"/>
    <n v="3.47"/>
    <x v="2"/>
    <d v="2016-06-23T00:00:00"/>
    <x v="2"/>
    <n v="5010934"/>
    <n v="13"/>
    <n v="0.26692307692307693"/>
  </r>
  <r>
    <s v="COUNTY"/>
    <x v="43"/>
    <s v="814848"/>
    <n v="1.3"/>
    <n v="1.3"/>
    <x v="2"/>
    <d v="2016-06-28T00:00:00"/>
    <x v="2"/>
    <n v="5773440"/>
    <n v="13"/>
    <n v="0.1"/>
  </r>
  <r>
    <s v="SpokCity"/>
    <x v="43"/>
    <s v="12565628"/>
    <n v="39"/>
    <n v="39"/>
    <x v="2"/>
    <d v="2016-06-30T00:00:00"/>
    <x v="2"/>
    <n v="5739910"/>
    <n v="13"/>
    <n v="3"/>
  </r>
  <r>
    <s v="SpokCity"/>
    <x v="43"/>
    <s v="12565628"/>
    <n v="13"/>
    <n v="13"/>
    <x v="2"/>
    <d v="2016-06-30T00:00:00"/>
    <x v="2"/>
    <n v="5010606"/>
    <n v="13"/>
    <n v="1"/>
  </r>
  <r>
    <s v="COUNTY"/>
    <x v="43"/>
    <s v="12565628"/>
    <n v="247"/>
    <n v="247"/>
    <x v="2"/>
    <d v="2016-06-30T00:00:00"/>
    <x v="2"/>
    <n v="5776990"/>
    <n v="13"/>
    <n v="19"/>
  </r>
  <r>
    <s v="COUNTY"/>
    <x v="43"/>
    <s v="12565628"/>
    <n v="13"/>
    <n v="13"/>
    <x v="2"/>
    <d v="2016-06-30T00:00:00"/>
    <x v="2"/>
    <n v="5724070"/>
    <n v="13"/>
    <n v="1"/>
  </r>
  <r>
    <s v="COUNTY"/>
    <x v="43"/>
    <s v="12565628"/>
    <n v="117"/>
    <n v="117"/>
    <x v="2"/>
    <d v="2016-06-30T00:00:00"/>
    <x v="2"/>
    <n v="5014655"/>
    <n v="13"/>
    <n v="9"/>
  </r>
  <r>
    <s v="COUNTY"/>
    <x v="43"/>
    <s v="12565628"/>
    <n v="13"/>
    <n v="13"/>
    <x v="2"/>
    <d v="2016-06-30T00:00:00"/>
    <x v="2"/>
    <n v="5010350"/>
    <n v="13"/>
    <n v="1"/>
  </r>
  <r>
    <s v="AWH"/>
    <x v="43"/>
    <s v="12822783"/>
    <n v="13"/>
    <n v="13"/>
    <x v="2"/>
    <d v="2016-07-31T00:00:00"/>
    <x v="3"/>
    <n v="5010934"/>
    <n v="13"/>
    <n v="1"/>
  </r>
  <r>
    <s v="SpokCity"/>
    <x v="43"/>
    <s v="12822783"/>
    <n v="39"/>
    <n v="39"/>
    <x v="2"/>
    <d v="2016-07-31T00:00:00"/>
    <x v="3"/>
    <n v="5010513"/>
    <n v="13"/>
    <n v="3"/>
  </r>
  <r>
    <s v="SpokCity"/>
    <x v="43"/>
    <s v="12822783"/>
    <n v="13"/>
    <n v="13"/>
    <x v="2"/>
    <d v="2016-07-31T00:00:00"/>
    <x v="3"/>
    <n v="5010606"/>
    <n v="13"/>
    <n v="1"/>
  </r>
  <r>
    <s v="COUNTY"/>
    <x v="43"/>
    <s v="12822783"/>
    <n v="247"/>
    <n v="247"/>
    <x v="2"/>
    <d v="2016-07-31T00:00:00"/>
    <x v="3"/>
    <n v="5775740"/>
    <n v="13"/>
    <n v="19"/>
  </r>
  <r>
    <s v="COUNTY"/>
    <x v="43"/>
    <s v="12822783"/>
    <n v="13"/>
    <n v="13"/>
    <x v="2"/>
    <d v="2016-07-31T00:00:00"/>
    <x v="3"/>
    <n v="5724070"/>
    <n v="13"/>
    <n v="1"/>
  </r>
  <r>
    <s v="COUNTY"/>
    <x v="43"/>
    <s v="12822783"/>
    <n v="143"/>
    <n v="143"/>
    <x v="2"/>
    <d v="2016-07-31T00:00:00"/>
    <x v="3"/>
    <n v="5774030"/>
    <n v="13"/>
    <n v="11"/>
  </r>
  <r>
    <s v="COUNTY"/>
    <x v="43"/>
    <s v="12822783"/>
    <n v="13"/>
    <n v="13"/>
    <x v="2"/>
    <d v="2016-07-31T00:00:00"/>
    <x v="3"/>
    <n v="5010350"/>
    <n v="13"/>
    <n v="1"/>
  </r>
  <r>
    <s v="AWH"/>
    <x v="43"/>
    <s v="13084370"/>
    <n v="13"/>
    <n v="13"/>
    <x v="2"/>
    <d v="2016-08-31T00:00:00"/>
    <x v="4"/>
    <n v="5010934"/>
    <n v="13"/>
    <n v="1"/>
  </r>
  <r>
    <s v="SpokCity"/>
    <x v="43"/>
    <s v="13084370"/>
    <n v="39"/>
    <n v="39"/>
    <x v="2"/>
    <d v="2016-08-31T00:00:00"/>
    <x v="4"/>
    <n v="5739910"/>
    <n v="13"/>
    <n v="3"/>
  </r>
  <r>
    <s v="SpokCity"/>
    <x v="43"/>
    <s v="13084370"/>
    <n v="13"/>
    <n v="13"/>
    <x v="2"/>
    <d v="2016-08-31T00:00:00"/>
    <x v="4"/>
    <n v="5010606"/>
    <n v="13"/>
    <n v="1"/>
  </r>
  <r>
    <s v="COUNTY"/>
    <x v="43"/>
    <s v="13084370"/>
    <n v="247"/>
    <n v="247"/>
    <x v="2"/>
    <d v="2016-08-31T00:00:00"/>
    <x v="4"/>
    <n v="5776990"/>
    <n v="13"/>
    <n v="19"/>
  </r>
  <r>
    <s v="COUNTY"/>
    <x v="43"/>
    <s v="13084370"/>
    <n v="13"/>
    <n v="13"/>
    <x v="2"/>
    <d v="2016-08-31T00:00:00"/>
    <x v="4"/>
    <n v="5724070"/>
    <n v="13"/>
    <n v="1"/>
  </r>
  <r>
    <s v="COUNTY"/>
    <x v="43"/>
    <s v="13084370"/>
    <n v="143"/>
    <n v="143"/>
    <x v="2"/>
    <d v="2016-08-31T00:00:00"/>
    <x v="4"/>
    <n v="5014655"/>
    <n v="13"/>
    <n v="11"/>
  </r>
  <r>
    <s v="COUNTY"/>
    <x v="43"/>
    <s v="13084370"/>
    <n v="13"/>
    <n v="13"/>
    <x v="2"/>
    <d v="2016-08-31T00:00:00"/>
    <x v="4"/>
    <n v="5010350"/>
    <n v="13"/>
    <n v="1"/>
  </r>
  <r>
    <s v="COUNTY"/>
    <x v="43"/>
    <s v="852379"/>
    <n v="6.5"/>
    <n v="6.5"/>
    <x v="2"/>
    <d v="2016-09-15T00:00:00"/>
    <x v="5"/>
    <n v="5775970"/>
    <n v="13"/>
    <n v="0.5"/>
  </r>
  <r>
    <s v="COUNTY"/>
    <x v="43"/>
    <s v="857893"/>
    <n v="12.13"/>
    <n v="12.13"/>
    <x v="2"/>
    <d v="2016-09-28T00:00:00"/>
    <x v="5"/>
    <n v="5774030"/>
    <n v="13"/>
    <n v="0.93307692307692314"/>
  </r>
  <r>
    <s v="AWH"/>
    <x v="43"/>
    <s v="13360500"/>
    <n v="13"/>
    <n v="13"/>
    <x v="2"/>
    <d v="2016-09-30T00:00:00"/>
    <x v="5"/>
    <n v="5010934"/>
    <n v="13"/>
    <n v="1"/>
  </r>
  <r>
    <s v="SpokCity"/>
    <x v="43"/>
    <s v="13360500"/>
    <n v="39"/>
    <n v="39"/>
    <x v="2"/>
    <d v="2016-09-30T00:00:00"/>
    <x v="5"/>
    <n v="5010513"/>
    <n v="13"/>
    <n v="3"/>
  </r>
  <r>
    <s v="SpokCity"/>
    <x v="43"/>
    <s v="13360500"/>
    <n v="13"/>
    <n v="13"/>
    <x v="2"/>
    <d v="2016-09-30T00:00:00"/>
    <x v="5"/>
    <n v="5010606"/>
    <n v="13"/>
    <n v="1"/>
  </r>
  <r>
    <s v="COUNTY"/>
    <x v="43"/>
    <s v="13360500"/>
    <n v="234"/>
    <n v="234"/>
    <x v="2"/>
    <d v="2016-09-30T00:00:00"/>
    <x v="5"/>
    <n v="5775740"/>
    <n v="13"/>
    <n v="18"/>
  </r>
  <r>
    <s v="COUNTY"/>
    <x v="43"/>
    <s v="13360500"/>
    <n v="13"/>
    <n v="13"/>
    <x v="2"/>
    <d v="2016-09-30T00:00:00"/>
    <x v="5"/>
    <n v="5724070"/>
    <n v="13"/>
    <n v="1"/>
  </r>
  <r>
    <s v="COUNTY"/>
    <x v="43"/>
    <s v="13360500"/>
    <n v="130"/>
    <n v="130"/>
    <x v="2"/>
    <d v="2016-09-30T00:00:00"/>
    <x v="5"/>
    <n v="5773440"/>
    <n v="13"/>
    <n v="10"/>
  </r>
  <r>
    <s v="COUNTY"/>
    <x v="43"/>
    <s v="13360500"/>
    <n v="13"/>
    <n v="13"/>
    <x v="2"/>
    <d v="2016-09-30T00:00:00"/>
    <x v="5"/>
    <n v="5010350"/>
    <n v="13"/>
    <n v="1"/>
  </r>
  <r>
    <s v="COUNTY"/>
    <x v="43"/>
    <s v="863493"/>
    <n v="2.52"/>
    <n v="2.52"/>
    <x v="2"/>
    <d v="2016-10-06T00:00:00"/>
    <x v="6"/>
    <n v="5724070"/>
    <n v="13"/>
    <n v="0.19384615384615383"/>
  </r>
  <r>
    <s v="AWH"/>
    <x v="43"/>
    <s v="13629847"/>
    <n v="13"/>
    <n v="13"/>
    <x v="2"/>
    <d v="2016-10-31T00:00:00"/>
    <x v="6"/>
    <n v="5010934"/>
    <n v="13"/>
    <n v="1"/>
  </r>
  <r>
    <s v="SpokCity"/>
    <x v="43"/>
    <s v="13629847"/>
    <n v="39"/>
    <n v="39"/>
    <x v="2"/>
    <d v="2016-10-31T00:00:00"/>
    <x v="6"/>
    <n v="5739910"/>
    <n v="13"/>
    <n v="3"/>
  </r>
  <r>
    <s v="SpokCity"/>
    <x v="43"/>
    <s v="13629847"/>
    <n v="13"/>
    <n v="13"/>
    <x v="2"/>
    <d v="2016-10-31T00:00:00"/>
    <x v="6"/>
    <n v="5010606"/>
    <n v="13"/>
    <n v="1"/>
  </r>
  <r>
    <s v="COUNTY"/>
    <x v="43"/>
    <s v="13629847"/>
    <n v="234"/>
    <n v="234"/>
    <x v="2"/>
    <d v="2016-10-31T00:00:00"/>
    <x v="6"/>
    <n v="5776990"/>
    <n v="13"/>
    <n v="18"/>
  </r>
  <r>
    <s v="COUNTY"/>
    <x v="43"/>
    <s v="13629847"/>
    <n v="130"/>
    <n v="130"/>
    <x v="2"/>
    <d v="2016-10-31T00:00:00"/>
    <x v="6"/>
    <n v="5014655"/>
    <n v="13"/>
    <n v="10"/>
  </r>
  <r>
    <s v="COUNTY"/>
    <x v="43"/>
    <s v="13629847"/>
    <n v="13"/>
    <n v="13"/>
    <x v="2"/>
    <d v="2016-10-31T00:00:00"/>
    <x v="6"/>
    <n v="5010350"/>
    <n v="13"/>
    <n v="1"/>
  </r>
  <r>
    <s v="AWH"/>
    <x v="43"/>
    <s v="13860703"/>
    <n v="13"/>
    <n v="13"/>
    <x v="2"/>
    <d v="2016-11-30T00:00:00"/>
    <x v="7"/>
    <n v="5010934"/>
    <n v="13"/>
    <n v="1"/>
  </r>
  <r>
    <s v="SpokCity"/>
    <x v="43"/>
    <s v="13860703"/>
    <n v="39"/>
    <n v="39"/>
    <x v="2"/>
    <d v="2016-11-30T00:00:00"/>
    <x v="7"/>
    <n v="5010513"/>
    <n v="13"/>
    <n v="3"/>
  </r>
  <r>
    <s v="SpokCity"/>
    <x v="43"/>
    <s v="13860703"/>
    <n v="13"/>
    <n v="13"/>
    <x v="2"/>
    <d v="2016-11-30T00:00:00"/>
    <x v="7"/>
    <n v="5010606"/>
    <n v="13"/>
    <n v="1"/>
  </r>
  <r>
    <s v="COUNTY"/>
    <x v="43"/>
    <s v="13860703"/>
    <n v="234"/>
    <n v="234"/>
    <x v="2"/>
    <d v="2016-11-30T00:00:00"/>
    <x v="7"/>
    <n v="5775740"/>
    <n v="13"/>
    <n v="18"/>
  </r>
  <r>
    <s v="COUNTY"/>
    <x v="43"/>
    <s v="13860703"/>
    <n v="130"/>
    <n v="130"/>
    <x v="2"/>
    <d v="2016-11-30T00:00:00"/>
    <x v="7"/>
    <n v="5773440"/>
    <n v="13"/>
    <n v="10"/>
  </r>
  <r>
    <s v="COUNTY"/>
    <x v="43"/>
    <s v="13860703"/>
    <n v="13"/>
    <n v="13"/>
    <x v="2"/>
    <d v="2016-11-30T00:00:00"/>
    <x v="7"/>
    <n v="5010350"/>
    <n v="13"/>
    <n v="1"/>
  </r>
  <r>
    <s v="AWH"/>
    <x v="43"/>
    <s v="14071088"/>
    <n v="13"/>
    <n v="13"/>
    <x v="2"/>
    <d v="2016-12-31T00:00:00"/>
    <x v="8"/>
    <n v="5010934"/>
    <n v="13"/>
    <n v="1"/>
  </r>
  <r>
    <s v="SpokCity"/>
    <x v="43"/>
    <s v="14071088"/>
    <n v="39"/>
    <n v="39"/>
    <x v="2"/>
    <d v="2016-12-31T00:00:00"/>
    <x v="8"/>
    <n v="5739910"/>
    <n v="13"/>
    <n v="3"/>
  </r>
  <r>
    <s v="SpokCity"/>
    <x v="43"/>
    <s v="14071088"/>
    <n v="13"/>
    <n v="13"/>
    <x v="2"/>
    <d v="2016-12-31T00:00:00"/>
    <x v="8"/>
    <n v="5010606"/>
    <n v="13"/>
    <n v="1"/>
  </r>
  <r>
    <s v="COUNTY"/>
    <x v="43"/>
    <s v="14071088"/>
    <n v="234"/>
    <n v="234"/>
    <x v="2"/>
    <d v="2016-12-31T00:00:00"/>
    <x v="8"/>
    <n v="5776990"/>
    <n v="13"/>
    <n v="18"/>
  </r>
  <r>
    <s v="COUNTY"/>
    <x v="43"/>
    <s v="14071088"/>
    <n v="130"/>
    <n v="130"/>
    <x v="2"/>
    <d v="2016-12-31T00:00:00"/>
    <x v="8"/>
    <n v="5014655"/>
    <n v="13"/>
    <n v="10"/>
  </r>
  <r>
    <s v="COUNTY"/>
    <x v="43"/>
    <s v="14071088"/>
    <n v="13"/>
    <n v="13"/>
    <x v="2"/>
    <d v="2016-12-31T00:00:00"/>
    <x v="8"/>
    <n v="5010350"/>
    <n v="13"/>
    <n v="1"/>
  </r>
  <r>
    <s v="AWH"/>
    <x v="43"/>
    <s v="14319018"/>
    <n v="13"/>
    <n v="13"/>
    <x v="2"/>
    <d v="2017-01-31T00:00:00"/>
    <x v="9"/>
    <n v="5010934"/>
    <n v="13"/>
    <n v="1"/>
  </r>
  <r>
    <s v="SpokCity"/>
    <x v="43"/>
    <s v="14319018"/>
    <n v="39"/>
    <n v="39"/>
    <x v="2"/>
    <d v="2017-01-31T00:00:00"/>
    <x v="9"/>
    <n v="5010513"/>
    <n v="13"/>
    <n v="3"/>
  </r>
  <r>
    <s v="SpokCity"/>
    <x v="43"/>
    <s v="14319018"/>
    <n v="13"/>
    <n v="13"/>
    <x v="2"/>
    <d v="2017-01-31T00:00:00"/>
    <x v="9"/>
    <n v="5010606"/>
    <n v="13"/>
    <n v="1"/>
  </r>
  <r>
    <s v="COUNTY"/>
    <x v="43"/>
    <s v="14319018"/>
    <n v="234"/>
    <n v="234"/>
    <x v="2"/>
    <d v="2017-01-31T00:00:00"/>
    <x v="9"/>
    <n v="5775740"/>
    <n v="13"/>
    <n v="18"/>
  </r>
  <r>
    <s v="COUNTY"/>
    <x v="43"/>
    <s v="14319018"/>
    <n v="130"/>
    <n v="130"/>
    <x v="2"/>
    <d v="2017-01-31T00:00:00"/>
    <x v="9"/>
    <n v="5773440"/>
    <n v="13"/>
    <n v="10"/>
  </r>
  <r>
    <s v="COUNTY"/>
    <x v="43"/>
    <s v="14319018"/>
    <n v="13"/>
    <n v="13"/>
    <x v="2"/>
    <d v="2017-01-31T00:00:00"/>
    <x v="9"/>
    <n v="5010350"/>
    <n v="13"/>
    <n v="1"/>
  </r>
  <r>
    <s v="AWH"/>
    <x v="43"/>
    <s v="14497989"/>
    <n v="13"/>
    <n v="13"/>
    <x v="2"/>
    <d v="2017-02-28T00:00:00"/>
    <x v="10"/>
    <n v="5010934"/>
    <n v="13"/>
    <n v="1"/>
  </r>
  <r>
    <s v="SpokCity"/>
    <x v="43"/>
    <s v="14497989"/>
    <n v="39"/>
    <n v="39"/>
    <x v="2"/>
    <d v="2017-02-28T00:00:00"/>
    <x v="10"/>
    <n v="5739910"/>
    <n v="13"/>
    <n v="3"/>
  </r>
  <r>
    <s v="SpokCity"/>
    <x v="43"/>
    <s v="14497989"/>
    <n v="13"/>
    <n v="13"/>
    <x v="2"/>
    <d v="2017-02-28T00:00:00"/>
    <x v="10"/>
    <n v="5010606"/>
    <n v="13"/>
    <n v="1"/>
  </r>
  <r>
    <s v="COUNTY"/>
    <x v="43"/>
    <s v="14497989"/>
    <n v="234"/>
    <n v="234"/>
    <x v="2"/>
    <d v="2017-02-28T00:00:00"/>
    <x v="10"/>
    <n v="5776990"/>
    <n v="13"/>
    <n v="18"/>
  </r>
  <r>
    <s v="COUNTY"/>
    <x v="43"/>
    <s v="14497989"/>
    <n v="130"/>
    <n v="130"/>
    <x v="2"/>
    <d v="2017-02-28T00:00:00"/>
    <x v="10"/>
    <n v="5014655"/>
    <n v="13"/>
    <n v="10"/>
  </r>
  <r>
    <s v="COUNTY"/>
    <x v="43"/>
    <s v="14497989"/>
    <n v="13"/>
    <n v="13"/>
    <x v="2"/>
    <d v="2017-02-28T00:00:00"/>
    <x v="10"/>
    <n v="5010350"/>
    <n v="13"/>
    <n v="1"/>
  </r>
  <r>
    <s v="AWH"/>
    <x v="43"/>
    <s v="14767594"/>
    <n v="13"/>
    <n v="13"/>
    <x v="2"/>
    <d v="2017-03-31T00:00:00"/>
    <x v="11"/>
    <n v="5010934"/>
    <n v="13"/>
    <n v="1"/>
  </r>
  <r>
    <s v="SpokCity"/>
    <x v="43"/>
    <s v="14767594"/>
    <n v="39"/>
    <n v="39"/>
    <x v="2"/>
    <d v="2017-03-31T00:00:00"/>
    <x v="11"/>
    <n v="5010513"/>
    <n v="13"/>
    <n v="3"/>
  </r>
  <r>
    <s v="SpokCity"/>
    <x v="43"/>
    <s v="14767594"/>
    <n v="13"/>
    <n v="13"/>
    <x v="2"/>
    <d v="2017-03-31T00:00:00"/>
    <x v="11"/>
    <n v="5010606"/>
    <n v="13"/>
    <n v="1"/>
  </r>
  <r>
    <s v="COUNTY"/>
    <x v="43"/>
    <s v="14767594"/>
    <n v="234"/>
    <n v="234"/>
    <x v="2"/>
    <d v="2017-03-31T00:00:00"/>
    <x v="11"/>
    <n v="5775740"/>
    <n v="13"/>
    <n v="18"/>
  </r>
  <r>
    <s v="COUNTY"/>
    <x v="43"/>
    <s v="14767594"/>
    <n v="130"/>
    <n v="130"/>
    <x v="2"/>
    <d v="2017-03-31T00:00:00"/>
    <x v="11"/>
    <n v="5773440"/>
    <n v="13"/>
    <n v="10"/>
  </r>
  <r>
    <s v="COUNTY"/>
    <x v="43"/>
    <s v="14767594"/>
    <n v="13"/>
    <n v="13"/>
    <x v="2"/>
    <d v="2017-03-31T00:00:00"/>
    <x v="11"/>
    <n v="5010350"/>
    <n v="13"/>
    <n v="1"/>
  </r>
  <r>
    <s v="COUNTY"/>
    <x v="44"/>
    <s v="781820"/>
    <n v="208.5"/>
    <n v="208.5"/>
    <x v="3"/>
    <d v="2016-04-06T00:00:00"/>
    <x v="0"/>
    <n v="5010384"/>
    <n v="208.5"/>
    <n v="1"/>
  </r>
  <r>
    <s v="COUNTY"/>
    <x v="44"/>
    <s v="784447"/>
    <n v="208.5"/>
    <n v="208.5"/>
    <x v="3"/>
    <d v="2016-04-15T00:00:00"/>
    <x v="0"/>
    <n v="5010384"/>
    <n v="208.5"/>
    <n v="1"/>
  </r>
  <r>
    <s v="COUNTY"/>
    <x v="44"/>
    <s v="784500"/>
    <n v="208.5"/>
    <n v="208.5"/>
    <x v="3"/>
    <d v="2016-04-18T00:00:00"/>
    <x v="0"/>
    <n v="5016565"/>
    <n v="208.5"/>
    <n v="1"/>
  </r>
  <r>
    <s v="COUNTY"/>
    <x v="44"/>
    <s v="787061"/>
    <n v="208.5"/>
    <n v="208.5"/>
    <x v="3"/>
    <d v="2016-04-25T00:00:00"/>
    <x v="0"/>
    <n v="5010384"/>
    <n v="208.5"/>
    <n v="1"/>
  </r>
  <r>
    <s v="COUNTY"/>
    <x v="44"/>
    <s v="794619"/>
    <n v="208.5"/>
    <n v="208.5"/>
    <x v="3"/>
    <d v="2016-05-02T00:00:00"/>
    <x v="1"/>
    <n v="5016565"/>
    <n v="208.5"/>
    <n v="1"/>
  </r>
  <r>
    <s v="COUNTY"/>
    <x v="44"/>
    <s v="798261"/>
    <n v="208.5"/>
    <n v="208.5"/>
    <x v="3"/>
    <d v="2016-05-03T00:00:00"/>
    <x v="1"/>
    <n v="5010384"/>
    <n v="208.5"/>
    <n v="1"/>
  </r>
  <r>
    <s v="COUNTY"/>
    <x v="44"/>
    <s v="798262"/>
    <n v="208.5"/>
    <n v="208.5"/>
    <x v="3"/>
    <d v="2016-05-12T00:00:00"/>
    <x v="1"/>
    <n v="5010384"/>
    <n v="208.5"/>
    <n v="1"/>
  </r>
  <r>
    <s v="COUNTY"/>
    <x v="44"/>
    <s v="798206"/>
    <n v="208.5"/>
    <n v="208.5"/>
    <x v="3"/>
    <d v="2016-05-19T00:00:00"/>
    <x v="1"/>
    <n v="5010384"/>
    <n v="208.5"/>
    <n v="1"/>
  </r>
  <r>
    <s v="COUNTY"/>
    <x v="44"/>
    <s v="800091"/>
    <n v="208.5"/>
    <n v="208.5"/>
    <x v="3"/>
    <d v="2016-05-23T00:00:00"/>
    <x v="1"/>
    <n v="5016565"/>
    <n v="208.5"/>
    <n v="1"/>
  </r>
  <r>
    <s v="COUNTY"/>
    <x v="44"/>
    <s v="800830"/>
    <n v="208.5"/>
    <n v="208.5"/>
    <x v="3"/>
    <d v="2016-05-27T00:00:00"/>
    <x v="1"/>
    <n v="5010384"/>
    <n v="208.5"/>
    <n v="1"/>
  </r>
  <r>
    <s v="COUNTY"/>
    <x v="44"/>
    <s v="807255"/>
    <n v="208.5"/>
    <n v="208.5"/>
    <x v="3"/>
    <d v="2016-06-01T00:00:00"/>
    <x v="2"/>
    <n v="5016565"/>
    <n v="208.5"/>
    <n v="1"/>
  </r>
  <r>
    <s v="COUNTY"/>
    <x v="44"/>
    <s v="809007"/>
    <n v="208.5"/>
    <n v="208.5"/>
    <x v="3"/>
    <d v="2016-06-03T00:00:00"/>
    <x v="2"/>
    <n v="5010384"/>
    <n v="208.5"/>
    <n v="1"/>
  </r>
  <r>
    <s v="COUNTY"/>
    <x v="44"/>
    <s v="811113"/>
    <n v="208.5"/>
    <n v="208.5"/>
    <x v="3"/>
    <d v="2016-06-10T00:00:00"/>
    <x v="2"/>
    <n v="5010384"/>
    <n v="208.5"/>
    <n v="1"/>
  </r>
  <r>
    <s v="COUNTY"/>
    <x v="44"/>
    <s v="811621"/>
    <n v="208.5"/>
    <n v="208.5"/>
    <x v="3"/>
    <d v="2016-06-14T00:00:00"/>
    <x v="2"/>
    <n v="5016565"/>
    <n v="208.5"/>
    <n v="1"/>
  </r>
  <r>
    <s v="COUNTY"/>
    <x v="44"/>
    <s v="812779"/>
    <n v="208.5"/>
    <n v="208.5"/>
    <x v="3"/>
    <d v="2016-06-17T00:00:00"/>
    <x v="2"/>
    <n v="5010384"/>
    <n v="208.5"/>
    <n v="1"/>
  </r>
  <r>
    <s v="COUNTY"/>
    <x v="44"/>
    <s v="813487"/>
    <n v="208.5"/>
    <n v="208.5"/>
    <x v="3"/>
    <d v="2016-06-22T00:00:00"/>
    <x v="2"/>
    <n v="5016565"/>
    <n v="208.5"/>
    <n v="1"/>
  </r>
  <r>
    <s v="COUNTY"/>
    <x v="44"/>
    <s v="815561"/>
    <n v="208.5"/>
    <n v="208.5"/>
    <x v="3"/>
    <d v="2016-06-24T00:00:00"/>
    <x v="2"/>
    <n v="5010384"/>
    <n v="208.5"/>
    <n v="1"/>
  </r>
  <r>
    <s v="COUNTY"/>
    <x v="44"/>
    <s v="820438"/>
    <n v="208.5"/>
    <n v="208.5"/>
    <x v="3"/>
    <d v="2016-07-01T00:00:00"/>
    <x v="3"/>
    <n v="5010384"/>
    <n v="208.5"/>
    <n v="1"/>
  </r>
  <r>
    <s v="COUNTY"/>
    <x v="44"/>
    <s v="823016"/>
    <n v="208.5"/>
    <n v="208.5"/>
    <x v="3"/>
    <d v="2016-07-07T00:00:00"/>
    <x v="3"/>
    <n v="5016565"/>
    <n v="208.5"/>
    <n v="1"/>
  </r>
  <r>
    <s v="COUNTY"/>
    <x v="44"/>
    <s v="823072"/>
    <n v="208.5"/>
    <n v="208.5"/>
    <x v="3"/>
    <d v="2016-07-08T00:00:00"/>
    <x v="3"/>
    <n v="5010384"/>
    <n v="208.5"/>
    <n v="1"/>
  </r>
  <r>
    <s v="COUNTY"/>
    <x v="44"/>
    <s v="826496"/>
    <n v="208.5"/>
    <n v="208.5"/>
    <x v="3"/>
    <d v="2016-07-18T00:00:00"/>
    <x v="3"/>
    <n v="5010384"/>
    <n v="208.5"/>
    <n v="1"/>
  </r>
  <r>
    <s v="COUNTY"/>
    <x v="44"/>
    <s v="827185"/>
    <n v="208.5"/>
    <n v="208.5"/>
    <x v="3"/>
    <d v="2016-07-19T00:00:00"/>
    <x v="3"/>
    <n v="5016565"/>
    <n v="208.5"/>
    <n v="1"/>
  </r>
  <r>
    <s v="COUNTY"/>
    <x v="44"/>
    <s v="829720"/>
    <n v="208.5"/>
    <n v="208.5"/>
    <x v="3"/>
    <d v="2016-07-27T00:00:00"/>
    <x v="3"/>
    <n v="5010384"/>
    <n v="208.5"/>
    <n v="1"/>
  </r>
  <r>
    <s v="COUNTY"/>
    <x v="44"/>
    <s v="832992"/>
    <n v="208.5"/>
    <n v="208.5"/>
    <x v="3"/>
    <d v="2016-08-02T00:00:00"/>
    <x v="4"/>
    <n v="5010384"/>
    <n v="208.5"/>
    <n v="1"/>
  </r>
  <r>
    <s v="COUNTY"/>
    <x v="44"/>
    <s v="832993"/>
    <n v="208.5"/>
    <n v="208.5"/>
    <x v="3"/>
    <d v="2016-08-02T00:00:00"/>
    <x v="4"/>
    <n v="5016565"/>
    <n v="208.5"/>
    <n v="1"/>
  </r>
  <r>
    <s v="COUNTY"/>
    <x v="44"/>
    <s v="836606"/>
    <n v="208.5"/>
    <n v="208.5"/>
    <x v="3"/>
    <d v="2016-08-09T00:00:00"/>
    <x v="4"/>
    <n v="5010384"/>
    <n v="208.5"/>
    <n v="1"/>
  </r>
  <r>
    <s v="COUNTY"/>
    <x v="44"/>
    <s v="839260"/>
    <n v="208.5"/>
    <n v="208.5"/>
    <x v="3"/>
    <d v="2016-08-17T00:00:00"/>
    <x v="4"/>
    <n v="5016565"/>
    <n v="208.5"/>
    <n v="1"/>
  </r>
  <r>
    <s v="COUNTY"/>
    <x v="44"/>
    <s v="841050"/>
    <n v="208.5"/>
    <n v="208.5"/>
    <x v="3"/>
    <d v="2016-08-19T00:00:00"/>
    <x v="4"/>
    <n v="5010384"/>
    <n v="208.5"/>
    <n v="1"/>
  </r>
  <r>
    <s v="COUNTY"/>
    <x v="44"/>
    <s v="843193"/>
    <n v="208.5"/>
    <n v="208.5"/>
    <x v="3"/>
    <d v="2016-08-26T00:00:00"/>
    <x v="4"/>
    <n v="5010384"/>
    <n v="208.5"/>
    <n v="1"/>
  </r>
  <r>
    <s v="COUNTY"/>
    <x v="44"/>
    <s v="849276"/>
    <n v="208.5"/>
    <n v="208.5"/>
    <x v="3"/>
    <d v="2016-09-02T00:00:00"/>
    <x v="5"/>
    <n v="5010384"/>
    <n v="208.5"/>
    <n v="1"/>
  </r>
  <r>
    <s v="COUNTY"/>
    <x v="44"/>
    <s v="854033"/>
    <n v="208.5"/>
    <n v="208.5"/>
    <x v="3"/>
    <d v="2016-09-12T00:00:00"/>
    <x v="5"/>
    <n v="5010384"/>
    <n v="208.5"/>
    <n v="1"/>
  </r>
  <r>
    <s v="COUNTY"/>
    <x v="44"/>
    <s v="856337"/>
    <n v="208.5"/>
    <n v="208.5"/>
    <x v="3"/>
    <d v="2016-09-21T00:00:00"/>
    <x v="5"/>
    <n v="5010384"/>
    <n v="208.5"/>
    <n v="1"/>
  </r>
  <r>
    <s v="COUNTY"/>
    <x v="44"/>
    <s v="860504"/>
    <n v="208.5"/>
    <n v="208.5"/>
    <x v="3"/>
    <d v="2016-09-29T00:00:00"/>
    <x v="5"/>
    <n v="5010384"/>
    <n v="208.5"/>
    <n v="1"/>
  </r>
  <r>
    <s v="COUNTY"/>
    <x v="44"/>
    <s v="870973"/>
    <n v="208.5"/>
    <n v="208.5"/>
    <x v="3"/>
    <d v="2016-10-06T00:00:00"/>
    <x v="6"/>
    <n v="5010384"/>
    <n v="208.5"/>
    <n v="1"/>
  </r>
  <r>
    <s v="COUNTY"/>
    <x v="44"/>
    <s v="869267"/>
    <n v="208.5"/>
    <n v="208.5"/>
    <x v="3"/>
    <d v="2016-10-14T00:00:00"/>
    <x v="6"/>
    <n v="5010384"/>
    <n v="208.5"/>
    <n v="1"/>
  </r>
  <r>
    <s v="COUNTY"/>
    <x v="44"/>
    <s v="870942"/>
    <n v="208.5"/>
    <n v="208.5"/>
    <x v="3"/>
    <d v="2016-10-24T00:00:00"/>
    <x v="6"/>
    <n v="5010384"/>
    <n v="208.5"/>
    <n v="1"/>
  </r>
  <r>
    <s v="COUNTY"/>
    <x v="44"/>
    <s v="878229"/>
    <n v="208.5"/>
    <n v="208.5"/>
    <x v="3"/>
    <d v="2016-11-02T00:00:00"/>
    <x v="7"/>
    <n v="5010384"/>
    <n v="208.5"/>
    <n v="1"/>
  </r>
  <r>
    <s v="COUNTY"/>
    <x v="44"/>
    <s v="879615"/>
    <n v="208.5"/>
    <n v="208.5"/>
    <x v="3"/>
    <d v="2016-11-09T00:00:00"/>
    <x v="7"/>
    <n v="5010384"/>
    <n v="208.5"/>
    <n v="1"/>
  </r>
  <r>
    <s v="COUNTY"/>
    <x v="44"/>
    <s v="880474"/>
    <n v="208.5"/>
    <n v="208.5"/>
    <x v="3"/>
    <d v="2016-11-15T00:00:00"/>
    <x v="7"/>
    <n v="5016565"/>
    <n v="208.5"/>
    <n v="1"/>
  </r>
  <r>
    <s v="COUNTY"/>
    <x v="44"/>
    <s v="883331"/>
    <n v="208.5"/>
    <n v="208.5"/>
    <x v="3"/>
    <d v="2016-11-17T00:00:00"/>
    <x v="7"/>
    <n v="5010384"/>
    <n v="208.5"/>
    <n v="1"/>
  </r>
  <r>
    <s v="COUNTY"/>
    <x v="44"/>
    <s v="887896"/>
    <n v="208.5"/>
    <n v="208.5"/>
    <x v="3"/>
    <d v="2016-11-28T00:00:00"/>
    <x v="7"/>
    <n v="5010384"/>
    <n v="208.5"/>
    <n v="1"/>
  </r>
  <r>
    <s v="COUNTY"/>
    <x v="44"/>
    <s v="889111"/>
    <n v="208.5"/>
    <n v="208.5"/>
    <x v="3"/>
    <d v="2016-11-29T00:00:00"/>
    <x v="7"/>
    <n v="5016565"/>
    <n v="208.5"/>
    <n v="1"/>
  </r>
  <r>
    <s v="COUNTY"/>
    <x v="44"/>
    <s v="894772"/>
    <n v="208.5"/>
    <n v="208.5"/>
    <x v="3"/>
    <d v="2016-12-09T00:00:00"/>
    <x v="8"/>
    <n v="5010384"/>
    <n v="208.5"/>
    <n v="1"/>
  </r>
  <r>
    <s v="COUNTY"/>
    <x v="44"/>
    <s v="896362"/>
    <n v="208.5"/>
    <n v="208.5"/>
    <x v="3"/>
    <d v="2016-12-14T00:00:00"/>
    <x v="8"/>
    <n v="5016565"/>
    <n v="208.5"/>
    <n v="1"/>
  </r>
  <r>
    <s v="COUNTY"/>
    <x v="44"/>
    <s v="894258"/>
    <n v="208.5"/>
    <n v="208.5"/>
    <x v="3"/>
    <d v="2016-12-16T00:00:00"/>
    <x v="8"/>
    <n v="5010384"/>
    <n v="208.5"/>
    <n v="1"/>
  </r>
  <r>
    <s v="COUNTY"/>
    <x v="44"/>
    <s v="896991"/>
    <n v="208.5"/>
    <n v="208.5"/>
    <x v="3"/>
    <d v="2016-12-23T00:00:00"/>
    <x v="8"/>
    <n v="5010384"/>
    <n v="208.5"/>
    <n v="1"/>
  </r>
  <r>
    <s v="COUNTY"/>
    <x v="44"/>
    <s v="898930"/>
    <n v="208.5"/>
    <n v="208.5"/>
    <x v="3"/>
    <d v="2016-12-29T00:00:00"/>
    <x v="8"/>
    <n v="5016565"/>
    <n v="208.5"/>
    <n v="1"/>
  </r>
  <r>
    <s v="COUNTY"/>
    <x v="44"/>
    <s v="908022"/>
    <n v="208.5"/>
    <n v="208.5"/>
    <x v="3"/>
    <d v="2017-01-03T00:00:00"/>
    <x v="9"/>
    <n v="5010384"/>
    <n v="208.5"/>
    <n v="1"/>
  </r>
  <r>
    <s v="COUNTY"/>
    <x v="44"/>
    <s v="908386"/>
    <n v="210.38"/>
    <n v="210.38"/>
    <x v="3"/>
    <d v="2017-01-09T00:00:00"/>
    <x v="9"/>
    <n v="5010384"/>
    <n v="210.38"/>
    <n v="1"/>
  </r>
  <r>
    <s v="COUNTY"/>
    <x v="44"/>
    <s v="910764"/>
    <n v="210.38"/>
    <n v="210.38"/>
    <x v="3"/>
    <d v="2017-01-16T00:00:00"/>
    <x v="9"/>
    <n v="5010384"/>
    <n v="210.38"/>
    <n v="1"/>
  </r>
  <r>
    <s v="COUNTY"/>
    <x v="44"/>
    <s v="911607"/>
    <n v="210.38"/>
    <n v="210.38"/>
    <x v="3"/>
    <d v="2017-01-18T00:00:00"/>
    <x v="9"/>
    <n v="5016565"/>
    <n v="210.38"/>
    <n v="1"/>
  </r>
  <r>
    <s v="COUNTY"/>
    <x v="44"/>
    <s v="914109"/>
    <n v="210.38"/>
    <n v="210.38"/>
    <x v="3"/>
    <d v="2017-01-24T00:00:00"/>
    <x v="9"/>
    <n v="5010384"/>
    <n v="210.38"/>
    <n v="1"/>
  </r>
  <r>
    <s v="COUNTY"/>
    <x v="44"/>
    <s v="916399"/>
    <n v="210.38"/>
    <n v="210.38"/>
    <x v="3"/>
    <d v="2017-01-31T00:00:00"/>
    <x v="9"/>
    <n v="5016565"/>
    <n v="210.38"/>
    <n v="1"/>
  </r>
  <r>
    <s v="COUNTY"/>
    <x v="44"/>
    <s v="916456"/>
    <n v="210.38"/>
    <n v="210.38"/>
    <x v="3"/>
    <d v="2017-01-31T00:00:00"/>
    <x v="9"/>
    <n v="5010384"/>
    <n v="210.38"/>
    <n v="1"/>
  </r>
  <r>
    <s v="COUNTY"/>
    <x v="44"/>
    <s v="918892"/>
    <n v="210.38"/>
    <n v="210.38"/>
    <x v="3"/>
    <d v="2017-02-07T00:00:00"/>
    <x v="10"/>
    <n v="5010384"/>
    <n v="210.38"/>
    <n v="1"/>
  </r>
  <r>
    <s v="COUNTY"/>
    <x v="44"/>
    <s v="920132"/>
    <n v="210.38"/>
    <n v="210.38"/>
    <x v="3"/>
    <d v="2017-02-14T00:00:00"/>
    <x v="10"/>
    <n v="5010384"/>
    <n v="210.38"/>
    <n v="1"/>
  </r>
  <r>
    <s v="COUNTY"/>
    <x v="44"/>
    <s v="922029"/>
    <n v="210.38"/>
    <n v="210.38"/>
    <x v="3"/>
    <d v="2017-02-20T00:00:00"/>
    <x v="10"/>
    <n v="5016565"/>
    <n v="210.38"/>
    <n v="1"/>
  </r>
  <r>
    <s v="COUNTY"/>
    <x v="44"/>
    <s v="923497"/>
    <n v="210.38"/>
    <n v="210.38"/>
    <x v="3"/>
    <d v="2017-02-22T00:00:00"/>
    <x v="10"/>
    <n v="5010384"/>
    <n v="210.38"/>
    <n v="1"/>
  </r>
  <r>
    <s v="COUNTY"/>
    <x v="44"/>
    <s v="927317"/>
    <n v="210.38"/>
    <n v="210.38"/>
    <x v="3"/>
    <d v="2017-03-01T00:00:00"/>
    <x v="11"/>
    <n v="5010384"/>
    <n v="210.38"/>
    <n v="1"/>
  </r>
  <r>
    <s v="COUNTY"/>
    <x v="44"/>
    <s v="929825"/>
    <n v="210.38"/>
    <n v="210.38"/>
    <x v="3"/>
    <d v="2017-03-09T00:00:00"/>
    <x v="11"/>
    <n v="5016565"/>
    <n v="210.38"/>
    <n v="1"/>
  </r>
  <r>
    <s v="COUNTY"/>
    <x v="44"/>
    <s v="929850"/>
    <n v="210.38"/>
    <n v="210.38"/>
    <x v="3"/>
    <d v="2017-03-09T00:00:00"/>
    <x v="11"/>
    <n v="5010384"/>
    <n v="210.38"/>
    <n v="1"/>
  </r>
  <r>
    <s v="COUNTY"/>
    <x v="44"/>
    <s v="934379"/>
    <n v="210.38"/>
    <n v="210.38"/>
    <x v="3"/>
    <d v="2017-03-17T00:00:00"/>
    <x v="11"/>
    <n v="5010384"/>
    <n v="210.38"/>
    <n v="1"/>
  </r>
  <r>
    <s v="COUNTY"/>
    <x v="44"/>
    <s v="935222"/>
    <n v="210.38"/>
    <n v="210.38"/>
    <x v="3"/>
    <d v="2017-03-27T00:00:00"/>
    <x v="11"/>
    <n v="5010384"/>
    <n v="210.38"/>
    <n v="1"/>
  </r>
  <r>
    <s v="COUNTY"/>
    <x v="44"/>
    <s v="936612"/>
    <n v="210.38"/>
    <n v="210.38"/>
    <x v="3"/>
    <d v="2017-03-28T00:00:00"/>
    <x v="11"/>
    <n v="5016565"/>
    <n v="210.38"/>
    <n v="1"/>
  </r>
  <r>
    <s v="COUNTY"/>
    <x v="45"/>
    <s v="779517"/>
    <n v="341.28"/>
    <n v="341.28"/>
    <x v="2"/>
    <d v="2016-04-12T00:00:00"/>
    <x v="0"/>
    <n v="5722480"/>
    <n v="492.58"/>
    <n v="0.69284177189492058"/>
  </r>
  <r>
    <s v="COUNTY"/>
    <x v="45"/>
    <s v="12281785"/>
    <n v="492.58"/>
    <n v="492.58"/>
    <x v="2"/>
    <d v="2016-05-31T00:00:00"/>
    <x v="1"/>
    <n v="5722480"/>
    <n v="492.58"/>
    <n v="1"/>
  </r>
  <r>
    <s v="COUNTY"/>
    <x v="45"/>
    <s v="805595"/>
    <n v="49.26"/>
    <n v="49.26"/>
    <x v="2"/>
    <d v="2016-06-03T00:00:00"/>
    <x v="2"/>
    <n v="5722480"/>
    <n v="492.58"/>
    <n v="0.10000406025417191"/>
  </r>
  <r>
    <s v="COUNTY"/>
    <x v="45"/>
    <s v="808715"/>
    <n v="229.87"/>
    <n v="229.87"/>
    <x v="2"/>
    <d v="2016-06-17T00:00:00"/>
    <x v="2"/>
    <n v="5782970"/>
    <n v="492.58"/>
    <n v="0.46666531324860938"/>
  </r>
  <r>
    <s v="COUNTY"/>
    <x v="45"/>
    <s v="12822783"/>
    <n v="492.58"/>
    <n v="492.58"/>
    <x v="2"/>
    <d v="2016-07-31T00:00:00"/>
    <x v="3"/>
    <n v="5782970"/>
    <n v="492.58"/>
    <n v="1"/>
  </r>
  <r>
    <s v="COUNTY"/>
    <x v="45"/>
    <s v="13084370"/>
    <n v="492.58"/>
    <n v="492.58"/>
    <x v="2"/>
    <d v="2016-08-31T00:00:00"/>
    <x v="4"/>
    <n v="5782970"/>
    <n v="492.58"/>
    <n v="1"/>
  </r>
  <r>
    <s v="COUNTY"/>
    <x v="45"/>
    <s v="13360500"/>
    <n v="492.58"/>
    <n v="492.58"/>
    <x v="2"/>
    <d v="2016-09-30T00:00:00"/>
    <x v="5"/>
    <n v="5782970"/>
    <n v="492.58"/>
    <n v="1"/>
  </r>
  <r>
    <s v="COUNTY"/>
    <x v="45"/>
    <s v="864207"/>
    <n v="333.68"/>
    <n v="333.68"/>
    <x v="2"/>
    <d v="2016-10-11T00:00:00"/>
    <x v="6"/>
    <n v="5722480"/>
    <n v="492.58"/>
    <n v="0.67741280604165821"/>
  </r>
  <r>
    <s v="COUNTY"/>
    <x v="45"/>
    <s v="13629847"/>
    <n v="492.58"/>
    <n v="492.58"/>
    <x v="2"/>
    <d v="2016-10-31T00:00:00"/>
    <x v="6"/>
    <n v="5782970"/>
    <n v="492.58"/>
    <n v="1"/>
  </r>
  <r>
    <s v="COUNTY"/>
    <x v="45"/>
    <s v="13860703"/>
    <n v="492.58"/>
    <n v="492.58"/>
    <x v="2"/>
    <d v="2016-11-30T00:00:00"/>
    <x v="7"/>
    <n v="5722480"/>
    <n v="492.58"/>
    <n v="1"/>
  </r>
  <r>
    <s v="COUNTY"/>
    <x v="45"/>
    <s v="13860703"/>
    <n v="492.58"/>
    <n v="492.58"/>
    <x v="2"/>
    <d v="2016-11-30T00:00:00"/>
    <x v="7"/>
    <n v="5782970"/>
    <n v="492.58"/>
    <n v="1"/>
  </r>
  <r>
    <s v="COUNTY"/>
    <x v="45"/>
    <s v="14071088"/>
    <n v="492.58"/>
    <n v="492.58"/>
    <x v="2"/>
    <d v="2016-12-31T00:00:00"/>
    <x v="8"/>
    <n v="5722480"/>
    <n v="492.58"/>
    <n v="1"/>
  </r>
  <r>
    <s v="COUNTY"/>
    <x v="45"/>
    <s v="14071088"/>
    <n v="492.58"/>
    <n v="492.58"/>
    <x v="2"/>
    <d v="2016-12-31T00:00:00"/>
    <x v="8"/>
    <n v="5782970"/>
    <n v="492.58"/>
    <n v="1"/>
  </r>
  <r>
    <s v="COUNTY"/>
    <x v="45"/>
    <s v="913878"/>
    <n v="434.23"/>
    <n v="434.23"/>
    <x v="2"/>
    <d v="2017-01-27T00:00:00"/>
    <x v="9"/>
    <n v="5722480"/>
    <n v="498.56"/>
    <n v="0.87096838896020545"/>
  </r>
  <r>
    <s v="COUNTY"/>
    <x v="45"/>
    <s v="915190"/>
    <n v="434.23"/>
    <n v="434.23"/>
    <x v="2"/>
    <d v="2017-01-27T00:00:00"/>
    <x v="9"/>
    <n v="5782970"/>
    <n v="498.56"/>
    <n v="0.87096838896020545"/>
  </r>
  <r>
    <s v="COUNTY"/>
    <x v="45"/>
    <s v="917959"/>
    <n v="402.99"/>
    <n v="402.99"/>
    <x v="2"/>
    <d v="2017-02-01T00:00:00"/>
    <x v="10"/>
    <n v="5782970"/>
    <n v="498.56"/>
    <n v="0.80830792682926833"/>
  </r>
  <r>
    <s v="COUNTY"/>
    <x v="45"/>
    <s v="927606"/>
    <n v="443.2"/>
    <n v="443.2"/>
    <x v="2"/>
    <d v="2017-03-07T00:00:00"/>
    <x v="11"/>
    <n v="5722480"/>
    <n v="498.56"/>
    <n v="0.88896020539152754"/>
  </r>
  <r>
    <s v="COUNTY"/>
    <x v="45"/>
    <s v="14767594"/>
    <n v="498.56"/>
    <n v="498.56"/>
    <x v="2"/>
    <d v="2017-03-31T00:00:00"/>
    <x v="11"/>
    <n v="5782970"/>
    <n v="498.56"/>
    <n v="1"/>
  </r>
  <r>
    <s v="COUNTY"/>
    <x v="46"/>
    <s v="12053654"/>
    <n v="738.87"/>
    <n v="738.87"/>
    <x v="2"/>
    <d v="2016-04-30T00:00:00"/>
    <x v="0"/>
    <n v="5741680"/>
    <n v="738.87"/>
    <n v="1"/>
  </r>
  <r>
    <s v="COUNTY"/>
    <x v="46"/>
    <s v="12053654"/>
    <n v="1477.74"/>
    <n v="1477.74"/>
    <x v="2"/>
    <d v="2016-04-30T00:00:00"/>
    <x v="0"/>
    <n v="5729530"/>
    <n v="738.87"/>
    <n v="2"/>
  </r>
  <r>
    <s v="COUNTY"/>
    <x v="46"/>
    <s v="12281785"/>
    <n v="738.87"/>
    <n v="738.87"/>
    <x v="2"/>
    <d v="2016-05-31T00:00:00"/>
    <x v="1"/>
    <n v="5741680"/>
    <n v="738.87"/>
    <n v="1"/>
  </r>
  <r>
    <s v="COUNTY"/>
    <x v="46"/>
    <s v="12281785"/>
    <n v="1477.74"/>
    <n v="1477.74"/>
    <x v="2"/>
    <d v="2016-05-31T00:00:00"/>
    <x v="1"/>
    <n v="5010387"/>
    <n v="738.87"/>
    <n v="2"/>
  </r>
  <r>
    <s v="COUNTY"/>
    <x v="46"/>
    <s v="810983"/>
    <n v="418.69"/>
    <n v="418.69"/>
    <x v="2"/>
    <d v="2016-06-17T00:00:00"/>
    <x v="2"/>
    <n v="5741680"/>
    <n v="738.87"/>
    <n v="0.56666260641249477"/>
  </r>
  <r>
    <s v="COUNTY"/>
    <x v="46"/>
    <s v="810985"/>
    <n v="418.69"/>
    <n v="418.69"/>
    <x v="2"/>
    <d v="2016-06-17T00:00:00"/>
    <x v="2"/>
    <n v="5729530"/>
    <n v="738.87"/>
    <n v="0.56666260641249477"/>
  </r>
  <r>
    <s v="COUNTY"/>
    <x v="46"/>
    <s v="810987"/>
    <n v="418.69"/>
    <n v="418.69"/>
    <x v="2"/>
    <d v="2016-06-17T00:00:00"/>
    <x v="2"/>
    <n v="5010387"/>
    <n v="738.87"/>
    <n v="0.56666260641249477"/>
  </r>
  <r>
    <s v="COUNTY"/>
    <x v="46"/>
    <s v="836916"/>
    <n v="405.19"/>
    <n v="405.19"/>
    <x v="2"/>
    <d v="2016-08-15T00:00:00"/>
    <x v="4"/>
    <n v="5741680"/>
    <n v="738.87"/>
    <n v="0.54839146263889449"/>
  </r>
  <r>
    <s v="COUNTY"/>
    <x v="46"/>
    <s v="836918"/>
    <n v="405.19"/>
    <n v="405.19"/>
    <x v="2"/>
    <d v="2016-08-15T00:00:00"/>
    <x v="4"/>
    <n v="5729530"/>
    <n v="738.87"/>
    <n v="0.54839146263889449"/>
  </r>
  <r>
    <s v="COUNTY"/>
    <x v="46"/>
    <s v="836920"/>
    <n v="405.19"/>
    <n v="405.19"/>
    <x v="2"/>
    <d v="2016-08-15T00:00:00"/>
    <x v="4"/>
    <n v="5010387"/>
    <n v="738.87"/>
    <n v="0.54839146263889449"/>
  </r>
  <r>
    <s v="COUNTY"/>
    <x v="46"/>
    <s v="13360500"/>
    <n v="738.87"/>
    <n v="738.87"/>
    <x v="2"/>
    <d v="2016-09-30T00:00:00"/>
    <x v="5"/>
    <n v="5741680"/>
    <n v="738.87"/>
    <n v="1"/>
  </r>
  <r>
    <s v="COUNTY"/>
    <x v="46"/>
    <s v="13360500"/>
    <n v="1477.74"/>
    <n v="1477.74"/>
    <x v="2"/>
    <d v="2016-09-30T00:00:00"/>
    <x v="5"/>
    <n v="5729530"/>
    <n v="738.87"/>
    <n v="2"/>
  </r>
  <r>
    <s v="COUNTY"/>
    <x v="46"/>
    <s v="13629847"/>
    <n v="738.87"/>
    <n v="738.87"/>
    <x v="2"/>
    <d v="2016-10-31T00:00:00"/>
    <x v="6"/>
    <n v="5741680"/>
    <n v="738.87"/>
    <n v="1"/>
  </r>
  <r>
    <s v="COUNTY"/>
    <x v="46"/>
    <s v="13629847"/>
    <n v="1477.74"/>
    <n v="1477.74"/>
    <x v="2"/>
    <d v="2016-10-31T00:00:00"/>
    <x v="6"/>
    <n v="5010387"/>
    <n v="738.87"/>
    <n v="2"/>
  </r>
  <r>
    <s v="COUNTY"/>
    <x v="46"/>
    <s v="13860703"/>
    <n v="738.87"/>
    <n v="738.87"/>
    <x v="2"/>
    <d v="2016-11-30T00:00:00"/>
    <x v="7"/>
    <n v="5741680"/>
    <n v="738.87"/>
    <n v="1"/>
  </r>
  <r>
    <s v="COUNTY"/>
    <x v="46"/>
    <s v="13860703"/>
    <n v="1477.74"/>
    <n v="1477.74"/>
    <x v="2"/>
    <d v="2016-11-30T00:00:00"/>
    <x v="7"/>
    <n v="5729530"/>
    <n v="738.87"/>
    <n v="2"/>
  </r>
  <r>
    <s v="COUNTY"/>
    <x v="46"/>
    <s v="14071088"/>
    <n v="738.87"/>
    <n v="738.87"/>
    <x v="2"/>
    <d v="2016-12-31T00:00:00"/>
    <x v="8"/>
    <n v="5741680"/>
    <n v="738.87"/>
    <n v="1"/>
  </r>
  <r>
    <s v="COUNTY"/>
    <x v="46"/>
    <s v="14071088"/>
    <n v="1477.74"/>
    <n v="1477.74"/>
    <x v="2"/>
    <d v="2016-12-31T00:00:00"/>
    <x v="8"/>
    <n v="5010387"/>
    <n v="738.87"/>
    <n v="2"/>
  </r>
  <r>
    <s v="COUNTY"/>
    <x v="46"/>
    <s v="14319018"/>
    <n v="747.84"/>
    <n v="747.84"/>
    <x v="2"/>
    <d v="2017-01-31T00:00:00"/>
    <x v="9"/>
    <n v="5741680"/>
    <n v="747.84"/>
    <n v="1"/>
  </r>
  <r>
    <s v="COUNTY"/>
    <x v="46"/>
    <s v="14319018"/>
    <n v="1495.68"/>
    <n v="1495.68"/>
    <x v="2"/>
    <d v="2017-01-31T00:00:00"/>
    <x v="9"/>
    <n v="5729530"/>
    <n v="747.84"/>
    <n v="2"/>
  </r>
  <r>
    <s v="COUNTY"/>
    <x v="46"/>
    <s v="14497989"/>
    <n v="747.84"/>
    <n v="747.84"/>
    <x v="2"/>
    <d v="2017-02-28T00:00:00"/>
    <x v="10"/>
    <n v="5741680"/>
    <n v="747.84"/>
    <n v="1"/>
  </r>
  <r>
    <s v="COUNTY"/>
    <x v="46"/>
    <s v="14497989"/>
    <n v="1495.68"/>
    <n v="1495.68"/>
    <x v="2"/>
    <d v="2017-02-28T00:00:00"/>
    <x v="10"/>
    <n v="5010387"/>
    <n v="747.84"/>
    <n v="2"/>
  </r>
  <r>
    <s v="COUNTY"/>
    <x v="46"/>
    <s v="14767594"/>
    <n v="747.84"/>
    <n v="747.84"/>
    <x v="2"/>
    <d v="2017-03-31T00:00:00"/>
    <x v="11"/>
    <n v="5741680"/>
    <n v="747.84"/>
    <n v="1"/>
  </r>
  <r>
    <s v="COUNTY"/>
    <x v="46"/>
    <s v="14767594"/>
    <n v="1495.68"/>
    <n v="1495.68"/>
    <x v="2"/>
    <d v="2017-03-31T00:00:00"/>
    <x v="11"/>
    <n v="5729530"/>
    <n v="747.84"/>
    <n v="2"/>
  </r>
  <r>
    <s v="COUNTY"/>
    <x v="47"/>
    <s v="777931"/>
    <n v="123.15"/>
    <n v="123.15"/>
    <x v="2"/>
    <d v="2016-04-21T00:00:00"/>
    <x v="0"/>
    <n v="5009786"/>
    <n v="246.29"/>
    <n v="0.50002030127085961"/>
  </r>
  <r>
    <s v="COUNTY"/>
    <x v="47"/>
    <s v="782055"/>
    <n v="394.08"/>
    <n v="394.08"/>
    <x v="2"/>
    <d v="2016-04-22T00:00:00"/>
    <x v="0"/>
    <n v="5010539"/>
    <n v="246.29"/>
    <n v="1.6000649640667506"/>
  </r>
  <r>
    <s v="COUNTY"/>
    <x v="47"/>
    <s v="783226"/>
    <n v="197.04"/>
    <n v="197.04"/>
    <x v="2"/>
    <d v="2016-04-22T00:00:00"/>
    <x v="0"/>
    <n v="5010385"/>
    <n v="246.29"/>
    <n v="0.80003248203337529"/>
  </r>
  <r>
    <s v="SpokCity"/>
    <x v="47"/>
    <s v="784061"/>
    <n v="61.57"/>
    <n v="61.57"/>
    <x v="2"/>
    <d v="2016-04-25T00:00:00"/>
    <x v="0"/>
    <n v="5012295"/>
    <n v="246.29"/>
    <n v="0.24998984936457022"/>
  </r>
  <r>
    <s v="COUNTY"/>
    <x v="47"/>
    <s v="12053654"/>
    <n v="246.29"/>
    <n v="246.29"/>
    <x v="2"/>
    <d v="2016-04-30T00:00:00"/>
    <x v="0"/>
    <n v="5765230"/>
    <n v="246.29"/>
    <n v="1"/>
  </r>
  <r>
    <s v="SpokCity"/>
    <x v="47"/>
    <s v="12281785"/>
    <n v="246.29"/>
    <n v="246.29"/>
    <x v="2"/>
    <d v="2016-05-31T00:00:00"/>
    <x v="1"/>
    <n v="5012295"/>
    <n v="246.29"/>
    <n v="1"/>
  </r>
  <r>
    <s v="COUNTY"/>
    <x v="47"/>
    <s v="12281785"/>
    <n v="1970.32"/>
    <n v="1970.32"/>
    <x v="2"/>
    <d v="2016-05-31T00:00:00"/>
    <x v="1"/>
    <n v="5765230"/>
    <n v="246.29"/>
    <n v="8"/>
  </r>
  <r>
    <s v="COUNTY"/>
    <x v="47"/>
    <s v="805620"/>
    <n v="246.29"/>
    <n v="246.29"/>
    <x v="2"/>
    <d v="2016-06-07T00:00:00"/>
    <x v="2"/>
    <n v="5722480"/>
    <n v="246.29"/>
    <n v="1"/>
  </r>
  <r>
    <s v="COUNTY"/>
    <x v="47"/>
    <s v="803964"/>
    <n v="197.03"/>
    <n v="197.03"/>
    <x v="2"/>
    <d v="2016-06-08T00:00:00"/>
    <x v="2"/>
    <n v="5010584"/>
    <n v="246.29"/>
    <n v="0.79999187949165618"/>
  </r>
  <r>
    <s v="COUNTY"/>
    <x v="47"/>
    <s v="810984"/>
    <n v="123.15"/>
    <n v="123.15"/>
    <x v="2"/>
    <d v="2016-06-20T00:00:00"/>
    <x v="2"/>
    <n v="5741680"/>
    <n v="246.29"/>
    <n v="0.50002030127085961"/>
  </r>
  <r>
    <s v="COUNTY"/>
    <x v="47"/>
    <s v="810986"/>
    <n v="123.15"/>
    <n v="123.15"/>
    <x v="2"/>
    <d v="2016-06-20T00:00:00"/>
    <x v="2"/>
    <n v="5729530"/>
    <n v="246.29"/>
    <n v="0.50002030127085961"/>
  </r>
  <r>
    <s v="COUNTY"/>
    <x v="47"/>
    <s v="810988"/>
    <n v="123.15"/>
    <n v="123.15"/>
    <x v="2"/>
    <d v="2016-06-20T00:00:00"/>
    <x v="2"/>
    <n v="5010387"/>
    <n v="246.29"/>
    <n v="0.50002030127085961"/>
  </r>
  <r>
    <s v="SpokCity"/>
    <x v="47"/>
    <s v="12565628"/>
    <n v="246.29"/>
    <n v="246.29"/>
    <x v="2"/>
    <d v="2016-06-30T00:00:00"/>
    <x v="2"/>
    <n v="5012295"/>
    <n v="246.29"/>
    <n v="1"/>
  </r>
  <r>
    <s v="COUNTY"/>
    <x v="47"/>
    <s v="12565628"/>
    <n v="1970.32"/>
    <n v="1970.32"/>
    <x v="2"/>
    <d v="2016-06-30T00:00:00"/>
    <x v="2"/>
    <n v="5765230"/>
    <n v="246.29"/>
    <n v="8"/>
  </r>
  <r>
    <s v="COUNTY"/>
    <x v="47"/>
    <s v="818477"/>
    <n v="197.03"/>
    <n v="197.03"/>
    <x v="2"/>
    <d v="2016-07-08T00:00:00"/>
    <x v="3"/>
    <n v="5704320"/>
    <n v="246.29"/>
    <n v="0.79999187949165618"/>
  </r>
  <r>
    <s v="SpokCity"/>
    <x v="47"/>
    <s v="12822783"/>
    <n v="246.29"/>
    <n v="246.29"/>
    <x v="2"/>
    <d v="2016-07-31T00:00:00"/>
    <x v="3"/>
    <n v="5012295"/>
    <n v="246.29"/>
    <n v="1"/>
  </r>
  <r>
    <s v="COUNTY"/>
    <x v="47"/>
    <s v="12822783"/>
    <n v="2216.61"/>
    <n v="2216.61"/>
    <x v="2"/>
    <d v="2016-07-31T00:00:00"/>
    <x v="3"/>
    <n v="5765230"/>
    <n v="246.29"/>
    <n v="9"/>
  </r>
  <r>
    <s v="COUNTY"/>
    <x v="47"/>
    <s v="12822783"/>
    <n v="985.16"/>
    <n v="985.16"/>
    <x v="2"/>
    <d v="2016-07-31T00:00:00"/>
    <x v="3"/>
    <n v="5010584"/>
    <n v="246.29"/>
    <n v="4"/>
  </r>
  <r>
    <s v="COUNTY"/>
    <x v="47"/>
    <s v="836915"/>
    <n v="98.52"/>
    <n v="98.52"/>
    <x v="2"/>
    <d v="2016-08-08T00:00:00"/>
    <x v="4"/>
    <n v="5741680"/>
    <n v="246.29"/>
    <n v="0.40001624101668765"/>
  </r>
  <r>
    <s v="COUNTY"/>
    <x v="47"/>
    <s v="836917"/>
    <n v="98.52"/>
    <n v="98.52"/>
    <x v="2"/>
    <d v="2016-08-08T00:00:00"/>
    <x v="4"/>
    <n v="5729530"/>
    <n v="246.29"/>
    <n v="0.40001624101668765"/>
  </r>
  <r>
    <s v="COUNTY"/>
    <x v="47"/>
    <s v="836919"/>
    <n v="98.52"/>
    <n v="98.52"/>
    <x v="2"/>
    <d v="2016-08-08T00:00:00"/>
    <x v="4"/>
    <n v="5010387"/>
    <n v="246.29"/>
    <n v="0.40001624101668765"/>
  </r>
  <r>
    <s v="SpokCity"/>
    <x v="47"/>
    <s v="13084370"/>
    <n v="246.29"/>
    <n v="246.29"/>
    <x v="2"/>
    <d v="2016-08-31T00:00:00"/>
    <x v="4"/>
    <n v="5012295"/>
    <n v="246.29"/>
    <n v="1"/>
  </r>
  <r>
    <s v="COUNTY"/>
    <x v="47"/>
    <s v="13084370"/>
    <n v="2216.61"/>
    <n v="2216.61"/>
    <x v="2"/>
    <d v="2016-08-31T00:00:00"/>
    <x v="4"/>
    <n v="5765230"/>
    <n v="246.29"/>
    <n v="9"/>
  </r>
  <r>
    <s v="COUNTY"/>
    <x v="47"/>
    <s v="13084370"/>
    <n v="492.58"/>
    <n v="492.58"/>
    <x v="2"/>
    <d v="2016-08-31T00:00:00"/>
    <x v="4"/>
    <n v="5722480"/>
    <n v="246.29"/>
    <n v="2"/>
  </r>
  <r>
    <s v="COUNTY"/>
    <x v="47"/>
    <s v="850018"/>
    <n v="394.06"/>
    <n v="394.06"/>
    <x v="2"/>
    <d v="2016-09-09T00:00:00"/>
    <x v="5"/>
    <n v="5010539"/>
    <n v="246.29"/>
    <n v="1.5999837589833124"/>
  </r>
  <r>
    <s v="SpokCity"/>
    <x v="47"/>
    <s v="13360500"/>
    <n v="246.29"/>
    <n v="246.29"/>
    <x v="2"/>
    <d v="2016-09-30T00:00:00"/>
    <x v="5"/>
    <n v="5012295"/>
    <n v="246.29"/>
    <n v="1"/>
  </r>
  <r>
    <s v="COUNTY"/>
    <x v="47"/>
    <s v="13360500"/>
    <n v="1231.45"/>
    <n v="1231.45"/>
    <x v="2"/>
    <d v="2016-09-30T00:00:00"/>
    <x v="5"/>
    <n v="5765230"/>
    <n v="246.29"/>
    <n v="5"/>
  </r>
  <r>
    <s v="COUNTY"/>
    <x v="47"/>
    <s v="13360500"/>
    <n v="492.58"/>
    <n v="492.58"/>
    <x v="2"/>
    <d v="2016-09-30T00:00:00"/>
    <x v="5"/>
    <n v="5010584"/>
    <n v="246.29"/>
    <n v="2"/>
  </r>
  <r>
    <s v="COUNTY"/>
    <x v="47"/>
    <s v="864206"/>
    <n v="61.57"/>
    <n v="61.57"/>
    <x v="2"/>
    <d v="2016-10-04T00:00:00"/>
    <x v="6"/>
    <n v="5722480"/>
    <n v="246.29"/>
    <n v="0.24998984936457022"/>
  </r>
  <r>
    <s v="COUNTY"/>
    <x v="47"/>
    <s v="865475"/>
    <n v="123.15"/>
    <n v="123.15"/>
    <x v="2"/>
    <d v="2016-10-13T00:00:00"/>
    <x v="6"/>
    <n v="5009786"/>
    <n v="246.29"/>
    <n v="0.50002030127085961"/>
  </r>
  <r>
    <s v="COUNTY"/>
    <x v="47"/>
    <s v="864203"/>
    <n v="184.72"/>
    <n v="184.72"/>
    <x v="2"/>
    <d v="2016-10-14T00:00:00"/>
    <x v="6"/>
    <n v="5010539"/>
    <n v="246.29"/>
    <n v="0.75001015063542975"/>
  </r>
  <r>
    <s v="SpokCity"/>
    <x v="47"/>
    <s v="13629847"/>
    <n v="246.29"/>
    <n v="246.29"/>
    <x v="2"/>
    <d v="2016-10-31T00:00:00"/>
    <x v="6"/>
    <n v="5012295"/>
    <n v="246.29"/>
    <n v="1"/>
  </r>
  <r>
    <s v="COUNTY"/>
    <x v="47"/>
    <s v="13629847"/>
    <n v="492.58"/>
    <n v="492.58"/>
    <x v="2"/>
    <d v="2016-10-31T00:00:00"/>
    <x v="6"/>
    <n v="5765230"/>
    <n v="246.29"/>
    <n v="2"/>
  </r>
  <r>
    <s v="COUNTY"/>
    <x v="47"/>
    <s v="13629847"/>
    <n v="246.29"/>
    <n v="246.29"/>
    <x v="2"/>
    <d v="2016-10-31T00:00:00"/>
    <x v="6"/>
    <n v="5010584"/>
    <n v="246.29"/>
    <n v="1"/>
  </r>
  <r>
    <s v="COUNTY"/>
    <x v="47"/>
    <s v="869142"/>
    <n v="170.64"/>
    <n v="170.64"/>
    <x v="2"/>
    <d v="2016-11-01T00:00:00"/>
    <x v="7"/>
    <n v="5702970"/>
    <n v="246.29"/>
    <n v="0.69284177189492058"/>
  </r>
  <r>
    <s v="COUNTY"/>
    <x v="47"/>
    <s v="877102"/>
    <n v="184.72"/>
    <n v="184.72"/>
    <x v="2"/>
    <d v="2016-11-11T00:00:00"/>
    <x v="7"/>
    <n v="5010728"/>
    <n v="246.29"/>
    <n v="0.75001015063542975"/>
  </r>
  <r>
    <s v="SpokCity"/>
    <x v="47"/>
    <s v="13860703"/>
    <n v="246.29"/>
    <n v="246.29"/>
    <x v="2"/>
    <d v="2016-11-30T00:00:00"/>
    <x v="7"/>
    <n v="5012295"/>
    <n v="246.29"/>
    <n v="1"/>
  </r>
  <r>
    <s v="COUNTY"/>
    <x v="47"/>
    <s v="13860703"/>
    <n v="738.87"/>
    <n v="738.87"/>
    <x v="2"/>
    <d v="2016-11-30T00:00:00"/>
    <x v="7"/>
    <n v="5765230"/>
    <n v="246.29"/>
    <n v="3"/>
  </r>
  <r>
    <s v="COUNTY"/>
    <x v="47"/>
    <s v="13860703"/>
    <n v="246.29"/>
    <n v="246.29"/>
    <x v="2"/>
    <d v="2016-11-30T00:00:00"/>
    <x v="7"/>
    <n v="5010584"/>
    <n v="246.29"/>
    <n v="1"/>
  </r>
  <r>
    <s v="COUNTY"/>
    <x v="47"/>
    <s v="895590"/>
    <n v="98.52"/>
    <n v="98.52"/>
    <x v="2"/>
    <d v="2016-12-23T00:00:00"/>
    <x v="8"/>
    <n v="5014843"/>
    <n v="246.29"/>
    <n v="0.40001624101668765"/>
  </r>
  <r>
    <s v="SpokCity"/>
    <x v="47"/>
    <s v="14071088"/>
    <n v="246.29"/>
    <n v="246.29"/>
    <x v="2"/>
    <d v="2016-12-31T00:00:00"/>
    <x v="8"/>
    <n v="5012295"/>
    <n v="246.29"/>
    <n v="1"/>
  </r>
  <r>
    <s v="COUNTY"/>
    <x v="47"/>
    <s v="14071088"/>
    <n v="985.16"/>
    <n v="985.16"/>
    <x v="2"/>
    <d v="2016-12-31T00:00:00"/>
    <x v="8"/>
    <n v="5765230"/>
    <n v="246.29"/>
    <n v="4"/>
  </r>
  <r>
    <s v="COUNTY"/>
    <x v="47"/>
    <s v="14071088"/>
    <n v="246.29"/>
    <n v="246.29"/>
    <x v="2"/>
    <d v="2016-12-31T00:00:00"/>
    <x v="8"/>
    <n v="5010584"/>
    <n v="246.29"/>
    <n v="1"/>
  </r>
  <r>
    <s v="COUNTY"/>
    <x v="47"/>
    <s v="913879"/>
    <n v="49.86"/>
    <n v="49.86"/>
    <x v="2"/>
    <d v="2017-01-31T00:00:00"/>
    <x v="9"/>
    <n v="5722480"/>
    <n v="249.28"/>
    <n v="0.20001604621309371"/>
  </r>
  <r>
    <s v="SpokCity"/>
    <x v="47"/>
    <s v="14319018"/>
    <n v="249.28"/>
    <n v="249.28"/>
    <x v="2"/>
    <d v="2017-01-31T00:00:00"/>
    <x v="9"/>
    <n v="5012295"/>
    <n v="249.28"/>
    <n v="1"/>
  </r>
  <r>
    <s v="COUNTY"/>
    <x v="47"/>
    <s v="14319018"/>
    <n v="1246.4000000000001"/>
    <n v="1246.4000000000001"/>
    <x v="2"/>
    <d v="2017-01-31T00:00:00"/>
    <x v="9"/>
    <n v="5765230"/>
    <n v="249.28"/>
    <n v="5"/>
  </r>
  <r>
    <s v="COUNTY"/>
    <x v="47"/>
    <s v="14319018"/>
    <n v="249.28"/>
    <n v="249.28"/>
    <x v="2"/>
    <d v="2017-01-31T00:00:00"/>
    <x v="9"/>
    <n v="5010584"/>
    <n v="249.28"/>
    <n v="1"/>
  </r>
  <r>
    <s v="SpokCity"/>
    <x v="47"/>
    <s v="14497989"/>
    <n v="249.28"/>
    <n v="249.28"/>
    <x v="2"/>
    <d v="2017-02-28T00:00:00"/>
    <x v="10"/>
    <n v="5012295"/>
    <n v="249.28"/>
    <n v="1"/>
  </r>
  <r>
    <s v="COUNTY"/>
    <x v="47"/>
    <s v="14497989"/>
    <n v="1246.4000000000001"/>
    <n v="1246.4000000000001"/>
    <x v="2"/>
    <d v="2017-02-28T00:00:00"/>
    <x v="10"/>
    <n v="5765230"/>
    <n v="249.28"/>
    <n v="5"/>
  </r>
  <r>
    <s v="COUNTY"/>
    <x v="47"/>
    <s v="14497989"/>
    <n v="498.56"/>
    <n v="498.56"/>
    <x v="2"/>
    <d v="2017-02-28T00:00:00"/>
    <x v="10"/>
    <n v="5722480"/>
    <n v="249.28"/>
    <n v="2"/>
  </r>
  <r>
    <s v="COUNTY"/>
    <x v="47"/>
    <s v="924715"/>
    <n v="249.28"/>
    <n v="249.28"/>
    <x v="2"/>
    <d v="2017-03-01T00:00:00"/>
    <x v="11"/>
    <n v="5790800"/>
    <n v="249.28"/>
    <n v="1"/>
  </r>
  <r>
    <s v="COUNTY"/>
    <x v="47"/>
    <s v="927629"/>
    <n v="49.86"/>
    <n v="49.86"/>
    <x v="2"/>
    <d v="2017-03-03T00:00:00"/>
    <x v="11"/>
    <n v="5010728"/>
    <n v="249.28"/>
    <n v="0.20001604621309371"/>
  </r>
  <r>
    <s v="COUNTY"/>
    <x v="47"/>
    <s v="932099"/>
    <n v="99.71"/>
    <n v="99.71"/>
    <x v="2"/>
    <d v="2017-03-17T00:00:00"/>
    <x v="11"/>
    <n v="5010728"/>
    <n v="249.28"/>
    <n v="0.39999197689345312"/>
  </r>
  <r>
    <s v="SpokCity"/>
    <x v="47"/>
    <s v="14767594"/>
    <n v="249.28"/>
    <n v="249.28"/>
    <x v="2"/>
    <d v="2017-03-31T00:00:00"/>
    <x v="11"/>
    <n v="5012295"/>
    <n v="249.28"/>
    <n v="1"/>
  </r>
  <r>
    <s v="COUNTY"/>
    <x v="47"/>
    <s v="14767594"/>
    <n v="997.12"/>
    <n v="997.12"/>
    <x v="2"/>
    <d v="2017-03-31T00:00:00"/>
    <x v="11"/>
    <n v="5765230"/>
    <n v="249.28"/>
    <n v="4"/>
  </r>
  <r>
    <s v="COUNTY"/>
    <x v="47"/>
    <s v="14767594"/>
    <n v="249.28"/>
    <n v="249.28"/>
    <x v="2"/>
    <d v="2017-03-31T00:00:00"/>
    <x v="11"/>
    <n v="5010584"/>
    <n v="249.28"/>
    <n v="1"/>
  </r>
  <r>
    <s v="COUNTY"/>
    <x v="48"/>
    <s v="781821"/>
    <n v="87.94"/>
    <n v="87.94"/>
    <x v="2"/>
    <d v="2016-04-05T00:00:00"/>
    <x v="0"/>
    <n v="5722480"/>
    <n v="87.94"/>
    <n v="1"/>
  </r>
  <r>
    <s v="COUNTY"/>
    <x v="48"/>
    <s v="790311"/>
    <n v="175.88"/>
    <n v="175.88"/>
    <x v="2"/>
    <d v="2016-04-22T00:00:00"/>
    <x v="0"/>
    <n v="5781420"/>
    <n v="87.94"/>
    <n v="2"/>
  </r>
  <r>
    <s v="COUNTY"/>
    <x v="48"/>
    <s v="824032"/>
    <n v="87.94"/>
    <n v="87.94"/>
    <x v="2"/>
    <d v="2016-07-15T00:00:00"/>
    <x v="3"/>
    <n v="5762770"/>
    <n v="87.94"/>
    <n v="1"/>
  </r>
  <r>
    <s v="COUNTY"/>
    <x v="48"/>
    <s v="828166"/>
    <n v="87.94"/>
    <n v="87.94"/>
    <x v="2"/>
    <d v="2016-07-21T00:00:00"/>
    <x v="3"/>
    <n v="5011662"/>
    <n v="87.94"/>
    <n v="1"/>
  </r>
  <r>
    <s v="COUNTY"/>
    <x v="48"/>
    <s v="839267"/>
    <n v="87.94"/>
    <n v="87.94"/>
    <x v="2"/>
    <d v="2016-08-15T00:00:00"/>
    <x v="4"/>
    <n v="5011686"/>
    <n v="87.94"/>
    <n v="1"/>
  </r>
  <r>
    <s v="COUNTY"/>
    <x v="48"/>
    <s v="869104"/>
    <n v="175.88"/>
    <n v="175.88"/>
    <x v="2"/>
    <d v="2016-10-06T00:00:00"/>
    <x v="6"/>
    <n v="5010385"/>
    <n v="87.94"/>
    <n v="2"/>
  </r>
  <r>
    <s v="COUNTY"/>
    <x v="48"/>
    <s v="914171"/>
    <n v="88.62"/>
    <n v="88.62"/>
    <x v="2"/>
    <d v="2017-01-26T00:00:00"/>
    <x v="9"/>
    <n v="5735060"/>
    <n v="88.62"/>
    <n v="1"/>
  </r>
  <r>
    <s v="COUNTY"/>
    <x v="48"/>
    <s v="939099"/>
    <n v="88.62"/>
    <n v="88.62"/>
    <x v="2"/>
    <d v="2017-03-31T00:00:00"/>
    <x v="11"/>
    <n v="5722480"/>
    <n v="88.62"/>
    <n v="1"/>
  </r>
  <r>
    <s v="COUNTY"/>
    <x v="49"/>
    <s v="790424"/>
    <n v="16"/>
    <n v="16"/>
    <x v="2"/>
    <d v="2016-04-29T00:00:00"/>
    <x v="0"/>
    <n v="5001213"/>
    <n v="2"/>
    <n v="8"/>
  </r>
  <r>
    <s v="COUNTY"/>
    <x v="49"/>
    <s v="816946"/>
    <n v="30"/>
    <n v="30"/>
    <x v="2"/>
    <d v="2016-06-28T00:00:00"/>
    <x v="2"/>
    <n v="5756650"/>
    <n v="2"/>
    <n v="15"/>
  </r>
  <r>
    <s v="AWH"/>
    <x v="49"/>
    <s v="819090"/>
    <n v="1.68"/>
    <n v="1.68"/>
    <x v="2"/>
    <d v="2016-07-06T00:00:00"/>
    <x v="3"/>
    <n v="5741450"/>
    <n v="2"/>
    <n v="0.84"/>
  </r>
  <r>
    <s v="AWH"/>
    <x v="49"/>
    <s v="828963"/>
    <n v="-0.39"/>
    <n v="0.39"/>
    <x v="2"/>
    <d v="2016-07-25T00:00:00"/>
    <x v="3"/>
    <n v="5741450"/>
    <n v="2"/>
    <n v="-0.19500000000000001"/>
  </r>
  <r>
    <s v="AWH"/>
    <x v="49"/>
    <s v="829626"/>
    <n v="42"/>
    <n v="42"/>
    <x v="2"/>
    <d v="2016-07-29T00:00:00"/>
    <x v="3"/>
    <n v="5741450"/>
    <n v="2"/>
    <n v="21"/>
  </r>
  <r>
    <s v="COUNTY"/>
    <x v="49"/>
    <s v="829627"/>
    <n v="12"/>
    <n v="12"/>
    <x v="2"/>
    <d v="2016-07-29T00:00:00"/>
    <x v="3"/>
    <n v="5756650"/>
    <n v="2"/>
    <n v="6"/>
  </r>
  <r>
    <s v="SpokCity"/>
    <x v="50"/>
    <s v="12053654"/>
    <n v="747.44"/>
    <n v="747.44"/>
    <x v="2"/>
    <d v="2016-04-30T00:00:00"/>
    <x v="0"/>
    <n v="5010552"/>
    <n v="747.44"/>
    <n v="1"/>
  </r>
  <r>
    <s v="SpokCity"/>
    <x v="50"/>
    <s v="12281785"/>
    <n v="747.44"/>
    <n v="747.44"/>
    <x v="2"/>
    <d v="2016-05-31T00:00:00"/>
    <x v="1"/>
    <n v="5010552"/>
    <n v="747.44"/>
    <n v="1"/>
  </r>
  <r>
    <s v="SpokCity"/>
    <x v="50"/>
    <s v="12565628"/>
    <n v="747.44"/>
    <n v="747.44"/>
    <x v="2"/>
    <d v="2016-06-30T00:00:00"/>
    <x v="2"/>
    <n v="5010552"/>
    <n v="747.44"/>
    <n v="1"/>
  </r>
  <r>
    <s v="SpokCity"/>
    <x v="50"/>
    <s v="12822783"/>
    <n v="747.44"/>
    <n v="747.44"/>
    <x v="2"/>
    <d v="2016-07-31T00:00:00"/>
    <x v="3"/>
    <n v="5010552"/>
    <n v="747.44"/>
    <n v="1"/>
  </r>
  <r>
    <s v="COUNTY"/>
    <x v="50"/>
    <s v="838706"/>
    <n v="176.23"/>
    <n v="176.23"/>
    <x v="2"/>
    <d v="2016-08-08T00:00:00"/>
    <x v="4"/>
    <n v="5016565"/>
    <n v="747.44"/>
    <n v="0.2357781226586749"/>
  </r>
  <r>
    <s v="COUNTY"/>
    <x v="50"/>
    <s v="838797"/>
    <n v="352.46"/>
    <n v="352.46"/>
    <x v="2"/>
    <d v="2016-08-22T00:00:00"/>
    <x v="4"/>
    <n v="5016565"/>
    <n v="747.44"/>
    <n v="0.4715562453173498"/>
  </r>
  <r>
    <s v="SpokCity"/>
    <x v="50"/>
    <s v="13084370"/>
    <n v="747.44"/>
    <n v="747.44"/>
    <x v="2"/>
    <d v="2016-08-31T00:00:00"/>
    <x v="4"/>
    <n v="5010552"/>
    <n v="747.44"/>
    <n v="1"/>
  </r>
  <r>
    <s v="SpokCity"/>
    <x v="50"/>
    <s v="13360500"/>
    <n v="747.44"/>
    <n v="747.44"/>
    <x v="2"/>
    <d v="2016-09-30T00:00:00"/>
    <x v="5"/>
    <n v="5010552"/>
    <n v="747.44"/>
    <n v="1"/>
  </r>
  <r>
    <s v="COUNTY"/>
    <x v="50"/>
    <s v="13360500"/>
    <n v="763.08"/>
    <n v="763.08"/>
    <x v="2"/>
    <d v="2016-09-30T00:00:00"/>
    <x v="5"/>
    <n v="5016565"/>
    <n v="747.44"/>
    <n v="1.0209247565021942"/>
  </r>
  <r>
    <s v="COUNTY"/>
    <x v="50"/>
    <s v="868102"/>
    <n v="457.85"/>
    <n v="457.85"/>
    <x v="2"/>
    <d v="2016-10-17T00:00:00"/>
    <x v="6"/>
    <n v="5016565"/>
    <n v="747.44"/>
    <n v="0.61255752970138067"/>
  </r>
  <r>
    <s v="SpokCity"/>
    <x v="50"/>
    <s v="13629847"/>
    <n v="747.44"/>
    <n v="747.44"/>
    <x v="2"/>
    <d v="2016-10-31T00:00:00"/>
    <x v="6"/>
    <n v="5010552"/>
    <n v="747.44"/>
    <n v="1"/>
  </r>
  <r>
    <s v="SpokCity"/>
    <x v="50"/>
    <s v="13860703"/>
    <n v="747.44"/>
    <n v="747.44"/>
    <x v="2"/>
    <d v="2016-11-30T00:00:00"/>
    <x v="7"/>
    <n v="5010552"/>
    <n v="747.44"/>
    <n v="1"/>
  </r>
  <r>
    <s v="SpokCity"/>
    <x v="50"/>
    <s v="14071088"/>
    <n v="747.44"/>
    <n v="747.44"/>
    <x v="2"/>
    <d v="2016-12-31T00:00:00"/>
    <x v="8"/>
    <n v="5010552"/>
    <n v="747.44"/>
    <n v="1"/>
  </r>
  <r>
    <s v="SpokCity"/>
    <x v="50"/>
    <s v="14319018"/>
    <n v="771.22"/>
    <n v="771.22"/>
    <x v="2"/>
    <d v="2017-01-31T00:00:00"/>
    <x v="9"/>
    <n v="5010552"/>
    <n v="771.22"/>
    <n v="1"/>
  </r>
  <r>
    <s v="SpokCity"/>
    <x v="50"/>
    <s v="14497989"/>
    <n v="771.22"/>
    <n v="771.22"/>
    <x v="2"/>
    <d v="2017-02-28T00:00:00"/>
    <x v="10"/>
    <n v="5010552"/>
    <n v="771.22"/>
    <n v="1"/>
  </r>
  <r>
    <s v="SpokCity"/>
    <x v="50"/>
    <s v="14767594"/>
    <n v="771.22"/>
    <n v="771.22"/>
    <x v="2"/>
    <d v="2017-03-31T00:00:00"/>
    <x v="11"/>
    <n v="5010552"/>
    <n v="771.22"/>
    <n v="1"/>
  </r>
  <r>
    <s v="COUNTY"/>
    <x v="51"/>
    <s v="774487"/>
    <n v="197.03"/>
    <n v="197.03"/>
    <x v="2"/>
    <d v="2016-04-01T00:00:00"/>
    <x v="0"/>
    <n v="5737430"/>
    <n v="246.29"/>
    <n v="0.79999187949165618"/>
  </r>
  <r>
    <s v="COUNTY"/>
    <x v="51"/>
    <s v="779516"/>
    <n v="113.76"/>
    <n v="113.76"/>
    <x v="2"/>
    <d v="2016-04-08T00:00:00"/>
    <x v="0"/>
    <n v="5722480"/>
    <n v="246.29"/>
    <n v="0.46189451459661379"/>
  </r>
  <r>
    <s v="COUNTY"/>
    <x v="51"/>
    <s v="782054"/>
    <n v="147.78"/>
    <n v="147.78"/>
    <x v="2"/>
    <d v="2016-04-15T00:00:00"/>
    <x v="0"/>
    <n v="5010539"/>
    <n v="246.29"/>
    <n v="0.60002436152503147"/>
  </r>
  <r>
    <s v="SpokCity"/>
    <x v="51"/>
    <s v="784060"/>
    <n v="511.56"/>
    <n v="511.56"/>
    <x v="2"/>
    <d v="2016-04-20T00:00:00"/>
    <x v="0"/>
    <n v="5012295"/>
    <n v="246.29"/>
    <n v="2.0770636241828737"/>
  </r>
  <r>
    <s v="COUNTY"/>
    <x v="51"/>
    <s v="790277"/>
    <n v="246.28"/>
    <n v="246.28"/>
    <x v="2"/>
    <d v="2016-04-26T00:00:00"/>
    <x v="0"/>
    <n v="5749570"/>
    <n v="246.29"/>
    <n v="0.99995939745828089"/>
  </r>
  <r>
    <s v="AWH"/>
    <x v="51"/>
    <s v="12053654"/>
    <n v="985.16"/>
    <n v="985.16"/>
    <x v="2"/>
    <d v="2016-04-30T00:00:00"/>
    <x v="0"/>
    <n v="5014866"/>
    <n v="246.29"/>
    <n v="4"/>
  </r>
  <r>
    <s v="AWH"/>
    <x v="51"/>
    <s v="12053654"/>
    <n v="246.29"/>
    <n v="246.29"/>
    <x v="2"/>
    <d v="2016-04-30T00:00:00"/>
    <x v="0"/>
    <n v="5733460"/>
    <n v="246.29"/>
    <n v="1"/>
  </r>
  <r>
    <s v="SpokCity"/>
    <x v="51"/>
    <s v="12053654"/>
    <n v="246.29"/>
    <n v="246.29"/>
    <x v="2"/>
    <d v="2016-04-30T00:00:00"/>
    <x v="0"/>
    <n v="5711990"/>
    <n v="246.29"/>
    <n v="1"/>
  </r>
  <r>
    <s v="SpokCity"/>
    <x v="51"/>
    <s v="12053654"/>
    <n v="492.58"/>
    <n v="492.58"/>
    <x v="2"/>
    <d v="2016-04-30T00:00:00"/>
    <x v="0"/>
    <n v="5010875"/>
    <n v="246.29"/>
    <n v="2"/>
  </r>
  <r>
    <s v="COUNTY"/>
    <x v="51"/>
    <s v="12053654"/>
    <n v="1477.74"/>
    <n v="1477.74"/>
    <x v="2"/>
    <d v="2016-04-30T00:00:00"/>
    <x v="0"/>
    <n v="5010344"/>
    <n v="246.29"/>
    <n v="6"/>
  </r>
  <r>
    <s v="COUNTY"/>
    <x v="51"/>
    <s v="12053654"/>
    <n v="246.29"/>
    <n v="246.29"/>
    <x v="2"/>
    <d v="2016-04-30T00:00:00"/>
    <x v="0"/>
    <n v="5725670"/>
    <n v="246.29"/>
    <n v="1"/>
  </r>
  <r>
    <s v="COUNTY"/>
    <x v="51"/>
    <s v="12053654"/>
    <n v="246.29"/>
    <n v="246.29"/>
    <x v="2"/>
    <d v="2016-04-30T00:00:00"/>
    <x v="0"/>
    <n v="5010440"/>
    <n v="246.29"/>
    <n v="1"/>
  </r>
  <r>
    <s v="COUNTY"/>
    <x v="51"/>
    <s v="12053654"/>
    <n v="2709.19"/>
    <n v="2709.19"/>
    <x v="2"/>
    <d v="2016-04-30T00:00:00"/>
    <x v="0"/>
    <n v="5013019"/>
    <n v="246.29"/>
    <n v="11"/>
  </r>
  <r>
    <s v="AWH"/>
    <x v="51"/>
    <s v="12281785"/>
    <n v="985.16"/>
    <n v="985.16"/>
    <x v="2"/>
    <d v="2016-05-31T00:00:00"/>
    <x v="1"/>
    <n v="5014866"/>
    <n v="246.29"/>
    <n v="4"/>
  </r>
  <r>
    <s v="AWH"/>
    <x v="51"/>
    <s v="12281785"/>
    <n v="246.29"/>
    <n v="246.29"/>
    <x v="2"/>
    <d v="2016-05-31T00:00:00"/>
    <x v="1"/>
    <n v="5733460"/>
    <n v="246.29"/>
    <n v="1"/>
  </r>
  <r>
    <s v="SpokCity"/>
    <x v="51"/>
    <s v="12281785"/>
    <n v="246.29"/>
    <n v="246.29"/>
    <x v="2"/>
    <d v="2016-05-31T00:00:00"/>
    <x v="1"/>
    <n v="5711990"/>
    <n v="246.29"/>
    <n v="1"/>
  </r>
  <r>
    <s v="SpokCity"/>
    <x v="51"/>
    <s v="12281785"/>
    <n v="492.58"/>
    <n v="492.58"/>
    <x v="2"/>
    <d v="2016-05-31T00:00:00"/>
    <x v="1"/>
    <n v="5010853"/>
    <n v="246.29"/>
    <n v="2"/>
  </r>
  <r>
    <s v="COUNTY"/>
    <x v="51"/>
    <s v="12281785"/>
    <n v="1724.03"/>
    <n v="1724.03"/>
    <x v="2"/>
    <d v="2016-05-31T00:00:00"/>
    <x v="1"/>
    <n v="5737430"/>
    <n v="246.29"/>
    <n v="7"/>
  </r>
  <r>
    <s v="COUNTY"/>
    <x v="51"/>
    <s v="12281785"/>
    <n v="246.29"/>
    <n v="246.29"/>
    <x v="2"/>
    <d v="2016-05-31T00:00:00"/>
    <x v="1"/>
    <n v="5725670"/>
    <n v="246.29"/>
    <n v="1"/>
  </r>
  <r>
    <s v="COUNTY"/>
    <x v="51"/>
    <s v="12281785"/>
    <n v="246.29"/>
    <n v="246.29"/>
    <x v="2"/>
    <d v="2016-05-31T00:00:00"/>
    <x v="1"/>
    <n v="5010440"/>
    <n v="246.29"/>
    <n v="1"/>
  </r>
  <r>
    <s v="COUNTY"/>
    <x v="51"/>
    <s v="12281785"/>
    <n v="2709.19"/>
    <n v="2709.19"/>
    <x v="2"/>
    <d v="2016-05-31T00:00:00"/>
    <x v="1"/>
    <n v="5013019"/>
    <n v="246.29"/>
    <n v="11"/>
  </r>
  <r>
    <s v="AWH"/>
    <x v="51"/>
    <s v="12565628"/>
    <n v="985.16"/>
    <n v="985.16"/>
    <x v="2"/>
    <d v="2016-06-30T00:00:00"/>
    <x v="2"/>
    <n v="5014866"/>
    <n v="246.29"/>
    <n v="4"/>
  </r>
  <r>
    <s v="AWH"/>
    <x v="51"/>
    <s v="12565628"/>
    <n v="246.29"/>
    <n v="246.29"/>
    <x v="2"/>
    <d v="2016-06-30T00:00:00"/>
    <x v="2"/>
    <n v="5733460"/>
    <n v="246.29"/>
    <n v="1"/>
  </r>
  <r>
    <s v="SpokCity"/>
    <x v="51"/>
    <s v="12565628"/>
    <n v="246.29"/>
    <n v="246.29"/>
    <x v="2"/>
    <d v="2016-06-30T00:00:00"/>
    <x v="2"/>
    <n v="5711990"/>
    <n v="246.29"/>
    <n v="1"/>
  </r>
  <r>
    <s v="SpokCity"/>
    <x v="51"/>
    <s v="12565628"/>
    <n v="492.58"/>
    <n v="492.58"/>
    <x v="2"/>
    <d v="2016-06-30T00:00:00"/>
    <x v="2"/>
    <n v="5010875"/>
    <n v="246.29"/>
    <n v="2"/>
  </r>
  <r>
    <s v="COUNTY"/>
    <x v="51"/>
    <s v="12565628"/>
    <n v="1724.03"/>
    <n v="1724.03"/>
    <x v="2"/>
    <d v="2016-06-30T00:00:00"/>
    <x v="2"/>
    <n v="5010344"/>
    <n v="246.29"/>
    <n v="7"/>
  </r>
  <r>
    <s v="COUNTY"/>
    <x v="51"/>
    <s v="12565628"/>
    <n v="246.29"/>
    <n v="246.29"/>
    <x v="2"/>
    <d v="2016-06-30T00:00:00"/>
    <x v="2"/>
    <n v="5725670"/>
    <n v="246.29"/>
    <n v="1"/>
  </r>
  <r>
    <s v="COUNTY"/>
    <x v="51"/>
    <s v="12565628"/>
    <n v="246.29"/>
    <n v="246.29"/>
    <x v="2"/>
    <d v="2016-06-30T00:00:00"/>
    <x v="2"/>
    <n v="5010440"/>
    <n v="246.29"/>
    <n v="1"/>
  </r>
  <r>
    <s v="COUNTY"/>
    <x v="51"/>
    <s v="12565628"/>
    <n v="2709.19"/>
    <n v="2709.19"/>
    <x v="2"/>
    <d v="2016-06-30T00:00:00"/>
    <x v="2"/>
    <n v="5013019"/>
    <n v="246.29"/>
    <n v="11"/>
  </r>
  <r>
    <s v="COUNTY"/>
    <x v="51"/>
    <s v="829150"/>
    <n v="184.71"/>
    <n v="184.71"/>
    <x v="2"/>
    <d v="2016-07-21T00:00:00"/>
    <x v="3"/>
    <n v="5739200"/>
    <n v="246.29"/>
    <n v="0.74996954809371075"/>
  </r>
  <r>
    <s v="AWH"/>
    <x v="51"/>
    <s v="12822783"/>
    <n v="985.16"/>
    <n v="985.16"/>
    <x v="2"/>
    <d v="2016-07-31T00:00:00"/>
    <x v="3"/>
    <n v="5014866"/>
    <n v="246.29"/>
    <n v="4"/>
  </r>
  <r>
    <s v="AWH"/>
    <x v="51"/>
    <s v="12822783"/>
    <n v="246.29"/>
    <n v="246.29"/>
    <x v="2"/>
    <d v="2016-07-31T00:00:00"/>
    <x v="3"/>
    <n v="5733460"/>
    <n v="246.29"/>
    <n v="1"/>
  </r>
  <r>
    <s v="SpokCity"/>
    <x v="51"/>
    <s v="12822783"/>
    <n v="246.29"/>
    <n v="246.29"/>
    <x v="2"/>
    <d v="2016-07-31T00:00:00"/>
    <x v="3"/>
    <n v="5711990"/>
    <n v="246.29"/>
    <n v="1"/>
  </r>
  <r>
    <s v="SpokCity"/>
    <x v="51"/>
    <s v="12822783"/>
    <n v="492.58"/>
    <n v="492.58"/>
    <x v="2"/>
    <d v="2016-07-31T00:00:00"/>
    <x v="3"/>
    <n v="5010853"/>
    <n v="246.29"/>
    <n v="2"/>
  </r>
  <r>
    <s v="COUNTY"/>
    <x v="51"/>
    <s v="12822783"/>
    <n v="1477.74"/>
    <n v="1477.74"/>
    <x v="2"/>
    <d v="2016-07-31T00:00:00"/>
    <x v="3"/>
    <n v="5737430"/>
    <n v="246.29"/>
    <n v="6"/>
  </r>
  <r>
    <s v="COUNTY"/>
    <x v="51"/>
    <s v="12822783"/>
    <n v="246.29"/>
    <n v="246.29"/>
    <x v="2"/>
    <d v="2016-07-31T00:00:00"/>
    <x v="3"/>
    <n v="5725670"/>
    <n v="246.29"/>
    <n v="1"/>
  </r>
  <r>
    <s v="COUNTY"/>
    <x v="51"/>
    <s v="12822783"/>
    <n v="246.29"/>
    <n v="246.29"/>
    <x v="2"/>
    <d v="2016-07-31T00:00:00"/>
    <x v="3"/>
    <n v="5010440"/>
    <n v="246.29"/>
    <n v="1"/>
  </r>
  <r>
    <s v="COUNTY"/>
    <x v="51"/>
    <s v="12822783"/>
    <n v="2709.19"/>
    <n v="2709.19"/>
    <x v="2"/>
    <d v="2016-07-31T00:00:00"/>
    <x v="3"/>
    <n v="5013019"/>
    <n v="246.29"/>
    <n v="11"/>
  </r>
  <r>
    <s v="AWH"/>
    <x v="51"/>
    <s v="13084370"/>
    <n v="985.16"/>
    <n v="985.16"/>
    <x v="2"/>
    <d v="2016-08-31T00:00:00"/>
    <x v="4"/>
    <n v="5014866"/>
    <n v="246.29"/>
    <n v="4"/>
  </r>
  <r>
    <s v="AWH"/>
    <x v="51"/>
    <s v="13084370"/>
    <n v="246.29"/>
    <n v="246.29"/>
    <x v="2"/>
    <d v="2016-08-31T00:00:00"/>
    <x v="4"/>
    <n v="5733460"/>
    <n v="246.29"/>
    <n v="1"/>
  </r>
  <r>
    <s v="SpokCity"/>
    <x v="51"/>
    <s v="13084370"/>
    <n v="246.29"/>
    <n v="246.29"/>
    <x v="2"/>
    <d v="2016-08-31T00:00:00"/>
    <x v="4"/>
    <n v="5711990"/>
    <n v="246.29"/>
    <n v="1"/>
  </r>
  <r>
    <s v="SpokCity"/>
    <x v="51"/>
    <s v="13084370"/>
    <n v="492.58"/>
    <n v="492.58"/>
    <x v="2"/>
    <d v="2016-08-31T00:00:00"/>
    <x v="4"/>
    <n v="5010875"/>
    <n v="246.29"/>
    <n v="2"/>
  </r>
  <r>
    <s v="COUNTY"/>
    <x v="51"/>
    <s v="13084370"/>
    <n v="1477.74"/>
    <n v="1477.74"/>
    <x v="2"/>
    <d v="2016-08-31T00:00:00"/>
    <x v="4"/>
    <n v="5010344"/>
    <n v="246.29"/>
    <n v="6"/>
  </r>
  <r>
    <s v="COUNTY"/>
    <x v="51"/>
    <s v="13084370"/>
    <n v="246.29"/>
    <n v="246.29"/>
    <x v="2"/>
    <d v="2016-08-31T00:00:00"/>
    <x v="4"/>
    <n v="5725670"/>
    <n v="246.29"/>
    <n v="1"/>
  </r>
  <r>
    <s v="COUNTY"/>
    <x v="51"/>
    <s v="13084370"/>
    <n v="246.29"/>
    <n v="246.29"/>
    <x v="2"/>
    <d v="2016-08-31T00:00:00"/>
    <x v="4"/>
    <n v="5010440"/>
    <n v="246.29"/>
    <n v="1"/>
  </r>
  <r>
    <s v="COUNTY"/>
    <x v="51"/>
    <s v="13084370"/>
    <n v="2709.19"/>
    <n v="2709.19"/>
    <x v="2"/>
    <d v="2016-08-31T00:00:00"/>
    <x v="4"/>
    <n v="5013019"/>
    <n v="246.29"/>
    <n v="11"/>
  </r>
  <r>
    <s v="COUNTY"/>
    <x v="51"/>
    <s v="850009"/>
    <n v="98.52"/>
    <n v="98.52"/>
    <x v="2"/>
    <d v="2016-09-09T00:00:00"/>
    <x v="5"/>
    <n v="5737430"/>
    <n v="246.29"/>
    <n v="0.40001624101668765"/>
  </r>
  <r>
    <s v="COUNTY"/>
    <x v="51"/>
    <s v="850019"/>
    <n v="295.55"/>
    <n v="295.55"/>
    <x v="2"/>
    <d v="2016-09-16T00:00:00"/>
    <x v="5"/>
    <n v="5010539"/>
    <n v="246.29"/>
    <n v="1.2000081205083439"/>
  </r>
  <r>
    <s v="AWH"/>
    <x v="51"/>
    <s v="13360500"/>
    <n v="985.16"/>
    <n v="985.16"/>
    <x v="2"/>
    <d v="2016-09-30T00:00:00"/>
    <x v="5"/>
    <n v="5014866"/>
    <n v="246.29"/>
    <n v="4"/>
  </r>
  <r>
    <s v="AWH"/>
    <x v="51"/>
    <s v="13360500"/>
    <n v="246.29"/>
    <n v="246.29"/>
    <x v="2"/>
    <d v="2016-09-30T00:00:00"/>
    <x v="5"/>
    <n v="5733460"/>
    <n v="246.29"/>
    <n v="1"/>
  </r>
  <r>
    <s v="SpokCity"/>
    <x v="51"/>
    <s v="13360500"/>
    <n v="246.29"/>
    <n v="246.29"/>
    <x v="2"/>
    <d v="2016-09-30T00:00:00"/>
    <x v="5"/>
    <n v="5711990"/>
    <n v="246.29"/>
    <n v="1"/>
  </r>
  <r>
    <s v="SpokCity"/>
    <x v="51"/>
    <s v="13360500"/>
    <n v="492.58"/>
    <n v="492.58"/>
    <x v="2"/>
    <d v="2016-09-30T00:00:00"/>
    <x v="5"/>
    <n v="5010853"/>
    <n v="246.29"/>
    <n v="2"/>
  </r>
  <r>
    <s v="COUNTY"/>
    <x v="51"/>
    <s v="13360500"/>
    <n v="1231.45"/>
    <n v="1231.45"/>
    <x v="2"/>
    <d v="2016-09-30T00:00:00"/>
    <x v="5"/>
    <n v="5010431"/>
    <n v="246.29"/>
    <n v="5"/>
  </r>
  <r>
    <s v="COUNTY"/>
    <x v="51"/>
    <s v="13360500"/>
    <n v="246.29"/>
    <n v="246.29"/>
    <x v="2"/>
    <d v="2016-09-30T00:00:00"/>
    <x v="5"/>
    <n v="5725670"/>
    <n v="246.29"/>
    <n v="1"/>
  </r>
  <r>
    <s v="COUNTY"/>
    <x v="51"/>
    <s v="13360500"/>
    <n v="246.29"/>
    <n v="246.29"/>
    <x v="2"/>
    <d v="2016-09-30T00:00:00"/>
    <x v="5"/>
    <n v="5010440"/>
    <n v="246.29"/>
    <n v="1"/>
  </r>
  <r>
    <s v="COUNTY"/>
    <x v="51"/>
    <s v="13360500"/>
    <n v="2709.19"/>
    <n v="2709.19"/>
    <x v="2"/>
    <d v="2016-09-30T00:00:00"/>
    <x v="5"/>
    <n v="5013019"/>
    <n v="246.29"/>
    <n v="11"/>
  </r>
  <r>
    <s v="COUNTY"/>
    <x v="51"/>
    <s v="864201"/>
    <n v="123.15"/>
    <n v="123.15"/>
    <x v="2"/>
    <d v="2016-10-07T00:00:00"/>
    <x v="6"/>
    <n v="5010539"/>
    <n v="246.29"/>
    <n v="0.50002030127085961"/>
  </r>
  <r>
    <s v="AWH"/>
    <x v="51"/>
    <s v="13629847"/>
    <n v="985.16"/>
    <n v="985.16"/>
    <x v="2"/>
    <d v="2016-10-31T00:00:00"/>
    <x v="6"/>
    <n v="5014866"/>
    <n v="246.29"/>
    <n v="4"/>
  </r>
  <r>
    <s v="AWH"/>
    <x v="51"/>
    <s v="13629847"/>
    <n v="246.29"/>
    <n v="246.29"/>
    <x v="2"/>
    <d v="2016-10-31T00:00:00"/>
    <x v="6"/>
    <n v="5733460"/>
    <n v="246.29"/>
    <n v="1"/>
  </r>
  <r>
    <s v="SpokCity"/>
    <x v="51"/>
    <s v="13629847"/>
    <n v="246.29"/>
    <n v="246.29"/>
    <x v="2"/>
    <d v="2016-10-31T00:00:00"/>
    <x v="6"/>
    <n v="5711990"/>
    <n v="246.29"/>
    <n v="1"/>
  </r>
  <r>
    <s v="SpokCity"/>
    <x v="51"/>
    <s v="13629847"/>
    <n v="492.58"/>
    <n v="492.58"/>
    <x v="2"/>
    <d v="2016-10-31T00:00:00"/>
    <x v="6"/>
    <n v="5010875"/>
    <n v="246.29"/>
    <n v="2"/>
  </r>
  <r>
    <s v="COUNTY"/>
    <x v="51"/>
    <s v="13629847"/>
    <n v="1231.45"/>
    <n v="1231.45"/>
    <x v="2"/>
    <d v="2016-10-31T00:00:00"/>
    <x v="6"/>
    <n v="5010344"/>
    <n v="246.29"/>
    <n v="5"/>
  </r>
  <r>
    <s v="COUNTY"/>
    <x v="51"/>
    <s v="13629847"/>
    <n v="246.29"/>
    <n v="246.29"/>
    <x v="2"/>
    <d v="2016-10-31T00:00:00"/>
    <x v="6"/>
    <n v="5725670"/>
    <n v="246.29"/>
    <n v="1"/>
  </r>
  <r>
    <s v="COUNTY"/>
    <x v="51"/>
    <s v="13629847"/>
    <n v="246.29"/>
    <n v="246.29"/>
    <x v="2"/>
    <d v="2016-10-31T00:00:00"/>
    <x v="6"/>
    <n v="5010440"/>
    <n v="246.29"/>
    <n v="1"/>
  </r>
  <r>
    <s v="COUNTY"/>
    <x v="51"/>
    <s v="13629847"/>
    <n v="2709.19"/>
    <n v="2709.19"/>
    <x v="2"/>
    <d v="2016-10-31T00:00:00"/>
    <x v="6"/>
    <n v="5013019"/>
    <n v="246.29"/>
    <n v="11"/>
  </r>
  <r>
    <s v="AWH"/>
    <x v="51"/>
    <s v="885671"/>
    <n v="246.29"/>
    <n v="246.29"/>
    <x v="2"/>
    <d v="2016-11-28T00:00:00"/>
    <x v="7"/>
    <n v="5733460"/>
    <n v="246.29"/>
    <n v="1"/>
  </r>
  <r>
    <s v="AWH"/>
    <x v="51"/>
    <s v="13860703"/>
    <n v="985.16"/>
    <n v="985.16"/>
    <x v="2"/>
    <d v="2016-11-30T00:00:00"/>
    <x v="7"/>
    <n v="5014866"/>
    <n v="246.29"/>
    <n v="4"/>
  </r>
  <r>
    <s v="SpokCity"/>
    <x v="51"/>
    <s v="13860703"/>
    <n v="246.29"/>
    <n v="246.29"/>
    <x v="2"/>
    <d v="2016-11-30T00:00:00"/>
    <x v="7"/>
    <n v="5711990"/>
    <n v="246.29"/>
    <n v="1"/>
  </r>
  <r>
    <s v="SpokCity"/>
    <x v="51"/>
    <s v="13860703"/>
    <n v="492.58"/>
    <n v="492.58"/>
    <x v="2"/>
    <d v="2016-11-30T00:00:00"/>
    <x v="7"/>
    <n v="5010853"/>
    <n v="246.29"/>
    <n v="2"/>
  </r>
  <r>
    <s v="COUNTY"/>
    <x v="51"/>
    <s v="13860703"/>
    <n v="1231.45"/>
    <n v="1231.45"/>
    <x v="2"/>
    <d v="2016-11-30T00:00:00"/>
    <x v="7"/>
    <n v="5010431"/>
    <n v="246.29"/>
    <n v="5"/>
  </r>
  <r>
    <s v="COUNTY"/>
    <x v="51"/>
    <s v="13860703"/>
    <n v="246.29"/>
    <n v="246.29"/>
    <x v="2"/>
    <d v="2016-11-30T00:00:00"/>
    <x v="7"/>
    <n v="5725670"/>
    <n v="246.29"/>
    <n v="1"/>
  </r>
  <r>
    <s v="COUNTY"/>
    <x v="51"/>
    <s v="13860703"/>
    <n v="246.29"/>
    <n v="246.29"/>
    <x v="2"/>
    <d v="2016-11-30T00:00:00"/>
    <x v="7"/>
    <n v="5010440"/>
    <n v="246.29"/>
    <n v="1"/>
  </r>
  <r>
    <s v="COUNTY"/>
    <x v="51"/>
    <s v="13860703"/>
    <n v="2709.19"/>
    <n v="2709.19"/>
    <x v="2"/>
    <d v="2016-11-30T00:00:00"/>
    <x v="7"/>
    <n v="5013019"/>
    <n v="246.29"/>
    <n v="11"/>
  </r>
  <r>
    <s v="COUNTY"/>
    <x v="51"/>
    <s v="893207"/>
    <n v="123.15"/>
    <n v="123.15"/>
    <x v="2"/>
    <d v="2016-12-14T00:00:00"/>
    <x v="8"/>
    <n v="5010431"/>
    <n v="246.29"/>
    <n v="0.50002030127085961"/>
  </r>
  <r>
    <s v="AWH"/>
    <x v="51"/>
    <s v="14071088"/>
    <n v="985.16"/>
    <n v="985.16"/>
    <x v="2"/>
    <d v="2016-12-31T00:00:00"/>
    <x v="8"/>
    <n v="5014866"/>
    <n v="246.29"/>
    <n v="4"/>
  </r>
  <r>
    <s v="SpokCity"/>
    <x v="51"/>
    <s v="14071088"/>
    <n v="246.29"/>
    <n v="246.29"/>
    <x v="2"/>
    <d v="2016-12-31T00:00:00"/>
    <x v="8"/>
    <n v="5711990"/>
    <n v="246.29"/>
    <n v="1"/>
  </r>
  <r>
    <s v="SpokCity"/>
    <x v="51"/>
    <s v="14071088"/>
    <n v="492.58"/>
    <n v="492.58"/>
    <x v="2"/>
    <d v="2016-12-31T00:00:00"/>
    <x v="8"/>
    <n v="5010875"/>
    <n v="246.29"/>
    <n v="2"/>
  </r>
  <r>
    <s v="COUNTY"/>
    <x v="51"/>
    <s v="14071088"/>
    <n v="985.16"/>
    <n v="985.16"/>
    <x v="2"/>
    <d v="2016-12-31T00:00:00"/>
    <x v="8"/>
    <n v="5010344"/>
    <n v="246.29"/>
    <n v="4"/>
  </r>
  <r>
    <s v="COUNTY"/>
    <x v="51"/>
    <s v="14071088"/>
    <n v="246.29"/>
    <n v="246.29"/>
    <x v="2"/>
    <d v="2016-12-31T00:00:00"/>
    <x v="8"/>
    <n v="5725670"/>
    <n v="246.29"/>
    <n v="1"/>
  </r>
  <r>
    <s v="COUNTY"/>
    <x v="51"/>
    <s v="14071088"/>
    <n v="246.29"/>
    <n v="246.29"/>
    <x v="2"/>
    <d v="2016-12-31T00:00:00"/>
    <x v="8"/>
    <n v="5010440"/>
    <n v="246.29"/>
    <n v="1"/>
  </r>
  <r>
    <s v="COUNTY"/>
    <x v="51"/>
    <s v="14071088"/>
    <n v="2709.19"/>
    <n v="2709.19"/>
    <x v="2"/>
    <d v="2016-12-31T00:00:00"/>
    <x v="8"/>
    <n v="5013019"/>
    <n v="246.29"/>
    <n v="11"/>
  </r>
  <r>
    <s v="AWH"/>
    <x v="51"/>
    <s v="14319018"/>
    <n v="249.28"/>
    <n v="249.28"/>
    <x v="2"/>
    <d v="2017-01-31T00:00:00"/>
    <x v="9"/>
    <n v="5014866"/>
    <n v="249.28"/>
    <n v="1"/>
  </r>
  <r>
    <s v="SpokCity"/>
    <x v="51"/>
    <s v="14319018"/>
    <n v="249.28"/>
    <n v="249.28"/>
    <x v="2"/>
    <d v="2017-01-31T00:00:00"/>
    <x v="9"/>
    <n v="5711990"/>
    <n v="249.28"/>
    <n v="1"/>
  </r>
  <r>
    <s v="SpokCity"/>
    <x v="51"/>
    <s v="14319018"/>
    <n v="498.56"/>
    <n v="498.56"/>
    <x v="2"/>
    <d v="2017-01-31T00:00:00"/>
    <x v="9"/>
    <n v="5010853"/>
    <n v="249.28"/>
    <n v="2"/>
  </r>
  <r>
    <s v="COUNTY"/>
    <x v="51"/>
    <s v="14319018"/>
    <n v="997.12"/>
    <n v="997.12"/>
    <x v="2"/>
    <d v="2017-01-31T00:00:00"/>
    <x v="9"/>
    <n v="5757130"/>
    <n v="249.28"/>
    <n v="4"/>
  </r>
  <r>
    <s v="COUNTY"/>
    <x v="51"/>
    <s v="14319018"/>
    <n v="249.28"/>
    <n v="249.28"/>
    <x v="2"/>
    <d v="2017-01-31T00:00:00"/>
    <x v="9"/>
    <n v="5725670"/>
    <n v="249.28"/>
    <n v="1"/>
  </r>
  <r>
    <s v="COUNTY"/>
    <x v="51"/>
    <s v="14319018"/>
    <n v="249.28"/>
    <n v="249.28"/>
    <x v="2"/>
    <d v="2017-01-31T00:00:00"/>
    <x v="9"/>
    <n v="5010440"/>
    <n v="249.28"/>
    <n v="1"/>
  </r>
  <r>
    <s v="COUNTY"/>
    <x v="51"/>
    <s v="14319018"/>
    <n v="2742.08"/>
    <n v="2742.08"/>
    <x v="2"/>
    <d v="2017-01-31T00:00:00"/>
    <x v="9"/>
    <n v="5013019"/>
    <n v="249.28"/>
    <n v="11"/>
  </r>
  <r>
    <s v="SpokCity"/>
    <x v="51"/>
    <s v="924712"/>
    <n v="249.28"/>
    <n v="249.28"/>
    <x v="2"/>
    <d v="2017-02-28T00:00:00"/>
    <x v="10"/>
    <n v="5010853"/>
    <n v="249.28"/>
    <n v="1"/>
  </r>
  <r>
    <s v="AWH"/>
    <x v="51"/>
    <s v="14497989"/>
    <n v="249.28"/>
    <n v="249.28"/>
    <x v="2"/>
    <d v="2017-02-28T00:00:00"/>
    <x v="10"/>
    <n v="5014866"/>
    <n v="249.28"/>
    <n v="1"/>
  </r>
  <r>
    <s v="SpokCity"/>
    <x v="51"/>
    <s v="14497989"/>
    <n v="249.28"/>
    <n v="249.28"/>
    <x v="2"/>
    <d v="2017-02-28T00:00:00"/>
    <x v="10"/>
    <n v="5711990"/>
    <n v="249.28"/>
    <n v="1"/>
  </r>
  <r>
    <s v="SpokCity"/>
    <x v="51"/>
    <s v="14497989"/>
    <n v="249.28"/>
    <n v="249.28"/>
    <x v="2"/>
    <d v="2017-02-28T00:00:00"/>
    <x v="10"/>
    <n v="5010875"/>
    <n v="249.28"/>
    <n v="1"/>
  </r>
  <r>
    <s v="COUNTY"/>
    <x v="51"/>
    <s v="14497989"/>
    <n v="997.12"/>
    <n v="997.12"/>
    <x v="2"/>
    <d v="2017-02-28T00:00:00"/>
    <x v="10"/>
    <n v="5010344"/>
    <n v="249.28"/>
    <n v="4"/>
  </r>
  <r>
    <s v="COUNTY"/>
    <x v="51"/>
    <s v="14497989"/>
    <n v="249.28"/>
    <n v="249.28"/>
    <x v="2"/>
    <d v="2017-02-28T00:00:00"/>
    <x v="10"/>
    <n v="5725670"/>
    <n v="249.28"/>
    <n v="1"/>
  </r>
  <r>
    <s v="COUNTY"/>
    <x v="51"/>
    <s v="14497989"/>
    <n v="249.28"/>
    <n v="249.28"/>
    <x v="2"/>
    <d v="2017-02-28T00:00:00"/>
    <x v="10"/>
    <n v="5010440"/>
    <n v="249.28"/>
    <n v="1"/>
  </r>
  <r>
    <s v="COUNTY"/>
    <x v="51"/>
    <s v="14497989"/>
    <n v="2742.08"/>
    <n v="2742.08"/>
    <x v="2"/>
    <d v="2017-02-28T00:00:00"/>
    <x v="10"/>
    <n v="5013019"/>
    <n v="249.28"/>
    <n v="11"/>
  </r>
  <r>
    <s v="AWH"/>
    <x v="51"/>
    <s v="14767594"/>
    <n v="249.28"/>
    <n v="249.28"/>
    <x v="2"/>
    <d v="2017-03-31T00:00:00"/>
    <x v="11"/>
    <n v="5014866"/>
    <n v="249.28"/>
    <n v="1"/>
  </r>
  <r>
    <s v="SpokCity"/>
    <x v="51"/>
    <s v="14767594"/>
    <n v="249.28"/>
    <n v="249.28"/>
    <x v="2"/>
    <d v="2017-03-31T00:00:00"/>
    <x v="11"/>
    <n v="5711990"/>
    <n v="249.28"/>
    <n v="1"/>
  </r>
  <r>
    <s v="SpokCity"/>
    <x v="51"/>
    <s v="14767594"/>
    <n v="249.28"/>
    <n v="249.28"/>
    <x v="2"/>
    <d v="2017-03-31T00:00:00"/>
    <x v="11"/>
    <n v="5010875"/>
    <n v="249.28"/>
    <n v="1"/>
  </r>
  <r>
    <s v="COUNTY"/>
    <x v="51"/>
    <s v="14767594"/>
    <n v="997.12"/>
    <n v="997.12"/>
    <x v="2"/>
    <d v="2017-03-31T00:00:00"/>
    <x v="11"/>
    <n v="5757130"/>
    <n v="249.28"/>
    <n v="4"/>
  </r>
  <r>
    <s v="COUNTY"/>
    <x v="51"/>
    <s v="14767594"/>
    <n v="249.28"/>
    <n v="249.28"/>
    <x v="2"/>
    <d v="2017-03-31T00:00:00"/>
    <x v="11"/>
    <n v="5725670"/>
    <n v="249.28"/>
    <n v="1"/>
  </r>
  <r>
    <s v="COUNTY"/>
    <x v="51"/>
    <s v="14767594"/>
    <n v="249.28"/>
    <n v="249.28"/>
    <x v="2"/>
    <d v="2017-03-31T00:00:00"/>
    <x v="11"/>
    <n v="5010440"/>
    <n v="249.28"/>
    <n v="1"/>
  </r>
  <r>
    <s v="COUNTY"/>
    <x v="51"/>
    <s v="14767594"/>
    <n v="2742.08"/>
    <n v="2742.08"/>
    <x v="2"/>
    <d v="2017-03-31T00:00:00"/>
    <x v="11"/>
    <n v="5013019"/>
    <n v="249.28"/>
    <n v="11"/>
  </r>
  <r>
    <s v="COUNTY"/>
    <x v="52"/>
    <s v="785318"/>
    <n v="82.28"/>
    <n v="82.28"/>
    <x v="2"/>
    <d v="2016-04-22T00:00:00"/>
    <x v="0"/>
    <n v="5776740"/>
    <n v="123.43"/>
    <n v="0.66661265494612332"/>
  </r>
  <r>
    <s v="COUNTY"/>
    <x v="52"/>
    <s v="784139"/>
    <n v="61.72"/>
    <n v="61.72"/>
    <x v="2"/>
    <d v="2016-04-28T00:00:00"/>
    <x v="0"/>
    <n v="5011686"/>
    <n v="123.43"/>
    <n v="0.50004050879040751"/>
  </r>
  <r>
    <s v="SpokCity"/>
    <x v="52"/>
    <s v="12053654"/>
    <n v="370.29"/>
    <n v="370.29"/>
    <x v="2"/>
    <d v="2016-04-30T00:00:00"/>
    <x v="0"/>
    <n v="5733780"/>
    <n v="123.43"/>
    <n v="3"/>
  </r>
  <r>
    <s v="COUNTY"/>
    <x v="52"/>
    <s v="12053654"/>
    <n v="1234.3"/>
    <n v="1234.3"/>
    <x v="2"/>
    <d v="2016-04-30T00:00:00"/>
    <x v="0"/>
    <n v="5762770"/>
    <n v="123.43"/>
    <n v="9.9999999999999982"/>
  </r>
  <r>
    <s v="COUNTY"/>
    <x v="52"/>
    <s v="12053654"/>
    <n v="246.86"/>
    <n v="246.86"/>
    <x v="2"/>
    <d v="2016-04-30T00:00:00"/>
    <x v="0"/>
    <n v="5010656"/>
    <n v="123.43"/>
    <n v="2"/>
  </r>
  <r>
    <s v="COUNTY"/>
    <x v="52"/>
    <s v="12053654"/>
    <n v="123.43"/>
    <n v="123.43"/>
    <x v="2"/>
    <d v="2016-04-30T00:00:00"/>
    <x v="0"/>
    <n v="5010521"/>
    <n v="123.43"/>
    <n v="1"/>
  </r>
  <r>
    <s v="COUNTY"/>
    <x v="52"/>
    <s v="791807"/>
    <n v="123.43"/>
    <n v="123.43"/>
    <x v="2"/>
    <d v="2016-05-13T00:00:00"/>
    <x v="1"/>
    <n v="5010629"/>
    <n v="123.43"/>
    <n v="1"/>
  </r>
  <r>
    <s v="SpokCity"/>
    <x v="52"/>
    <s v="12281785"/>
    <n v="246.86"/>
    <n v="246.86"/>
    <x v="2"/>
    <d v="2016-05-31T00:00:00"/>
    <x v="1"/>
    <n v="5707640"/>
    <n v="123.43"/>
    <n v="2"/>
  </r>
  <r>
    <s v="COUNTY"/>
    <x v="52"/>
    <s v="12281785"/>
    <n v="1234.3"/>
    <n v="1234.3"/>
    <x v="2"/>
    <d v="2016-05-31T00:00:00"/>
    <x v="1"/>
    <n v="5776830"/>
    <n v="123.43"/>
    <n v="9.9999999999999982"/>
  </r>
  <r>
    <s v="COUNTY"/>
    <x v="52"/>
    <s v="12281785"/>
    <n v="370.29"/>
    <n v="370.29"/>
    <x v="2"/>
    <d v="2016-05-31T00:00:00"/>
    <x v="1"/>
    <n v="5011686"/>
    <n v="123.43"/>
    <n v="3"/>
  </r>
  <r>
    <s v="COUNTY"/>
    <x v="52"/>
    <s v="12281785"/>
    <n v="123.43"/>
    <n v="123.43"/>
    <x v="2"/>
    <d v="2016-05-31T00:00:00"/>
    <x v="1"/>
    <n v="5010521"/>
    <n v="123.43"/>
    <n v="1"/>
  </r>
  <r>
    <s v="SpokCity"/>
    <x v="52"/>
    <s v="12565628"/>
    <n v="246.86"/>
    <n v="246.86"/>
    <x v="2"/>
    <d v="2016-06-30T00:00:00"/>
    <x v="2"/>
    <n v="5010807"/>
    <n v="123.43"/>
    <n v="2"/>
  </r>
  <r>
    <s v="COUNTY"/>
    <x v="52"/>
    <s v="12565628"/>
    <n v="1234.3"/>
    <n v="1234.3"/>
    <x v="2"/>
    <d v="2016-06-30T00:00:00"/>
    <x v="2"/>
    <n v="5762770"/>
    <n v="123.43"/>
    <n v="9.9999999999999982"/>
  </r>
  <r>
    <s v="COUNTY"/>
    <x v="52"/>
    <s v="12565628"/>
    <n v="493.72"/>
    <n v="493.72"/>
    <x v="2"/>
    <d v="2016-06-30T00:00:00"/>
    <x v="2"/>
    <n v="5010629"/>
    <n v="123.43"/>
    <n v="4"/>
  </r>
  <r>
    <s v="COUNTY"/>
    <x v="52"/>
    <s v="12565628"/>
    <n v="123.43"/>
    <n v="123.43"/>
    <x v="2"/>
    <d v="2016-06-30T00:00:00"/>
    <x v="2"/>
    <n v="5010521"/>
    <n v="123.43"/>
    <n v="1"/>
  </r>
  <r>
    <s v="SpokCity"/>
    <x v="52"/>
    <s v="12822783"/>
    <n v="246.86"/>
    <n v="246.86"/>
    <x v="2"/>
    <d v="2016-07-31T00:00:00"/>
    <x v="3"/>
    <n v="5707640"/>
    <n v="123.43"/>
    <n v="2"/>
  </r>
  <r>
    <s v="COUNTY"/>
    <x v="52"/>
    <s v="12822783"/>
    <n v="1234.3"/>
    <n v="1234.3"/>
    <x v="2"/>
    <d v="2016-07-31T00:00:00"/>
    <x v="3"/>
    <n v="5776830"/>
    <n v="123.43"/>
    <n v="9.9999999999999982"/>
  </r>
  <r>
    <s v="COUNTY"/>
    <x v="52"/>
    <s v="12822783"/>
    <n v="493.72"/>
    <n v="493.72"/>
    <x v="2"/>
    <d v="2016-07-31T00:00:00"/>
    <x v="3"/>
    <n v="5011686"/>
    <n v="123.43"/>
    <n v="4"/>
  </r>
  <r>
    <s v="COUNTY"/>
    <x v="52"/>
    <s v="12822783"/>
    <n v="123.43"/>
    <n v="123.43"/>
    <x v="2"/>
    <d v="2016-07-31T00:00:00"/>
    <x v="3"/>
    <n v="5010521"/>
    <n v="123.43"/>
    <n v="1"/>
  </r>
  <r>
    <s v="COUNTY"/>
    <x v="52"/>
    <s v="836880"/>
    <n v="61.72"/>
    <n v="61.72"/>
    <x v="2"/>
    <d v="2016-08-01T00:00:00"/>
    <x v="4"/>
    <n v="5784750"/>
    <n v="123.43"/>
    <n v="0.50004050879040751"/>
  </r>
  <r>
    <s v="SpokCity"/>
    <x v="52"/>
    <s v="13084370"/>
    <n v="246.86"/>
    <n v="246.86"/>
    <x v="2"/>
    <d v="2016-08-31T00:00:00"/>
    <x v="4"/>
    <n v="5010807"/>
    <n v="123.43"/>
    <n v="2"/>
  </r>
  <r>
    <s v="COUNTY"/>
    <x v="52"/>
    <s v="13084370"/>
    <n v="1357.73"/>
    <n v="1357.73"/>
    <x v="2"/>
    <d v="2016-08-31T00:00:00"/>
    <x v="4"/>
    <n v="5762770"/>
    <n v="123.43"/>
    <n v="11"/>
  </r>
  <r>
    <s v="COUNTY"/>
    <x v="52"/>
    <s v="13084370"/>
    <n v="493.72"/>
    <n v="493.72"/>
    <x v="2"/>
    <d v="2016-08-31T00:00:00"/>
    <x v="4"/>
    <n v="5010629"/>
    <n v="123.43"/>
    <n v="4"/>
  </r>
  <r>
    <s v="COUNTY"/>
    <x v="52"/>
    <s v="13084370"/>
    <n v="123.43"/>
    <n v="123.43"/>
    <x v="2"/>
    <d v="2016-08-31T00:00:00"/>
    <x v="4"/>
    <n v="5010521"/>
    <n v="123.43"/>
    <n v="1"/>
  </r>
  <r>
    <s v="COUNTY"/>
    <x v="52"/>
    <s v="861650"/>
    <n v="123.43"/>
    <n v="123.43"/>
    <x v="2"/>
    <d v="2016-09-29T00:00:00"/>
    <x v="5"/>
    <n v="5011686"/>
    <n v="123.43"/>
    <n v="1"/>
  </r>
  <r>
    <s v="SpokCity"/>
    <x v="52"/>
    <s v="13360500"/>
    <n v="246.86"/>
    <n v="246.86"/>
    <x v="2"/>
    <d v="2016-09-30T00:00:00"/>
    <x v="5"/>
    <n v="5707640"/>
    <n v="123.43"/>
    <n v="2"/>
  </r>
  <r>
    <s v="COUNTY"/>
    <x v="52"/>
    <s v="13360500"/>
    <n v="1357.73"/>
    <n v="1357.73"/>
    <x v="2"/>
    <d v="2016-09-30T00:00:00"/>
    <x v="5"/>
    <n v="5776830"/>
    <n v="123.43"/>
    <n v="11"/>
  </r>
  <r>
    <s v="COUNTY"/>
    <x v="52"/>
    <s v="13360500"/>
    <n v="370.29"/>
    <n v="370.29"/>
    <x v="2"/>
    <d v="2016-09-30T00:00:00"/>
    <x v="5"/>
    <n v="5010656"/>
    <n v="123.43"/>
    <n v="3"/>
  </r>
  <r>
    <s v="COUNTY"/>
    <x v="52"/>
    <s v="13360500"/>
    <n v="123.43"/>
    <n v="123.43"/>
    <x v="2"/>
    <d v="2016-09-30T00:00:00"/>
    <x v="5"/>
    <n v="5010521"/>
    <n v="123.43"/>
    <n v="1"/>
  </r>
  <r>
    <s v="COUNTY"/>
    <x v="52"/>
    <s v="857894"/>
    <n v="123.43"/>
    <n v="123.43"/>
    <x v="2"/>
    <d v="2016-10-01T00:00:00"/>
    <x v="6"/>
    <n v="5774030"/>
    <n v="123.43"/>
    <n v="1"/>
  </r>
  <r>
    <s v="COUNTY"/>
    <x v="52"/>
    <s v="866506"/>
    <n v="61.72"/>
    <n v="61.72"/>
    <x v="2"/>
    <d v="2016-10-14T00:00:00"/>
    <x v="6"/>
    <n v="5010629"/>
    <n v="123.43"/>
    <n v="0.50004050879040751"/>
  </r>
  <r>
    <s v="COUNTY"/>
    <x v="52"/>
    <s v="869141"/>
    <n v="123.43"/>
    <n v="123.43"/>
    <x v="2"/>
    <d v="2016-10-20T00:00:00"/>
    <x v="6"/>
    <n v="5702970"/>
    <n v="123.43"/>
    <n v="1"/>
  </r>
  <r>
    <s v="COUNTY"/>
    <x v="52"/>
    <s v="869144"/>
    <n v="123.43"/>
    <n v="123.43"/>
    <x v="2"/>
    <d v="2016-10-20T00:00:00"/>
    <x v="6"/>
    <n v="5784750"/>
    <n v="123.43"/>
    <n v="1"/>
  </r>
  <r>
    <s v="SpokCity"/>
    <x v="52"/>
    <s v="13629847"/>
    <n v="246.86"/>
    <n v="246.86"/>
    <x v="2"/>
    <d v="2016-10-31T00:00:00"/>
    <x v="6"/>
    <n v="5010807"/>
    <n v="123.43"/>
    <n v="2"/>
  </r>
  <r>
    <s v="COUNTY"/>
    <x v="52"/>
    <s v="13629847"/>
    <n v="1110.8699999999999"/>
    <n v="1110.8699999999999"/>
    <x v="2"/>
    <d v="2016-10-31T00:00:00"/>
    <x v="6"/>
    <n v="5762770"/>
    <n v="123.43"/>
    <n v="8.9999999999999982"/>
  </r>
  <r>
    <s v="COUNTY"/>
    <x v="52"/>
    <s v="13629847"/>
    <n v="246.86"/>
    <n v="246.86"/>
    <x v="2"/>
    <d v="2016-10-31T00:00:00"/>
    <x v="6"/>
    <n v="5010656"/>
    <n v="123.43"/>
    <n v="2"/>
  </r>
  <r>
    <s v="COUNTY"/>
    <x v="52"/>
    <s v="13629847"/>
    <n v="123.43"/>
    <n v="123.43"/>
    <x v="2"/>
    <d v="2016-10-31T00:00:00"/>
    <x v="6"/>
    <n v="5010521"/>
    <n v="123.43"/>
    <n v="1"/>
  </r>
  <r>
    <s v="SpokCity"/>
    <x v="52"/>
    <s v="13860703"/>
    <n v="246.86"/>
    <n v="246.86"/>
    <x v="2"/>
    <d v="2016-11-30T00:00:00"/>
    <x v="7"/>
    <n v="5707640"/>
    <n v="123.43"/>
    <n v="2"/>
  </r>
  <r>
    <s v="COUNTY"/>
    <x v="52"/>
    <s v="13860703"/>
    <n v="1110.8699999999999"/>
    <n v="1110.8699999999999"/>
    <x v="2"/>
    <d v="2016-11-30T00:00:00"/>
    <x v="7"/>
    <n v="5776830"/>
    <n v="123.43"/>
    <n v="8.9999999999999982"/>
  </r>
  <r>
    <s v="COUNTY"/>
    <x v="52"/>
    <s v="13860703"/>
    <n v="370.29"/>
    <n v="370.29"/>
    <x v="2"/>
    <d v="2016-11-30T00:00:00"/>
    <x v="7"/>
    <n v="5774030"/>
    <n v="123.43"/>
    <n v="3"/>
  </r>
  <r>
    <s v="COUNTY"/>
    <x v="52"/>
    <s v="13860703"/>
    <n v="123.43"/>
    <n v="123.43"/>
    <x v="2"/>
    <d v="2016-11-30T00:00:00"/>
    <x v="7"/>
    <n v="5010521"/>
    <n v="123.43"/>
    <n v="1"/>
  </r>
  <r>
    <s v="AWH"/>
    <x v="52"/>
    <s v="885672"/>
    <n v="123.43"/>
    <n v="123.43"/>
    <x v="2"/>
    <d v="2016-12-01T00:00:00"/>
    <x v="8"/>
    <n v="5733460"/>
    <n v="123.43"/>
    <n v="1"/>
  </r>
  <r>
    <s v="SpokCity"/>
    <x v="52"/>
    <s v="14071088"/>
    <n v="246.86"/>
    <n v="246.86"/>
    <x v="2"/>
    <d v="2016-12-31T00:00:00"/>
    <x v="8"/>
    <n v="5010807"/>
    <n v="123.43"/>
    <n v="2"/>
  </r>
  <r>
    <s v="COUNTY"/>
    <x v="52"/>
    <s v="14071088"/>
    <n v="1110.8699999999999"/>
    <n v="1110.8699999999999"/>
    <x v="2"/>
    <d v="2016-12-31T00:00:00"/>
    <x v="8"/>
    <n v="5762770"/>
    <n v="123.43"/>
    <n v="8.9999999999999982"/>
  </r>
  <r>
    <s v="COUNTY"/>
    <x v="52"/>
    <s v="14071088"/>
    <n v="370.29"/>
    <n v="370.29"/>
    <x v="2"/>
    <d v="2016-12-31T00:00:00"/>
    <x v="8"/>
    <n v="5774030"/>
    <n v="123.43"/>
    <n v="3"/>
  </r>
  <r>
    <s v="COUNTY"/>
    <x v="52"/>
    <s v="14071088"/>
    <n v="123.43"/>
    <n v="123.43"/>
    <x v="2"/>
    <d v="2016-12-31T00:00:00"/>
    <x v="8"/>
    <n v="5010521"/>
    <n v="123.43"/>
    <n v="1"/>
  </r>
  <r>
    <s v="AWH"/>
    <x v="52"/>
    <s v="14319018"/>
    <n v="124.93"/>
    <n v="124.93"/>
    <x v="2"/>
    <d v="2017-01-31T00:00:00"/>
    <x v="9"/>
    <n v="5733460"/>
    <n v="124.93"/>
    <n v="1"/>
  </r>
  <r>
    <s v="SpokCity"/>
    <x v="52"/>
    <s v="14319018"/>
    <n v="249.86"/>
    <n v="249.86"/>
    <x v="2"/>
    <d v="2017-01-31T00:00:00"/>
    <x v="9"/>
    <n v="5707640"/>
    <n v="124.93"/>
    <n v="2"/>
  </r>
  <r>
    <s v="COUNTY"/>
    <x v="52"/>
    <s v="14319018"/>
    <n v="1124.3699999999999"/>
    <n v="1124.3699999999999"/>
    <x v="2"/>
    <d v="2017-01-31T00:00:00"/>
    <x v="9"/>
    <n v="5776830"/>
    <n v="124.93"/>
    <n v="8.9999999999999982"/>
  </r>
  <r>
    <s v="COUNTY"/>
    <x v="52"/>
    <s v="14319018"/>
    <n v="374.79"/>
    <n v="374.79"/>
    <x v="2"/>
    <d v="2017-01-31T00:00:00"/>
    <x v="9"/>
    <n v="5774030"/>
    <n v="124.93"/>
    <n v="3"/>
  </r>
  <r>
    <s v="COUNTY"/>
    <x v="52"/>
    <s v="14319018"/>
    <n v="124.93"/>
    <n v="124.93"/>
    <x v="2"/>
    <d v="2017-01-31T00:00:00"/>
    <x v="9"/>
    <n v="5010521"/>
    <n v="124.93"/>
    <n v="1"/>
  </r>
  <r>
    <s v="AWH"/>
    <x v="52"/>
    <s v="14497989"/>
    <n v="124.93"/>
    <n v="124.93"/>
    <x v="2"/>
    <d v="2017-02-28T00:00:00"/>
    <x v="10"/>
    <n v="5733460"/>
    <n v="124.93"/>
    <n v="1"/>
  </r>
  <r>
    <s v="SpokCity"/>
    <x v="52"/>
    <s v="14497989"/>
    <n v="249.86"/>
    <n v="249.86"/>
    <x v="2"/>
    <d v="2017-02-28T00:00:00"/>
    <x v="10"/>
    <n v="5010807"/>
    <n v="124.93"/>
    <n v="2"/>
  </r>
  <r>
    <s v="COUNTY"/>
    <x v="52"/>
    <s v="14497989"/>
    <n v="999.44"/>
    <n v="999.44"/>
    <x v="2"/>
    <d v="2017-02-28T00:00:00"/>
    <x v="10"/>
    <n v="5762770"/>
    <n v="124.93"/>
    <n v="8"/>
  </r>
  <r>
    <s v="COUNTY"/>
    <x v="52"/>
    <s v="14497989"/>
    <n v="374.79"/>
    <n v="374.79"/>
    <x v="2"/>
    <d v="2017-02-28T00:00:00"/>
    <x v="10"/>
    <n v="5774030"/>
    <n v="124.93"/>
    <n v="3"/>
  </r>
  <r>
    <s v="COUNTY"/>
    <x v="52"/>
    <s v="14497989"/>
    <n v="124.93"/>
    <n v="124.93"/>
    <x v="2"/>
    <d v="2017-02-28T00:00:00"/>
    <x v="10"/>
    <n v="5010521"/>
    <n v="124.93"/>
    <n v="1"/>
  </r>
  <r>
    <s v="COUNTY"/>
    <x v="52"/>
    <s v="931539"/>
    <n v="62.47"/>
    <n v="62.47"/>
    <x v="2"/>
    <d v="2017-03-30T00:00:00"/>
    <x v="11"/>
    <n v="5781040"/>
    <n v="124.93"/>
    <n v="0.50004002241255097"/>
  </r>
  <r>
    <s v="AWH"/>
    <x v="52"/>
    <s v="14767594"/>
    <n v="124.93"/>
    <n v="124.93"/>
    <x v="2"/>
    <d v="2017-03-31T00:00:00"/>
    <x v="11"/>
    <n v="5733460"/>
    <n v="124.93"/>
    <n v="1"/>
  </r>
  <r>
    <s v="SpokCity"/>
    <x v="52"/>
    <s v="14767594"/>
    <n v="249.86"/>
    <n v="249.86"/>
    <x v="2"/>
    <d v="2017-03-31T00:00:00"/>
    <x v="11"/>
    <n v="5707640"/>
    <n v="124.93"/>
    <n v="2"/>
  </r>
  <r>
    <s v="COUNTY"/>
    <x v="52"/>
    <s v="14767594"/>
    <n v="999.44"/>
    <n v="999.44"/>
    <x v="2"/>
    <d v="2017-03-31T00:00:00"/>
    <x v="11"/>
    <n v="5776830"/>
    <n v="124.93"/>
    <n v="8"/>
  </r>
  <r>
    <s v="COUNTY"/>
    <x v="52"/>
    <s v="14767594"/>
    <n v="374.79"/>
    <n v="374.79"/>
    <x v="2"/>
    <d v="2017-03-31T00:00:00"/>
    <x v="11"/>
    <n v="5774030"/>
    <n v="124.93"/>
    <n v="3"/>
  </r>
  <r>
    <s v="COUNTY"/>
    <x v="52"/>
    <s v="14767594"/>
    <n v="124.93"/>
    <n v="124.93"/>
    <x v="2"/>
    <d v="2017-03-31T00:00:00"/>
    <x v="11"/>
    <n v="5010521"/>
    <n v="124.93"/>
    <n v="1"/>
  </r>
  <r>
    <s v="COUNTY"/>
    <x v="53"/>
    <s v="774485"/>
    <n v="15.38"/>
    <n v="15.38"/>
    <x v="2"/>
    <d v="2016-04-01T00:00:00"/>
    <x v="0"/>
    <n v="5737430"/>
    <n v="15.38"/>
    <n v="1"/>
  </r>
  <r>
    <s v="COUNTY"/>
    <x v="53"/>
    <s v="777932"/>
    <n v="9.74"/>
    <n v="9.74"/>
    <x v="2"/>
    <d v="2016-04-12T00:00:00"/>
    <x v="0"/>
    <n v="5009786"/>
    <n v="15.38"/>
    <n v="0.63328998699609884"/>
  </r>
  <r>
    <s v="COUNTY"/>
    <x v="53"/>
    <s v="782056"/>
    <n v="7.18"/>
    <n v="7.18"/>
    <x v="2"/>
    <d v="2016-04-14T00:00:00"/>
    <x v="0"/>
    <n v="5010539"/>
    <n v="15.38"/>
    <n v="0.46684005201560463"/>
  </r>
  <r>
    <s v="COUNTY"/>
    <x v="53"/>
    <s v="782057"/>
    <n v="34.840000000000003"/>
    <n v="34.840000000000003"/>
    <x v="2"/>
    <d v="2016-04-14T00:00:00"/>
    <x v="0"/>
    <n v="5010539"/>
    <n v="15.38"/>
    <n v="2.2652795838751625"/>
  </r>
  <r>
    <s v="COUNTY"/>
    <x v="53"/>
    <s v="783251"/>
    <n v="10.26"/>
    <n v="10.26"/>
    <x v="2"/>
    <d v="2016-04-21T00:00:00"/>
    <x v="0"/>
    <n v="5010385"/>
    <n v="15.38"/>
    <n v="0.6671001300390117"/>
  </r>
  <r>
    <s v="COUNTY"/>
    <x v="53"/>
    <s v="784138"/>
    <n v="5.13"/>
    <n v="5.13"/>
    <x v="2"/>
    <d v="2016-04-21T00:00:00"/>
    <x v="0"/>
    <n v="5011686"/>
    <n v="15.38"/>
    <n v="0.33355006501950585"/>
  </r>
  <r>
    <s v="COUNTY"/>
    <x v="53"/>
    <s v="785319"/>
    <n v="11.28"/>
    <n v="11.28"/>
    <x v="2"/>
    <d v="2016-04-22T00:00:00"/>
    <x v="0"/>
    <n v="5776740"/>
    <n v="15.38"/>
    <n v="0.73342002600780232"/>
  </r>
  <r>
    <s v="AWH"/>
    <x v="53"/>
    <s v="12053654"/>
    <n v="15.38"/>
    <n v="15.38"/>
    <x v="2"/>
    <d v="2016-04-30T00:00:00"/>
    <x v="0"/>
    <n v="5014866"/>
    <n v="15.38"/>
    <n v="1"/>
  </r>
  <r>
    <s v="AWH"/>
    <x v="53"/>
    <s v="12053654"/>
    <n v="15.38"/>
    <n v="15.38"/>
    <x v="2"/>
    <d v="2016-04-30T00:00:00"/>
    <x v="0"/>
    <n v="5733460"/>
    <n v="15.38"/>
    <n v="1"/>
  </r>
  <r>
    <s v="SpokCity"/>
    <x v="53"/>
    <s v="12053654"/>
    <n v="76.900000000000006"/>
    <n v="76.900000000000006"/>
    <x v="2"/>
    <d v="2016-04-30T00:00:00"/>
    <x v="0"/>
    <n v="5733780"/>
    <n v="15.38"/>
    <n v="5"/>
  </r>
  <r>
    <s v="SpokCity"/>
    <x v="53"/>
    <s v="12053654"/>
    <n v="30.76"/>
    <n v="30.76"/>
    <x v="2"/>
    <d v="2016-04-30T00:00:00"/>
    <x v="0"/>
    <n v="5010853"/>
    <n v="15.38"/>
    <n v="2"/>
  </r>
  <r>
    <s v="COUNTY"/>
    <x v="53"/>
    <s v="12053654"/>
    <n v="276.83999999999997"/>
    <n v="276.83999999999997"/>
    <x v="2"/>
    <d v="2016-04-30T00:00:00"/>
    <x v="0"/>
    <n v="5765230"/>
    <n v="15.38"/>
    <n v="17.999999999999996"/>
  </r>
  <r>
    <s v="COUNTY"/>
    <x v="53"/>
    <s v="12053654"/>
    <n v="15.38"/>
    <n v="15.38"/>
    <x v="2"/>
    <d v="2016-04-30T00:00:00"/>
    <x v="0"/>
    <n v="5725670"/>
    <n v="15.38"/>
    <n v="1"/>
  </r>
  <r>
    <s v="COUNTY"/>
    <x v="53"/>
    <s v="12053654"/>
    <n v="15.38"/>
    <n v="15.38"/>
    <x v="2"/>
    <d v="2016-04-30T00:00:00"/>
    <x v="0"/>
    <n v="5010440"/>
    <n v="15.38"/>
    <n v="1"/>
  </r>
  <r>
    <s v="COUNTY"/>
    <x v="53"/>
    <s v="12053654"/>
    <n v="276.83999999999997"/>
    <n v="276.83999999999997"/>
    <x v="2"/>
    <d v="2016-04-30T00:00:00"/>
    <x v="0"/>
    <n v="5013019"/>
    <n v="15.38"/>
    <n v="17.999999999999996"/>
  </r>
  <r>
    <s v="COUNTY"/>
    <x v="53"/>
    <s v="12053654"/>
    <n v="15.38"/>
    <n v="15.38"/>
    <x v="2"/>
    <d v="2016-04-30T00:00:00"/>
    <x v="0"/>
    <n v="5010521"/>
    <n v="15.38"/>
    <n v="1"/>
  </r>
  <r>
    <s v="COUNTY"/>
    <x v="53"/>
    <s v="791817"/>
    <n v="15.38"/>
    <n v="15.38"/>
    <x v="2"/>
    <d v="2016-05-01T00:00:00"/>
    <x v="1"/>
    <n v="5010629"/>
    <n v="15.38"/>
    <n v="1"/>
  </r>
  <r>
    <s v="COUNTY"/>
    <x v="53"/>
    <s v="790282"/>
    <n v="1.49"/>
    <n v="1.49"/>
    <x v="2"/>
    <d v="2016-05-03T00:00:00"/>
    <x v="1"/>
    <n v="5749570"/>
    <n v="15.38"/>
    <n v="9.6879063719115727E-2"/>
  </r>
  <r>
    <s v="AWH"/>
    <x v="53"/>
    <s v="12281785"/>
    <n v="15.38"/>
    <n v="15.38"/>
    <x v="2"/>
    <d v="2016-05-31T00:00:00"/>
    <x v="1"/>
    <n v="5014866"/>
    <n v="15.38"/>
    <n v="1"/>
  </r>
  <r>
    <s v="AWH"/>
    <x v="53"/>
    <s v="12281785"/>
    <n v="15.38"/>
    <n v="15.38"/>
    <x v="2"/>
    <d v="2016-05-31T00:00:00"/>
    <x v="1"/>
    <n v="5733460"/>
    <n v="15.38"/>
    <n v="1"/>
  </r>
  <r>
    <s v="SpokCity"/>
    <x v="53"/>
    <s v="12281785"/>
    <n v="76.900000000000006"/>
    <n v="76.900000000000006"/>
    <x v="2"/>
    <d v="2016-05-31T00:00:00"/>
    <x v="1"/>
    <n v="5711990"/>
    <n v="15.38"/>
    <n v="5"/>
  </r>
  <r>
    <s v="SpokCity"/>
    <x v="53"/>
    <s v="12281785"/>
    <n v="30.76"/>
    <n v="30.76"/>
    <x v="2"/>
    <d v="2016-05-31T00:00:00"/>
    <x v="1"/>
    <n v="5010875"/>
    <n v="15.38"/>
    <n v="2"/>
  </r>
  <r>
    <s v="COUNTY"/>
    <x v="53"/>
    <s v="12281785"/>
    <n v="399.88"/>
    <n v="399.88"/>
    <x v="2"/>
    <d v="2016-05-31T00:00:00"/>
    <x v="1"/>
    <n v="5777570"/>
    <n v="15.38"/>
    <n v="26"/>
  </r>
  <r>
    <s v="COUNTY"/>
    <x v="53"/>
    <s v="12281785"/>
    <n v="15.38"/>
    <n v="15.38"/>
    <x v="2"/>
    <d v="2016-05-31T00:00:00"/>
    <x v="1"/>
    <n v="5725670"/>
    <n v="15.38"/>
    <n v="1"/>
  </r>
  <r>
    <s v="COUNTY"/>
    <x v="53"/>
    <s v="12281785"/>
    <n v="15.38"/>
    <n v="15.38"/>
    <x v="2"/>
    <d v="2016-05-31T00:00:00"/>
    <x v="1"/>
    <n v="5010440"/>
    <n v="15.38"/>
    <n v="1"/>
  </r>
  <r>
    <s v="COUNTY"/>
    <x v="53"/>
    <s v="12281785"/>
    <n v="276.83999999999997"/>
    <n v="276.83999999999997"/>
    <x v="2"/>
    <d v="2016-05-31T00:00:00"/>
    <x v="1"/>
    <n v="5013019"/>
    <n v="15.38"/>
    <n v="17.999999999999996"/>
  </r>
  <r>
    <s v="COUNTY"/>
    <x v="53"/>
    <s v="12281785"/>
    <n v="15.38"/>
    <n v="15.38"/>
    <x v="2"/>
    <d v="2016-05-31T00:00:00"/>
    <x v="1"/>
    <n v="5010521"/>
    <n v="15.38"/>
    <n v="1"/>
  </r>
  <r>
    <s v="COUNTY"/>
    <x v="53"/>
    <s v="803966"/>
    <n v="14.87"/>
    <n v="14.87"/>
    <x v="2"/>
    <d v="2016-06-02T00:00:00"/>
    <x v="2"/>
    <n v="5010584"/>
    <n v="15.38"/>
    <n v="0.96684005201560463"/>
  </r>
  <r>
    <s v="COUNTY"/>
    <x v="53"/>
    <s v="808107"/>
    <n v="8.7100000000000009"/>
    <n v="8.7100000000000009"/>
    <x v="2"/>
    <d v="2016-06-14T00:00:00"/>
    <x v="2"/>
    <n v="5782970"/>
    <n v="15.38"/>
    <n v="0.56631989596879062"/>
  </r>
  <r>
    <s v="AWH"/>
    <x v="53"/>
    <s v="12565628"/>
    <n v="15.38"/>
    <n v="15.38"/>
    <x v="2"/>
    <d v="2016-06-30T00:00:00"/>
    <x v="2"/>
    <n v="5014866"/>
    <n v="15.38"/>
    <n v="1"/>
  </r>
  <r>
    <s v="AWH"/>
    <x v="53"/>
    <s v="12565628"/>
    <n v="15.38"/>
    <n v="15.38"/>
    <x v="2"/>
    <d v="2016-06-30T00:00:00"/>
    <x v="2"/>
    <n v="5733460"/>
    <n v="15.38"/>
    <n v="1"/>
  </r>
  <r>
    <s v="SpokCity"/>
    <x v="53"/>
    <s v="12565628"/>
    <n v="76.900000000000006"/>
    <n v="76.900000000000006"/>
    <x v="2"/>
    <d v="2016-06-30T00:00:00"/>
    <x v="2"/>
    <n v="5733780"/>
    <n v="15.38"/>
    <n v="5"/>
  </r>
  <r>
    <s v="SpokCity"/>
    <x v="53"/>
    <s v="12565628"/>
    <n v="30.76"/>
    <n v="30.76"/>
    <x v="2"/>
    <d v="2016-06-30T00:00:00"/>
    <x v="2"/>
    <n v="5010853"/>
    <n v="15.38"/>
    <n v="2"/>
  </r>
  <r>
    <s v="COUNTY"/>
    <x v="53"/>
    <s v="12565628"/>
    <n v="399.88"/>
    <n v="399.88"/>
    <x v="2"/>
    <d v="2016-06-30T00:00:00"/>
    <x v="2"/>
    <n v="5765230"/>
    <n v="15.38"/>
    <n v="26"/>
  </r>
  <r>
    <s v="COUNTY"/>
    <x v="53"/>
    <s v="12565628"/>
    <n v="15.38"/>
    <n v="15.38"/>
    <x v="2"/>
    <d v="2016-06-30T00:00:00"/>
    <x v="2"/>
    <n v="5725670"/>
    <n v="15.38"/>
    <n v="1"/>
  </r>
  <r>
    <s v="COUNTY"/>
    <x v="53"/>
    <s v="12565628"/>
    <n v="15.38"/>
    <n v="15.38"/>
    <x v="2"/>
    <d v="2016-06-30T00:00:00"/>
    <x v="2"/>
    <n v="5010440"/>
    <n v="15.38"/>
    <n v="1"/>
  </r>
  <r>
    <s v="COUNTY"/>
    <x v="53"/>
    <s v="12565628"/>
    <n v="292.22000000000003"/>
    <n v="292.22000000000003"/>
    <x v="2"/>
    <d v="2016-06-30T00:00:00"/>
    <x v="2"/>
    <n v="5013019"/>
    <n v="15.38"/>
    <n v="19"/>
  </r>
  <r>
    <s v="COUNTY"/>
    <x v="53"/>
    <s v="12565628"/>
    <n v="15.38"/>
    <n v="15.38"/>
    <x v="2"/>
    <d v="2016-06-30T00:00:00"/>
    <x v="2"/>
    <n v="5010521"/>
    <n v="15.38"/>
    <n v="1"/>
  </r>
  <r>
    <s v="COUNTY"/>
    <x v="53"/>
    <s v="818478"/>
    <n v="15.38"/>
    <n v="15.38"/>
    <x v="2"/>
    <d v="2016-07-01T00:00:00"/>
    <x v="3"/>
    <n v="5704320"/>
    <n v="15.38"/>
    <n v="1"/>
  </r>
  <r>
    <s v="COUNTY"/>
    <x v="53"/>
    <s v="829149"/>
    <n v="10.42"/>
    <n v="10.42"/>
    <x v="2"/>
    <d v="2016-07-21T00:00:00"/>
    <x v="3"/>
    <n v="5739200"/>
    <n v="15.38"/>
    <n v="0.67750325097529251"/>
  </r>
  <r>
    <s v="AWH"/>
    <x v="53"/>
    <s v="12822783"/>
    <n v="15.38"/>
    <n v="15.38"/>
    <x v="2"/>
    <d v="2016-07-31T00:00:00"/>
    <x v="3"/>
    <n v="5014866"/>
    <n v="15.38"/>
    <n v="1"/>
  </r>
  <r>
    <s v="AWH"/>
    <x v="53"/>
    <s v="12822783"/>
    <n v="15.38"/>
    <n v="15.38"/>
    <x v="2"/>
    <d v="2016-07-31T00:00:00"/>
    <x v="3"/>
    <n v="5733460"/>
    <n v="15.38"/>
    <n v="1"/>
  </r>
  <r>
    <s v="SpokCity"/>
    <x v="53"/>
    <s v="12822783"/>
    <n v="76.900000000000006"/>
    <n v="76.900000000000006"/>
    <x v="2"/>
    <d v="2016-07-31T00:00:00"/>
    <x v="3"/>
    <n v="5711990"/>
    <n v="15.38"/>
    <n v="5"/>
  </r>
  <r>
    <s v="SpokCity"/>
    <x v="53"/>
    <s v="12822783"/>
    <n v="30.76"/>
    <n v="30.76"/>
    <x v="2"/>
    <d v="2016-07-31T00:00:00"/>
    <x v="3"/>
    <n v="5010875"/>
    <n v="15.38"/>
    <n v="2"/>
  </r>
  <r>
    <s v="COUNTY"/>
    <x v="53"/>
    <s v="12822783"/>
    <n v="384.5"/>
    <n v="384.5"/>
    <x v="2"/>
    <d v="2016-07-31T00:00:00"/>
    <x v="3"/>
    <n v="5777570"/>
    <n v="15.38"/>
    <n v="25"/>
  </r>
  <r>
    <s v="COUNTY"/>
    <x v="53"/>
    <s v="12822783"/>
    <n v="15.38"/>
    <n v="15.38"/>
    <x v="2"/>
    <d v="2016-07-31T00:00:00"/>
    <x v="3"/>
    <n v="5725670"/>
    <n v="15.38"/>
    <n v="1"/>
  </r>
  <r>
    <s v="COUNTY"/>
    <x v="53"/>
    <s v="12822783"/>
    <n v="15.38"/>
    <n v="15.38"/>
    <x v="2"/>
    <d v="2016-07-31T00:00:00"/>
    <x v="3"/>
    <n v="5010440"/>
    <n v="15.38"/>
    <n v="1"/>
  </r>
  <r>
    <s v="COUNTY"/>
    <x v="53"/>
    <s v="12822783"/>
    <n v="307.60000000000002"/>
    <n v="307.60000000000002"/>
    <x v="2"/>
    <d v="2016-07-31T00:00:00"/>
    <x v="3"/>
    <n v="5013019"/>
    <n v="15.38"/>
    <n v="20"/>
  </r>
  <r>
    <s v="COUNTY"/>
    <x v="53"/>
    <s v="12822783"/>
    <n v="30.76"/>
    <n v="30.76"/>
    <x v="2"/>
    <d v="2016-07-31T00:00:00"/>
    <x v="3"/>
    <n v="5782970"/>
    <n v="15.38"/>
    <n v="2"/>
  </r>
  <r>
    <s v="COUNTY"/>
    <x v="53"/>
    <s v="836881"/>
    <n v="4.96"/>
    <n v="4.96"/>
    <x v="2"/>
    <d v="2016-08-01T00:00:00"/>
    <x v="4"/>
    <n v="5784750"/>
    <n v="15.38"/>
    <n v="0.32249674902470737"/>
  </r>
  <r>
    <s v="AWH"/>
    <x v="53"/>
    <s v="13084370"/>
    <n v="15.38"/>
    <n v="15.38"/>
    <x v="2"/>
    <d v="2016-08-31T00:00:00"/>
    <x v="4"/>
    <n v="5014866"/>
    <n v="15.38"/>
    <n v="1"/>
  </r>
  <r>
    <s v="AWH"/>
    <x v="53"/>
    <s v="13084370"/>
    <n v="15.38"/>
    <n v="15.38"/>
    <x v="2"/>
    <d v="2016-08-31T00:00:00"/>
    <x v="4"/>
    <n v="5733460"/>
    <n v="15.38"/>
    <n v="1"/>
  </r>
  <r>
    <s v="SpokCity"/>
    <x v="53"/>
    <s v="13084370"/>
    <n v="76.900000000000006"/>
    <n v="76.900000000000006"/>
    <x v="2"/>
    <d v="2016-08-31T00:00:00"/>
    <x v="4"/>
    <n v="5733780"/>
    <n v="15.38"/>
    <n v="5"/>
  </r>
  <r>
    <s v="SpokCity"/>
    <x v="53"/>
    <s v="13084370"/>
    <n v="30.76"/>
    <n v="30.76"/>
    <x v="2"/>
    <d v="2016-08-31T00:00:00"/>
    <x v="4"/>
    <n v="5010853"/>
    <n v="15.38"/>
    <n v="2"/>
  </r>
  <r>
    <s v="COUNTY"/>
    <x v="53"/>
    <s v="13084370"/>
    <n v="415.26"/>
    <n v="415.26"/>
    <x v="2"/>
    <d v="2016-08-31T00:00:00"/>
    <x v="4"/>
    <n v="5765230"/>
    <n v="15.38"/>
    <n v="26.999999999999996"/>
  </r>
  <r>
    <s v="COUNTY"/>
    <x v="53"/>
    <s v="13084370"/>
    <n v="15.38"/>
    <n v="15.38"/>
    <x v="2"/>
    <d v="2016-08-31T00:00:00"/>
    <x v="4"/>
    <n v="5725670"/>
    <n v="15.38"/>
    <n v="1"/>
  </r>
  <r>
    <s v="COUNTY"/>
    <x v="53"/>
    <s v="13084370"/>
    <n v="15.38"/>
    <n v="15.38"/>
    <x v="2"/>
    <d v="2016-08-31T00:00:00"/>
    <x v="4"/>
    <n v="5010440"/>
    <n v="15.38"/>
    <n v="1"/>
  </r>
  <r>
    <s v="COUNTY"/>
    <x v="53"/>
    <s v="13084370"/>
    <n v="307.60000000000002"/>
    <n v="307.60000000000002"/>
    <x v="2"/>
    <d v="2016-08-31T00:00:00"/>
    <x v="4"/>
    <n v="5013019"/>
    <n v="15.38"/>
    <n v="20"/>
  </r>
  <r>
    <s v="COUNTY"/>
    <x v="53"/>
    <s v="13084370"/>
    <n v="30.76"/>
    <n v="30.76"/>
    <x v="2"/>
    <d v="2016-08-31T00:00:00"/>
    <x v="4"/>
    <n v="5782970"/>
    <n v="15.38"/>
    <n v="2"/>
  </r>
  <r>
    <s v="COUNTY"/>
    <x v="53"/>
    <s v="850008"/>
    <n v="-10.76"/>
    <n v="10.76"/>
    <x v="2"/>
    <d v="2016-09-09T00:00:00"/>
    <x v="5"/>
    <n v="5737430"/>
    <n v="15.38"/>
    <n v="-0.69960988296488946"/>
  </r>
  <r>
    <s v="COUNTY"/>
    <x v="53"/>
    <s v="850007"/>
    <n v="7.69"/>
    <n v="7.69"/>
    <x v="2"/>
    <d v="2016-09-15T00:00:00"/>
    <x v="5"/>
    <n v="5737430"/>
    <n v="15.38"/>
    <n v="0.5"/>
  </r>
  <r>
    <s v="COUNTY"/>
    <x v="53"/>
    <s v="864199"/>
    <n v="-28.71"/>
    <n v="28.71"/>
    <x v="2"/>
    <d v="2016-09-16T00:00:00"/>
    <x v="5"/>
    <n v="5010539"/>
    <n v="15.38"/>
    <n v="-1.8667100130039012"/>
  </r>
  <r>
    <s v="COUNTY"/>
    <x v="53"/>
    <s v="864200"/>
    <n v="15.38"/>
    <n v="15.38"/>
    <x v="2"/>
    <d v="2016-09-16T00:00:00"/>
    <x v="5"/>
    <n v="5010539"/>
    <n v="15.38"/>
    <n v="1"/>
  </r>
  <r>
    <s v="COUNTY"/>
    <x v="53"/>
    <s v="857895"/>
    <n v="1.54"/>
    <n v="1.54"/>
    <x v="2"/>
    <d v="2016-09-28T00:00:00"/>
    <x v="5"/>
    <n v="5774030"/>
    <n v="15.38"/>
    <n v="0.1001300390117035"/>
  </r>
  <r>
    <s v="COUNTY"/>
    <x v="53"/>
    <s v="861651"/>
    <n v="14.87"/>
    <n v="14.87"/>
    <x v="2"/>
    <d v="2016-09-29T00:00:00"/>
    <x v="5"/>
    <n v="5011686"/>
    <n v="15.38"/>
    <n v="0.96684005201560463"/>
  </r>
  <r>
    <s v="AWH"/>
    <x v="53"/>
    <s v="13360500"/>
    <n v="15.38"/>
    <n v="15.38"/>
    <x v="2"/>
    <d v="2016-09-30T00:00:00"/>
    <x v="5"/>
    <n v="5014866"/>
    <n v="15.38"/>
    <n v="1"/>
  </r>
  <r>
    <s v="AWH"/>
    <x v="53"/>
    <s v="13360500"/>
    <n v="15.38"/>
    <n v="15.38"/>
    <x v="2"/>
    <d v="2016-09-30T00:00:00"/>
    <x v="5"/>
    <n v="5733460"/>
    <n v="15.38"/>
    <n v="1"/>
  </r>
  <r>
    <s v="SpokCity"/>
    <x v="53"/>
    <s v="13360500"/>
    <n v="76.900000000000006"/>
    <n v="76.900000000000006"/>
    <x v="2"/>
    <d v="2016-09-30T00:00:00"/>
    <x v="5"/>
    <n v="5711990"/>
    <n v="15.38"/>
    <n v="5"/>
  </r>
  <r>
    <s v="SpokCity"/>
    <x v="53"/>
    <s v="13360500"/>
    <n v="30.76"/>
    <n v="30.76"/>
    <x v="2"/>
    <d v="2016-09-30T00:00:00"/>
    <x v="5"/>
    <n v="5010875"/>
    <n v="15.38"/>
    <n v="2"/>
  </r>
  <r>
    <s v="COUNTY"/>
    <x v="53"/>
    <s v="13360500"/>
    <n v="399.88"/>
    <n v="399.88"/>
    <x v="2"/>
    <d v="2016-09-30T00:00:00"/>
    <x v="5"/>
    <n v="5777570"/>
    <n v="15.38"/>
    <n v="26"/>
  </r>
  <r>
    <s v="COUNTY"/>
    <x v="53"/>
    <s v="13360500"/>
    <n v="15.38"/>
    <n v="15.38"/>
    <x v="2"/>
    <d v="2016-09-30T00:00:00"/>
    <x v="5"/>
    <n v="5725670"/>
    <n v="15.38"/>
    <n v="1"/>
  </r>
  <r>
    <s v="COUNTY"/>
    <x v="53"/>
    <s v="13360500"/>
    <n v="15.38"/>
    <n v="15.38"/>
    <x v="2"/>
    <d v="2016-09-30T00:00:00"/>
    <x v="5"/>
    <n v="5010440"/>
    <n v="15.38"/>
    <n v="1"/>
  </r>
  <r>
    <s v="COUNTY"/>
    <x v="53"/>
    <s v="13360500"/>
    <n v="292.22000000000003"/>
    <n v="292.22000000000003"/>
    <x v="2"/>
    <d v="2016-09-30T00:00:00"/>
    <x v="5"/>
    <n v="5013019"/>
    <n v="15.38"/>
    <n v="19"/>
  </r>
  <r>
    <s v="COUNTY"/>
    <x v="53"/>
    <s v="13360500"/>
    <n v="30.76"/>
    <n v="30.76"/>
    <x v="2"/>
    <d v="2016-09-30T00:00:00"/>
    <x v="5"/>
    <n v="5782970"/>
    <n v="15.38"/>
    <n v="2"/>
  </r>
  <r>
    <s v="COUNTY"/>
    <x v="53"/>
    <s v="862970"/>
    <n v="5.95"/>
    <n v="5.95"/>
    <x v="2"/>
    <d v="2016-10-06T00:00:00"/>
    <x v="6"/>
    <n v="5010385"/>
    <n v="15.38"/>
    <n v="0.38686605981794536"/>
  </r>
  <r>
    <s v="COUNTY"/>
    <x v="53"/>
    <s v="864202"/>
    <n v="6.95"/>
    <n v="6.95"/>
    <x v="2"/>
    <d v="2016-10-07T00:00:00"/>
    <x v="6"/>
    <n v="5010539"/>
    <n v="15.38"/>
    <n v="0.45188556566970089"/>
  </r>
  <r>
    <s v="COUNTY"/>
    <x v="53"/>
    <s v="864204"/>
    <n v="12.4"/>
    <n v="12.4"/>
    <x v="2"/>
    <d v="2016-10-07T00:00:00"/>
    <x v="6"/>
    <n v="5010539"/>
    <n v="15.38"/>
    <n v="0.80624187256176849"/>
  </r>
  <r>
    <s v="COUNTY"/>
    <x v="53"/>
    <s v="865477"/>
    <n v="6.45"/>
    <n v="6.45"/>
    <x v="2"/>
    <d v="2016-10-13T00:00:00"/>
    <x v="6"/>
    <n v="5009786"/>
    <n v="15.38"/>
    <n v="0.41937581274382313"/>
  </r>
  <r>
    <s v="COUNTY"/>
    <x v="53"/>
    <s v="866507"/>
    <n v="6.95"/>
    <n v="6.95"/>
    <x v="2"/>
    <d v="2016-10-14T00:00:00"/>
    <x v="6"/>
    <n v="5010629"/>
    <n v="15.38"/>
    <n v="0.45188556566970089"/>
  </r>
  <r>
    <s v="COUNTY"/>
    <x v="53"/>
    <s v="869145"/>
    <n v="9.92"/>
    <n v="9.92"/>
    <x v="2"/>
    <d v="2016-10-20T00:00:00"/>
    <x v="6"/>
    <n v="5784750"/>
    <n v="15.38"/>
    <n v="0.64499349804941475"/>
  </r>
  <r>
    <s v="AWH"/>
    <x v="53"/>
    <s v="13629847"/>
    <n v="15.38"/>
    <n v="15.38"/>
    <x v="2"/>
    <d v="2016-10-31T00:00:00"/>
    <x v="6"/>
    <n v="5014866"/>
    <n v="15.38"/>
    <n v="1"/>
  </r>
  <r>
    <s v="AWH"/>
    <x v="53"/>
    <s v="13629847"/>
    <n v="15.38"/>
    <n v="15.38"/>
    <x v="2"/>
    <d v="2016-10-31T00:00:00"/>
    <x v="6"/>
    <n v="5733460"/>
    <n v="15.38"/>
    <n v="1"/>
  </r>
  <r>
    <s v="SpokCity"/>
    <x v="53"/>
    <s v="13629847"/>
    <n v="76.900000000000006"/>
    <n v="76.900000000000006"/>
    <x v="2"/>
    <d v="2016-10-31T00:00:00"/>
    <x v="6"/>
    <n v="5733780"/>
    <n v="15.38"/>
    <n v="5"/>
  </r>
  <r>
    <s v="SpokCity"/>
    <x v="53"/>
    <s v="13629847"/>
    <n v="30.76"/>
    <n v="30.76"/>
    <x v="2"/>
    <d v="2016-10-31T00:00:00"/>
    <x v="6"/>
    <n v="5010853"/>
    <n v="15.38"/>
    <n v="2"/>
  </r>
  <r>
    <s v="COUNTY"/>
    <x v="53"/>
    <s v="13629847"/>
    <n v="276.83999999999997"/>
    <n v="276.83999999999997"/>
    <x v="2"/>
    <d v="2016-10-31T00:00:00"/>
    <x v="6"/>
    <n v="5765230"/>
    <n v="15.38"/>
    <n v="17.999999999999996"/>
  </r>
  <r>
    <s v="COUNTY"/>
    <x v="53"/>
    <s v="13629847"/>
    <n v="15.38"/>
    <n v="15.38"/>
    <x v="2"/>
    <d v="2016-10-31T00:00:00"/>
    <x v="6"/>
    <n v="5725670"/>
    <n v="15.38"/>
    <n v="1"/>
  </r>
  <r>
    <s v="COUNTY"/>
    <x v="53"/>
    <s v="13629847"/>
    <n v="15.38"/>
    <n v="15.38"/>
    <x v="2"/>
    <d v="2016-10-31T00:00:00"/>
    <x v="6"/>
    <n v="5010440"/>
    <n v="15.38"/>
    <n v="1"/>
  </r>
  <r>
    <s v="COUNTY"/>
    <x v="53"/>
    <s v="13629847"/>
    <n v="292.22000000000003"/>
    <n v="292.22000000000003"/>
    <x v="2"/>
    <d v="2016-10-31T00:00:00"/>
    <x v="6"/>
    <n v="5774030"/>
    <n v="15.38"/>
    <n v="19"/>
  </r>
  <r>
    <s v="COUNTY"/>
    <x v="53"/>
    <s v="13629847"/>
    <n v="30.76"/>
    <n v="30.76"/>
    <x v="2"/>
    <d v="2016-10-31T00:00:00"/>
    <x v="6"/>
    <n v="5782970"/>
    <n v="15.38"/>
    <n v="2"/>
  </r>
  <r>
    <s v="COUNTY"/>
    <x v="53"/>
    <s v="877103"/>
    <n v="13.84"/>
    <n v="13.84"/>
    <x v="2"/>
    <d v="2016-11-04T00:00:00"/>
    <x v="7"/>
    <n v="5010728"/>
    <n v="15.38"/>
    <n v="0.89986996098829641"/>
  </r>
  <r>
    <s v="COUNTY"/>
    <x v="53"/>
    <s v="881105"/>
    <n v="8.7100000000000009"/>
    <n v="8.7100000000000009"/>
    <x v="2"/>
    <d v="2016-11-17T00:00:00"/>
    <x v="7"/>
    <n v="5702970"/>
    <n v="15.38"/>
    <n v="0.56631989596879062"/>
  </r>
  <r>
    <s v="AWH"/>
    <x v="53"/>
    <s v="13860703"/>
    <n v="15.38"/>
    <n v="15.38"/>
    <x v="2"/>
    <d v="2016-11-30T00:00:00"/>
    <x v="7"/>
    <n v="5014866"/>
    <n v="15.38"/>
    <n v="1"/>
  </r>
  <r>
    <s v="AWH"/>
    <x v="53"/>
    <s v="13860703"/>
    <n v="15.38"/>
    <n v="15.38"/>
    <x v="2"/>
    <d v="2016-11-30T00:00:00"/>
    <x v="7"/>
    <n v="5733460"/>
    <n v="15.38"/>
    <n v="1"/>
  </r>
  <r>
    <s v="SpokCity"/>
    <x v="53"/>
    <s v="13860703"/>
    <n v="76.900000000000006"/>
    <n v="76.900000000000006"/>
    <x v="2"/>
    <d v="2016-11-30T00:00:00"/>
    <x v="7"/>
    <n v="5711990"/>
    <n v="15.38"/>
    <n v="5"/>
  </r>
  <r>
    <s v="SpokCity"/>
    <x v="53"/>
    <s v="13860703"/>
    <n v="30.76"/>
    <n v="30.76"/>
    <x v="2"/>
    <d v="2016-11-30T00:00:00"/>
    <x v="7"/>
    <n v="5010875"/>
    <n v="15.38"/>
    <n v="2"/>
  </r>
  <r>
    <s v="COUNTY"/>
    <x v="53"/>
    <s v="13860703"/>
    <n v="276.83999999999997"/>
    <n v="276.83999999999997"/>
    <x v="2"/>
    <d v="2016-11-30T00:00:00"/>
    <x v="7"/>
    <n v="5777570"/>
    <n v="15.38"/>
    <n v="17.999999999999996"/>
  </r>
  <r>
    <s v="COUNTY"/>
    <x v="53"/>
    <s v="13860703"/>
    <n v="15.38"/>
    <n v="15.38"/>
    <x v="2"/>
    <d v="2016-11-30T00:00:00"/>
    <x v="7"/>
    <n v="5725670"/>
    <n v="15.38"/>
    <n v="1"/>
  </r>
  <r>
    <s v="COUNTY"/>
    <x v="53"/>
    <s v="13860703"/>
    <n v="15.38"/>
    <n v="15.38"/>
    <x v="2"/>
    <d v="2016-11-30T00:00:00"/>
    <x v="7"/>
    <n v="5010440"/>
    <n v="15.38"/>
    <n v="1"/>
  </r>
  <r>
    <s v="COUNTY"/>
    <x v="53"/>
    <s v="13860703"/>
    <n v="292.22000000000003"/>
    <n v="292.22000000000003"/>
    <x v="2"/>
    <d v="2016-11-30T00:00:00"/>
    <x v="7"/>
    <n v="5013019"/>
    <n v="15.38"/>
    <n v="19"/>
  </r>
  <r>
    <s v="COUNTY"/>
    <x v="53"/>
    <s v="13860703"/>
    <n v="30.76"/>
    <n v="30.76"/>
    <x v="2"/>
    <d v="2016-11-30T00:00:00"/>
    <x v="7"/>
    <n v="5782970"/>
    <n v="15.38"/>
    <n v="2"/>
  </r>
  <r>
    <s v="COUNTY"/>
    <x v="53"/>
    <s v="893208"/>
    <n v="6.95"/>
    <n v="6.95"/>
    <x v="2"/>
    <d v="2016-12-14T00:00:00"/>
    <x v="8"/>
    <n v="5010431"/>
    <n v="15.38"/>
    <n v="0.45188556566970089"/>
  </r>
  <r>
    <s v="COUNTY"/>
    <x v="53"/>
    <s v="895589"/>
    <n v="7.94"/>
    <n v="7.94"/>
    <x v="2"/>
    <d v="2016-12-16T00:00:00"/>
    <x v="8"/>
    <n v="5014843"/>
    <n v="15.38"/>
    <n v="0.51625487646293888"/>
  </r>
  <r>
    <s v="AWH"/>
    <x v="53"/>
    <s v="14071088"/>
    <n v="15.38"/>
    <n v="15.38"/>
    <x v="2"/>
    <d v="2016-12-31T00:00:00"/>
    <x v="8"/>
    <n v="5014866"/>
    <n v="15.38"/>
    <n v="1"/>
  </r>
  <r>
    <s v="AWH"/>
    <x v="53"/>
    <s v="14071088"/>
    <n v="15.38"/>
    <n v="15.38"/>
    <x v="2"/>
    <d v="2016-12-31T00:00:00"/>
    <x v="8"/>
    <n v="5733460"/>
    <n v="15.38"/>
    <n v="1"/>
  </r>
  <r>
    <s v="SpokCity"/>
    <x v="53"/>
    <s v="14071088"/>
    <n v="76.900000000000006"/>
    <n v="76.900000000000006"/>
    <x v="2"/>
    <d v="2016-12-31T00:00:00"/>
    <x v="8"/>
    <n v="5733780"/>
    <n v="15.38"/>
    <n v="5"/>
  </r>
  <r>
    <s v="SpokCity"/>
    <x v="53"/>
    <s v="14071088"/>
    <n v="30.76"/>
    <n v="30.76"/>
    <x v="2"/>
    <d v="2016-12-31T00:00:00"/>
    <x v="8"/>
    <n v="5010853"/>
    <n v="15.38"/>
    <n v="2"/>
  </r>
  <r>
    <s v="COUNTY"/>
    <x v="53"/>
    <s v="14071088"/>
    <n v="276.83999999999997"/>
    <n v="276.83999999999997"/>
    <x v="2"/>
    <d v="2016-12-31T00:00:00"/>
    <x v="8"/>
    <n v="5765230"/>
    <n v="15.38"/>
    <n v="17.999999999999996"/>
  </r>
  <r>
    <s v="COUNTY"/>
    <x v="53"/>
    <s v="14071088"/>
    <n v="15.38"/>
    <n v="15.38"/>
    <x v="2"/>
    <d v="2016-12-31T00:00:00"/>
    <x v="8"/>
    <n v="5725670"/>
    <n v="15.38"/>
    <n v="1"/>
  </r>
  <r>
    <s v="COUNTY"/>
    <x v="53"/>
    <s v="14071088"/>
    <n v="15.38"/>
    <n v="15.38"/>
    <x v="2"/>
    <d v="2016-12-31T00:00:00"/>
    <x v="8"/>
    <n v="5010440"/>
    <n v="15.38"/>
    <n v="1"/>
  </r>
  <r>
    <s v="COUNTY"/>
    <x v="53"/>
    <s v="14071088"/>
    <n v="292.22000000000003"/>
    <n v="292.22000000000003"/>
    <x v="2"/>
    <d v="2016-12-31T00:00:00"/>
    <x v="8"/>
    <n v="5774030"/>
    <n v="15.38"/>
    <n v="19"/>
  </r>
  <r>
    <s v="COUNTY"/>
    <x v="53"/>
    <s v="14071088"/>
    <n v="30.76"/>
    <n v="30.76"/>
    <x v="2"/>
    <d v="2016-12-31T00:00:00"/>
    <x v="8"/>
    <n v="5782970"/>
    <n v="15.38"/>
    <n v="2"/>
  </r>
  <r>
    <s v="COUNTY"/>
    <x v="53"/>
    <s v="915189"/>
    <n v="13.39"/>
    <n v="13.39"/>
    <x v="2"/>
    <d v="2017-01-27T00:00:00"/>
    <x v="9"/>
    <n v="5782970"/>
    <n v="15.38"/>
    <n v="0.87061118335500653"/>
  </r>
  <r>
    <s v="AWH"/>
    <x v="53"/>
    <s v="14319018"/>
    <n v="15.38"/>
    <n v="15.38"/>
    <x v="2"/>
    <d v="2017-01-31T00:00:00"/>
    <x v="9"/>
    <n v="5014866"/>
    <n v="15.38"/>
    <n v="1"/>
  </r>
  <r>
    <s v="AWH"/>
    <x v="53"/>
    <s v="14319018"/>
    <n v="15.38"/>
    <n v="15.38"/>
    <x v="2"/>
    <d v="2017-01-31T00:00:00"/>
    <x v="9"/>
    <n v="5733460"/>
    <n v="15.38"/>
    <n v="1"/>
  </r>
  <r>
    <s v="SpokCity"/>
    <x v="53"/>
    <s v="14319018"/>
    <n v="76.900000000000006"/>
    <n v="76.900000000000006"/>
    <x v="2"/>
    <d v="2017-01-31T00:00:00"/>
    <x v="9"/>
    <n v="5711990"/>
    <n v="15.38"/>
    <n v="5"/>
  </r>
  <r>
    <s v="SpokCity"/>
    <x v="53"/>
    <s v="14319018"/>
    <n v="30.76"/>
    <n v="30.76"/>
    <x v="2"/>
    <d v="2017-01-31T00:00:00"/>
    <x v="9"/>
    <n v="5010875"/>
    <n v="15.38"/>
    <n v="2"/>
  </r>
  <r>
    <s v="COUNTY"/>
    <x v="53"/>
    <s v="14319018"/>
    <n v="292.22000000000003"/>
    <n v="292.22000000000003"/>
    <x v="2"/>
    <d v="2017-01-31T00:00:00"/>
    <x v="9"/>
    <n v="5777570"/>
    <n v="15.38"/>
    <n v="19"/>
  </r>
  <r>
    <s v="COUNTY"/>
    <x v="53"/>
    <s v="14319018"/>
    <n v="15.38"/>
    <n v="15.38"/>
    <x v="2"/>
    <d v="2017-01-31T00:00:00"/>
    <x v="9"/>
    <n v="5725670"/>
    <n v="15.38"/>
    <n v="1"/>
  </r>
  <r>
    <s v="COUNTY"/>
    <x v="53"/>
    <s v="14319018"/>
    <n v="15.38"/>
    <n v="15.38"/>
    <x v="2"/>
    <d v="2017-01-31T00:00:00"/>
    <x v="9"/>
    <n v="5010440"/>
    <n v="15.38"/>
    <n v="1"/>
  </r>
  <r>
    <s v="COUNTY"/>
    <x v="53"/>
    <s v="14319018"/>
    <n v="292.22000000000003"/>
    <n v="292.22000000000003"/>
    <x v="2"/>
    <d v="2017-01-31T00:00:00"/>
    <x v="9"/>
    <n v="5013019"/>
    <n v="15.38"/>
    <n v="19"/>
  </r>
  <r>
    <s v="COUNTY"/>
    <x v="53"/>
    <s v="14319018"/>
    <n v="15.38"/>
    <n v="15.38"/>
    <x v="2"/>
    <d v="2017-01-31T00:00:00"/>
    <x v="9"/>
    <n v="5010521"/>
    <n v="15.38"/>
    <n v="1"/>
  </r>
  <r>
    <s v="COUNTY"/>
    <x v="53"/>
    <s v="917958"/>
    <n v="15.38"/>
    <n v="15.38"/>
    <x v="2"/>
    <d v="2017-02-01T00:00:00"/>
    <x v="10"/>
    <n v="5782970"/>
    <n v="15.38"/>
    <n v="1"/>
  </r>
  <r>
    <s v="SpokCity"/>
    <x v="53"/>
    <s v="924713"/>
    <n v="15.38"/>
    <n v="15.38"/>
    <x v="2"/>
    <d v="2017-02-28T00:00:00"/>
    <x v="10"/>
    <n v="5010853"/>
    <n v="15.38"/>
    <n v="1"/>
  </r>
  <r>
    <s v="AWH"/>
    <x v="53"/>
    <s v="14497989"/>
    <n v="15.38"/>
    <n v="15.38"/>
    <x v="2"/>
    <d v="2017-02-28T00:00:00"/>
    <x v="10"/>
    <n v="5014866"/>
    <n v="15.38"/>
    <n v="1"/>
  </r>
  <r>
    <s v="AWH"/>
    <x v="53"/>
    <s v="14497989"/>
    <n v="15.38"/>
    <n v="15.38"/>
    <x v="2"/>
    <d v="2017-02-28T00:00:00"/>
    <x v="10"/>
    <n v="5733460"/>
    <n v="15.38"/>
    <n v="1"/>
  </r>
  <r>
    <s v="SpokCity"/>
    <x v="53"/>
    <s v="14497989"/>
    <n v="76.900000000000006"/>
    <n v="76.900000000000006"/>
    <x v="2"/>
    <d v="2017-02-28T00:00:00"/>
    <x v="10"/>
    <n v="5733780"/>
    <n v="15.38"/>
    <n v="5"/>
  </r>
  <r>
    <s v="SpokCity"/>
    <x v="53"/>
    <s v="14497989"/>
    <n v="15.38"/>
    <n v="15.38"/>
    <x v="2"/>
    <d v="2017-02-28T00:00:00"/>
    <x v="10"/>
    <n v="5010875"/>
    <n v="15.38"/>
    <n v="1"/>
  </r>
  <r>
    <s v="COUNTY"/>
    <x v="53"/>
    <s v="14497989"/>
    <n v="276.83999999999997"/>
    <n v="276.83999999999997"/>
    <x v="2"/>
    <d v="2017-02-28T00:00:00"/>
    <x v="10"/>
    <n v="5765230"/>
    <n v="15.38"/>
    <n v="17.999999999999996"/>
  </r>
  <r>
    <s v="COUNTY"/>
    <x v="53"/>
    <s v="14497989"/>
    <n v="15.38"/>
    <n v="15.38"/>
    <x v="2"/>
    <d v="2017-02-28T00:00:00"/>
    <x v="10"/>
    <n v="5725670"/>
    <n v="15.38"/>
    <n v="1"/>
  </r>
  <r>
    <s v="COUNTY"/>
    <x v="53"/>
    <s v="14497989"/>
    <n v="15.38"/>
    <n v="15.38"/>
    <x v="2"/>
    <d v="2017-02-28T00:00:00"/>
    <x v="10"/>
    <n v="5010440"/>
    <n v="15.38"/>
    <n v="1"/>
  </r>
  <r>
    <s v="COUNTY"/>
    <x v="53"/>
    <s v="14497989"/>
    <n v="292.22000000000003"/>
    <n v="292.22000000000003"/>
    <x v="2"/>
    <d v="2017-02-28T00:00:00"/>
    <x v="10"/>
    <n v="5774030"/>
    <n v="15.38"/>
    <n v="19"/>
  </r>
  <r>
    <s v="COUNTY"/>
    <x v="53"/>
    <s v="14497989"/>
    <n v="15.38"/>
    <n v="15.38"/>
    <x v="2"/>
    <d v="2017-02-28T00:00:00"/>
    <x v="10"/>
    <n v="5010521"/>
    <n v="15.38"/>
    <n v="1"/>
  </r>
  <r>
    <s v="COUNTY"/>
    <x v="53"/>
    <s v="924716"/>
    <n v="15.38"/>
    <n v="15.38"/>
    <x v="2"/>
    <d v="2017-03-01T00:00:00"/>
    <x v="11"/>
    <n v="5790800"/>
    <n v="15.38"/>
    <n v="1"/>
  </r>
  <r>
    <s v="COUNTY"/>
    <x v="53"/>
    <s v="927630"/>
    <n v="1.49"/>
    <n v="1.49"/>
    <x v="2"/>
    <d v="2017-03-03T00:00:00"/>
    <x v="11"/>
    <n v="5010728"/>
    <n v="15.38"/>
    <n v="9.6879063719115727E-2"/>
  </r>
  <r>
    <s v="COUNTY"/>
    <x v="53"/>
    <s v="931540"/>
    <n v="7.94"/>
    <n v="7.94"/>
    <x v="2"/>
    <d v="2017-03-16T00:00:00"/>
    <x v="11"/>
    <n v="5781040"/>
    <n v="15.38"/>
    <n v="0.51625487646293888"/>
  </r>
  <r>
    <s v="COUNTY"/>
    <x v="53"/>
    <s v="932100"/>
    <n v="7.44"/>
    <n v="7.44"/>
    <x v="2"/>
    <d v="2017-03-17T00:00:00"/>
    <x v="11"/>
    <n v="5010728"/>
    <n v="15.38"/>
    <n v="0.48374512353706112"/>
  </r>
  <r>
    <s v="COUNTY"/>
    <x v="53"/>
    <s v="938812"/>
    <n v="15.38"/>
    <n v="15.38"/>
    <x v="2"/>
    <d v="2017-03-31T00:00:00"/>
    <x v="11"/>
    <n v="5722480"/>
    <n v="15.38"/>
    <n v="1"/>
  </r>
  <r>
    <s v="AWH"/>
    <x v="53"/>
    <s v="14767594"/>
    <n v="15.38"/>
    <n v="15.38"/>
    <x v="2"/>
    <d v="2017-03-31T00:00:00"/>
    <x v="11"/>
    <n v="5014866"/>
    <n v="15.38"/>
    <n v="1"/>
  </r>
  <r>
    <s v="AWH"/>
    <x v="53"/>
    <s v="14767594"/>
    <n v="15.38"/>
    <n v="15.38"/>
    <x v="2"/>
    <d v="2017-03-31T00:00:00"/>
    <x v="11"/>
    <n v="5733460"/>
    <n v="15.38"/>
    <n v="1"/>
  </r>
  <r>
    <s v="SpokCity"/>
    <x v="53"/>
    <s v="14767594"/>
    <n v="76.900000000000006"/>
    <n v="76.900000000000006"/>
    <x v="2"/>
    <d v="2017-03-31T00:00:00"/>
    <x v="11"/>
    <n v="5711990"/>
    <n v="15.38"/>
    <n v="5"/>
  </r>
  <r>
    <s v="SpokCity"/>
    <x v="53"/>
    <s v="14767594"/>
    <n v="15.38"/>
    <n v="15.38"/>
    <x v="2"/>
    <d v="2017-03-31T00:00:00"/>
    <x v="11"/>
    <n v="5010875"/>
    <n v="15.38"/>
    <n v="1"/>
  </r>
  <r>
    <s v="COUNTY"/>
    <x v="53"/>
    <s v="14767594"/>
    <n v="261.45999999999998"/>
    <n v="261.45999999999998"/>
    <x v="2"/>
    <d v="2017-03-31T00:00:00"/>
    <x v="11"/>
    <n v="5777570"/>
    <n v="15.38"/>
    <n v="16.999999999999996"/>
  </r>
  <r>
    <s v="COUNTY"/>
    <x v="53"/>
    <s v="14767594"/>
    <n v="15.38"/>
    <n v="15.38"/>
    <x v="2"/>
    <d v="2017-03-31T00:00:00"/>
    <x v="11"/>
    <n v="5725670"/>
    <n v="15.38"/>
    <n v="1"/>
  </r>
  <r>
    <s v="COUNTY"/>
    <x v="53"/>
    <s v="14767594"/>
    <n v="15.38"/>
    <n v="15.38"/>
    <x v="2"/>
    <d v="2017-03-31T00:00:00"/>
    <x v="11"/>
    <n v="5010440"/>
    <n v="15.38"/>
    <n v="1"/>
  </r>
  <r>
    <s v="COUNTY"/>
    <x v="53"/>
    <s v="14767594"/>
    <n v="276.83999999999997"/>
    <n v="276.83999999999997"/>
    <x v="2"/>
    <d v="2017-03-31T00:00:00"/>
    <x v="11"/>
    <n v="5013019"/>
    <n v="15.38"/>
    <n v="17.999999999999996"/>
  </r>
  <r>
    <s v="COUNTY"/>
    <x v="53"/>
    <s v="14767594"/>
    <n v="30.76"/>
    <n v="30.76"/>
    <x v="2"/>
    <d v="2017-03-31T00:00:00"/>
    <x v="11"/>
    <n v="5782970"/>
    <n v="15.38"/>
    <n v="2"/>
  </r>
  <r>
    <s v="COUNTY"/>
    <x v="54"/>
    <s v="772969"/>
    <n v="2239.88"/>
    <n v="2239.88"/>
    <x v="2"/>
    <d v="2016-04-01T00:00:00"/>
    <x v="0"/>
    <n v="5010721"/>
    <n v="646.12"/>
    <n v="3.4666625394663533"/>
  </r>
  <r>
    <s v="COUNTY"/>
    <x v="54"/>
    <s v="12053654"/>
    <n v="1292.24"/>
    <n v="1292.24"/>
    <x v="2"/>
    <d v="2016-04-30T00:00:00"/>
    <x v="0"/>
    <n v="5010531"/>
    <n v="646.12"/>
    <n v="2"/>
  </r>
  <r>
    <s v="COUNTY"/>
    <x v="54"/>
    <s v="12281785"/>
    <n v="1292.24"/>
    <n v="1292.24"/>
    <x v="2"/>
    <d v="2016-05-31T00:00:00"/>
    <x v="1"/>
    <n v="5754110"/>
    <n v="646.12"/>
    <n v="2"/>
  </r>
  <r>
    <s v="COUNTY"/>
    <x v="54"/>
    <s v="801965"/>
    <n v="2067.6"/>
    <n v="2067.6"/>
    <x v="2"/>
    <d v="2016-06-01T00:00:00"/>
    <x v="2"/>
    <n v="5010721"/>
    <n v="646.12"/>
    <n v="3.2000247632018817"/>
  </r>
  <r>
    <s v="COUNTY"/>
    <x v="54"/>
    <s v="12565628"/>
    <n v="1292.24"/>
    <n v="1292.24"/>
    <x v="2"/>
    <d v="2016-06-30T00:00:00"/>
    <x v="2"/>
    <n v="5010531"/>
    <n v="646.12"/>
    <n v="2"/>
  </r>
  <r>
    <s v="COUNTY"/>
    <x v="54"/>
    <s v="12822783"/>
    <n v="3876.72"/>
    <n v="3876.72"/>
    <x v="2"/>
    <d v="2016-07-31T00:00:00"/>
    <x v="3"/>
    <n v="5754110"/>
    <n v="646.12"/>
    <n v="6"/>
  </r>
  <r>
    <s v="COUNTY"/>
    <x v="54"/>
    <s v="13084370"/>
    <n v="3876.72"/>
    <n v="3876.72"/>
    <x v="2"/>
    <d v="2016-08-31T00:00:00"/>
    <x v="4"/>
    <n v="5010531"/>
    <n v="646.12"/>
    <n v="6"/>
  </r>
  <r>
    <s v="COUNTY"/>
    <x v="54"/>
    <s v="861690"/>
    <n v="2584.48"/>
    <n v="2584.48"/>
    <x v="2"/>
    <d v="2016-09-30T00:00:00"/>
    <x v="5"/>
    <n v="5010721"/>
    <n v="646.12"/>
    <n v="4"/>
  </r>
  <r>
    <s v="COUNTY"/>
    <x v="54"/>
    <s v="13360500"/>
    <n v="1292.24"/>
    <n v="1292.24"/>
    <x v="2"/>
    <d v="2016-09-30T00:00:00"/>
    <x v="5"/>
    <n v="5754110"/>
    <n v="646.12"/>
    <n v="2"/>
  </r>
  <r>
    <s v="COUNTY"/>
    <x v="54"/>
    <s v="13629847"/>
    <n v="1292.24"/>
    <n v="1292.24"/>
    <x v="2"/>
    <d v="2016-10-31T00:00:00"/>
    <x v="6"/>
    <n v="5010531"/>
    <n v="646.12"/>
    <n v="2"/>
  </r>
  <r>
    <s v="COUNTY"/>
    <x v="54"/>
    <s v="13860703"/>
    <n v="1292.24"/>
    <n v="1292.24"/>
    <x v="2"/>
    <d v="2016-11-30T00:00:00"/>
    <x v="7"/>
    <n v="5754110"/>
    <n v="646.12"/>
    <n v="2"/>
  </r>
  <r>
    <s v="COUNTY"/>
    <x v="54"/>
    <s v="14071088"/>
    <n v="1292.24"/>
    <n v="1292.24"/>
    <x v="2"/>
    <d v="2016-12-31T00:00:00"/>
    <x v="8"/>
    <n v="5010531"/>
    <n v="646.12"/>
    <n v="2"/>
  </r>
  <r>
    <s v="COUNTY"/>
    <x v="54"/>
    <s v="14319018"/>
    <n v="1308.52"/>
    <n v="1308.52"/>
    <x v="2"/>
    <d v="2017-01-31T00:00:00"/>
    <x v="9"/>
    <n v="5754110"/>
    <n v="654.26"/>
    <n v="2"/>
  </r>
  <r>
    <s v="COUNTY"/>
    <x v="54"/>
    <s v="917950"/>
    <n v="537.42999999999995"/>
    <n v="537.42999999999995"/>
    <x v="2"/>
    <d v="2017-02-06T00:00:00"/>
    <x v="10"/>
    <n v="5789560"/>
    <n v="654.26"/>
    <n v="0.82143184666646285"/>
  </r>
  <r>
    <s v="COUNTY"/>
    <x v="54"/>
    <s v="14497989"/>
    <n v="1308.52"/>
    <n v="1308.52"/>
    <x v="2"/>
    <d v="2017-02-28T00:00:00"/>
    <x v="10"/>
    <n v="5010531"/>
    <n v="654.26"/>
    <n v="2"/>
  </r>
  <r>
    <s v="COUNTY"/>
    <x v="54"/>
    <s v="931526"/>
    <n v="633.15"/>
    <n v="633.15"/>
    <x v="2"/>
    <d v="2017-03-17T00:00:00"/>
    <x v="11"/>
    <n v="5010721"/>
    <n v="654.26"/>
    <n v="0.96773453978540636"/>
  </r>
  <r>
    <s v="COUNTY"/>
    <x v="54"/>
    <s v="14767594"/>
    <n v="654.26"/>
    <n v="654.26"/>
    <x v="2"/>
    <d v="2017-03-31T00:00:00"/>
    <x v="11"/>
    <n v="5789560"/>
    <n v="654.26"/>
    <n v="1"/>
  </r>
  <r>
    <s v="COUNTY"/>
    <x v="54"/>
    <s v="14767594"/>
    <n v="1308.52"/>
    <n v="1308.52"/>
    <x v="2"/>
    <d v="2017-03-31T00:00:00"/>
    <x v="11"/>
    <n v="5754110"/>
    <n v="654.26"/>
    <n v="2"/>
  </r>
  <r>
    <s v="AWH"/>
    <x v="55"/>
    <s v="12053654"/>
    <n v="2907.54"/>
    <n v="2907.54"/>
    <x v="2"/>
    <d v="2016-04-30T00:00:00"/>
    <x v="0"/>
    <n v="5012393"/>
    <n v="969.18"/>
    <n v="3"/>
  </r>
  <r>
    <s v="COUNTY"/>
    <x v="55"/>
    <s v="12053654"/>
    <n v="969.18"/>
    <n v="969.18"/>
    <x v="2"/>
    <d v="2016-04-30T00:00:00"/>
    <x v="0"/>
    <n v="5012394"/>
    <n v="969.18"/>
    <n v="1"/>
  </r>
  <r>
    <s v="COUNTY"/>
    <x v="55"/>
    <s v="12053654"/>
    <n v="969.18"/>
    <n v="969.18"/>
    <x v="2"/>
    <d v="2016-04-30T00:00:00"/>
    <x v="0"/>
    <n v="5010363"/>
    <n v="969.18"/>
    <n v="1"/>
  </r>
  <r>
    <s v="AWH"/>
    <x v="55"/>
    <s v="12281785"/>
    <n v="2907.54"/>
    <n v="2907.54"/>
    <x v="2"/>
    <d v="2016-05-31T00:00:00"/>
    <x v="1"/>
    <n v="5012393"/>
    <n v="969.18"/>
    <n v="3"/>
  </r>
  <r>
    <s v="COUNTY"/>
    <x v="55"/>
    <s v="12281785"/>
    <n v="969.18"/>
    <n v="969.18"/>
    <x v="2"/>
    <d v="2016-05-31T00:00:00"/>
    <x v="1"/>
    <n v="5012394"/>
    <n v="969.18"/>
    <n v="1"/>
  </r>
  <r>
    <s v="COUNTY"/>
    <x v="55"/>
    <s v="12281785"/>
    <n v="969.18"/>
    <n v="969.18"/>
    <x v="2"/>
    <d v="2016-05-31T00:00:00"/>
    <x v="1"/>
    <n v="5010363"/>
    <n v="969.18"/>
    <n v="1"/>
  </r>
  <r>
    <s v="AWH"/>
    <x v="55"/>
    <s v="12565628"/>
    <n v="2907.54"/>
    <n v="2907.54"/>
    <x v="2"/>
    <d v="2016-06-30T00:00:00"/>
    <x v="2"/>
    <n v="5012393"/>
    <n v="969.18"/>
    <n v="3"/>
  </r>
  <r>
    <s v="COUNTY"/>
    <x v="55"/>
    <s v="12565628"/>
    <n v="969.18"/>
    <n v="969.18"/>
    <x v="2"/>
    <d v="2016-06-30T00:00:00"/>
    <x v="2"/>
    <n v="5012394"/>
    <n v="969.18"/>
    <n v="1"/>
  </r>
  <r>
    <s v="COUNTY"/>
    <x v="55"/>
    <s v="12565628"/>
    <n v="969.18"/>
    <n v="969.18"/>
    <x v="2"/>
    <d v="2016-06-30T00:00:00"/>
    <x v="2"/>
    <n v="5010363"/>
    <n v="969.18"/>
    <n v="1"/>
  </r>
  <r>
    <s v="AWH"/>
    <x v="55"/>
    <s v="12822783"/>
    <n v="2907.54"/>
    <n v="2907.54"/>
    <x v="2"/>
    <d v="2016-07-31T00:00:00"/>
    <x v="3"/>
    <n v="5012393"/>
    <n v="969.18"/>
    <n v="3"/>
  </r>
  <r>
    <s v="COUNTY"/>
    <x v="55"/>
    <s v="12822783"/>
    <n v="969.18"/>
    <n v="969.18"/>
    <x v="2"/>
    <d v="2016-07-31T00:00:00"/>
    <x v="3"/>
    <n v="5012394"/>
    <n v="969.18"/>
    <n v="1"/>
  </r>
  <r>
    <s v="COUNTY"/>
    <x v="55"/>
    <s v="12822783"/>
    <n v="969.18"/>
    <n v="969.18"/>
    <x v="2"/>
    <d v="2016-07-31T00:00:00"/>
    <x v="3"/>
    <n v="5010363"/>
    <n v="969.18"/>
    <n v="1"/>
  </r>
  <r>
    <s v="AWH"/>
    <x v="55"/>
    <s v="13084370"/>
    <n v="2907.54"/>
    <n v="2907.54"/>
    <x v="2"/>
    <d v="2016-08-31T00:00:00"/>
    <x v="4"/>
    <n v="5012393"/>
    <n v="969.18"/>
    <n v="3"/>
  </r>
  <r>
    <s v="COUNTY"/>
    <x v="55"/>
    <s v="13084370"/>
    <n v="969.18"/>
    <n v="969.18"/>
    <x v="2"/>
    <d v="2016-08-31T00:00:00"/>
    <x v="4"/>
    <n v="5012394"/>
    <n v="969.18"/>
    <n v="1"/>
  </r>
  <r>
    <s v="COUNTY"/>
    <x v="55"/>
    <s v="13084370"/>
    <n v="969.18"/>
    <n v="969.18"/>
    <x v="2"/>
    <d v="2016-08-31T00:00:00"/>
    <x v="4"/>
    <n v="5010363"/>
    <n v="969.18"/>
    <n v="1"/>
  </r>
  <r>
    <s v="AWH"/>
    <x v="55"/>
    <s v="13360500"/>
    <n v="2907.54"/>
    <n v="2907.54"/>
    <x v="2"/>
    <d v="2016-09-30T00:00:00"/>
    <x v="5"/>
    <n v="5012393"/>
    <n v="969.18"/>
    <n v="3"/>
  </r>
  <r>
    <s v="COUNTY"/>
    <x v="55"/>
    <s v="13360500"/>
    <n v="969.18"/>
    <n v="969.18"/>
    <x v="2"/>
    <d v="2016-09-30T00:00:00"/>
    <x v="5"/>
    <n v="5012394"/>
    <n v="969.18"/>
    <n v="1"/>
  </r>
  <r>
    <s v="COUNTY"/>
    <x v="55"/>
    <s v="13360500"/>
    <n v="969.18"/>
    <n v="969.18"/>
    <x v="2"/>
    <d v="2016-09-30T00:00:00"/>
    <x v="5"/>
    <n v="5010363"/>
    <n v="969.18"/>
    <n v="1"/>
  </r>
  <r>
    <s v="AWH"/>
    <x v="55"/>
    <s v="13629847"/>
    <n v="2907.54"/>
    <n v="2907.54"/>
    <x v="2"/>
    <d v="2016-10-31T00:00:00"/>
    <x v="6"/>
    <n v="5012393"/>
    <n v="969.18"/>
    <n v="3"/>
  </r>
  <r>
    <s v="COUNTY"/>
    <x v="55"/>
    <s v="13629847"/>
    <n v="969.18"/>
    <n v="969.18"/>
    <x v="2"/>
    <d v="2016-10-31T00:00:00"/>
    <x v="6"/>
    <n v="5012394"/>
    <n v="969.18"/>
    <n v="1"/>
  </r>
  <r>
    <s v="COUNTY"/>
    <x v="55"/>
    <s v="13629847"/>
    <n v="969.18"/>
    <n v="969.18"/>
    <x v="2"/>
    <d v="2016-10-31T00:00:00"/>
    <x v="6"/>
    <n v="5010363"/>
    <n v="969.18"/>
    <n v="1"/>
  </r>
  <r>
    <s v="AWH"/>
    <x v="55"/>
    <s v="13860703"/>
    <n v="2907.54"/>
    <n v="2907.54"/>
    <x v="2"/>
    <d v="2016-11-30T00:00:00"/>
    <x v="7"/>
    <n v="5012393"/>
    <n v="969.18"/>
    <n v="3"/>
  </r>
  <r>
    <s v="COUNTY"/>
    <x v="55"/>
    <s v="13860703"/>
    <n v="969.18"/>
    <n v="969.18"/>
    <x v="2"/>
    <d v="2016-11-30T00:00:00"/>
    <x v="7"/>
    <n v="5012394"/>
    <n v="969.18"/>
    <n v="1"/>
  </r>
  <r>
    <s v="COUNTY"/>
    <x v="55"/>
    <s v="13860703"/>
    <n v="969.18"/>
    <n v="969.18"/>
    <x v="2"/>
    <d v="2016-11-30T00:00:00"/>
    <x v="7"/>
    <n v="5010363"/>
    <n v="969.18"/>
    <n v="1"/>
  </r>
  <r>
    <s v="AWH"/>
    <x v="55"/>
    <s v="14071088"/>
    <n v="2907.54"/>
    <n v="2907.54"/>
    <x v="2"/>
    <d v="2016-12-31T00:00:00"/>
    <x v="8"/>
    <n v="5012393"/>
    <n v="969.18"/>
    <n v="3"/>
  </r>
  <r>
    <s v="COUNTY"/>
    <x v="55"/>
    <s v="14071088"/>
    <n v="969.18"/>
    <n v="969.18"/>
    <x v="2"/>
    <d v="2016-12-31T00:00:00"/>
    <x v="8"/>
    <n v="5012394"/>
    <n v="969.18"/>
    <n v="1"/>
  </r>
  <r>
    <s v="COUNTY"/>
    <x v="55"/>
    <s v="14071088"/>
    <n v="969.18"/>
    <n v="969.18"/>
    <x v="2"/>
    <d v="2016-12-31T00:00:00"/>
    <x v="8"/>
    <n v="5010363"/>
    <n v="969.18"/>
    <n v="1"/>
  </r>
  <r>
    <s v="AWH"/>
    <x v="55"/>
    <s v="14319018"/>
    <n v="1962.78"/>
    <n v="1962.78"/>
    <x v="2"/>
    <d v="2017-01-31T00:00:00"/>
    <x v="9"/>
    <n v="5012393"/>
    <n v="981.39"/>
    <n v="2"/>
  </r>
  <r>
    <s v="COUNTY"/>
    <x v="55"/>
    <s v="14319018"/>
    <n v="981.39"/>
    <n v="981.39"/>
    <x v="2"/>
    <d v="2017-01-31T00:00:00"/>
    <x v="9"/>
    <n v="5012394"/>
    <n v="981.39"/>
    <n v="1"/>
  </r>
  <r>
    <s v="COUNTY"/>
    <x v="55"/>
    <s v="14319018"/>
    <n v="654.26"/>
    <n v="654.26"/>
    <x v="2"/>
    <d v="2017-01-31T00:00:00"/>
    <x v="9"/>
    <n v="5010363"/>
    <n v="981.39"/>
    <n v="0.66666666666666663"/>
  </r>
  <r>
    <s v="AWH"/>
    <x v="55"/>
    <s v="14497989"/>
    <n v="1962.78"/>
    <n v="1962.78"/>
    <x v="2"/>
    <d v="2017-02-28T00:00:00"/>
    <x v="10"/>
    <n v="5012393"/>
    <n v="981.39"/>
    <n v="2"/>
  </r>
  <r>
    <s v="COUNTY"/>
    <x v="55"/>
    <s v="14497989"/>
    <n v="981.39"/>
    <n v="981.39"/>
    <x v="2"/>
    <d v="2017-02-28T00:00:00"/>
    <x v="10"/>
    <n v="5012394"/>
    <n v="981.39"/>
    <n v="1"/>
  </r>
  <r>
    <s v="COUNTY"/>
    <x v="55"/>
    <s v="14497989"/>
    <n v="654.26"/>
    <n v="654.26"/>
    <x v="2"/>
    <d v="2017-02-28T00:00:00"/>
    <x v="10"/>
    <n v="5010363"/>
    <n v="981.39"/>
    <n v="0.66666666666666663"/>
  </r>
  <r>
    <s v="AWH"/>
    <x v="55"/>
    <s v="14767594"/>
    <n v="1962.78"/>
    <n v="1962.78"/>
    <x v="2"/>
    <d v="2017-03-31T00:00:00"/>
    <x v="11"/>
    <n v="5012393"/>
    <n v="981.39"/>
    <n v="2"/>
  </r>
  <r>
    <s v="COUNTY"/>
    <x v="55"/>
    <s v="14767594"/>
    <n v="981.39"/>
    <n v="981.39"/>
    <x v="2"/>
    <d v="2017-03-31T00:00:00"/>
    <x v="11"/>
    <n v="5012394"/>
    <n v="981.39"/>
    <n v="1"/>
  </r>
  <r>
    <s v="COUNTY"/>
    <x v="55"/>
    <s v="14767594"/>
    <n v="654.26"/>
    <n v="654.26"/>
    <x v="2"/>
    <d v="2017-03-31T00:00:00"/>
    <x v="11"/>
    <n v="5010363"/>
    <n v="981.39"/>
    <n v="0.66666666666666663"/>
  </r>
  <r>
    <s v="COUNTY"/>
    <x v="56"/>
    <s v="781023"/>
    <n v="161.53"/>
    <n v="161.53"/>
    <x v="2"/>
    <d v="2016-04-19T00:00:00"/>
    <x v="0"/>
    <n v="5010407"/>
    <n v="323.08"/>
    <n v="0.4999690479138294"/>
  </r>
  <r>
    <s v="COUNTY"/>
    <x v="56"/>
    <s v="785325"/>
    <n v="323.08"/>
    <n v="323.08"/>
    <x v="2"/>
    <d v="2016-04-26T00:00:00"/>
    <x v="0"/>
    <n v="5010721"/>
    <n v="323.08"/>
    <n v="1"/>
  </r>
  <r>
    <s v="AWH"/>
    <x v="56"/>
    <s v="12053654"/>
    <n v="1292.24"/>
    <n v="1292.24"/>
    <x v="2"/>
    <d v="2016-04-30T00:00:00"/>
    <x v="0"/>
    <n v="5735080"/>
    <n v="323.08"/>
    <n v="3.9997523833106352"/>
  </r>
  <r>
    <s v="COUNTY"/>
    <x v="56"/>
    <s v="12053654"/>
    <n v="323.06"/>
    <n v="323.06"/>
    <x v="2"/>
    <d v="2016-04-30T00:00:00"/>
    <x v="0"/>
    <n v="5014843"/>
    <n v="323.08"/>
    <n v="0.9999380958276588"/>
  </r>
  <r>
    <s v="COUNTY"/>
    <x v="56"/>
    <s v="12053654"/>
    <n v="969.18"/>
    <n v="969.18"/>
    <x v="2"/>
    <d v="2016-04-30T00:00:00"/>
    <x v="0"/>
    <n v="5770200"/>
    <n v="323.08"/>
    <n v="2.9998142874829763"/>
  </r>
  <r>
    <s v="COUNTY"/>
    <x v="56"/>
    <s v="794112"/>
    <n v="161.53"/>
    <n v="161.53"/>
    <x v="2"/>
    <d v="2016-05-19T00:00:00"/>
    <x v="1"/>
    <n v="5009786"/>
    <n v="323.08"/>
    <n v="0.4999690479138294"/>
  </r>
  <r>
    <s v="COUNTY"/>
    <x v="56"/>
    <s v="801964"/>
    <n v="1292.2"/>
    <n v="1292.2"/>
    <x v="2"/>
    <d v="2016-05-31T00:00:00"/>
    <x v="1"/>
    <n v="5010721"/>
    <n v="323.08"/>
    <n v="3.999628574965953"/>
  </r>
  <r>
    <s v="AWH"/>
    <x v="56"/>
    <s v="12281785"/>
    <n v="1292.24"/>
    <n v="1292.24"/>
    <x v="2"/>
    <d v="2016-05-31T00:00:00"/>
    <x v="1"/>
    <n v="5705210"/>
    <n v="323.08"/>
    <n v="3.9997523833106352"/>
  </r>
  <r>
    <s v="COUNTY"/>
    <x v="56"/>
    <s v="12281785"/>
    <n v="323.06"/>
    <n v="323.06"/>
    <x v="2"/>
    <d v="2016-05-31T00:00:00"/>
    <x v="1"/>
    <n v="5014843"/>
    <n v="323.08"/>
    <n v="0.9999380958276588"/>
  </r>
  <r>
    <s v="COUNTY"/>
    <x v="56"/>
    <s v="12281785"/>
    <n v="1292.24"/>
    <n v="1292.24"/>
    <x v="2"/>
    <d v="2016-05-31T00:00:00"/>
    <x v="1"/>
    <n v="5773440"/>
    <n v="323.08"/>
    <n v="3.9997523833106352"/>
  </r>
  <r>
    <s v="COUNTY"/>
    <x v="56"/>
    <s v="810990"/>
    <n v="161.53"/>
    <n v="161.53"/>
    <x v="2"/>
    <d v="2016-06-21T00:00:00"/>
    <x v="2"/>
    <n v="5783110"/>
    <n v="323.08"/>
    <n v="0.4999690479138294"/>
  </r>
  <r>
    <s v="COUNTY"/>
    <x v="56"/>
    <s v="812706"/>
    <n v="161.54"/>
    <n v="161.54"/>
    <x v="2"/>
    <d v="2016-06-28T00:00:00"/>
    <x v="2"/>
    <n v="5783110"/>
    <n v="323.08"/>
    <n v="0.5"/>
  </r>
  <r>
    <s v="COUNTY"/>
    <x v="56"/>
    <s v="814845"/>
    <n v="323.08"/>
    <n v="323.08"/>
    <x v="2"/>
    <d v="2016-06-28T00:00:00"/>
    <x v="2"/>
    <n v="5773440"/>
    <n v="323.08"/>
    <n v="1"/>
  </r>
  <r>
    <s v="AWH"/>
    <x v="56"/>
    <s v="12565628"/>
    <n v="1292.24"/>
    <n v="1292.24"/>
    <x v="2"/>
    <d v="2016-06-30T00:00:00"/>
    <x v="2"/>
    <n v="5735080"/>
    <n v="323.08"/>
    <n v="3.9997523833106352"/>
  </r>
  <r>
    <s v="COUNTY"/>
    <x v="56"/>
    <s v="12565628"/>
    <n v="646.12"/>
    <n v="646.12"/>
    <x v="2"/>
    <d v="2016-06-30T00:00:00"/>
    <x v="2"/>
    <n v="5009786"/>
    <n v="323.08"/>
    <n v="1.9998761916553176"/>
  </r>
  <r>
    <s v="COUNTY"/>
    <x v="56"/>
    <s v="12565628"/>
    <n v="969.18"/>
    <n v="969.18"/>
    <x v="2"/>
    <d v="2016-06-30T00:00:00"/>
    <x v="2"/>
    <n v="5770200"/>
    <n v="323.08"/>
    <n v="2.9998142874829763"/>
  </r>
  <r>
    <s v="AWH"/>
    <x v="56"/>
    <s v="12822783"/>
    <n v="1292.24"/>
    <n v="1292.24"/>
    <x v="2"/>
    <d v="2016-07-31T00:00:00"/>
    <x v="3"/>
    <n v="5705210"/>
    <n v="323.08"/>
    <n v="3.9997523833106352"/>
  </r>
  <r>
    <s v="COUNTY"/>
    <x v="56"/>
    <s v="12822783"/>
    <n v="646.12"/>
    <n v="646.12"/>
    <x v="2"/>
    <d v="2016-07-31T00:00:00"/>
    <x v="3"/>
    <n v="5009786"/>
    <n v="323.08"/>
    <n v="1.9998761916553176"/>
  </r>
  <r>
    <s v="COUNTY"/>
    <x v="56"/>
    <s v="12822783"/>
    <n v="1615.3"/>
    <n v="1615.3"/>
    <x v="2"/>
    <d v="2016-07-31T00:00:00"/>
    <x v="3"/>
    <n v="5783110"/>
    <n v="323.08"/>
    <n v="4.9996904791382937"/>
  </r>
  <r>
    <s v="AWH"/>
    <x v="56"/>
    <s v="13084370"/>
    <n v="1292.24"/>
    <n v="1292.24"/>
    <x v="2"/>
    <d v="2016-08-31T00:00:00"/>
    <x v="4"/>
    <n v="5735080"/>
    <n v="323.08"/>
    <n v="3.9997523833106352"/>
  </r>
  <r>
    <s v="COUNTY"/>
    <x v="56"/>
    <s v="13084370"/>
    <n v="646.12"/>
    <n v="646.12"/>
    <x v="2"/>
    <d v="2016-08-31T00:00:00"/>
    <x v="4"/>
    <n v="5009786"/>
    <n v="323.08"/>
    <n v="1.9998761916553176"/>
  </r>
  <r>
    <s v="COUNTY"/>
    <x v="56"/>
    <s v="13084370"/>
    <n v="1615.3"/>
    <n v="1615.3"/>
    <x v="2"/>
    <d v="2016-08-31T00:00:00"/>
    <x v="4"/>
    <n v="5770200"/>
    <n v="323.08"/>
    <n v="4.9996904791382937"/>
  </r>
  <r>
    <s v="AWH"/>
    <x v="56"/>
    <s v="13360500"/>
    <n v="1292.24"/>
    <n v="1292.24"/>
    <x v="2"/>
    <d v="2016-09-30T00:00:00"/>
    <x v="5"/>
    <n v="5705210"/>
    <n v="323.08"/>
    <n v="3.9997523833106352"/>
  </r>
  <r>
    <s v="COUNTY"/>
    <x v="56"/>
    <s v="13360500"/>
    <n v="646.12"/>
    <n v="646.12"/>
    <x v="2"/>
    <d v="2016-09-30T00:00:00"/>
    <x v="5"/>
    <n v="5009786"/>
    <n v="323.08"/>
    <n v="1.9998761916553176"/>
  </r>
  <r>
    <s v="COUNTY"/>
    <x v="56"/>
    <s v="13360500"/>
    <n v="1615.3"/>
    <n v="1615.3"/>
    <x v="2"/>
    <d v="2016-09-30T00:00:00"/>
    <x v="5"/>
    <n v="5783110"/>
    <n v="323.08"/>
    <n v="4.9996904791382937"/>
  </r>
  <r>
    <s v="COUNTY"/>
    <x v="56"/>
    <s v="863338"/>
    <n v="646.12"/>
    <n v="646.12"/>
    <x v="2"/>
    <d v="2016-10-04T00:00:00"/>
    <x v="6"/>
    <n v="5010721"/>
    <n v="323.08"/>
    <n v="1.9998761916553176"/>
  </r>
  <r>
    <s v="COUNTY"/>
    <x v="56"/>
    <s v="864768"/>
    <n v="80.77"/>
    <n v="80.77"/>
    <x v="2"/>
    <d v="2016-10-04T00:00:00"/>
    <x v="6"/>
    <n v="5010407"/>
    <n v="323.08"/>
    <n v="0.25"/>
  </r>
  <r>
    <s v="COUNTY"/>
    <x v="56"/>
    <s v="865476"/>
    <n v="161.53"/>
    <n v="161.53"/>
    <x v="2"/>
    <d v="2016-10-13T00:00:00"/>
    <x v="6"/>
    <n v="5009786"/>
    <n v="323.08"/>
    <n v="0.4999690479138294"/>
  </r>
  <r>
    <s v="AWH"/>
    <x v="56"/>
    <s v="13629847"/>
    <n v="1292.24"/>
    <n v="1292.24"/>
    <x v="2"/>
    <d v="2016-10-31T00:00:00"/>
    <x v="6"/>
    <n v="5735080"/>
    <n v="323.08"/>
    <n v="3.9997523833106352"/>
  </r>
  <r>
    <s v="COUNTY"/>
    <x v="56"/>
    <s v="13629847"/>
    <n v="323.06"/>
    <n v="323.06"/>
    <x v="2"/>
    <d v="2016-10-31T00:00:00"/>
    <x v="6"/>
    <n v="5014843"/>
    <n v="323.08"/>
    <n v="0.9999380958276588"/>
  </r>
  <r>
    <s v="COUNTY"/>
    <x v="56"/>
    <s v="13629847"/>
    <n v="1292.24"/>
    <n v="1292.24"/>
    <x v="2"/>
    <d v="2016-10-31T00:00:00"/>
    <x v="6"/>
    <n v="5770200"/>
    <n v="323.08"/>
    <n v="3.9997523833106352"/>
  </r>
  <r>
    <s v="AWH"/>
    <x v="56"/>
    <s v="13860703"/>
    <n v="1292.24"/>
    <n v="1292.24"/>
    <x v="2"/>
    <d v="2016-11-30T00:00:00"/>
    <x v="7"/>
    <n v="5705210"/>
    <n v="323.08"/>
    <n v="3.9997523833106352"/>
  </r>
  <r>
    <s v="COUNTY"/>
    <x v="56"/>
    <s v="13860703"/>
    <n v="323.06"/>
    <n v="323.06"/>
    <x v="2"/>
    <d v="2016-11-30T00:00:00"/>
    <x v="7"/>
    <n v="5014843"/>
    <n v="323.08"/>
    <n v="0.9999380958276588"/>
  </r>
  <r>
    <s v="COUNTY"/>
    <x v="56"/>
    <s v="13860703"/>
    <n v="1938.36"/>
    <n v="1938.36"/>
    <x v="2"/>
    <d v="2016-11-30T00:00:00"/>
    <x v="7"/>
    <n v="5783110"/>
    <n v="323.08"/>
    <n v="5.9996285749659526"/>
  </r>
  <r>
    <s v="COUNTY"/>
    <x v="56"/>
    <s v="893168"/>
    <n v="161.53"/>
    <n v="161.53"/>
    <x v="2"/>
    <d v="2016-12-13T00:00:00"/>
    <x v="8"/>
    <n v="5010484"/>
    <n v="323.08"/>
    <n v="0.4999690479138294"/>
  </r>
  <r>
    <s v="COUNTY"/>
    <x v="56"/>
    <s v="895587"/>
    <n v="193.84"/>
    <n v="193.84"/>
    <x v="2"/>
    <d v="2016-12-16T00:00:00"/>
    <x v="8"/>
    <n v="5014843"/>
    <n v="323.08"/>
    <n v="0.59997523833106359"/>
  </r>
  <r>
    <s v="COUNTY"/>
    <x v="56"/>
    <s v="893209"/>
    <n v="161.53"/>
    <n v="161.53"/>
    <x v="2"/>
    <d v="2016-12-21T00:00:00"/>
    <x v="8"/>
    <n v="5010431"/>
    <n v="323.08"/>
    <n v="0.4999690479138294"/>
  </r>
  <r>
    <s v="AWH"/>
    <x v="56"/>
    <s v="14071088"/>
    <n v="1292.24"/>
    <n v="1292.24"/>
    <x v="2"/>
    <d v="2016-12-31T00:00:00"/>
    <x v="8"/>
    <n v="5735080"/>
    <n v="323.08"/>
    <n v="3.9997523833106352"/>
  </r>
  <r>
    <s v="COUNTY"/>
    <x v="56"/>
    <s v="14071088"/>
    <n v="1615.3"/>
    <n v="1615.3"/>
    <x v="2"/>
    <d v="2016-12-31T00:00:00"/>
    <x v="8"/>
    <n v="5770200"/>
    <n v="323.08"/>
    <n v="4.9996904791382937"/>
  </r>
  <r>
    <s v="COUNTY"/>
    <x v="56"/>
    <s v="905583"/>
    <n v="327.13"/>
    <n v="327.13"/>
    <x v="2"/>
    <d v="2017-01-03T00:00:00"/>
    <x v="9"/>
    <n v="5010484"/>
    <n v="327.13"/>
    <n v="1"/>
  </r>
  <r>
    <s v="COUNTY"/>
    <x v="56"/>
    <s v="913858"/>
    <n v="65.430000000000007"/>
    <n v="65.430000000000007"/>
    <x v="2"/>
    <d v="2017-01-30T00:00:00"/>
    <x v="9"/>
    <n v="5789560"/>
    <n v="327.13"/>
    <n v="0.20001222755479475"/>
  </r>
  <r>
    <s v="AWH"/>
    <x v="56"/>
    <s v="14319018"/>
    <n v="1308.52"/>
    <n v="1308.52"/>
    <x v="2"/>
    <d v="2017-01-31T00:00:00"/>
    <x v="9"/>
    <n v="5705210"/>
    <n v="327.13"/>
    <n v="4"/>
  </r>
  <r>
    <s v="COUNTY"/>
    <x v="56"/>
    <s v="14319018"/>
    <n v="327.13"/>
    <n v="327.13"/>
    <x v="2"/>
    <d v="2017-01-31T00:00:00"/>
    <x v="9"/>
    <n v="5010431"/>
    <n v="327.13"/>
    <n v="1"/>
  </r>
  <r>
    <s v="COUNTY"/>
    <x v="56"/>
    <s v="14319018"/>
    <n v="1635.65"/>
    <n v="1635.65"/>
    <x v="2"/>
    <d v="2017-01-31T00:00:00"/>
    <x v="9"/>
    <n v="5783110"/>
    <n v="327.13"/>
    <n v="5"/>
  </r>
  <r>
    <s v="AWH"/>
    <x v="56"/>
    <s v="14497989"/>
    <n v="1308.52"/>
    <n v="1308.52"/>
    <x v="2"/>
    <d v="2017-02-28T00:00:00"/>
    <x v="10"/>
    <n v="5735080"/>
    <n v="327.13"/>
    <n v="4"/>
  </r>
  <r>
    <s v="COUNTY"/>
    <x v="56"/>
    <s v="14497989"/>
    <n v="327.13"/>
    <n v="327.13"/>
    <x v="2"/>
    <d v="2017-02-28T00:00:00"/>
    <x v="10"/>
    <n v="5010431"/>
    <n v="327.13"/>
    <n v="1"/>
  </r>
  <r>
    <s v="COUNTY"/>
    <x v="56"/>
    <s v="14497989"/>
    <n v="1962.78"/>
    <n v="1962.78"/>
    <x v="2"/>
    <d v="2017-02-28T00:00:00"/>
    <x v="10"/>
    <n v="5770200"/>
    <n v="327.13"/>
    <n v="6"/>
  </r>
  <r>
    <s v="COUNTY"/>
    <x v="56"/>
    <s v="931525"/>
    <n v="261.7"/>
    <n v="261.7"/>
    <x v="2"/>
    <d v="2017-03-10T00:00:00"/>
    <x v="11"/>
    <n v="5010721"/>
    <n v="327.13"/>
    <n v="0.79998777244520525"/>
  </r>
  <r>
    <s v="AWH"/>
    <x v="56"/>
    <s v="14767594"/>
    <n v="1308.52"/>
    <n v="1308.52"/>
    <x v="2"/>
    <d v="2017-03-31T00:00:00"/>
    <x v="11"/>
    <n v="5705210"/>
    <n v="327.13"/>
    <n v="4"/>
  </r>
  <r>
    <s v="COUNTY"/>
    <x v="56"/>
    <s v="14767594"/>
    <n v="327.13"/>
    <n v="327.13"/>
    <x v="2"/>
    <d v="2017-03-31T00:00:00"/>
    <x v="11"/>
    <n v="5010431"/>
    <n v="327.13"/>
    <n v="1"/>
  </r>
  <r>
    <s v="COUNTY"/>
    <x v="56"/>
    <s v="14767594"/>
    <n v="1308.52"/>
    <n v="1308.52"/>
    <x v="2"/>
    <d v="2017-03-31T00:00:00"/>
    <x v="11"/>
    <n v="5783110"/>
    <n v="327.13"/>
    <n v="4"/>
  </r>
  <r>
    <s v="COUNTY"/>
    <x v="57"/>
    <s v="784448"/>
    <n v="105.04"/>
    <n v="105.04"/>
    <x v="2"/>
    <d v="2016-04-15T00:00:00"/>
    <x v="0"/>
    <n v="5011868"/>
    <n v="105.04"/>
    <n v="1"/>
  </r>
  <r>
    <s v="COUNTY"/>
    <x v="57"/>
    <s v="838090"/>
    <n v="210.08"/>
    <n v="210.08"/>
    <x v="2"/>
    <d v="2016-08-11T00:00:00"/>
    <x v="4"/>
    <n v="5009723"/>
    <n v="105.04"/>
    <n v="2"/>
  </r>
  <r>
    <s v="COUNTY"/>
    <x v="57"/>
    <s v="889089"/>
    <n v="105.04"/>
    <n v="105.04"/>
    <x v="2"/>
    <d v="2016-11-16T00:00:00"/>
    <x v="7"/>
    <n v="5724430"/>
    <n v="105.04"/>
    <n v="1"/>
  </r>
  <r>
    <s v="COUNTY"/>
    <x v="57"/>
    <s v="913871"/>
    <n v="105.98"/>
    <n v="105.98"/>
    <x v="2"/>
    <d v="2017-01-25T00:00:00"/>
    <x v="9"/>
    <n v="5787500"/>
    <n v="105.98"/>
    <n v="1"/>
  </r>
  <r>
    <s v="COUNTY"/>
    <x v="57"/>
    <s v="917622"/>
    <n v="105.98"/>
    <n v="105.98"/>
    <x v="2"/>
    <d v="2017-02-03T00:00:00"/>
    <x v="10"/>
    <n v="5789560"/>
    <n v="105.98"/>
    <n v="1"/>
  </r>
  <r>
    <s v="COUNTY"/>
    <x v="57"/>
    <s v="921140"/>
    <n v="105.98"/>
    <n v="105.98"/>
    <x v="2"/>
    <d v="2017-02-17T00:00:00"/>
    <x v="10"/>
    <n v="5777060"/>
    <n v="105.98"/>
    <n v="1"/>
  </r>
  <r>
    <s v="COUNTY"/>
    <x v="58"/>
    <s v="790423"/>
    <n v="38.25"/>
    <n v="38.25"/>
    <x v="2"/>
    <d v="2016-04-29T00:00:00"/>
    <x v="0"/>
    <n v="5756830"/>
    <n v="2.25"/>
    <n v="17"/>
  </r>
  <r>
    <s v="COUNTY"/>
    <x v="58"/>
    <s v="803694"/>
    <n v="69.75"/>
    <n v="69.75"/>
    <x v="2"/>
    <d v="2016-05-31T00:00:00"/>
    <x v="1"/>
    <n v="5756830"/>
    <n v="2.25"/>
    <n v="31"/>
  </r>
  <r>
    <s v="COUNTY"/>
    <x v="58"/>
    <s v="816945"/>
    <n v="67.5"/>
    <n v="67.5"/>
    <x v="2"/>
    <d v="2016-06-28T00:00:00"/>
    <x v="2"/>
    <n v="5756830"/>
    <n v="2.25"/>
    <n v="30"/>
  </r>
  <r>
    <s v="COUNTY"/>
    <x v="58"/>
    <s v="829850"/>
    <n v="69.75"/>
    <n v="69.75"/>
    <x v="2"/>
    <d v="2016-07-29T00:00:00"/>
    <x v="3"/>
    <n v="5756830"/>
    <n v="2.25"/>
    <n v="31"/>
  </r>
  <r>
    <s v="COUNTY"/>
    <x v="58"/>
    <s v="845656"/>
    <n v="69.75"/>
    <n v="69.75"/>
    <x v="2"/>
    <d v="2016-08-30T00:00:00"/>
    <x v="4"/>
    <n v="5756830"/>
    <n v="2.25"/>
    <n v="31"/>
  </r>
  <r>
    <s v="COUNTY"/>
    <x v="58"/>
    <s v="858993"/>
    <n v="15.75"/>
    <n v="15.75"/>
    <x v="2"/>
    <d v="2016-09-28T00:00:00"/>
    <x v="5"/>
    <n v="5756830"/>
    <n v="2.25"/>
    <n v="7"/>
  </r>
  <r>
    <s v="COUNTY"/>
    <x v="58"/>
    <s v="872549"/>
    <n v="13.5"/>
    <n v="13.5"/>
    <x v="2"/>
    <d v="2016-10-28T00:00:00"/>
    <x v="6"/>
    <n v="5785100"/>
    <n v="2.25"/>
    <n v="6"/>
  </r>
  <r>
    <s v="SpokCity"/>
    <x v="58"/>
    <s v="898386"/>
    <n v="29.25"/>
    <n v="29.25"/>
    <x v="2"/>
    <d v="2016-12-29T00:00:00"/>
    <x v="8"/>
    <n v="5765130"/>
    <n v="2.25"/>
    <n v="13"/>
  </r>
  <r>
    <s v="COUNTY"/>
    <x v="59"/>
    <s v="12053654"/>
    <n v="37.15"/>
    <n v="37.15"/>
    <x v="2"/>
    <d v="2016-04-30T00:00:00"/>
    <x v="0"/>
    <n v="5724460"/>
    <n v="37.15"/>
    <n v="1"/>
  </r>
  <r>
    <s v="COUNTY"/>
    <x v="59"/>
    <s v="12281785"/>
    <n v="37.15"/>
    <n v="37.15"/>
    <x v="2"/>
    <d v="2016-05-31T00:00:00"/>
    <x v="1"/>
    <n v="5724460"/>
    <n v="37.15"/>
    <n v="1"/>
  </r>
  <r>
    <s v="SpokCity"/>
    <x v="59"/>
    <s v="811111"/>
    <n v="9.2899999999999991"/>
    <n v="9.2899999999999991"/>
    <x v="2"/>
    <d v="2016-06-27T00:00:00"/>
    <x v="2"/>
    <n v="5783250"/>
    <n v="37.15"/>
    <n v="0.25006729475100942"/>
  </r>
  <r>
    <s v="COUNTY"/>
    <x v="59"/>
    <s v="12565628"/>
    <n v="37.15"/>
    <n v="37.15"/>
    <x v="2"/>
    <d v="2016-06-30T00:00:00"/>
    <x v="2"/>
    <n v="5724460"/>
    <n v="37.15"/>
    <n v="1"/>
  </r>
  <r>
    <s v="SpokCity"/>
    <x v="59"/>
    <s v="12822783"/>
    <n v="37.15"/>
    <n v="37.15"/>
    <x v="2"/>
    <d v="2016-07-31T00:00:00"/>
    <x v="3"/>
    <n v="5783250"/>
    <n v="37.15"/>
    <n v="1"/>
  </r>
  <r>
    <s v="COUNTY"/>
    <x v="59"/>
    <s v="12822783"/>
    <n v="37.15"/>
    <n v="37.15"/>
    <x v="2"/>
    <d v="2016-07-31T00:00:00"/>
    <x v="3"/>
    <n v="5724460"/>
    <n v="37.15"/>
    <n v="1"/>
  </r>
  <r>
    <s v="SpokCity"/>
    <x v="59"/>
    <s v="13084370"/>
    <n v="37.15"/>
    <n v="37.15"/>
    <x v="2"/>
    <d v="2016-08-31T00:00:00"/>
    <x v="4"/>
    <n v="5783250"/>
    <n v="37.15"/>
    <n v="1"/>
  </r>
  <r>
    <s v="COUNTY"/>
    <x v="59"/>
    <s v="13084370"/>
    <n v="37.15"/>
    <n v="37.15"/>
    <x v="2"/>
    <d v="2016-08-31T00:00:00"/>
    <x v="4"/>
    <n v="5724460"/>
    <n v="37.15"/>
    <n v="1"/>
  </r>
  <r>
    <s v="SpokCity"/>
    <x v="59"/>
    <s v="13360500"/>
    <n v="37.15"/>
    <n v="37.15"/>
    <x v="2"/>
    <d v="2016-09-30T00:00:00"/>
    <x v="5"/>
    <n v="5783250"/>
    <n v="37.15"/>
    <n v="1"/>
  </r>
  <r>
    <s v="COUNTY"/>
    <x v="59"/>
    <s v="13360500"/>
    <n v="37.15"/>
    <n v="37.15"/>
    <x v="2"/>
    <d v="2016-09-30T00:00:00"/>
    <x v="5"/>
    <n v="5724460"/>
    <n v="37.15"/>
    <n v="1"/>
  </r>
  <r>
    <s v="SpokCity"/>
    <x v="59"/>
    <s v="13629847"/>
    <n v="37.15"/>
    <n v="37.15"/>
    <x v="2"/>
    <d v="2016-10-31T00:00:00"/>
    <x v="6"/>
    <n v="5783250"/>
    <n v="37.15"/>
    <n v="1"/>
  </r>
  <r>
    <s v="COUNTY"/>
    <x v="59"/>
    <s v="13629847"/>
    <n v="37.15"/>
    <n v="37.15"/>
    <x v="2"/>
    <d v="2016-10-31T00:00:00"/>
    <x v="6"/>
    <n v="5724460"/>
    <n v="37.15"/>
    <n v="1"/>
  </r>
  <r>
    <s v="SpokCity"/>
    <x v="59"/>
    <s v="13860703"/>
    <n v="37.15"/>
    <n v="37.15"/>
    <x v="2"/>
    <d v="2016-11-30T00:00:00"/>
    <x v="7"/>
    <n v="5783250"/>
    <n v="37.15"/>
    <n v="1"/>
  </r>
  <r>
    <s v="COUNTY"/>
    <x v="59"/>
    <s v="13860703"/>
    <n v="37.15"/>
    <n v="37.15"/>
    <x v="2"/>
    <d v="2016-11-30T00:00:00"/>
    <x v="7"/>
    <n v="5724460"/>
    <n v="37.15"/>
    <n v="1"/>
  </r>
  <r>
    <s v="SpokCity"/>
    <x v="59"/>
    <s v="14071088"/>
    <n v="37.15"/>
    <n v="37.15"/>
    <x v="2"/>
    <d v="2016-12-31T00:00:00"/>
    <x v="8"/>
    <n v="5783250"/>
    <n v="37.15"/>
    <n v="1"/>
  </r>
  <r>
    <s v="COUNTY"/>
    <x v="59"/>
    <s v="14071088"/>
    <n v="37.15"/>
    <n v="37.15"/>
    <x v="2"/>
    <d v="2016-12-31T00:00:00"/>
    <x v="8"/>
    <n v="5724460"/>
    <n v="37.15"/>
    <n v="1"/>
  </r>
  <r>
    <s v="SpokCity"/>
    <x v="59"/>
    <s v="14319018"/>
    <n v="37.15"/>
    <n v="37.15"/>
    <x v="2"/>
    <d v="2017-01-31T00:00:00"/>
    <x v="9"/>
    <n v="5783250"/>
    <n v="37.15"/>
    <n v="1"/>
  </r>
  <r>
    <s v="COUNTY"/>
    <x v="59"/>
    <s v="14319018"/>
    <n v="37.15"/>
    <n v="37.15"/>
    <x v="2"/>
    <d v="2017-01-31T00:00:00"/>
    <x v="9"/>
    <n v="5724460"/>
    <n v="37.15"/>
    <n v="1"/>
  </r>
  <r>
    <s v="SpokCity"/>
    <x v="59"/>
    <s v="14497989"/>
    <n v="37.15"/>
    <n v="37.15"/>
    <x v="2"/>
    <d v="2017-02-28T00:00:00"/>
    <x v="10"/>
    <n v="5783250"/>
    <n v="37.15"/>
    <n v="1"/>
  </r>
  <r>
    <s v="COUNTY"/>
    <x v="59"/>
    <s v="14497989"/>
    <n v="37.15"/>
    <n v="37.15"/>
    <x v="2"/>
    <d v="2017-02-28T00:00:00"/>
    <x v="10"/>
    <n v="5724460"/>
    <n v="37.15"/>
    <n v="1"/>
  </r>
  <r>
    <s v="SpokCity"/>
    <x v="59"/>
    <s v="14767594"/>
    <n v="37.15"/>
    <n v="37.15"/>
    <x v="2"/>
    <d v="2017-03-31T00:00:00"/>
    <x v="11"/>
    <n v="5783250"/>
    <n v="37.15"/>
    <n v="1"/>
  </r>
  <r>
    <s v="COUNTY"/>
    <x v="59"/>
    <s v="14767594"/>
    <n v="37.15"/>
    <n v="37.15"/>
    <x v="2"/>
    <d v="2017-03-31T00:00:00"/>
    <x v="11"/>
    <n v="5724460"/>
    <n v="37.15"/>
    <n v="1"/>
  </r>
  <r>
    <s v="COUNTY"/>
    <x v="60"/>
    <s v="778248"/>
    <n v="18.579999999999998"/>
    <n v="18.579999999999998"/>
    <x v="2"/>
    <d v="2016-04-19T00:00:00"/>
    <x v="0"/>
    <n v="5011772"/>
    <n v="37.15"/>
    <n v="0.50013458950201883"/>
  </r>
  <r>
    <s v="SpokCity"/>
    <x v="60"/>
    <s v="12053654"/>
    <n v="37.15"/>
    <n v="37.15"/>
    <x v="2"/>
    <d v="2016-04-30T00:00:00"/>
    <x v="0"/>
    <n v="5010512"/>
    <n v="37.15"/>
    <n v="1"/>
  </r>
  <r>
    <s v="COUNTY"/>
    <x v="60"/>
    <s v="12053654"/>
    <n v="111.45"/>
    <n v="111.45"/>
    <x v="2"/>
    <d v="2016-04-30T00:00:00"/>
    <x v="0"/>
    <n v="5734930"/>
    <n v="37.15"/>
    <n v="3"/>
  </r>
  <r>
    <s v="SpokCity"/>
    <x v="60"/>
    <s v="12281785"/>
    <n v="37.15"/>
    <n v="37.15"/>
    <x v="2"/>
    <d v="2016-05-31T00:00:00"/>
    <x v="1"/>
    <n v="5010512"/>
    <n v="37.15"/>
    <n v="1"/>
  </r>
  <r>
    <s v="COUNTY"/>
    <x v="60"/>
    <s v="12281785"/>
    <n v="37.15"/>
    <n v="37.15"/>
    <x v="2"/>
    <d v="2016-05-31T00:00:00"/>
    <x v="1"/>
    <n v="5011772"/>
    <n v="37.15"/>
    <n v="1"/>
  </r>
  <r>
    <s v="COUNTY"/>
    <x v="60"/>
    <s v="12281785"/>
    <n v="111.45"/>
    <n v="111.45"/>
    <x v="2"/>
    <d v="2016-05-31T00:00:00"/>
    <x v="1"/>
    <n v="5010654"/>
    <n v="37.15"/>
    <n v="3"/>
  </r>
  <r>
    <s v="SpokCity"/>
    <x v="60"/>
    <s v="12565628"/>
    <n v="37.15"/>
    <n v="37.15"/>
    <x v="2"/>
    <d v="2016-06-30T00:00:00"/>
    <x v="2"/>
    <n v="5010512"/>
    <n v="37.15"/>
    <n v="1"/>
  </r>
  <r>
    <s v="COUNTY"/>
    <x v="60"/>
    <s v="12565628"/>
    <n v="37.15"/>
    <n v="37.15"/>
    <x v="2"/>
    <d v="2016-06-30T00:00:00"/>
    <x v="2"/>
    <n v="5011772"/>
    <n v="37.15"/>
    <n v="1"/>
  </r>
  <r>
    <s v="COUNTY"/>
    <x v="60"/>
    <s v="12565628"/>
    <n v="111.45"/>
    <n v="111.45"/>
    <x v="2"/>
    <d v="2016-06-30T00:00:00"/>
    <x v="2"/>
    <n v="5734930"/>
    <n v="37.15"/>
    <n v="3"/>
  </r>
  <r>
    <s v="SpokCity"/>
    <x v="60"/>
    <s v="12822783"/>
    <n v="37.15"/>
    <n v="37.15"/>
    <x v="2"/>
    <d v="2016-07-31T00:00:00"/>
    <x v="3"/>
    <n v="5010512"/>
    <n v="37.15"/>
    <n v="1"/>
  </r>
  <r>
    <s v="COUNTY"/>
    <x v="60"/>
    <s v="12822783"/>
    <n v="37.15"/>
    <n v="37.15"/>
    <x v="2"/>
    <d v="2016-07-31T00:00:00"/>
    <x v="3"/>
    <n v="5011772"/>
    <n v="37.15"/>
    <n v="1"/>
  </r>
  <r>
    <s v="COUNTY"/>
    <x v="60"/>
    <s v="12822783"/>
    <n v="111.45"/>
    <n v="111.45"/>
    <x v="2"/>
    <d v="2016-07-31T00:00:00"/>
    <x v="3"/>
    <n v="5010654"/>
    <n v="37.15"/>
    <n v="3"/>
  </r>
  <r>
    <s v="SpokCity"/>
    <x v="60"/>
    <s v="13084370"/>
    <n v="37.15"/>
    <n v="37.15"/>
    <x v="2"/>
    <d v="2016-08-31T00:00:00"/>
    <x v="4"/>
    <n v="5010512"/>
    <n v="37.15"/>
    <n v="1"/>
  </r>
  <r>
    <s v="COUNTY"/>
    <x v="60"/>
    <s v="13084370"/>
    <n v="37.15"/>
    <n v="37.15"/>
    <x v="2"/>
    <d v="2016-08-31T00:00:00"/>
    <x v="4"/>
    <n v="5011772"/>
    <n v="37.15"/>
    <n v="1"/>
  </r>
  <r>
    <s v="COUNTY"/>
    <x v="60"/>
    <s v="13084370"/>
    <n v="111.45"/>
    <n v="111.45"/>
    <x v="2"/>
    <d v="2016-08-31T00:00:00"/>
    <x v="4"/>
    <n v="5734930"/>
    <n v="37.15"/>
    <n v="3"/>
  </r>
  <r>
    <s v="SpokCity"/>
    <x v="60"/>
    <s v="13360500"/>
    <n v="37.15"/>
    <n v="37.15"/>
    <x v="2"/>
    <d v="2016-09-30T00:00:00"/>
    <x v="5"/>
    <n v="5010512"/>
    <n v="37.15"/>
    <n v="1"/>
  </r>
  <r>
    <s v="COUNTY"/>
    <x v="60"/>
    <s v="13360500"/>
    <n v="37.15"/>
    <n v="37.15"/>
    <x v="2"/>
    <d v="2016-09-30T00:00:00"/>
    <x v="5"/>
    <n v="5011772"/>
    <n v="37.15"/>
    <n v="1"/>
  </r>
  <r>
    <s v="COUNTY"/>
    <x v="60"/>
    <s v="13360500"/>
    <n v="111.45"/>
    <n v="111.45"/>
    <x v="2"/>
    <d v="2016-09-30T00:00:00"/>
    <x v="5"/>
    <n v="5010654"/>
    <n v="37.15"/>
    <n v="3"/>
  </r>
  <r>
    <s v="COUNTY"/>
    <x v="60"/>
    <s v="868027"/>
    <n v="27.86"/>
    <n v="27.86"/>
    <x v="2"/>
    <d v="2016-10-18T00:00:00"/>
    <x v="6"/>
    <n v="5011772"/>
    <n v="37.15"/>
    <n v="0.74993270524899058"/>
  </r>
  <r>
    <s v="SpokCity"/>
    <x v="60"/>
    <s v="13629847"/>
    <n v="37.15"/>
    <n v="37.15"/>
    <x v="2"/>
    <d v="2016-10-31T00:00:00"/>
    <x v="6"/>
    <n v="5010512"/>
    <n v="37.15"/>
    <n v="1"/>
  </r>
  <r>
    <s v="COUNTY"/>
    <x v="60"/>
    <s v="13629847"/>
    <n v="111.45"/>
    <n v="111.45"/>
    <x v="2"/>
    <d v="2016-10-31T00:00:00"/>
    <x v="6"/>
    <n v="5734930"/>
    <n v="37.15"/>
    <n v="3"/>
  </r>
  <r>
    <s v="COUNTY"/>
    <x v="60"/>
    <s v="877223"/>
    <n v="9.2899999999999991"/>
    <n v="9.2899999999999991"/>
    <x v="2"/>
    <d v="2016-11-07T00:00:00"/>
    <x v="7"/>
    <n v="5010654"/>
    <n v="37.15"/>
    <n v="0.25006729475100942"/>
  </r>
  <r>
    <s v="SpokCity"/>
    <x v="60"/>
    <s v="13860703"/>
    <n v="37.15"/>
    <n v="37.15"/>
    <x v="2"/>
    <d v="2016-11-30T00:00:00"/>
    <x v="7"/>
    <n v="5010512"/>
    <n v="37.15"/>
    <n v="1"/>
  </r>
  <r>
    <s v="COUNTY"/>
    <x v="60"/>
    <s v="13860703"/>
    <n v="74.3"/>
    <n v="74.3"/>
    <x v="2"/>
    <d v="2016-11-30T00:00:00"/>
    <x v="7"/>
    <n v="5010544"/>
    <n v="37.15"/>
    <n v="2"/>
  </r>
  <r>
    <s v="SpokCity"/>
    <x v="60"/>
    <s v="14071088"/>
    <n v="37.15"/>
    <n v="37.15"/>
    <x v="2"/>
    <d v="2016-12-31T00:00:00"/>
    <x v="8"/>
    <n v="5010512"/>
    <n v="37.15"/>
    <n v="1"/>
  </r>
  <r>
    <s v="COUNTY"/>
    <x v="60"/>
    <s v="14071088"/>
    <n v="74.3"/>
    <n v="74.3"/>
    <x v="2"/>
    <d v="2016-12-31T00:00:00"/>
    <x v="8"/>
    <n v="5734930"/>
    <n v="37.15"/>
    <n v="2"/>
  </r>
  <r>
    <s v="SpokCity"/>
    <x v="60"/>
    <s v="14319018"/>
    <n v="37.369999999999997"/>
    <n v="37.369999999999997"/>
    <x v="2"/>
    <d v="2017-01-31T00:00:00"/>
    <x v="9"/>
    <n v="5010512"/>
    <n v="37.369999999999997"/>
    <n v="1"/>
  </r>
  <r>
    <s v="COUNTY"/>
    <x v="60"/>
    <s v="14319018"/>
    <n v="74.739999999999995"/>
    <n v="74.739999999999995"/>
    <x v="2"/>
    <d v="2017-01-31T00:00:00"/>
    <x v="9"/>
    <n v="5010544"/>
    <n v="37.369999999999997"/>
    <n v="2"/>
  </r>
  <r>
    <s v="SpokCity"/>
    <x v="60"/>
    <s v="14497989"/>
    <n v="37.369999999999997"/>
    <n v="37.369999999999997"/>
    <x v="2"/>
    <d v="2017-02-28T00:00:00"/>
    <x v="10"/>
    <n v="5010512"/>
    <n v="37.369999999999997"/>
    <n v="1"/>
  </r>
  <r>
    <s v="COUNTY"/>
    <x v="60"/>
    <s v="14497989"/>
    <n v="74.739999999999995"/>
    <n v="74.739999999999995"/>
    <x v="2"/>
    <d v="2017-02-28T00:00:00"/>
    <x v="10"/>
    <n v="5734930"/>
    <n v="37.369999999999997"/>
    <n v="2"/>
  </r>
  <r>
    <s v="SpokCity"/>
    <x v="60"/>
    <s v="14767594"/>
    <n v="37.369999999999997"/>
    <n v="37.369999999999997"/>
    <x v="2"/>
    <d v="2017-03-31T00:00:00"/>
    <x v="11"/>
    <n v="5010512"/>
    <n v="37.369999999999997"/>
    <n v="1"/>
  </r>
  <r>
    <s v="COUNTY"/>
    <x v="60"/>
    <s v="14767594"/>
    <n v="74.739999999999995"/>
    <n v="74.739999999999995"/>
    <x v="2"/>
    <d v="2017-03-31T00:00:00"/>
    <x v="11"/>
    <n v="5010544"/>
    <n v="37.369999999999997"/>
    <n v="2"/>
  </r>
  <r>
    <s v="COUNTY"/>
    <x v="61"/>
    <s v="781366"/>
    <n v="-323.06"/>
    <n v="323.06"/>
    <x v="2"/>
    <d v="2016-04-01T00:00:00"/>
    <x v="0"/>
    <n v="5011140"/>
    <n v="323.06"/>
    <n v="-1"/>
  </r>
  <r>
    <s v="COUNTY"/>
    <x v="61"/>
    <s v="777924"/>
    <n v="80.77"/>
    <n v="80.77"/>
    <x v="2"/>
    <d v="2016-04-07T00:00:00"/>
    <x v="0"/>
    <n v="5009724"/>
    <n v="323.06"/>
    <n v="0.25001547700117621"/>
  </r>
  <r>
    <s v="COUNTY"/>
    <x v="61"/>
    <s v="781818"/>
    <n v="129.22"/>
    <n v="129.22"/>
    <x v="2"/>
    <d v="2016-04-15T00:00:00"/>
    <x v="0"/>
    <n v="5010946"/>
    <n v="323.06"/>
    <n v="0.399987618399059"/>
  </r>
  <r>
    <s v="AWH"/>
    <x v="61"/>
    <s v="12053654"/>
    <n v="4736.84"/>
    <n v="4736.84"/>
    <x v="2"/>
    <d v="2016-04-30T00:00:00"/>
    <x v="0"/>
    <n v="5014569"/>
    <n v="323.06"/>
    <n v="14.66241565034359"/>
  </r>
  <r>
    <s v="SpokCity"/>
    <x v="61"/>
    <s v="12053654"/>
    <n v="2568.9"/>
    <n v="2568.9"/>
    <x v="2"/>
    <d v="2016-04-30T00:00:00"/>
    <x v="0"/>
    <n v="5013501"/>
    <n v="323.06"/>
    <n v="7.9517736643347989"/>
  </r>
  <r>
    <s v="SpokCity"/>
    <x v="61"/>
    <s v="12053654"/>
    <n v="323.06"/>
    <n v="323.06"/>
    <x v="2"/>
    <d v="2016-04-30T00:00:00"/>
    <x v="0"/>
    <n v="5012369"/>
    <n v="323.06"/>
    <n v="1"/>
  </r>
  <r>
    <s v="COUNTY"/>
    <x v="61"/>
    <s v="12053654"/>
    <n v="1292.24"/>
    <n v="1292.24"/>
    <x v="2"/>
    <d v="2016-04-30T00:00:00"/>
    <x v="0"/>
    <n v="5009728"/>
    <n v="323.06"/>
    <n v="4"/>
  </r>
  <r>
    <s v="COUNTY"/>
    <x v="61"/>
    <s v="12053654"/>
    <n v="323.06"/>
    <n v="323.06"/>
    <x v="2"/>
    <d v="2016-04-30T00:00:00"/>
    <x v="0"/>
    <n v="5010813"/>
    <n v="323.06"/>
    <n v="1"/>
  </r>
  <r>
    <s v="COUNTY"/>
    <x v="61"/>
    <s v="12053654"/>
    <n v="2261.42"/>
    <n v="2261.42"/>
    <x v="2"/>
    <d v="2016-04-30T00:00:00"/>
    <x v="0"/>
    <n v="5010443"/>
    <n v="323.06"/>
    <n v="7"/>
  </r>
  <r>
    <s v="COUNTY"/>
    <x v="61"/>
    <s v="796596"/>
    <n v="64.61"/>
    <n v="64.61"/>
    <x v="2"/>
    <d v="2016-05-26T00:00:00"/>
    <x v="1"/>
    <n v="5010627"/>
    <n v="323.06"/>
    <n v="0.1999938091995295"/>
  </r>
  <r>
    <s v="AWH"/>
    <x v="61"/>
    <s v="12281785"/>
    <n v="4736.84"/>
    <n v="4736.84"/>
    <x v="2"/>
    <d v="2016-05-31T00:00:00"/>
    <x v="1"/>
    <n v="5014569"/>
    <n v="323.06"/>
    <n v="14.66241565034359"/>
  </r>
  <r>
    <s v="SpokCity"/>
    <x v="61"/>
    <s v="12281785"/>
    <n v="2568.9"/>
    <n v="2568.9"/>
    <x v="2"/>
    <d v="2016-05-31T00:00:00"/>
    <x v="1"/>
    <n v="5013501"/>
    <n v="323.06"/>
    <n v="7.9517736643347989"/>
  </r>
  <r>
    <s v="SpokCity"/>
    <x v="61"/>
    <s v="12281785"/>
    <n v="323.06"/>
    <n v="323.06"/>
    <x v="2"/>
    <d v="2016-05-31T00:00:00"/>
    <x v="1"/>
    <n v="5012369"/>
    <n v="323.06"/>
    <n v="1"/>
  </r>
  <r>
    <s v="COUNTY"/>
    <x v="61"/>
    <s v="12281785"/>
    <n v="1292.24"/>
    <n v="1292.24"/>
    <x v="2"/>
    <d v="2016-05-31T00:00:00"/>
    <x v="1"/>
    <n v="5009723"/>
    <n v="323.06"/>
    <n v="4"/>
  </r>
  <r>
    <s v="COUNTY"/>
    <x v="61"/>
    <s v="12281785"/>
    <n v="323.06"/>
    <n v="323.06"/>
    <x v="2"/>
    <d v="2016-05-31T00:00:00"/>
    <x v="1"/>
    <n v="5010813"/>
    <n v="323.06"/>
    <n v="1"/>
  </r>
  <r>
    <s v="COUNTY"/>
    <x v="61"/>
    <s v="12281785"/>
    <n v="2584.48"/>
    <n v="2584.48"/>
    <x v="2"/>
    <d v="2016-05-31T00:00:00"/>
    <x v="1"/>
    <n v="5737970"/>
    <n v="323.06"/>
    <n v="8"/>
  </r>
  <r>
    <s v="COUNTY"/>
    <x v="61"/>
    <s v="809497"/>
    <n v="161.54"/>
    <n v="161.54"/>
    <x v="2"/>
    <d v="2016-06-14T00:00:00"/>
    <x v="2"/>
    <n v="5010548"/>
    <n v="323.06"/>
    <n v="0.50003095400235242"/>
  </r>
  <r>
    <s v="COUNTY"/>
    <x v="61"/>
    <s v="811759"/>
    <n v="387.66"/>
    <n v="387.66"/>
    <x v="2"/>
    <d v="2016-06-16T00:00:00"/>
    <x v="2"/>
    <n v="5009723"/>
    <n v="323.06"/>
    <n v="1.199962855197177"/>
  </r>
  <r>
    <s v="AWH"/>
    <x v="61"/>
    <s v="12565628"/>
    <n v="4736.84"/>
    <n v="4736.84"/>
    <x v="2"/>
    <d v="2016-06-30T00:00:00"/>
    <x v="2"/>
    <n v="5014569"/>
    <n v="323.06"/>
    <n v="14.66241565034359"/>
  </r>
  <r>
    <s v="SpokCity"/>
    <x v="61"/>
    <s v="12565628"/>
    <n v="2568.9"/>
    <n v="2568.9"/>
    <x v="2"/>
    <d v="2016-06-30T00:00:00"/>
    <x v="2"/>
    <n v="5013501"/>
    <n v="323.06"/>
    <n v="7.9517736643347989"/>
  </r>
  <r>
    <s v="SpokCity"/>
    <x v="61"/>
    <s v="12565628"/>
    <n v="323.06"/>
    <n v="323.06"/>
    <x v="2"/>
    <d v="2016-06-30T00:00:00"/>
    <x v="2"/>
    <n v="5012369"/>
    <n v="323.06"/>
    <n v="1"/>
  </r>
  <r>
    <s v="COUNTY"/>
    <x v="61"/>
    <s v="12565628"/>
    <n v="646.12"/>
    <n v="646.12"/>
    <x v="2"/>
    <d v="2016-06-30T00:00:00"/>
    <x v="2"/>
    <n v="5009728"/>
    <n v="323.06"/>
    <n v="2"/>
  </r>
  <r>
    <s v="COUNTY"/>
    <x v="61"/>
    <s v="12565628"/>
    <n v="323.06"/>
    <n v="323.06"/>
    <x v="2"/>
    <d v="2016-06-30T00:00:00"/>
    <x v="2"/>
    <n v="5010813"/>
    <n v="323.06"/>
    <n v="1"/>
  </r>
  <r>
    <s v="COUNTY"/>
    <x v="61"/>
    <s v="12565628"/>
    <n v="2584.48"/>
    <n v="2584.48"/>
    <x v="2"/>
    <d v="2016-06-30T00:00:00"/>
    <x v="2"/>
    <n v="5010443"/>
    <n v="323.06"/>
    <n v="8"/>
  </r>
  <r>
    <s v="AWH"/>
    <x v="61"/>
    <s v="12822783"/>
    <n v="4736.84"/>
    <n v="4736.84"/>
    <x v="2"/>
    <d v="2016-07-31T00:00:00"/>
    <x v="3"/>
    <n v="5014569"/>
    <n v="323.06"/>
    <n v="14.66241565034359"/>
  </r>
  <r>
    <s v="SpokCity"/>
    <x v="61"/>
    <s v="12822783"/>
    <n v="2568.9"/>
    <n v="2568.9"/>
    <x v="2"/>
    <d v="2016-07-31T00:00:00"/>
    <x v="3"/>
    <n v="5013501"/>
    <n v="323.06"/>
    <n v="7.9517736643347989"/>
  </r>
  <r>
    <s v="SpokCity"/>
    <x v="61"/>
    <s v="12822783"/>
    <n v="323.06"/>
    <n v="323.06"/>
    <x v="2"/>
    <d v="2016-07-31T00:00:00"/>
    <x v="3"/>
    <n v="5012369"/>
    <n v="323.06"/>
    <n v="1"/>
  </r>
  <r>
    <s v="COUNTY"/>
    <x v="61"/>
    <s v="12822783"/>
    <n v="646.12"/>
    <n v="646.12"/>
    <x v="2"/>
    <d v="2016-07-31T00:00:00"/>
    <x v="3"/>
    <n v="5009728"/>
    <n v="323.06"/>
    <n v="2"/>
  </r>
  <r>
    <s v="COUNTY"/>
    <x v="61"/>
    <s v="12822783"/>
    <n v="323.06"/>
    <n v="323.06"/>
    <x v="2"/>
    <d v="2016-07-31T00:00:00"/>
    <x v="3"/>
    <n v="5010813"/>
    <n v="323.06"/>
    <n v="1"/>
  </r>
  <r>
    <s v="COUNTY"/>
    <x v="61"/>
    <s v="12822783"/>
    <n v="2584.48"/>
    <n v="2584.48"/>
    <x v="2"/>
    <d v="2016-07-31T00:00:00"/>
    <x v="3"/>
    <n v="5737970"/>
    <n v="323.06"/>
    <n v="8"/>
  </r>
  <r>
    <s v="COUNTY"/>
    <x v="61"/>
    <s v="839238"/>
    <n v="161.53"/>
    <n v="161.53"/>
    <x v="2"/>
    <d v="2016-08-25T00:00:00"/>
    <x v="4"/>
    <n v="5009723"/>
    <n v="323.06"/>
    <n v="0.5"/>
  </r>
  <r>
    <s v="AWH"/>
    <x v="61"/>
    <s v="13084370"/>
    <n v="4736.84"/>
    <n v="4736.84"/>
    <x v="2"/>
    <d v="2016-08-31T00:00:00"/>
    <x v="4"/>
    <n v="5014569"/>
    <n v="323.06"/>
    <n v="14.66241565034359"/>
  </r>
  <r>
    <s v="SpokCity"/>
    <x v="61"/>
    <s v="13084370"/>
    <n v="2568.9"/>
    <n v="2568.9"/>
    <x v="2"/>
    <d v="2016-08-31T00:00:00"/>
    <x v="4"/>
    <n v="5013501"/>
    <n v="323.06"/>
    <n v="7.9517736643347989"/>
  </r>
  <r>
    <s v="SpokCity"/>
    <x v="61"/>
    <s v="13084370"/>
    <n v="323.06"/>
    <n v="323.06"/>
    <x v="2"/>
    <d v="2016-08-31T00:00:00"/>
    <x v="4"/>
    <n v="5012369"/>
    <n v="323.06"/>
    <n v="1"/>
  </r>
  <r>
    <s v="COUNTY"/>
    <x v="61"/>
    <s v="13084370"/>
    <n v="646.12"/>
    <n v="646.12"/>
    <x v="2"/>
    <d v="2016-08-31T00:00:00"/>
    <x v="4"/>
    <n v="5009728"/>
    <n v="323.06"/>
    <n v="2"/>
  </r>
  <r>
    <s v="COUNTY"/>
    <x v="61"/>
    <s v="13084370"/>
    <n v="323.06"/>
    <n v="323.06"/>
    <x v="2"/>
    <d v="2016-08-31T00:00:00"/>
    <x v="4"/>
    <n v="5010813"/>
    <n v="323.06"/>
    <n v="1"/>
  </r>
  <r>
    <s v="COUNTY"/>
    <x v="61"/>
    <s v="13084370"/>
    <n v="2584.48"/>
    <n v="2584.48"/>
    <x v="2"/>
    <d v="2016-08-31T00:00:00"/>
    <x v="4"/>
    <n v="5010443"/>
    <n v="323.06"/>
    <n v="8"/>
  </r>
  <r>
    <s v="COUNTY"/>
    <x v="61"/>
    <s v="857933"/>
    <n v="323.06"/>
    <n v="323.06"/>
    <x v="2"/>
    <d v="2016-09-27T00:00:00"/>
    <x v="5"/>
    <n v="5010627"/>
    <n v="323.06"/>
    <n v="1"/>
  </r>
  <r>
    <s v="AWH"/>
    <x v="61"/>
    <s v="13360500"/>
    <n v="4736.84"/>
    <n v="4736.84"/>
    <x v="2"/>
    <d v="2016-09-30T00:00:00"/>
    <x v="5"/>
    <n v="5014569"/>
    <n v="323.06"/>
    <n v="14.66241565034359"/>
  </r>
  <r>
    <s v="SpokCity"/>
    <x v="61"/>
    <s v="13360500"/>
    <n v="2568.9"/>
    <n v="2568.9"/>
    <x v="2"/>
    <d v="2016-09-30T00:00:00"/>
    <x v="5"/>
    <n v="5013501"/>
    <n v="323.06"/>
    <n v="7.9517736643347989"/>
  </r>
  <r>
    <s v="SpokCity"/>
    <x v="61"/>
    <s v="13360500"/>
    <n v="323.06"/>
    <n v="323.06"/>
    <x v="2"/>
    <d v="2016-09-30T00:00:00"/>
    <x v="5"/>
    <n v="5012369"/>
    <n v="323.06"/>
    <n v="1"/>
  </r>
  <r>
    <s v="COUNTY"/>
    <x v="61"/>
    <s v="13360500"/>
    <n v="1292.24"/>
    <n v="1292.24"/>
    <x v="2"/>
    <d v="2016-09-30T00:00:00"/>
    <x v="5"/>
    <n v="5009723"/>
    <n v="323.06"/>
    <n v="4"/>
  </r>
  <r>
    <s v="COUNTY"/>
    <x v="61"/>
    <s v="13360500"/>
    <n v="323.06"/>
    <n v="323.06"/>
    <x v="2"/>
    <d v="2016-09-30T00:00:00"/>
    <x v="5"/>
    <n v="5010813"/>
    <n v="323.06"/>
    <n v="1"/>
  </r>
  <r>
    <s v="COUNTY"/>
    <x v="61"/>
    <s v="13360500"/>
    <n v="2261.42"/>
    <n v="2261.42"/>
    <x v="2"/>
    <d v="2016-09-30T00:00:00"/>
    <x v="5"/>
    <n v="5737970"/>
    <n v="323.06"/>
    <n v="7"/>
  </r>
  <r>
    <s v="COUNTY"/>
    <x v="61"/>
    <s v="869323"/>
    <n v="242.3"/>
    <n v="242.3"/>
    <x v="2"/>
    <d v="2016-10-21T00:00:00"/>
    <x v="6"/>
    <n v="5010946"/>
    <n v="323.06"/>
    <n v="0.75001547700117632"/>
  </r>
  <r>
    <s v="AWH"/>
    <x v="61"/>
    <s v="13629847"/>
    <n v="4736.84"/>
    <n v="4736.84"/>
    <x v="2"/>
    <d v="2016-10-31T00:00:00"/>
    <x v="6"/>
    <n v="5014569"/>
    <n v="323.06"/>
    <n v="14.66241565034359"/>
  </r>
  <r>
    <s v="SpokCity"/>
    <x v="61"/>
    <s v="13629847"/>
    <n v="2568.9"/>
    <n v="2568.9"/>
    <x v="2"/>
    <d v="2016-10-31T00:00:00"/>
    <x v="6"/>
    <n v="5013501"/>
    <n v="323.06"/>
    <n v="7.9517736643347989"/>
  </r>
  <r>
    <s v="SpokCity"/>
    <x v="61"/>
    <s v="13629847"/>
    <n v="323.06"/>
    <n v="323.06"/>
    <x v="2"/>
    <d v="2016-10-31T00:00:00"/>
    <x v="6"/>
    <n v="5012369"/>
    <n v="323.06"/>
    <n v="1"/>
  </r>
  <r>
    <s v="COUNTY"/>
    <x v="61"/>
    <s v="13629847"/>
    <n v="1292.24"/>
    <n v="1292.24"/>
    <x v="2"/>
    <d v="2016-10-31T00:00:00"/>
    <x v="6"/>
    <n v="5009728"/>
    <n v="323.06"/>
    <n v="4"/>
  </r>
  <r>
    <s v="COUNTY"/>
    <x v="61"/>
    <s v="13629847"/>
    <n v="323.06"/>
    <n v="323.06"/>
    <x v="2"/>
    <d v="2016-10-31T00:00:00"/>
    <x v="6"/>
    <n v="5010813"/>
    <n v="323.06"/>
    <n v="1"/>
  </r>
  <r>
    <s v="COUNTY"/>
    <x v="61"/>
    <s v="13629847"/>
    <n v="1938.36"/>
    <n v="1938.36"/>
    <x v="2"/>
    <d v="2016-10-31T00:00:00"/>
    <x v="6"/>
    <n v="5010443"/>
    <n v="323.06"/>
    <n v="6"/>
  </r>
  <r>
    <s v="AWH"/>
    <x v="61"/>
    <s v="13860703"/>
    <n v="4736.84"/>
    <n v="4736.84"/>
    <x v="2"/>
    <d v="2016-11-30T00:00:00"/>
    <x v="7"/>
    <n v="5014569"/>
    <n v="323.06"/>
    <n v="14.66241565034359"/>
  </r>
  <r>
    <s v="SpokCity"/>
    <x v="61"/>
    <s v="13860703"/>
    <n v="2568.9"/>
    <n v="2568.9"/>
    <x v="2"/>
    <d v="2016-11-30T00:00:00"/>
    <x v="7"/>
    <n v="5013501"/>
    <n v="323.06"/>
    <n v="7.9517736643347989"/>
  </r>
  <r>
    <s v="SpokCity"/>
    <x v="61"/>
    <s v="13860703"/>
    <n v="323.06"/>
    <n v="323.06"/>
    <x v="2"/>
    <d v="2016-11-30T00:00:00"/>
    <x v="7"/>
    <n v="5012369"/>
    <n v="323.06"/>
    <n v="1"/>
  </r>
  <r>
    <s v="COUNTY"/>
    <x v="61"/>
    <s v="13860703"/>
    <n v="1292.24"/>
    <n v="1292.24"/>
    <x v="2"/>
    <d v="2016-11-30T00:00:00"/>
    <x v="7"/>
    <n v="5009723"/>
    <n v="323.06"/>
    <n v="4"/>
  </r>
  <r>
    <s v="COUNTY"/>
    <x v="61"/>
    <s v="13860703"/>
    <n v="323.06"/>
    <n v="323.06"/>
    <x v="2"/>
    <d v="2016-11-30T00:00:00"/>
    <x v="7"/>
    <n v="5010813"/>
    <n v="323.06"/>
    <n v="1"/>
  </r>
  <r>
    <s v="COUNTY"/>
    <x v="61"/>
    <s v="13860703"/>
    <n v="1938.36"/>
    <n v="1938.36"/>
    <x v="2"/>
    <d v="2016-11-30T00:00:00"/>
    <x v="7"/>
    <n v="5737970"/>
    <n v="323.06"/>
    <n v="6"/>
  </r>
  <r>
    <s v="AWH"/>
    <x v="61"/>
    <s v="14071088"/>
    <n v="4736.84"/>
    <n v="4736.84"/>
    <x v="2"/>
    <d v="2016-12-31T00:00:00"/>
    <x v="8"/>
    <n v="5014569"/>
    <n v="323.06"/>
    <n v="14.66241565034359"/>
  </r>
  <r>
    <s v="SpokCity"/>
    <x v="61"/>
    <s v="14071088"/>
    <n v="2568.9"/>
    <n v="2568.9"/>
    <x v="2"/>
    <d v="2016-12-31T00:00:00"/>
    <x v="8"/>
    <n v="5013501"/>
    <n v="323.06"/>
    <n v="7.9517736643347989"/>
  </r>
  <r>
    <s v="SpokCity"/>
    <x v="61"/>
    <s v="14071088"/>
    <n v="323.06"/>
    <n v="323.06"/>
    <x v="2"/>
    <d v="2016-12-31T00:00:00"/>
    <x v="8"/>
    <n v="5012369"/>
    <n v="323.06"/>
    <n v="1"/>
  </r>
  <r>
    <s v="COUNTY"/>
    <x v="61"/>
    <s v="14071088"/>
    <n v="1292.24"/>
    <n v="1292.24"/>
    <x v="2"/>
    <d v="2016-12-31T00:00:00"/>
    <x v="8"/>
    <n v="5009728"/>
    <n v="323.06"/>
    <n v="4"/>
  </r>
  <r>
    <s v="COUNTY"/>
    <x v="61"/>
    <s v="14071088"/>
    <n v="323.06"/>
    <n v="323.06"/>
    <x v="2"/>
    <d v="2016-12-31T00:00:00"/>
    <x v="8"/>
    <n v="5010813"/>
    <n v="323.06"/>
    <n v="1"/>
  </r>
  <r>
    <s v="COUNTY"/>
    <x v="61"/>
    <s v="14071088"/>
    <n v="1938.36"/>
    <n v="1938.36"/>
    <x v="2"/>
    <d v="2016-12-31T00:00:00"/>
    <x v="8"/>
    <n v="5010443"/>
    <n v="323.06"/>
    <n v="6"/>
  </r>
  <r>
    <s v="AWH"/>
    <x v="61"/>
    <s v="14319018"/>
    <n v="5561.21"/>
    <n v="5561.21"/>
    <x v="2"/>
    <d v="2017-01-31T00:00:00"/>
    <x v="9"/>
    <n v="5014569"/>
    <n v="327.13"/>
    <n v="17"/>
  </r>
  <r>
    <s v="SpokCity"/>
    <x v="61"/>
    <s v="14319018"/>
    <n v="2617.04"/>
    <n v="2617.04"/>
    <x v="2"/>
    <d v="2017-01-31T00:00:00"/>
    <x v="9"/>
    <n v="5013501"/>
    <n v="327.13"/>
    <n v="8"/>
  </r>
  <r>
    <s v="SpokCity"/>
    <x v="61"/>
    <s v="14319018"/>
    <n v="327.13"/>
    <n v="327.13"/>
    <x v="2"/>
    <d v="2017-01-31T00:00:00"/>
    <x v="9"/>
    <n v="5012369"/>
    <n v="327.13"/>
    <n v="1"/>
  </r>
  <r>
    <s v="COUNTY"/>
    <x v="61"/>
    <s v="14319018"/>
    <n v="1308.52"/>
    <n v="1308.52"/>
    <x v="2"/>
    <d v="2017-01-31T00:00:00"/>
    <x v="9"/>
    <n v="5009723"/>
    <n v="327.13"/>
    <n v="4"/>
  </r>
  <r>
    <s v="COUNTY"/>
    <x v="61"/>
    <s v="14319018"/>
    <n v="327.13"/>
    <n v="327.13"/>
    <x v="2"/>
    <d v="2017-01-31T00:00:00"/>
    <x v="9"/>
    <n v="5010813"/>
    <n v="327.13"/>
    <n v="1"/>
  </r>
  <r>
    <s v="COUNTY"/>
    <x v="61"/>
    <s v="14319018"/>
    <n v="1962.78"/>
    <n v="1962.78"/>
    <x v="2"/>
    <d v="2017-01-31T00:00:00"/>
    <x v="9"/>
    <n v="5737970"/>
    <n v="327.13"/>
    <n v="6"/>
  </r>
  <r>
    <s v="AWH"/>
    <x v="61"/>
    <s v="14497989"/>
    <n v="5561.21"/>
    <n v="5561.21"/>
    <x v="2"/>
    <d v="2017-02-28T00:00:00"/>
    <x v="10"/>
    <n v="5014569"/>
    <n v="327.13"/>
    <n v="17"/>
  </r>
  <r>
    <s v="SpokCity"/>
    <x v="61"/>
    <s v="14497989"/>
    <n v="2617.04"/>
    <n v="2617.04"/>
    <x v="2"/>
    <d v="2017-02-28T00:00:00"/>
    <x v="10"/>
    <n v="5013501"/>
    <n v="327.13"/>
    <n v="8"/>
  </r>
  <r>
    <s v="SpokCity"/>
    <x v="61"/>
    <s v="14497989"/>
    <n v="327.13"/>
    <n v="327.13"/>
    <x v="2"/>
    <d v="2017-02-28T00:00:00"/>
    <x v="10"/>
    <n v="5012369"/>
    <n v="327.13"/>
    <n v="1"/>
  </r>
  <r>
    <s v="COUNTY"/>
    <x v="61"/>
    <s v="14497989"/>
    <n v="1308.52"/>
    <n v="1308.52"/>
    <x v="2"/>
    <d v="2017-02-28T00:00:00"/>
    <x v="10"/>
    <n v="5009728"/>
    <n v="327.13"/>
    <n v="4"/>
  </r>
  <r>
    <s v="COUNTY"/>
    <x v="61"/>
    <s v="14497989"/>
    <n v="327.13"/>
    <n v="327.13"/>
    <x v="2"/>
    <d v="2017-02-28T00:00:00"/>
    <x v="10"/>
    <n v="5010813"/>
    <n v="327.13"/>
    <n v="1"/>
  </r>
  <r>
    <s v="COUNTY"/>
    <x v="61"/>
    <s v="14497989"/>
    <n v="1962.78"/>
    <n v="1962.78"/>
    <x v="2"/>
    <d v="2017-02-28T00:00:00"/>
    <x v="10"/>
    <n v="5010443"/>
    <n v="327.13"/>
    <n v="6"/>
  </r>
  <r>
    <s v="AWH"/>
    <x v="61"/>
    <s v="14767594"/>
    <n v="5561.21"/>
    <n v="5561.21"/>
    <x v="2"/>
    <d v="2017-03-31T00:00:00"/>
    <x v="11"/>
    <n v="5014569"/>
    <n v="327.13"/>
    <n v="17"/>
  </r>
  <r>
    <s v="SpokCity"/>
    <x v="61"/>
    <s v="14767594"/>
    <n v="2617.04"/>
    <n v="2617.04"/>
    <x v="2"/>
    <d v="2017-03-31T00:00:00"/>
    <x v="11"/>
    <n v="5013501"/>
    <n v="327.13"/>
    <n v="8"/>
  </r>
  <r>
    <s v="SpokCity"/>
    <x v="61"/>
    <s v="14767594"/>
    <n v="327.13"/>
    <n v="327.13"/>
    <x v="2"/>
    <d v="2017-03-31T00:00:00"/>
    <x v="11"/>
    <n v="5012369"/>
    <n v="327.13"/>
    <n v="1"/>
  </r>
  <r>
    <s v="COUNTY"/>
    <x v="61"/>
    <s v="14767594"/>
    <n v="1308.52"/>
    <n v="1308.52"/>
    <x v="2"/>
    <d v="2017-03-31T00:00:00"/>
    <x v="11"/>
    <n v="5009723"/>
    <n v="327.13"/>
    <n v="4"/>
  </r>
  <r>
    <s v="COUNTY"/>
    <x v="61"/>
    <s v="14767594"/>
    <n v="327.13"/>
    <n v="327.13"/>
    <x v="2"/>
    <d v="2017-03-31T00:00:00"/>
    <x v="11"/>
    <n v="5010813"/>
    <n v="327.13"/>
    <n v="1"/>
  </r>
  <r>
    <s v="COUNTY"/>
    <x v="61"/>
    <s v="14767594"/>
    <n v="1962.78"/>
    <n v="1962.78"/>
    <x v="2"/>
    <d v="2017-03-31T00:00:00"/>
    <x v="11"/>
    <n v="5737970"/>
    <n v="327.13"/>
    <n v="6"/>
  </r>
  <r>
    <s v="COUNTY"/>
    <x v="62"/>
    <s v="780920"/>
    <n v="80.95"/>
    <n v="80.95"/>
    <x v="2"/>
    <d v="2016-04-12T00:00:00"/>
    <x v="0"/>
    <n v="5010407"/>
    <n v="161.9"/>
    <n v="0.5"/>
  </r>
  <r>
    <s v="AWH"/>
    <x v="62"/>
    <s v="12053654"/>
    <n v="971.4"/>
    <n v="971.4"/>
    <x v="2"/>
    <d v="2016-04-30T00:00:00"/>
    <x v="0"/>
    <n v="5010984"/>
    <n v="161.9"/>
    <n v="6"/>
  </r>
  <r>
    <s v="SpokCity"/>
    <x v="62"/>
    <s v="12053654"/>
    <n v="161.9"/>
    <n v="161.9"/>
    <x v="2"/>
    <d v="2016-04-30T00:00:00"/>
    <x v="0"/>
    <n v="5010475"/>
    <n v="161.9"/>
    <n v="1"/>
  </r>
  <r>
    <s v="COUNTY"/>
    <x v="62"/>
    <s v="12053654"/>
    <n v="485.7"/>
    <n v="485.7"/>
    <x v="2"/>
    <d v="2016-04-30T00:00:00"/>
    <x v="0"/>
    <n v="5011709"/>
    <n v="161.9"/>
    <n v="3"/>
  </r>
  <r>
    <s v="COUNTY"/>
    <x v="62"/>
    <s v="12053654"/>
    <n v="161.9"/>
    <n v="161.9"/>
    <x v="2"/>
    <d v="2016-04-30T00:00:00"/>
    <x v="0"/>
    <n v="5010710"/>
    <n v="161.9"/>
    <n v="1"/>
  </r>
  <r>
    <s v="COUNTY"/>
    <x v="62"/>
    <s v="12053654"/>
    <n v="485.7"/>
    <n v="485.7"/>
    <x v="2"/>
    <d v="2016-04-30T00:00:00"/>
    <x v="0"/>
    <n v="5777060"/>
    <n v="161.9"/>
    <n v="3"/>
  </r>
  <r>
    <s v="COUNTY"/>
    <x v="62"/>
    <s v="785378"/>
    <n v="161.9"/>
    <n v="161.9"/>
    <x v="2"/>
    <d v="2016-05-01T00:00:00"/>
    <x v="1"/>
    <n v="5742440"/>
    <n v="161.9"/>
    <n v="1"/>
  </r>
  <r>
    <s v="AWH"/>
    <x v="62"/>
    <s v="12281785"/>
    <n v="971.4"/>
    <n v="971.4"/>
    <x v="2"/>
    <d v="2016-05-31T00:00:00"/>
    <x v="1"/>
    <n v="5010984"/>
    <n v="161.9"/>
    <n v="6"/>
  </r>
  <r>
    <s v="SpokCity"/>
    <x v="62"/>
    <s v="12281785"/>
    <n v="161.9"/>
    <n v="161.9"/>
    <x v="2"/>
    <d v="2016-05-31T00:00:00"/>
    <x v="1"/>
    <n v="5010475"/>
    <n v="161.9"/>
    <n v="1"/>
  </r>
  <r>
    <s v="COUNTY"/>
    <x v="62"/>
    <s v="12281785"/>
    <n v="485.7"/>
    <n v="485.7"/>
    <x v="2"/>
    <d v="2016-05-31T00:00:00"/>
    <x v="1"/>
    <n v="5010471"/>
    <n v="161.9"/>
    <n v="3"/>
  </r>
  <r>
    <s v="COUNTY"/>
    <x v="62"/>
    <s v="12281785"/>
    <n v="161.9"/>
    <n v="161.9"/>
    <x v="2"/>
    <d v="2016-05-31T00:00:00"/>
    <x v="1"/>
    <n v="5010710"/>
    <n v="161.9"/>
    <n v="1"/>
  </r>
  <r>
    <s v="COUNTY"/>
    <x v="62"/>
    <s v="12281785"/>
    <n v="485.7"/>
    <n v="485.7"/>
    <x v="2"/>
    <d v="2016-05-31T00:00:00"/>
    <x v="1"/>
    <n v="5777060"/>
    <n v="161.9"/>
    <n v="3"/>
  </r>
  <r>
    <s v="COUNTY"/>
    <x v="62"/>
    <s v="809130"/>
    <n v="80.959999999999994"/>
    <n v="80.959999999999994"/>
    <x v="2"/>
    <d v="2016-06-14T00:00:00"/>
    <x v="2"/>
    <n v="5011868"/>
    <n v="161.9"/>
    <n v="0.50006176652254475"/>
  </r>
  <r>
    <s v="COUNTY"/>
    <x v="62"/>
    <s v="809631"/>
    <n v="80.95"/>
    <n v="80.95"/>
    <x v="2"/>
    <d v="2016-06-14T00:00:00"/>
    <x v="2"/>
    <n v="5742440"/>
    <n v="161.9"/>
    <n v="0.5"/>
  </r>
  <r>
    <s v="AWH"/>
    <x v="62"/>
    <s v="12565628"/>
    <n v="971.4"/>
    <n v="971.4"/>
    <x v="2"/>
    <d v="2016-06-30T00:00:00"/>
    <x v="2"/>
    <n v="5010984"/>
    <n v="161.9"/>
    <n v="6"/>
  </r>
  <r>
    <s v="SpokCity"/>
    <x v="62"/>
    <s v="12565628"/>
    <n v="161.9"/>
    <n v="161.9"/>
    <x v="2"/>
    <d v="2016-06-30T00:00:00"/>
    <x v="2"/>
    <n v="5010475"/>
    <n v="161.9"/>
    <n v="1"/>
  </r>
  <r>
    <s v="COUNTY"/>
    <x v="62"/>
    <s v="12565628"/>
    <n v="485.7"/>
    <n v="485.7"/>
    <x v="2"/>
    <d v="2016-06-30T00:00:00"/>
    <x v="2"/>
    <n v="5011709"/>
    <n v="161.9"/>
    <n v="3"/>
  </r>
  <r>
    <s v="COUNTY"/>
    <x v="62"/>
    <s v="12565628"/>
    <n v="161.9"/>
    <n v="161.9"/>
    <x v="2"/>
    <d v="2016-06-30T00:00:00"/>
    <x v="2"/>
    <n v="5010710"/>
    <n v="161.9"/>
    <n v="1"/>
  </r>
  <r>
    <s v="COUNTY"/>
    <x v="62"/>
    <s v="12565628"/>
    <n v="323.8"/>
    <n v="323.8"/>
    <x v="2"/>
    <d v="2016-06-30T00:00:00"/>
    <x v="2"/>
    <n v="5777060"/>
    <n v="161.9"/>
    <n v="2"/>
  </r>
  <r>
    <s v="AWH"/>
    <x v="62"/>
    <s v="12822783"/>
    <n v="971.4"/>
    <n v="971.4"/>
    <x v="2"/>
    <d v="2016-07-31T00:00:00"/>
    <x v="3"/>
    <n v="5010984"/>
    <n v="161.9"/>
    <n v="6"/>
  </r>
  <r>
    <s v="SpokCity"/>
    <x v="62"/>
    <s v="12822783"/>
    <n v="161.9"/>
    <n v="161.9"/>
    <x v="2"/>
    <d v="2016-07-31T00:00:00"/>
    <x v="3"/>
    <n v="5010475"/>
    <n v="161.9"/>
    <n v="1"/>
  </r>
  <r>
    <s v="COUNTY"/>
    <x v="62"/>
    <s v="12822783"/>
    <n v="485.7"/>
    <n v="485.7"/>
    <x v="2"/>
    <d v="2016-07-31T00:00:00"/>
    <x v="3"/>
    <n v="5010471"/>
    <n v="161.9"/>
    <n v="3"/>
  </r>
  <r>
    <s v="COUNTY"/>
    <x v="62"/>
    <s v="12822783"/>
    <n v="161.9"/>
    <n v="161.9"/>
    <x v="2"/>
    <d v="2016-07-31T00:00:00"/>
    <x v="3"/>
    <n v="5010710"/>
    <n v="161.9"/>
    <n v="1"/>
  </r>
  <r>
    <s v="COUNTY"/>
    <x v="62"/>
    <s v="12822783"/>
    <n v="323.8"/>
    <n v="323.8"/>
    <x v="2"/>
    <d v="2016-07-31T00:00:00"/>
    <x v="3"/>
    <n v="5777060"/>
    <n v="161.9"/>
    <n v="2"/>
  </r>
  <r>
    <s v="COUNTY"/>
    <x v="62"/>
    <s v="837364"/>
    <n v="80.95"/>
    <n v="80.95"/>
    <x v="2"/>
    <d v="2016-08-30T00:00:00"/>
    <x v="4"/>
    <n v="5784970"/>
    <n v="161.9"/>
    <n v="0.5"/>
  </r>
  <r>
    <s v="AWH"/>
    <x v="62"/>
    <s v="13084370"/>
    <n v="971.4"/>
    <n v="971.4"/>
    <x v="2"/>
    <d v="2016-08-31T00:00:00"/>
    <x v="4"/>
    <n v="5010984"/>
    <n v="161.9"/>
    <n v="6"/>
  </r>
  <r>
    <s v="SpokCity"/>
    <x v="62"/>
    <s v="13084370"/>
    <n v="161.9"/>
    <n v="161.9"/>
    <x v="2"/>
    <d v="2016-08-31T00:00:00"/>
    <x v="4"/>
    <n v="5010475"/>
    <n v="161.9"/>
    <n v="1"/>
  </r>
  <r>
    <s v="COUNTY"/>
    <x v="62"/>
    <s v="13084370"/>
    <n v="485.7"/>
    <n v="485.7"/>
    <x v="2"/>
    <d v="2016-08-31T00:00:00"/>
    <x v="4"/>
    <n v="5011709"/>
    <n v="161.9"/>
    <n v="3"/>
  </r>
  <r>
    <s v="COUNTY"/>
    <x v="62"/>
    <s v="13084370"/>
    <n v="161.9"/>
    <n v="161.9"/>
    <x v="2"/>
    <d v="2016-08-31T00:00:00"/>
    <x v="4"/>
    <n v="5010710"/>
    <n v="161.9"/>
    <n v="1"/>
  </r>
  <r>
    <s v="COUNTY"/>
    <x v="62"/>
    <s v="13084370"/>
    <n v="323.8"/>
    <n v="323.8"/>
    <x v="2"/>
    <d v="2016-08-31T00:00:00"/>
    <x v="4"/>
    <n v="5777060"/>
    <n v="161.9"/>
    <n v="2"/>
  </r>
  <r>
    <s v="AWH"/>
    <x v="62"/>
    <s v="13360500"/>
    <n v="971.4"/>
    <n v="971.4"/>
    <x v="2"/>
    <d v="2016-09-30T00:00:00"/>
    <x v="5"/>
    <n v="5010984"/>
    <n v="161.9"/>
    <n v="6"/>
  </r>
  <r>
    <s v="SpokCity"/>
    <x v="62"/>
    <s v="13360500"/>
    <n v="161.9"/>
    <n v="161.9"/>
    <x v="2"/>
    <d v="2016-09-30T00:00:00"/>
    <x v="5"/>
    <n v="5010475"/>
    <n v="161.9"/>
    <n v="1"/>
  </r>
  <r>
    <s v="COUNTY"/>
    <x v="62"/>
    <s v="13360500"/>
    <n v="647.6"/>
    <n v="647.6"/>
    <x v="2"/>
    <d v="2016-09-30T00:00:00"/>
    <x v="5"/>
    <n v="5784970"/>
    <n v="161.9"/>
    <n v="4"/>
  </r>
  <r>
    <s v="COUNTY"/>
    <x v="62"/>
    <s v="13360500"/>
    <n v="161.9"/>
    <n v="161.9"/>
    <x v="2"/>
    <d v="2016-09-30T00:00:00"/>
    <x v="5"/>
    <n v="5010710"/>
    <n v="161.9"/>
    <n v="1"/>
  </r>
  <r>
    <s v="COUNTY"/>
    <x v="62"/>
    <s v="13360500"/>
    <n v="323.8"/>
    <n v="323.8"/>
    <x v="2"/>
    <d v="2016-09-30T00:00:00"/>
    <x v="5"/>
    <n v="5777060"/>
    <n v="161.9"/>
    <n v="2"/>
  </r>
  <r>
    <s v="COUNTY"/>
    <x v="62"/>
    <s v="864227"/>
    <n v="161.9"/>
    <n v="161.9"/>
    <x v="2"/>
    <d v="2016-10-14T00:00:00"/>
    <x v="6"/>
    <n v="5777690"/>
    <n v="161.9"/>
    <n v="1"/>
  </r>
  <r>
    <s v="AWH"/>
    <x v="62"/>
    <s v="866538"/>
    <n v="485.7"/>
    <n v="485.7"/>
    <x v="2"/>
    <d v="2016-10-14T00:00:00"/>
    <x v="6"/>
    <n v="5010984"/>
    <n v="161.9"/>
    <n v="3"/>
  </r>
  <r>
    <s v="COUNTY"/>
    <x v="62"/>
    <s v="864769"/>
    <n v="80.95"/>
    <n v="80.95"/>
    <x v="2"/>
    <d v="2016-10-18T00:00:00"/>
    <x v="6"/>
    <n v="5010407"/>
    <n v="161.9"/>
    <n v="0.5"/>
  </r>
  <r>
    <s v="COUNTY"/>
    <x v="62"/>
    <s v="866588"/>
    <n v="485.7"/>
    <n v="485.7"/>
    <x v="2"/>
    <d v="2016-10-27T00:00:00"/>
    <x v="6"/>
    <n v="5787500"/>
    <n v="161.9"/>
    <n v="3"/>
  </r>
  <r>
    <s v="SpokCity"/>
    <x v="62"/>
    <s v="13629847"/>
    <n v="161.9"/>
    <n v="161.9"/>
    <x v="2"/>
    <d v="2016-10-31T00:00:00"/>
    <x v="6"/>
    <n v="5010475"/>
    <n v="161.9"/>
    <n v="1"/>
  </r>
  <r>
    <s v="COUNTY"/>
    <x v="62"/>
    <s v="13629847"/>
    <n v="647.6"/>
    <n v="647.6"/>
    <x v="2"/>
    <d v="2016-10-31T00:00:00"/>
    <x v="6"/>
    <n v="5784970"/>
    <n v="161.9"/>
    <n v="4"/>
  </r>
  <r>
    <s v="COUNTY"/>
    <x v="62"/>
    <s v="13629847"/>
    <n v="161.9"/>
    <n v="161.9"/>
    <x v="2"/>
    <d v="2016-10-31T00:00:00"/>
    <x v="6"/>
    <n v="5010710"/>
    <n v="161.9"/>
    <n v="1"/>
  </r>
  <r>
    <s v="COUNTY"/>
    <x v="62"/>
    <s v="13629847"/>
    <n v="323.8"/>
    <n v="323.8"/>
    <x v="2"/>
    <d v="2016-10-31T00:00:00"/>
    <x v="6"/>
    <n v="5777060"/>
    <n v="161.9"/>
    <n v="2"/>
  </r>
  <r>
    <s v="SpokCity"/>
    <x v="62"/>
    <s v="13860703"/>
    <n v="161.9"/>
    <n v="161.9"/>
    <x v="2"/>
    <d v="2016-11-30T00:00:00"/>
    <x v="7"/>
    <n v="5010475"/>
    <n v="161.9"/>
    <n v="1"/>
  </r>
  <r>
    <s v="COUNTY"/>
    <x v="62"/>
    <s v="13860703"/>
    <n v="809.5"/>
    <n v="809.5"/>
    <x v="2"/>
    <d v="2016-11-30T00:00:00"/>
    <x v="7"/>
    <n v="5777690"/>
    <n v="161.9"/>
    <n v="5"/>
  </r>
  <r>
    <s v="COUNTY"/>
    <x v="62"/>
    <s v="13860703"/>
    <n v="971.4"/>
    <n v="971.4"/>
    <x v="2"/>
    <d v="2016-11-30T00:00:00"/>
    <x v="7"/>
    <n v="5787500"/>
    <n v="161.9"/>
    <n v="6"/>
  </r>
  <r>
    <s v="COUNTY"/>
    <x v="62"/>
    <s v="13860703"/>
    <n v="161.9"/>
    <n v="161.9"/>
    <x v="2"/>
    <d v="2016-11-30T00:00:00"/>
    <x v="7"/>
    <n v="5010710"/>
    <n v="161.9"/>
    <n v="1"/>
  </r>
  <r>
    <s v="COUNTY"/>
    <x v="62"/>
    <s v="13860703"/>
    <n v="485.7"/>
    <n v="485.7"/>
    <x v="2"/>
    <d v="2016-11-30T00:00:00"/>
    <x v="7"/>
    <n v="5777060"/>
    <n v="161.9"/>
    <n v="3"/>
  </r>
  <r>
    <s v="SpokCity"/>
    <x v="62"/>
    <s v="14071088"/>
    <n v="161.9"/>
    <n v="161.9"/>
    <x v="2"/>
    <d v="2016-12-31T00:00:00"/>
    <x v="8"/>
    <n v="5010475"/>
    <n v="161.9"/>
    <n v="1"/>
  </r>
  <r>
    <s v="COUNTY"/>
    <x v="62"/>
    <s v="14071088"/>
    <n v="809.5"/>
    <n v="809.5"/>
    <x v="2"/>
    <d v="2016-12-31T00:00:00"/>
    <x v="8"/>
    <n v="5784970"/>
    <n v="161.9"/>
    <n v="5"/>
  </r>
  <r>
    <s v="COUNTY"/>
    <x v="62"/>
    <s v="14071088"/>
    <n v="971.4"/>
    <n v="971.4"/>
    <x v="2"/>
    <d v="2016-12-31T00:00:00"/>
    <x v="8"/>
    <n v="5787500"/>
    <n v="161.9"/>
    <n v="6"/>
  </r>
  <r>
    <s v="COUNTY"/>
    <x v="62"/>
    <s v="14071088"/>
    <n v="161.9"/>
    <n v="161.9"/>
    <x v="2"/>
    <d v="2016-12-31T00:00:00"/>
    <x v="8"/>
    <n v="5010710"/>
    <n v="161.9"/>
    <n v="1"/>
  </r>
  <r>
    <s v="COUNTY"/>
    <x v="62"/>
    <s v="14071088"/>
    <n v="485.7"/>
    <n v="485.7"/>
    <x v="2"/>
    <d v="2016-12-31T00:00:00"/>
    <x v="8"/>
    <n v="5777060"/>
    <n v="161.9"/>
    <n v="3"/>
  </r>
  <r>
    <s v="SpokCity"/>
    <x v="62"/>
    <s v="14319018"/>
    <n v="163.94"/>
    <n v="163.94"/>
    <x v="2"/>
    <d v="2017-01-31T00:00:00"/>
    <x v="9"/>
    <n v="5010475"/>
    <n v="163.94"/>
    <n v="1"/>
  </r>
  <r>
    <s v="COUNTY"/>
    <x v="62"/>
    <s v="14319018"/>
    <n v="819.7"/>
    <n v="819.7"/>
    <x v="2"/>
    <d v="2017-01-31T00:00:00"/>
    <x v="9"/>
    <n v="5777690"/>
    <n v="163.94"/>
    <n v="5"/>
  </r>
  <r>
    <s v="COUNTY"/>
    <x v="62"/>
    <s v="14319018"/>
    <n v="983.64"/>
    <n v="983.64"/>
    <x v="2"/>
    <d v="2017-01-31T00:00:00"/>
    <x v="9"/>
    <n v="5787500"/>
    <n v="163.94"/>
    <n v="6"/>
  </r>
  <r>
    <s v="COUNTY"/>
    <x v="62"/>
    <s v="14319018"/>
    <n v="163.94"/>
    <n v="163.94"/>
    <x v="2"/>
    <d v="2017-01-31T00:00:00"/>
    <x v="9"/>
    <n v="5010710"/>
    <n v="163.94"/>
    <n v="1"/>
  </r>
  <r>
    <s v="COUNTY"/>
    <x v="62"/>
    <s v="14319018"/>
    <n v="491.82"/>
    <n v="491.82"/>
    <x v="2"/>
    <d v="2017-01-31T00:00:00"/>
    <x v="9"/>
    <n v="5777060"/>
    <n v="163.94"/>
    <n v="3"/>
  </r>
  <r>
    <s v="SpokCity"/>
    <x v="62"/>
    <s v="14497989"/>
    <n v="163.94"/>
    <n v="163.94"/>
    <x v="2"/>
    <d v="2017-02-28T00:00:00"/>
    <x v="10"/>
    <n v="5010475"/>
    <n v="163.94"/>
    <n v="1"/>
  </r>
  <r>
    <s v="COUNTY"/>
    <x v="62"/>
    <s v="14497989"/>
    <n v="819.7"/>
    <n v="819.7"/>
    <x v="2"/>
    <d v="2017-02-28T00:00:00"/>
    <x v="10"/>
    <n v="5784970"/>
    <n v="163.94"/>
    <n v="5"/>
  </r>
  <r>
    <s v="COUNTY"/>
    <x v="62"/>
    <s v="14497989"/>
    <n v="983.64"/>
    <n v="983.64"/>
    <x v="2"/>
    <d v="2017-02-28T00:00:00"/>
    <x v="10"/>
    <n v="5787500"/>
    <n v="163.94"/>
    <n v="6"/>
  </r>
  <r>
    <s v="COUNTY"/>
    <x v="62"/>
    <s v="14497989"/>
    <n v="163.94"/>
    <n v="163.94"/>
    <x v="2"/>
    <d v="2017-02-28T00:00:00"/>
    <x v="10"/>
    <n v="5010710"/>
    <n v="163.94"/>
    <n v="1"/>
  </r>
  <r>
    <s v="COUNTY"/>
    <x v="62"/>
    <s v="14497989"/>
    <n v="327.88"/>
    <n v="327.88"/>
    <x v="2"/>
    <d v="2017-02-28T00:00:00"/>
    <x v="10"/>
    <n v="5010419"/>
    <n v="163.94"/>
    <n v="2"/>
  </r>
  <r>
    <s v="COUNTY"/>
    <x v="62"/>
    <s v="926392"/>
    <n v="109.29"/>
    <n v="109.29"/>
    <x v="2"/>
    <d v="2017-03-01T00:00:00"/>
    <x v="11"/>
    <n v="5777060"/>
    <n v="163.94"/>
    <n v="0.66664633402464324"/>
  </r>
  <r>
    <s v="SpokCity"/>
    <x v="62"/>
    <s v="14767594"/>
    <n v="163.94"/>
    <n v="163.94"/>
    <x v="2"/>
    <d v="2017-03-31T00:00:00"/>
    <x v="11"/>
    <n v="5010475"/>
    <n v="163.94"/>
    <n v="1"/>
  </r>
  <r>
    <s v="COUNTY"/>
    <x v="62"/>
    <s v="14767594"/>
    <n v="819.7"/>
    <n v="819.7"/>
    <x v="2"/>
    <d v="2017-03-31T00:00:00"/>
    <x v="11"/>
    <n v="5777690"/>
    <n v="163.94"/>
    <n v="5"/>
  </r>
  <r>
    <s v="COUNTY"/>
    <x v="62"/>
    <s v="14767594"/>
    <n v="983.64"/>
    <n v="983.64"/>
    <x v="2"/>
    <d v="2017-03-31T00:00:00"/>
    <x v="11"/>
    <n v="5787500"/>
    <n v="163.94"/>
    <n v="6"/>
  </r>
  <r>
    <s v="COUNTY"/>
    <x v="62"/>
    <s v="14767594"/>
    <n v="163.94"/>
    <n v="163.94"/>
    <x v="2"/>
    <d v="2017-03-31T00:00:00"/>
    <x v="11"/>
    <n v="5010710"/>
    <n v="163.94"/>
    <n v="1"/>
  </r>
  <r>
    <s v="COUNTY"/>
    <x v="62"/>
    <s v="14767594"/>
    <n v="327.88"/>
    <n v="327.88"/>
    <x v="2"/>
    <d v="2017-03-31T00:00:00"/>
    <x v="11"/>
    <n v="5010407"/>
    <n v="163.94"/>
    <n v="2"/>
  </r>
  <r>
    <s v="COUNTY"/>
    <x v="63"/>
    <s v="777925"/>
    <n v="4.55"/>
    <n v="4.55"/>
    <x v="2"/>
    <d v="2016-04-07T00:00:00"/>
    <x v="0"/>
    <n v="5009724"/>
    <n v="19.5"/>
    <n v="0.23333333333333334"/>
  </r>
  <r>
    <s v="COUNTY"/>
    <x v="63"/>
    <s v="781819"/>
    <n v="10.4"/>
    <n v="10.4"/>
    <x v="2"/>
    <d v="2016-04-15T00:00:00"/>
    <x v="0"/>
    <n v="5010946"/>
    <n v="19.5"/>
    <n v="0.53333333333333333"/>
  </r>
  <r>
    <s v="COUNTY"/>
    <x v="63"/>
    <s v="785379"/>
    <n v="1.95"/>
    <n v="1.95"/>
    <x v="2"/>
    <d v="2016-04-28T00:00:00"/>
    <x v="0"/>
    <n v="5742440"/>
    <n v="19.5"/>
    <n v="9.9999999999999992E-2"/>
  </r>
  <r>
    <s v="AWH"/>
    <x v="63"/>
    <s v="12053654"/>
    <n v="370.5"/>
    <n v="370.5"/>
    <x v="2"/>
    <d v="2016-04-30T00:00:00"/>
    <x v="0"/>
    <n v="5014569"/>
    <n v="19.5"/>
    <n v="19"/>
  </r>
  <r>
    <s v="SpokCity"/>
    <x v="63"/>
    <s v="12053654"/>
    <n v="156"/>
    <n v="156"/>
    <x v="2"/>
    <d v="2016-04-30T00:00:00"/>
    <x v="0"/>
    <n v="5013501"/>
    <n v="19.5"/>
    <n v="8"/>
  </r>
  <r>
    <s v="SpokCity"/>
    <x v="63"/>
    <s v="12053654"/>
    <n v="19.5"/>
    <n v="19.5"/>
    <x v="2"/>
    <d v="2016-04-30T00:00:00"/>
    <x v="0"/>
    <n v="5012369"/>
    <n v="19.5"/>
    <n v="1"/>
  </r>
  <r>
    <s v="COUNTY"/>
    <x v="63"/>
    <s v="12053654"/>
    <n v="175.5"/>
    <n v="175.5"/>
    <x v="2"/>
    <d v="2016-04-30T00:00:00"/>
    <x v="0"/>
    <n v="5009728"/>
    <n v="19.5"/>
    <n v="9"/>
  </r>
  <r>
    <s v="COUNTY"/>
    <x v="63"/>
    <s v="12053654"/>
    <n v="19.5"/>
    <n v="19.5"/>
    <x v="2"/>
    <d v="2016-04-30T00:00:00"/>
    <x v="0"/>
    <n v="5010710"/>
    <n v="19.5"/>
    <n v="1"/>
  </r>
  <r>
    <s v="COUNTY"/>
    <x v="63"/>
    <s v="12053654"/>
    <n v="19.5"/>
    <n v="19.5"/>
    <x v="2"/>
    <d v="2016-04-30T00:00:00"/>
    <x v="0"/>
    <n v="5010813"/>
    <n v="19.5"/>
    <n v="1"/>
  </r>
  <r>
    <s v="COUNTY"/>
    <x v="63"/>
    <s v="12053654"/>
    <n v="409.5"/>
    <n v="409.5"/>
    <x v="2"/>
    <d v="2016-04-30T00:00:00"/>
    <x v="0"/>
    <n v="5777060"/>
    <n v="19.5"/>
    <n v="21"/>
  </r>
  <r>
    <s v="COUNTY"/>
    <x v="63"/>
    <s v="794113"/>
    <n v="9.44"/>
    <n v="9.44"/>
    <x v="2"/>
    <d v="2016-05-17T00:00:00"/>
    <x v="1"/>
    <n v="5009786"/>
    <n v="19.5"/>
    <n v="0.48410256410256408"/>
  </r>
  <r>
    <s v="COUNTY"/>
    <x v="63"/>
    <s v="796595"/>
    <n v="3.77"/>
    <n v="3.77"/>
    <x v="2"/>
    <d v="2016-05-26T00:00:00"/>
    <x v="1"/>
    <n v="5010627"/>
    <n v="19.5"/>
    <n v="0.19333333333333333"/>
  </r>
  <r>
    <s v="AWH"/>
    <x v="63"/>
    <s v="12281785"/>
    <n v="370.5"/>
    <n v="370.5"/>
    <x v="2"/>
    <d v="2016-05-31T00:00:00"/>
    <x v="1"/>
    <n v="5014569"/>
    <n v="19.5"/>
    <n v="19"/>
  </r>
  <r>
    <s v="SpokCity"/>
    <x v="63"/>
    <s v="12281785"/>
    <n v="156"/>
    <n v="156"/>
    <x v="2"/>
    <d v="2016-05-31T00:00:00"/>
    <x v="1"/>
    <n v="5013501"/>
    <n v="19.5"/>
    <n v="8"/>
  </r>
  <r>
    <s v="SpokCity"/>
    <x v="63"/>
    <s v="12281785"/>
    <n v="19.5"/>
    <n v="19.5"/>
    <x v="2"/>
    <d v="2016-05-31T00:00:00"/>
    <x v="1"/>
    <n v="5012369"/>
    <n v="19.5"/>
    <n v="1"/>
  </r>
  <r>
    <s v="COUNTY"/>
    <x v="63"/>
    <s v="12281785"/>
    <n v="175.5"/>
    <n v="175.5"/>
    <x v="2"/>
    <d v="2016-05-31T00:00:00"/>
    <x v="1"/>
    <n v="5010471"/>
    <n v="19.5"/>
    <n v="9"/>
  </r>
  <r>
    <s v="COUNTY"/>
    <x v="63"/>
    <s v="12281785"/>
    <n v="19.5"/>
    <n v="19.5"/>
    <x v="2"/>
    <d v="2016-05-31T00:00:00"/>
    <x v="1"/>
    <n v="5010710"/>
    <n v="19.5"/>
    <n v="1"/>
  </r>
  <r>
    <s v="COUNTY"/>
    <x v="63"/>
    <s v="12281785"/>
    <n v="19.5"/>
    <n v="19.5"/>
    <x v="2"/>
    <d v="2016-05-31T00:00:00"/>
    <x v="1"/>
    <n v="5010813"/>
    <n v="19.5"/>
    <n v="1"/>
  </r>
  <r>
    <s v="COUNTY"/>
    <x v="63"/>
    <s v="12281785"/>
    <n v="448.5"/>
    <n v="448.5"/>
    <x v="2"/>
    <d v="2016-05-31T00:00:00"/>
    <x v="1"/>
    <n v="5773440"/>
    <n v="19.5"/>
    <n v="23"/>
  </r>
  <r>
    <s v="COUNTY"/>
    <x v="63"/>
    <s v="809131"/>
    <n v="9.1"/>
    <n v="9.1"/>
    <x v="2"/>
    <d v="2016-06-14T00:00:00"/>
    <x v="2"/>
    <n v="5011868"/>
    <n v="19.5"/>
    <n v="0.46666666666666667"/>
  </r>
  <r>
    <s v="COUNTY"/>
    <x v="63"/>
    <s v="809498"/>
    <n v="9.1"/>
    <n v="9.1"/>
    <x v="2"/>
    <d v="2016-06-14T00:00:00"/>
    <x v="2"/>
    <n v="5010548"/>
    <n v="19.5"/>
    <n v="0.46666666666666667"/>
  </r>
  <r>
    <s v="COUNTY"/>
    <x v="63"/>
    <s v="809632"/>
    <n v="9.1"/>
    <n v="9.1"/>
    <x v="2"/>
    <d v="2016-06-14T00:00:00"/>
    <x v="2"/>
    <n v="5742440"/>
    <n v="19.5"/>
    <n v="0.46666666666666667"/>
  </r>
  <r>
    <s v="COUNTY"/>
    <x v="63"/>
    <s v="810992"/>
    <n v="20.8"/>
    <n v="20.8"/>
    <x v="2"/>
    <d v="2016-06-15T00:00:00"/>
    <x v="2"/>
    <n v="5783110"/>
    <n v="19.5"/>
    <n v="1.0666666666666667"/>
  </r>
  <r>
    <s v="COUNTY"/>
    <x v="63"/>
    <s v="814846"/>
    <n v="18.2"/>
    <n v="18.2"/>
    <x v="2"/>
    <d v="2016-06-28T00:00:00"/>
    <x v="2"/>
    <n v="5773440"/>
    <n v="19.5"/>
    <n v="0.93333333333333335"/>
  </r>
  <r>
    <s v="AWH"/>
    <x v="63"/>
    <s v="12565628"/>
    <n v="370.5"/>
    <n v="370.5"/>
    <x v="2"/>
    <d v="2016-06-30T00:00:00"/>
    <x v="2"/>
    <n v="5014569"/>
    <n v="19.5"/>
    <n v="19"/>
  </r>
  <r>
    <s v="SpokCity"/>
    <x v="63"/>
    <s v="12565628"/>
    <n v="156"/>
    <n v="156"/>
    <x v="2"/>
    <d v="2016-06-30T00:00:00"/>
    <x v="2"/>
    <n v="5013501"/>
    <n v="19.5"/>
    <n v="8"/>
  </r>
  <r>
    <s v="SpokCity"/>
    <x v="63"/>
    <s v="12565628"/>
    <n v="19.5"/>
    <n v="19.5"/>
    <x v="2"/>
    <d v="2016-06-30T00:00:00"/>
    <x v="2"/>
    <n v="5012369"/>
    <n v="19.5"/>
    <n v="1"/>
  </r>
  <r>
    <s v="COUNTY"/>
    <x v="63"/>
    <s v="12565628"/>
    <n v="195"/>
    <n v="195"/>
    <x v="2"/>
    <d v="2016-06-30T00:00:00"/>
    <x v="2"/>
    <n v="5009786"/>
    <n v="19.5"/>
    <n v="10"/>
  </r>
  <r>
    <s v="COUNTY"/>
    <x v="63"/>
    <s v="12565628"/>
    <n v="19.5"/>
    <n v="19.5"/>
    <x v="2"/>
    <d v="2016-06-30T00:00:00"/>
    <x v="2"/>
    <n v="5010710"/>
    <n v="19.5"/>
    <n v="1"/>
  </r>
  <r>
    <s v="COUNTY"/>
    <x v="63"/>
    <s v="12565628"/>
    <n v="19.5"/>
    <n v="19.5"/>
    <x v="2"/>
    <d v="2016-06-30T00:00:00"/>
    <x v="2"/>
    <n v="5010813"/>
    <n v="19.5"/>
    <n v="1"/>
  </r>
  <r>
    <s v="COUNTY"/>
    <x v="63"/>
    <s v="12565628"/>
    <n v="390"/>
    <n v="390"/>
    <x v="2"/>
    <d v="2016-06-30T00:00:00"/>
    <x v="2"/>
    <n v="5777060"/>
    <n v="19.5"/>
    <n v="20"/>
  </r>
  <r>
    <s v="AWH"/>
    <x v="63"/>
    <s v="12822783"/>
    <n v="370.5"/>
    <n v="370.5"/>
    <x v="2"/>
    <d v="2016-07-31T00:00:00"/>
    <x v="3"/>
    <n v="5014569"/>
    <n v="19.5"/>
    <n v="19"/>
  </r>
  <r>
    <s v="SpokCity"/>
    <x v="63"/>
    <s v="12822783"/>
    <n v="156"/>
    <n v="156"/>
    <x v="2"/>
    <d v="2016-07-31T00:00:00"/>
    <x v="3"/>
    <n v="5013501"/>
    <n v="19.5"/>
    <n v="8"/>
  </r>
  <r>
    <s v="SpokCity"/>
    <x v="63"/>
    <s v="12822783"/>
    <n v="19.5"/>
    <n v="19.5"/>
    <x v="2"/>
    <d v="2016-07-31T00:00:00"/>
    <x v="3"/>
    <n v="5012369"/>
    <n v="19.5"/>
    <n v="1"/>
  </r>
  <r>
    <s v="COUNTY"/>
    <x v="63"/>
    <s v="12822783"/>
    <n v="195"/>
    <n v="195"/>
    <x v="2"/>
    <d v="2016-07-31T00:00:00"/>
    <x v="3"/>
    <n v="5010471"/>
    <n v="19.5"/>
    <n v="10"/>
  </r>
  <r>
    <s v="COUNTY"/>
    <x v="63"/>
    <s v="12822783"/>
    <n v="19.5"/>
    <n v="19.5"/>
    <x v="2"/>
    <d v="2016-07-31T00:00:00"/>
    <x v="3"/>
    <n v="5010710"/>
    <n v="19.5"/>
    <n v="1"/>
  </r>
  <r>
    <s v="COUNTY"/>
    <x v="63"/>
    <s v="12822783"/>
    <n v="19.5"/>
    <n v="19.5"/>
    <x v="2"/>
    <d v="2016-07-31T00:00:00"/>
    <x v="3"/>
    <n v="5010813"/>
    <n v="19.5"/>
    <n v="1"/>
  </r>
  <r>
    <s v="COUNTY"/>
    <x v="63"/>
    <s v="12822783"/>
    <n v="429"/>
    <n v="429"/>
    <x v="2"/>
    <d v="2016-07-31T00:00:00"/>
    <x v="3"/>
    <n v="5783110"/>
    <n v="19.5"/>
    <n v="22"/>
  </r>
  <r>
    <s v="COUNTY"/>
    <x v="63"/>
    <s v="837325"/>
    <n v="10.06"/>
    <n v="10.06"/>
    <x v="2"/>
    <d v="2016-08-16T00:00:00"/>
    <x v="4"/>
    <n v="5784970"/>
    <n v="19.5"/>
    <n v="0.51589743589743597"/>
  </r>
  <r>
    <s v="AWH"/>
    <x v="63"/>
    <s v="13084370"/>
    <n v="370.5"/>
    <n v="370.5"/>
    <x v="2"/>
    <d v="2016-08-31T00:00:00"/>
    <x v="4"/>
    <n v="5014569"/>
    <n v="19.5"/>
    <n v="19"/>
  </r>
  <r>
    <s v="SpokCity"/>
    <x v="63"/>
    <s v="13084370"/>
    <n v="156"/>
    <n v="156"/>
    <x v="2"/>
    <d v="2016-08-31T00:00:00"/>
    <x v="4"/>
    <n v="5013501"/>
    <n v="19.5"/>
    <n v="8"/>
  </r>
  <r>
    <s v="SpokCity"/>
    <x v="63"/>
    <s v="13084370"/>
    <n v="19.5"/>
    <n v="19.5"/>
    <x v="2"/>
    <d v="2016-08-31T00:00:00"/>
    <x v="4"/>
    <n v="5012369"/>
    <n v="19.5"/>
    <n v="1"/>
  </r>
  <r>
    <s v="COUNTY"/>
    <x v="63"/>
    <s v="13084370"/>
    <n v="195"/>
    <n v="195"/>
    <x v="2"/>
    <d v="2016-08-31T00:00:00"/>
    <x v="4"/>
    <n v="5009786"/>
    <n v="19.5"/>
    <n v="10"/>
  </r>
  <r>
    <s v="COUNTY"/>
    <x v="63"/>
    <s v="13084370"/>
    <n v="19.5"/>
    <n v="19.5"/>
    <x v="2"/>
    <d v="2016-08-31T00:00:00"/>
    <x v="4"/>
    <n v="5010710"/>
    <n v="19.5"/>
    <n v="1"/>
  </r>
  <r>
    <s v="COUNTY"/>
    <x v="63"/>
    <s v="13084370"/>
    <n v="19.5"/>
    <n v="19.5"/>
    <x v="2"/>
    <d v="2016-08-31T00:00:00"/>
    <x v="4"/>
    <n v="5010813"/>
    <n v="19.5"/>
    <n v="1"/>
  </r>
  <r>
    <s v="COUNTY"/>
    <x v="63"/>
    <s v="13084370"/>
    <n v="429"/>
    <n v="429"/>
    <x v="2"/>
    <d v="2016-08-31T00:00:00"/>
    <x v="4"/>
    <n v="5777060"/>
    <n v="19.5"/>
    <n v="22"/>
  </r>
  <r>
    <s v="COUNTY"/>
    <x v="63"/>
    <s v="857932"/>
    <n v="17.55"/>
    <n v="17.55"/>
    <x v="2"/>
    <d v="2016-09-27T00:00:00"/>
    <x v="5"/>
    <n v="5010627"/>
    <n v="19.5"/>
    <n v="0.9"/>
  </r>
  <r>
    <s v="AWH"/>
    <x v="63"/>
    <s v="13360500"/>
    <n v="370.5"/>
    <n v="370.5"/>
    <x v="2"/>
    <d v="2016-09-30T00:00:00"/>
    <x v="5"/>
    <n v="5014569"/>
    <n v="19.5"/>
    <n v="19"/>
  </r>
  <r>
    <s v="SpokCity"/>
    <x v="63"/>
    <s v="13360500"/>
    <n v="156"/>
    <n v="156"/>
    <x v="2"/>
    <d v="2016-09-30T00:00:00"/>
    <x v="5"/>
    <n v="5013501"/>
    <n v="19.5"/>
    <n v="8"/>
  </r>
  <r>
    <s v="SpokCity"/>
    <x v="63"/>
    <s v="13360500"/>
    <n v="19.5"/>
    <n v="19.5"/>
    <x v="2"/>
    <d v="2016-09-30T00:00:00"/>
    <x v="5"/>
    <n v="5012369"/>
    <n v="19.5"/>
    <n v="1"/>
  </r>
  <r>
    <s v="COUNTY"/>
    <x v="63"/>
    <s v="13360500"/>
    <n v="214.5"/>
    <n v="214.5"/>
    <x v="2"/>
    <d v="2016-09-30T00:00:00"/>
    <x v="5"/>
    <n v="5784970"/>
    <n v="19.5"/>
    <n v="11"/>
  </r>
  <r>
    <s v="COUNTY"/>
    <x v="63"/>
    <s v="13360500"/>
    <n v="19.5"/>
    <n v="19.5"/>
    <x v="2"/>
    <d v="2016-09-30T00:00:00"/>
    <x v="5"/>
    <n v="5010710"/>
    <n v="19.5"/>
    <n v="1"/>
  </r>
  <r>
    <s v="COUNTY"/>
    <x v="63"/>
    <s v="13360500"/>
    <n v="19.5"/>
    <n v="19.5"/>
    <x v="2"/>
    <d v="2016-09-30T00:00:00"/>
    <x v="5"/>
    <n v="5010813"/>
    <n v="19.5"/>
    <n v="1"/>
  </r>
  <r>
    <s v="COUNTY"/>
    <x v="63"/>
    <s v="13360500"/>
    <n v="409.5"/>
    <n v="409.5"/>
    <x v="2"/>
    <d v="2016-09-30T00:00:00"/>
    <x v="5"/>
    <n v="5783110"/>
    <n v="19.5"/>
    <n v="21"/>
  </r>
  <r>
    <s v="COUNTY"/>
    <x v="63"/>
    <s v="866577"/>
    <n v="10.06"/>
    <n v="10.06"/>
    <x v="2"/>
    <d v="2016-10-04T00:00:00"/>
    <x v="6"/>
    <n v="5010721"/>
    <n v="19.5"/>
    <n v="0.51589743589743597"/>
  </r>
  <r>
    <s v="COUNTY"/>
    <x v="63"/>
    <s v="866581"/>
    <n v="33.97"/>
    <n v="33.97"/>
    <x v="2"/>
    <d v="2016-10-05T00:00:00"/>
    <x v="6"/>
    <n v="5010721"/>
    <n v="19.5"/>
    <n v="1.7420512820512819"/>
  </r>
  <r>
    <s v="COUNTY"/>
    <x v="63"/>
    <s v="864228"/>
    <n v="12.58"/>
    <n v="12.58"/>
    <x v="2"/>
    <d v="2016-10-12T00:00:00"/>
    <x v="6"/>
    <n v="5777690"/>
    <n v="19.5"/>
    <n v="0.64512820512820512"/>
  </r>
  <r>
    <s v="COUNTY"/>
    <x v="63"/>
    <s v="865478"/>
    <n v="8.18"/>
    <n v="8.18"/>
    <x v="2"/>
    <d v="2016-10-13T00:00:00"/>
    <x v="6"/>
    <n v="5009786"/>
    <n v="19.5"/>
    <n v="0.41948717948717945"/>
  </r>
  <r>
    <s v="AWH"/>
    <x v="63"/>
    <s v="866535"/>
    <n v="52.84"/>
    <n v="52.84"/>
    <x v="2"/>
    <d v="2016-10-14T00:00:00"/>
    <x v="6"/>
    <n v="5010984"/>
    <n v="19.5"/>
    <n v="2.70974358974359"/>
  </r>
  <r>
    <s v="COUNTY"/>
    <x v="63"/>
    <s v="866597"/>
    <n v="67.930000000000007"/>
    <n v="67.930000000000007"/>
    <x v="2"/>
    <d v="2016-10-14T00:00:00"/>
    <x v="6"/>
    <n v="5787500"/>
    <n v="19.5"/>
    <n v="3.4835897435897438"/>
  </r>
  <r>
    <s v="COUNTY"/>
    <x v="63"/>
    <s v="869324"/>
    <n v="13.21"/>
    <n v="13.21"/>
    <x v="2"/>
    <d v="2016-10-21T00:00:00"/>
    <x v="6"/>
    <n v="5010946"/>
    <n v="19.5"/>
    <n v="0.67743589743589749"/>
  </r>
  <r>
    <s v="AWH"/>
    <x v="63"/>
    <s v="13629847"/>
    <n v="253.5"/>
    <n v="253.5"/>
    <x v="2"/>
    <d v="2016-10-31T00:00:00"/>
    <x v="6"/>
    <n v="5014569"/>
    <n v="19.5"/>
    <n v="13"/>
  </r>
  <r>
    <s v="SpokCity"/>
    <x v="63"/>
    <s v="13629847"/>
    <n v="156"/>
    <n v="156"/>
    <x v="2"/>
    <d v="2016-10-31T00:00:00"/>
    <x v="6"/>
    <n v="5013501"/>
    <n v="19.5"/>
    <n v="8"/>
  </r>
  <r>
    <s v="SpokCity"/>
    <x v="63"/>
    <s v="13629847"/>
    <n v="19.5"/>
    <n v="19.5"/>
    <x v="2"/>
    <d v="2016-10-31T00:00:00"/>
    <x v="6"/>
    <n v="5012369"/>
    <n v="19.5"/>
    <n v="1"/>
  </r>
  <r>
    <s v="COUNTY"/>
    <x v="63"/>
    <s v="13629847"/>
    <n v="195"/>
    <n v="195"/>
    <x v="2"/>
    <d v="2016-10-31T00:00:00"/>
    <x v="6"/>
    <n v="5784970"/>
    <n v="19.5"/>
    <n v="10"/>
  </r>
  <r>
    <s v="COUNTY"/>
    <x v="63"/>
    <s v="13629847"/>
    <n v="19.5"/>
    <n v="19.5"/>
    <x v="2"/>
    <d v="2016-10-31T00:00:00"/>
    <x v="6"/>
    <n v="5010710"/>
    <n v="19.5"/>
    <n v="1"/>
  </r>
  <r>
    <s v="COUNTY"/>
    <x v="63"/>
    <s v="13629847"/>
    <n v="19.5"/>
    <n v="19.5"/>
    <x v="2"/>
    <d v="2016-10-31T00:00:00"/>
    <x v="6"/>
    <n v="5010813"/>
    <n v="19.5"/>
    <n v="1"/>
  </r>
  <r>
    <s v="COUNTY"/>
    <x v="63"/>
    <s v="13629847"/>
    <n v="312"/>
    <n v="312"/>
    <x v="2"/>
    <d v="2016-10-31T00:00:00"/>
    <x v="6"/>
    <n v="5777060"/>
    <n v="19.5"/>
    <n v="16"/>
  </r>
  <r>
    <s v="COUNTY"/>
    <x v="63"/>
    <s v="886519"/>
    <n v="19.5"/>
    <n v="19.5"/>
    <x v="2"/>
    <d v="2016-11-01T00:00:00"/>
    <x v="7"/>
    <n v="5724430"/>
    <n v="19.5"/>
    <n v="1"/>
  </r>
  <r>
    <s v="AWH"/>
    <x v="63"/>
    <s v="13860703"/>
    <n v="253.5"/>
    <n v="253.5"/>
    <x v="2"/>
    <d v="2016-11-30T00:00:00"/>
    <x v="7"/>
    <n v="5014569"/>
    <n v="19.5"/>
    <n v="13"/>
  </r>
  <r>
    <s v="SpokCity"/>
    <x v="63"/>
    <s v="13860703"/>
    <n v="156"/>
    <n v="156"/>
    <x v="2"/>
    <d v="2016-11-30T00:00:00"/>
    <x v="7"/>
    <n v="5013501"/>
    <n v="19.5"/>
    <n v="8"/>
  </r>
  <r>
    <s v="SpokCity"/>
    <x v="63"/>
    <s v="13860703"/>
    <n v="19.5"/>
    <n v="19.5"/>
    <x v="2"/>
    <d v="2016-11-30T00:00:00"/>
    <x v="7"/>
    <n v="5012369"/>
    <n v="19.5"/>
    <n v="1"/>
  </r>
  <r>
    <s v="COUNTY"/>
    <x v="63"/>
    <s v="13860703"/>
    <n v="214.5"/>
    <n v="214.5"/>
    <x v="2"/>
    <d v="2016-11-30T00:00:00"/>
    <x v="7"/>
    <n v="5777690"/>
    <n v="19.5"/>
    <n v="11"/>
  </r>
  <r>
    <s v="COUNTY"/>
    <x v="63"/>
    <s v="13860703"/>
    <n v="117"/>
    <n v="117"/>
    <x v="2"/>
    <d v="2016-11-30T00:00:00"/>
    <x v="7"/>
    <n v="5787500"/>
    <n v="19.5"/>
    <n v="6"/>
  </r>
  <r>
    <s v="COUNTY"/>
    <x v="63"/>
    <s v="13860703"/>
    <n v="19.5"/>
    <n v="19.5"/>
    <x v="2"/>
    <d v="2016-11-30T00:00:00"/>
    <x v="7"/>
    <n v="5010710"/>
    <n v="19.5"/>
    <n v="1"/>
  </r>
  <r>
    <s v="COUNTY"/>
    <x v="63"/>
    <s v="13860703"/>
    <n v="19.5"/>
    <n v="19.5"/>
    <x v="2"/>
    <d v="2016-11-30T00:00:00"/>
    <x v="7"/>
    <n v="5010813"/>
    <n v="19.5"/>
    <n v="1"/>
  </r>
  <r>
    <s v="COUNTY"/>
    <x v="63"/>
    <s v="13860703"/>
    <n v="351"/>
    <n v="351"/>
    <x v="2"/>
    <d v="2016-11-30T00:00:00"/>
    <x v="7"/>
    <n v="5783110"/>
    <n v="19.5"/>
    <n v="18"/>
  </r>
  <r>
    <s v="COUNTY"/>
    <x v="63"/>
    <s v="893210"/>
    <n v="10.69"/>
    <n v="10.69"/>
    <x v="2"/>
    <d v="2016-12-15T00:00:00"/>
    <x v="8"/>
    <n v="5010431"/>
    <n v="19.5"/>
    <n v="0.54820512820512823"/>
  </r>
  <r>
    <s v="COUNTY"/>
    <x v="63"/>
    <s v="895588"/>
    <n v="10.06"/>
    <n v="10.06"/>
    <x v="2"/>
    <d v="2016-12-16T00:00:00"/>
    <x v="8"/>
    <n v="5014843"/>
    <n v="19.5"/>
    <n v="0.51589743589743597"/>
  </r>
  <r>
    <s v="AWH"/>
    <x v="63"/>
    <s v="14071088"/>
    <n v="253.5"/>
    <n v="253.5"/>
    <x v="2"/>
    <d v="2016-12-31T00:00:00"/>
    <x v="8"/>
    <n v="5014569"/>
    <n v="19.5"/>
    <n v="13"/>
  </r>
  <r>
    <s v="SpokCity"/>
    <x v="63"/>
    <s v="14071088"/>
    <n v="156"/>
    <n v="156"/>
    <x v="2"/>
    <d v="2016-12-31T00:00:00"/>
    <x v="8"/>
    <n v="5013501"/>
    <n v="19.5"/>
    <n v="8"/>
  </r>
  <r>
    <s v="SpokCity"/>
    <x v="63"/>
    <s v="14071088"/>
    <n v="19.5"/>
    <n v="19.5"/>
    <x v="2"/>
    <d v="2016-12-31T00:00:00"/>
    <x v="8"/>
    <n v="5012369"/>
    <n v="19.5"/>
    <n v="1"/>
  </r>
  <r>
    <s v="COUNTY"/>
    <x v="63"/>
    <s v="14071088"/>
    <n v="214.5"/>
    <n v="214.5"/>
    <x v="2"/>
    <d v="2016-12-31T00:00:00"/>
    <x v="8"/>
    <n v="5784970"/>
    <n v="19.5"/>
    <n v="11"/>
  </r>
  <r>
    <s v="COUNTY"/>
    <x v="63"/>
    <s v="14071088"/>
    <n v="117"/>
    <n v="117"/>
    <x v="2"/>
    <d v="2016-12-31T00:00:00"/>
    <x v="8"/>
    <n v="5787500"/>
    <n v="19.5"/>
    <n v="6"/>
  </r>
  <r>
    <s v="COUNTY"/>
    <x v="63"/>
    <s v="14071088"/>
    <n v="19.5"/>
    <n v="19.5"/>
    <x v="2"/>
    <d v="2016-12-31T00:00:00"/>
    <x v="8"/>
    <n v="5010710"/>
    <n v="19.5"/>
    <n v="1"/>
  </r>
  <r>
    <s v="COUNTY"/>
    <x v="63"/>
    <s v="14071088"/>
    <n v="19.5"/>
    <n v="19.5"/>
    <x v="2"/>
    <d v="2016-12-31T00:00:00"/>
    <x v="8"/>
    <n v="5010813"/>
    <n v="19.5"/>
    <n v="1"/>
  </r>
  <r>
    <s v="COUNTY"/>
    <x v="63"/>
    <s v="14071088"/>
    <n v="351"/>
    <n v="351"/>
    <x v="2"/>
    <d v="2016-12-31T00:00:00"/>
    <x v="8"/>
    <n v="5777060"/>
    <n v="19.5"/>
    <n v="18"/>
  </r>
  <r>
    <s v="COUNTY"/>
    <x v="63"/>
    <s v="917323"/>
    <n v="-3.15"/>
    <n v="3.15"/>
    <x v="2"/>
    <d v="2017-01-26T00:00:00"/>
    <x v="9"/>
    <n v="5777060"/>
    <n v="19.5"/>
    <n v="-0.16153846153846155"/>
  </r>
  <r>
    <s v="COUNTY"/>
    <x v="63"/>
    <s v="913859"/>
    <n v="2.52"/>
    <n v="2.52"/>
    <x v="2"/>
    <d v="2017-01-28T00:00:00"/>
    <x v="9"/>
    <n v="5789560"/>
    <n v="19.5"/>
    <n v="0.12923076923076923"/>
  </r>
  <r>
    <s v="COUNTY"/>
    <x v="63"/>
    <s v="915151"/>
    <n v="19.5"/>
    <n v="19.5"/>
    <x v="2"/>
    <d v="2017-01-31T00:00:00"/>
    <x v="9"/>
    <n v="5724430"/>
    <n v="19.5"/>
    <n v="1"/>
  </r>
  <r>
    <s v="AWH"/>
    <x v="63"/>
    <s v="14319018"/>
    <n v="253.5"/>
    <n v="253.5"/>
    <x v="2"/>
    <d v="2017-01-31T00:00:00"/>
    <x v="9"/>
    <n v="5014569"/>
    <n v="19.5"/>
    <n v="13"/>
  </r>
  <r>
    <s v="SpokCity"/>
    <x v="63"/>
    <s v="14319018"/>
    <n v="156"/>
    <n v="156"/>
    <x v="2"/>
    <d v="2017-01-31T00:00:00"/>
    <x v="9"/>
    <n v="5013501"/>
    <n v="19.5"/>
    <n v="8"/>
  </r>
  <r>
    <s v="SpokCity"/>
    <x v="63"/>
    <s v="14319018"/>
    <n v="19.5"/>
    <n v="19.5"/>
    <x v="2"/>
    <d v="2017-01-31T00:00:00"/>
    <x v="9"/>
    <n v="5012369"/>
    <n v="19.5"/>
    <n v="1"/>
  </r>
  <r>
    <s v="COUNTY"/>
    <x v="63"/>
    <s v="14319018"/>
    <n v="214.5"/>
    <n v="214.5"/>
    <x v="2"/>
    <d v="2017-01-31T00:00:00"/>
    <x v="9"/>
    <n v="5777690"/>
    <n v="19.5"/>
    <n v="11"/>
  </r>
  <r>
    <s v="COUNTY"/>
    <x v="63"/>
    <s v="14319018"/>
    <n v="117"/>
    <n v="117"/>
    <x v="2"/>
    <d v="2017-01-31T00:00:00"/>
    <x v="9"/>
    <n v="5787500"/>
    <n v="19.5"/>
    <n v="6"/>
  </r>
  <r>
    <s v="COUNTY"/>
    <x v="63"/>
    <s v="14319018"/>
    <n v="19.5"/>
    <n v="19.5"/>
    <x v="2"/>
    <d v="2017-01-31T00:00:00"/>
    <x v="9"/>
    <n v="5010710"/>
    <n v="19.5"/>
    <n v="1"/>
  </r>
  <r>
    <s v="COUNTY"/>
    <x v="63"/>
    <s v="14319018"/>
    <n v="19.5"/>
    <n v="19.5"/>
    <x v="2"/>
    <d v="2017-01-31T00:00:00"/>
    <x v="9"/>
    <n v="5010813"/>
    <n v="19.5"/>
    <n v="1"/>
  </r>
  <r>
    <s v="COUNTY"/>
    <x v="63"/>
    <s v="14319018"/>
    <n v="351"/>
    <n v="351"/>
    <x v="2"/>
    <d v="2017-01-31T00:00:00"/>
    <x v="9"/>
    <n v="5783110"/>
    <n v="19.5"/>
    <n v="18"/>
  </r>
  <r>
    <s v="COUNTY"/>
    <x v="63"/>
    <s v="920120"/>
    <n v="19.5"/>
    <n v="19.5"/>
    <x v="2"/>
    <d v="2017-02-01T00:00:00"/>
    <x v="10"/>
    <n v="5724430"/>
    <n v="19.5"/>
    <n v="1"/>
  </r>
  <r>
    <s v="AWH"/>
    <x v="63"/>
    <s v="14497989"/>
    <n v="253.5"/>
    <n v="253.5"/>
    <x v="2"/>
    <d v="2017-02-28T00:00:00"/>
    <x v="10"/>
    <n v="5014569"/>
    <n v="19.5"/>
    <n v="13"/>
  </r>
  <r>
    <s v="SpokCity"/>
    <x v="63"/>
    <s v="14497989"/>
    <n v="156"/>
    <n v="156"/>
    <x v="2"/>
    <d v="2017-02-28T00:00:00"/>
    <x v="10"/>
    <n v="5013501"/>
    <n v="19.5"/>
    <n v="8"/>
  </r>
  <r>
    <s v="SpokCity"/>
    <x v="63"/>
    <s v="14497989"/>
    <n v="19.5"/>
    <n v="19.5"/>
    <x v="2"/>
    <d v="2017-02-28T00:00:00"/>
    <x v="10"/>
    <n v="5012369"/>
    <n v="19.5"/>
    <n v="1"/>
  </r>
  <r>
    <s v="COUNTY"/>
    <x v="63"/>
    <s v="14497989"/>
    <n v="214.5"/>
    <n v="214.5"/>
    <x v="2"/>
    <d v="2017-02-28T00:00:00"/>
    <x v="10"/>
    <n v="5784970"/>
    <n v="19.5"/>
    <n v="11"/>
  </r>
  <r>
    <s v="COUNTY"/>
    <x v="63"/>
    <s v="14497989"/>
    <n v="136.5"/>
    <n v="136.5"/>
    <x v="2"/>
    <d v="2017-02-28T00:00:00"/>
    <x v="10"/>
    <n v="5789560"/>
    <n v="19.5"/>
    <n v="7"/>
  </r>
  <r>
    <s v="COUNTY"/>
    <x v="63"/>
    <s v="14497989"/>
    <n v="19.5"/>
    <n v="19.5"/>
    <x v="2"/>
    <d v="2017-02-28T00:00:00"/>
    <x v="10"/>
    <n v="5010710"/>
    <n v="19.5"/>
    <n v="1"/>
  </r>
  <r>
    <s v="COUNTY"/>
    <x v="63"/>
    <s v="14497989"/>
    <n v="19.5"/>
    <n v="19.5"/>
    <x v="2"/>
    <d v="2017-02-28T00:00:00"/>
    <x v="10"/>
    <n v="5010813"/>
    <n v="19.5"/>
    <n v="1"/>
  </r>
  <r>
    <s v="COUNTY"/>
    <x v="63"/>
    <s v="14497989"/>
    <n v="331.5"/>
    <n v="331.5"/>
    <x v="2"/>
    <d v="2017-02-28T00:00:00"/>
    <x v="10"/>
    <n v="5770200"/>
    <n v="19.5"/>
    <n v="17"/>
  </r>
  <r>
    <s v="COUNTY"/>
    <x v="63"/>
    <s v="926393"/>
    <n v="19.5"/>
    <n v="19.5"/>
    <x v="2"/>
    <d v="2017-03-01T00:00:00"/>
    <x v="11"/>
    <n v="5777060"/>
    <n v="19.5"/>
    <n v="1"/>
  </r>
  <r>
    <s v="AWH"/>
    <x v="63"/>
    <s v="14767594"/>
    <n v="253.5"/>
    <n v="253.5"/>
    <x v="2"/>
    <d v="2017-03-31T00:00:00"/>
    <x v="11"/>
    <n v="5014569"/>
    <n v="19.5"/>
    <n v="13"/>
  </r>
  <r>
    <s v="SpokCity"/>
    <x v="63"/>
    <s v="14767594"/>
    <n v="156"/>
    <n v="156"/>
    <x v="2"/>
    <d v="2017-03-31T00:00:00"/>
    <x v="11"/>
    <n v="5013501"/>
    <n v="19.5"/>
    <n v="8"/>
  </r>
  <r>
    <s v="SpokCity"/>
    <x v="63"/>
    <s v="14767594"/>
    <n v="19.5"/>
    <n v="19.5"/>
    <x v="2"/>
    <d v="2017-03-31T00:00:00"/>
    <x v="11"/>
    <n v="5012369"/>
    <n v="19.5"/>
    <n v="1"/>
  </r>
  <r>
    <s v="COUNTY"/>
    <x v="63"/>
    <s v="14767594"/>
    <n v="234"/>
    <n v="234"/>
    <x v="2"/>
    <d v="2017-03-31T00:00:00"/>
    <x v="11"/>
    <n v="5777690"/>
    <n v="19.5"/>
    <n v="12"/>
  </r>
  <r>
    <s v="COUNTY"/>
    <x v="63"/>
    <s v="14767594"/>
    <n v="136.5"/>
    <n v="136.5"/>
    <x v="2"/>
    <d v="2017-03-31T00:00:00"/>
    <x v="11"/>
    <n v="5787500"/>
    <n v="19.5"/>
    <n v="7"/>
  </r>
  <r>
    <s v="COUNTY"/>
    <x v="63"/>
    <s v="14767594"/>
    <n v="19.5"/>
    <n v="19.5"/>
    <x v="2"/>
    <d v="2017-03-31T00:00:00"/>
    <x v="11"/>
    <n v="5010710"/>
    <n v="19.5"/>
    <n v="1"/>
  </r>
  <r>
    <s v="COUNTY"/>
    <x v="63"/>
    <s v="14767594"/>
    <n v="19.5"/>
    <n v="19.5"/>
    <x v="2"/>
    <d v="2017-03-31T00:00:00"/>
    <x v="11"/>
    <n v="5010813"/>
    <n v="19.5"/>
    <n v="1"/>
  </r>
  <r>
    <s v="COUNTY"/>
    <x v="63"/>
    <s v="14767594"/>
    <n v="331.5"/>
    <n v="331.5"/>
    <x v="2"/>
    <d v="2017-03-31T00:00:00"/>
    <x v="11"/>
    <n v="5783110"/>
    <n v="19.5"/>
    <n v="17"/>
  </r>
  <r>
    <s v="COUNTY"/>
    <x v="64"/>
    <s v="783939"/>
    <n v="270.69"/>
    <n v="270.69"/>
    <x v="2"/>
    <d v="2016-04-22T00:00:00"/>
    <x v="0"/>
    <n v="5010333"/>
    <n v="781.4"/>
    <n v="0.3464166879959048"/>
  </r>
  <r>
    <s v="AWH"/>
    <x v="64"/>
    <s v="12053654"/>
    <n v="781.4"/>
    <n v="781.4"/>
    <x v="2"/>
    <d v="2016-04-30T00:00:00"/>
    <x v="0"/>
    <n v="5016332"/>
    <n v="781.4"/>
    <n v="1"/>
  </r>
  <r>
    <s v="SpokCity"/>
    <x v="64"/>
    <s v="12053654"/>
    <n v="781.4"/>
    <n v="781.4"/>
    <x v="2"/>
    <d v="2016-04-30T00:00:00"/>
    <x v="0"/>
    <n v="5010669"/>
    <n v="781.4"/>
    <n v="1"/>
  </r>
  <r>
    <s v="COUNTY"/>
    <x v="64"/>
    <s v="12053654"/>
    <n v="781.4"/>
    <n v="781.4"/>
    <x v="2"/>
    <d v="2016-04-30T00:00:00"/>
    <x v="0"/>
    <n v="5758840"/>
    <n v="781.4"/>
    <n v="1"/>
  </r>
  <r>
    <s v="COUNTY"/>
    <x v="64"/>
    <s v="12053654"/>
    <n v="1562.8"/>
    <n v="1562.8"/>
    <x v="2"/>
    <d v="2016-04-30T00:00:00"/>
    <x v="0"/>
    <n v="5010982"/>
    <n v="781.4"/>
    <n v="2"/>
  </r>
  <r>
    <s v="COUNTY"/>
    <x v="64"/>
    <s v="12053654"/>
    <n v="781.4"/>
    <n v="781.4"/>
    <x v="2"/>
    <d v="2016-04-30T00:00:00"/>
    <x v="0"/>
    <n v="5010337"/>
    <n v="781.4"/>
    <n v="1"/>
  </r>
  <r>
    <s v="AWH"/>
    <x v="64"/>
    <s v="12281785"/>
    <n v="781.4"/>
    <n v="781.4"/>
    <x v="2"/>
    <d v="2016-05-31T00:00:00"/>
    <x v="1"/>
    <n v="5016332"/>
    <n v="781.4"/>
    <n v="1"/>
  </r>
  <r>
    <s v="SpokCity"/>
    <x v="64"/>
    <s v="12281785"/>
    <n v="781.4"/>
    <n v="781.4"/>
    <x v="2"/>
    <d v="2016-05-31T00:00:00"/>
    <x v="1"/>
    <n v="5010669"/>
    <n v="781.4"/>
    <n v="1"/>
  </r>
  <r>
    <s v="COUNTY"/>
    <x v="64"/>
    <s v="12281785"/>
    <n v="781.4"/>
    <n v="781.4"/>
    <x v="2"/>
    <d v="2016-05-31T00:00:00"/>
    <x v="1"/>
    <n v="5758840"/>
    <n v="781.4"/>
    <n v="1"/>
  </r>
  <r>
    <s v="COUNTY"/>
    <x v="64"/>
    <s v="12281785"/>
    <n v="2344.1999999999998"/>
    <n v="2344.1999999999998"/>
    <x v="2"/>
    <d v="2016-05-31T00:00:00"/>
    <x v="1"/>
    <n v="5010333"/>
    <n v="781.4"/>
    <n v="3"/>
  </r>
  <r>
    <s v="COUNTY"/>
    <x v="64"/>
    <s v="12281785"/>
    <n v="781.4"/>
    <n v="781.4"/>
    <x v="2"/>
    <d v="2016-05-31T00:00:00"/>
    <x v="1"/>
    <n v="5010337"/>
    <n v="781.4"/>
    <n v="1"/>
  </r>
  <r>
    <s v="COUNTY"/>
    <x v="64"/>
    <s v="811720"/>
    <n v="272.58"/>
    <n v="272.58"/>
    <x v="2"/>
    <d v="2016-06-21T00:00:00"/>
    <x v="2"/>
    <n v="5012564"/>
    <n v="781.4"/>
    <n v="0.34883542359866904"/>
  </r>
  <r>
    <s v="AWH"/>
    <x v="64"/>
    <s v="815260"/>
    <n v="683.69"/>
    <n v="683.69"/>
    <x v="2"/>
    <d v="2016-06-24T00:00:00"/>
    <x v="2"/>
    <n v="5016332"/>
    <n v="781.4"/>
    <n v="0.87495520859994891"/>
  </r>
  <r>
    <s v="SpokCity"/>
    <x v="64"/>
    <s v="12565628"/>
    <n v="781.4"/>
    <n v="781.4"/>
    <x v="2"/>
    <d v="2016-06-30T00:00:00"/>
    <x v="2"/>
    <n v="5010669"/>
    <n v="781.4"/>
    <n v="1"/>
  </r>
  <r>
    <s v="COUNTY"/>
    <x v="64"/>
    <s v="12565628"/>
    <n v="781.4"/>
    <n v="781.4"/>
    <x v="2"/>
    <d v="2016-06-30T00:00:00"/>
    <x v="2"/>
    <n v="5758840"/>
    <n v="781.4"/>
    <n v="1"/>
  </r>
  <r>
    <s v="COUNTY"/>
    <x v="64"/>
    <s v="12565628"/>
    <n v="2344.1999999999998"/>
    <n v="2344.1999999999998"/>
    <x v="2"/>
    <d v="2016-06-30T00:00:00"/>
    <x v="2"/>
    <n v="5010333"/>
    <n v="781.4"/>
    <n v="3"/>
  </r>
  <r>
    <s v="COUNTY"/>
    <x v="64"/>
    <s v="12565628"/>
    <n v="781.4"/>
    <n v="781.4"/>
    <x v="2"/>
    <d v="2016-06-30T00:00:00"/>
    <x v="2"/>
    <n v="5010337"/>
    <n v="781.4"/>
    <n v="1"/>
  </r>
  <r>
    <s v="SpokCity"/>
    <x v="64"/>
    <s v="12822783"/>
    <n v="781.4"/>
    <n v="781.4"/>
    <x v="2"/>
    <d v="2016-07-31T00:00:00"/>
    <x v="3"/>
    <n v="5010669"/>
    <n v="781.4"/>
    <n v="1"/>
  </r>
  <r>
    <s v="COUNTY"/>
    <x v="64"/>
    <s v="12822783"/>
    <n v="781.4"/>
    <n v="781.4"/>
    <x v="2"/>
    <d v="2016-07-31T00:00:00"/>
    <x v="3"/>
    <n v="5758840"/>
    <n v="781.4"/>
    <n v="1"/>
  </r>
  <r>
    <s v="COUNTY"/>
    <x v="64"/>
    <s v="12822783"/>
    <n v="2344.1999999999998"/>
    <n v="2344.1999999999998"/>
    <x v="2"/>
    <d v="2016-07-31T00:00:00"/>
    <x v="3"/>
    <n v="5010333"/>
    <n v="781.4"/>
    <n v="3"/>
  </r>
  <r>
    <s v="COUNTY"/>
    <x v="64"/>
    <s v="12822783"/>
    <n v="1562.8"/>
    <n v="1562.8"/>
    <x v="2"/>
    <d v="2016-07-31T00:00:00"/>
    <x v="3"/>
    <n v="5010337"/>
    <n v="781.4"/>
    <n v="2"/>
  </r>
  <r>
    <s v="AWH"/>
    <x v="64"/>
    <s v="841613"/>
    <n v="151.24"/>
    <n v="151.24"/>
    <x v="2"/>
    <d v="2016-08-26T00:00:00"/>
    <x v="4"/>
    <n v="5016332"/>
    <n v="781.4"/>
    <n v="0.19355003839262863"/>
  </r>
  <r>
    <s v="SpokCity"/>
    <x v="64"/>
    <s v="13084370"/>
    <n v="781.4"/>
    <n v="781.4"/>
    <x v="2"/>
    <d v="2016-08-31T00:00:00"/>
    <x v="4"/>
    <n v="5010669"/>
    <n v="781.4"/>
    <n v="1"/>
  </r>
  <r>
    <s v="COUNTY"/>
    <x v="64"/>
    <s v="13084370"/>
    <n v="781.4"/>
    <n v="781.4"/>
    <x v="2"/>
    <d v="2016-08-31T00:00:00"/>
    <x v="4"/>
    <n v="5758840"/>
    <n v="781.4"/>
    <n v="1"/>
  </r>
  <r>
    <s v="COUNTY"/>
    <x v="64"/>
    <s v="13084370"/>
    <n v="2344.1999999999998"/>
    <n v="2344.1999999999998"/>
    <x v="2"/>
    <d v="2016-08-31T00:00:00"/>
    <x v="4"/>
    <n v="5010333"/>
    <n v="781.4"/>
    <n v="3"/>
  </r>
  <r>
    <s v="COUNTY"/>
    <x v="64"/>
    <s v="13084370"/>
    <n v="1562.8"/>
    <n v="1562.8"/>
    <x v="2"/>
    <d v="2016-08-31T00:00:00"/>
    <x v="4"/>
    <n v="5010337"/>
    <n v="781.4"/>
    <n v="2"/>
  </r>
  <r>
    <s v="AWH"/>
    <x v="64"/>
    <s v="13360500"/>
    <n v="781.4"/>
    <n v="781.4"/>
    <x v="2"/>
    <d v="2016-09-30T00:00:00"/>
    <x v="5"/>
    <n v="5016332"/>
    <n v="781.4"/>
    <n v="1"/>
  </r>
  <r>
    <s v="SpokCity"/>
    <x v="64"/>
    <s v="13360500"/>
    <n v="781.4"/>
    <n v="781.4"/>
    <x v="2"/>
    <d v="2016-09-30T00:00:00"/>
    <x v="5"/>
    <n v="5010669"/>
    <n v="781.4"/>
    <n v="1"/>
  </r>
  <r>
    <s v="COUNTY"/>
    <x v="64"/>
    <s v="13360500"/>
    <n v="781.4"/>
    <n v="781.4"/>
    <x v="2"/>
    <d v="2016-09-30T00:00:00"/>
    <x v="5"/>
    <n v="5758840"/>
    <n v="781.4"/>
    <n v="1"/>
  </r>
  <r>
    <s v="COUNTY"/>
    <x v="64"/>
    <s v="13360500"/>
    <n v="2344.1999999999998"/>
    <n v="2344.1999999999998"/>
    <x v="2"/>
    <d v="2016-09-30T00:00:00"/>
    <x v="5"/>
    <n v="5010333"/>
    <n v="781.4"/>
    <n v="3"/>
  </r>
  <r>
    <s v="COUNTY"/>
    <x v="64"/>
    <s v="13360500"/>
    <n v="781.4"/>
    <n v="781.4"/>
    <x v="2"/>
    <d v="2016-09-30T00:00:00"/>
    <x v="5"/>
    <n v="5010337"/>
    <n v="781.4"/>
    <n v="1"/>
  </r>
  <r>
    <s v="AWH"/>
    <x v="64"/>
    <s v="13629847"/>
    <n v="781.4"/>
    <n v="781.4"/>
    <x v="2"/>
    <d v="2016-10-31T00:00:00"/>
    <x v="6"/>
    <n v="5016332"/>
    <n v="781.4"/>
    <n v="1"/>
  </r>
  <r>
    <s v="SpokCity"/>
    <x v="64"/>
    <s v="13629847"/>
    <n v="781.4"/>
    <n v="781.4"/>
    <x v="2"/>
    <d v="2016-10-31T00:00:00"/>
    <x v="6"/>
    <n v="5010669"/>
    <n v="781.4"/>
    <n v="1"/>
  </r>
  <r>
    <s v="COUNTY"/>
    <x v="64"/>
    <s v="13629847"/>
    <n v="781.4"/>
    <n v="781.4"/>
    <x v="2"/>
    <d v="2016-10-31T00:00:00"/>
    <x v="6"/>
    <n v="5758840"/>
    <n v="781.4"/>
    <n v="1"/>
  </r>
  <r>
    <s v="COUNTY"/>
    <x v="64"/>
    <s v="13629847"/>
    <n v="2344.1999999999998"/>
    <n v="2344.1999999999998"/>
    <x v="2"/>
    <d v="2016-10-31T00:00:00"/>
    <x v="6"/>
    <n v="5010333"/>
    <n v="781.4"/>
    <n v="3"/>
  </r>
  <r>
    <s v="COUNTY"/>
    <x v="64"/>
    <s v="13629847"/>
    <n v="781.4"/>
    <n v="781.4"/>
    <x v="2"/>
    <d v="2016-10-31T00:00:00"/>
    <x v="6"/>
    <n v="5010337"/>
    <n v="781.4"/>
    <n v="1"/>
  </r>
  <r>
    <s v="COUNTY"/>
    <x v="64"/>
    <s v="876316"/>
    <n v="625.12"/>
    <n v="625.12"/>
    <x v="2"/>
    <d v="2016-11-07T00:00:00"/>
    <x v="7"/>
    <n v="5785470"/>
    <n v="781.4"/>
    <n v="0.8"/>
  </r>
  <r>
    <s v="AWH"/>
    <x v="64"/>
    <s v="13860703"/>
    <n v="781.4"/>
    <n v="781.4"/>
    <x v="2"/>
    <d v="2016-11-30T00:00:00"/>
    <x v="7"/>
    <n v="5016332"/>
    <n v="781.4"/>
    <n v="1"/>
  </r>
  <r>
    <s v="SpokCity"/>
    <x v="64"/>
    <s v="13860703"/>
    <n v="781.4"/>
    <n v="781.4"/>
    <x v="2"/>
    <d v="2016-11-30T00:00:00"/>
    <x v="7"/>
    <n v="5010669"/>
    <n v="781.4"/>
    <n v="1"/>
  </r>
  <r>
    <s v="COUNTY"/>
    <x v="64"/>
    <s v="13860703"/>
    <n v="781.4"/>
    <n v="781.4"/>
    <x v="2"/>
    <d v="2016-11-30T00:00:00"/>
    <x v="7"/>
    <n v="5758840"/>
    <n v="781.4"/>
    <n v="1"/>
  </r>
  <r>
    <s v="COUNTY"/>
    <x v="64"/>
    <s v="13860703"/>
    <n v="2344.1999999999998"/>
    <n v="2344.1999999999998"/>
    <x v="2"/>
    <d v="2016-11-30T00:00:00"/>
    <x v="7"/>
    <n v="5010333"/>
    <n v="781.4"/>
    <n v="3"/>
  </r>
  <r>
    <s v="COUNTY"/>
    <x v="64"/>
    <s v="13860703"/>
    <n v="781.4"/>
    <n v="781.4"/>
    <x v="2"/>
    <d v="2016-11-30T00:00:00"/>
    <x v="7"/>
    <n v="5010337"/>
    <n v="781.4"/>
    <n v="1"/>
  </r>
  <r>
    <s v="AWH"/>
    <x v="64"/>
    <s v="894069"/>
    <n v="403.3"/>
    <n v="403.3"/>
    <x v="2"/>
    <d v="2016-12-16T00:00:00"/>
    <x v="8"/>
    <n v="5016332"/>
    <n v="781.4"/>
    <n v="0.51612490401842848"/>
  </r>
  <r>
    <s v="SpokCity"/>
    <x v="64"/>
    <s v="14071088"/>
    <n v="781.4"/>
    <n v="781.4"/>
    <x v="2"/>
    <d v="2016-12-31T00:00:00"/>
    <x v="8"/>
    <n v="5010669"/>
    <n v="781.4"/>
    <n v="1"/>
  </r>
  <r>
    <s v="COUNTY"/>
    <x v="64"/>
    <s v="14071088"/>
    <n v="781.4"/>
    <n v="781.4"/>
    <x v="2"/>
    <d v="2016-12-31T00:00:00"/>
    <x v="8"/>
    <n v="5758840"/>
    <n v="781.4"/>
    <n v="1"/>
  </r>
  <r>
    <s v="COUNTY"/>
    <x v="64"/>
    <s v="14071088"/>
    <n v="781.4"/>
    <n v="781.4"/>
    <x v="2"/>
    <d v="2016-12-31T00:00:00"/>
    <x v="8"/>
    <n v="5785470"/>
    <n v="781.4"/>
    <n v="1"/>
  </r>
  <r>
    <s v="COUNTY"/>
    <x v="64"/>
    <s v="14071088"/>
    <n v="2344.1999999999998"/>
    <n v="2344.1999999999998"/>
    <x v="2"/>
    <d v="2016-12-31T00:00:00"/>
    <x v="8"/>
    <n v="5010333"/>
    <n v="781.4"/>
    <n v="3"/>
  </r>
  <r>
    <s v="COUNTY"/>
    <x v="64"/>
    <s v="14071088"/>
    <n v="781.4"/>
    <n v="781.4"/>
    <x v="2"/>
    <d v="2016-12-31T00:00:00"/>
    <x v="8"/>
    <n v="5010337"/>
    <n v="781.4"/>
    <n v="1"/>
  </r>
  <r>
    <s v="SpokCity"/>
    <x v="64"/>
    <s v="14319018"/>
    <n v="781.4"/>
    <n v="781.4"/>
    <x v="2"/>
    <d v="2017-01-31T00:00:00"/>
    <x v="9"/>
    <n v="5010669"/>
    <n v="781.4"/>
    <n v="1"/>
  </r>
  <r>
    <s v="COUNTY"/>
    <x v="64"/>
    <s v="14319018"/>
    <n v="781.4"/>
    <n v="781.4"/>
    <x v="2"/>
    <d v="2017-01-31T00:00:00"/>
    <x v="9"/>
    <n v="5758840"/>
    <n v="781.4"/>
    <n v="1"/>
  </r>
  <r>
    <s v="COUNTY"/>
    <x v="64"/>
    <s v="14319018"/>
    <n v="781.4"/>
    <n v="781.4"/>
    <x v="2"/>
    <d v="2017-01-31T00:00:00"/>
    <x v="9"/>
    <n v="5785470"/>
    <n v="781.4"/>
    <n v="1"/>
  </r>
  <r>
    <s v="COUNTY"/>
    <x v="64"/>
    <s v="14319018"/>
    <n v="2344.1999999999998"/>
    <n v="2344.1999999999998"/>
    <x v="2"/>
    <d v="2017-01-31T00:00:00"/>
    <x v="9"/>
    <n v="5010333"/>
    <n v="781.4"/>
    <n v="3"/>
  </r>
  <r>
    <s v="COUNTY"/>
    <x v="64"/>
    <s v="14319018"/>
    <n v="781.4"/>
    <n v="781.4"/>
    <x v="2"/>
    <d v="2017-01-31T00:00:00"/>
    <x v="9"/>
    <n v="5010337"/>
    <n v="781.4"/>
    <n v="1"/>
  </r>
  <r>
    <s v="AWH"/>
    <x v="64"/>
    <s v="918328"/>
    <n v="683.69"/>
    <n v="683.69"/>
    <x v="2"/>
    <d v="2017-02-06T00:00:00"/>
    <x v="10"/>
    <n v="5016332"/>
    <n v="781.4"/>
    <n v="0.87495520859994891"/>
  </r>
  <r>
    <s v="SpokCity"/>
    <x v="64"/>
    <s v="14497989"/>
    <n v="781.4"/>
    <n v="781.4"/>
    <x v="2"/>
    <d v="2017-02-28T00:00:00"/>
    <x v="10"/>
    <n v="5010669"/>
    <n v="781.4"/>
    <n v="1"/>
  </r>
  <r>
    <s v="COUNTY"/>
    <x v="64"/>
    <s v="14497989"/>
    <n v="781.4"/>
    <n v="781.4"/>
    <x v="2"/>
    <d v="2017-02-28T00:00:00"/>
    <x v="10"/>
    <n v="5758840"/>
    <n v="781.4"/>
    <n v="1"/>
  </r>
  <r>
    <s v="COUNTY"/>
    <x v="64"/>
    <s v="14497989"/>
    <n v="781.4"/>
    <n v="781.4"/>
    <x v="2"/>
    <d v="2017-02-28T00:00:00"/>
    <x v="10"/>
    <n v="5785470"/>
    <n v="781.4"/>
    <n v="1"/>
  </r>
  <r>
    <s v="COUNTY"/>
    <x v="64"/>
    <s v="14497989"/>
    <n v="2344.1999999999998"/>
    <n v="2344.1999999999998"/>
    <x v="2"/>
    <d v="2017-02-28T00:00:00"/>
    <x v="10"/>
    <n v="5010333"/>
    <n v="781.4"/>
    <n v="3"/>
  </r>
  <r>
    <s v="COUNTY"/>
    <x v="64"/>
    <s v="14497989"/>
    <n v="781.4"/>
    <n v="781.4"/>
    <x v="2"/>
    <d v="2017-02-28T00:00:00"/>
    <x v="10"/>
    <n v="5010337"/>
    <n v="781.4"/>
    <n v="1"/>
  </r>
  <r>
    <s v="AWH"/>
    <x v="64"/>
    <s v="14767594"/>
    <n v="781.4"/>
    <n v="781.4"/>
    <x v="2"/>
    <d v="2017-03-31T00:00:00"/>
    <x v="11"/>
    <n v="5016332"/>
    <n v="781.4"/>
    <n v="1"/>
  </r>
  <r>
    <s v="SpokCity"/>
    <x v="64"/>
    <s v="14767594"/>
    <n v="781.4"/>
    <n v="781.4"/>
    <x v="2"/>
    <d v="2017-03-31T00:00:00"/>
    <x v="11"/>
    <n v="5010669"/>
    <n v="781.4"/>
    <n v="1"/>
  </r>
  <r>
    <s v="COUNTY"/>
    <x v="64"/>
    <s v="14767594"/>
    <n v="781.4"/>
    <n v="781.4"/>
    <x v="2"/>
    <d v="2017-03-31T00:00:00"/>
    <x v="11"/>
    <n v="5758840"/>
    <n v="781.4"/>
    <n v="1"/>
  </r>
  <r>
    <s v="COUNTY"/>
    <x v="64"/>
    <s v="14767594"/>
    <n v="781.4"/>
    <n v="781.4"/>
    <x v="2"/>
    <d v="2017-03-31T00:00:00"/>
    <x v="11"/>
    <n v="5785470"/>
    <n v="781.4"/>
    <n v="1"/>
  </r>
  <r>
    <s v="COUNTY"/>
    <x v="64"/>
    <s v="14767594"/>
    <n v="2344.1999999999998"/>
    <n v="2344.1999999999998"/>
    <x v="2"/>
    <d v="2017-03-31T00:00:00"/>
    <x v="11"/>
    <n v="5010333"/>
    <n v="781.4"/>
    <n v="3"/>
  </r>
  <r>
    <s v="COUNTY"/>
    <x v="64"/>
    <s v="14767594"/>
    <n v="781.4"/>
    <n v="781.4"/>
    <x v="2"/>
    <d v="2017-03-31T00:00:00"/>
    <x v="11"/>
    <n v="5010337"/>
    <n v="781.4"/>
    <n v="1"/>
  </r>
  <r>
    <s v="SpokCity"/>
    <x v="65"/>
    <s v="12053654"/>
    <n v="1172.0999999999999"/>
    <n v="1172.0999999999999"/>
    <x v="2"/>
    <d v="2016-04-30T00:00:00"/>
    <x v="0"/>
    <n v="5738910"/>
    <n v="1172.0999999999999"/>
    <n v="1"/>
  </r>
  <r>
    <s v="COUNTY"/>
    <x v="65"/>
    <s v="12053654"/>
    <n v="1172.0999999999999"/>
    <n v="1172.0999999999999"/>
    <x v="2"/>
    <d v="2016-04-30T00:00:00"/>
    <x v="0"/>
    <n v="5010932"/>
    <n v="1172.0999999999999"/>
    <n v="1"/>
  </r>
  <r>
    <s v="COUNTY"/>
    <x v="65"/>
    <s v="12053654"/>
    <n v="1172.0999999999999"/>
    <n v="1172.0999999999999"/>
    <x v="2"/>
    <d v="2016-04-30T00:00:00"/>
    <x v="0"/>
    <n v="5732060"/>
    <n v="1172.0999999999999"/>
    <n v="1"/>
  </r>
  <r>
    <s v="SpokCity"/>
    <x v="65"/>
    <s v="12281785"/>
    <n v="1172.0999999999999"/>
    <n v="1172.0999999999999"/>
    <x v="2"/>
    <d v="2016-05-31T00:00:00"/>
    <x v="1"/>
    <n v="5738910"/>
    <n v="1172.0999999999999"/>
    <n v="1"/>
  </r>
  <r>
    <s v="COUNTY"/>
    <x v="65"/>
    <s v="12281785"/>
    <n v="1172.0999999999999"/>
    <n v="1172.0999999999999"/>
    <x v="2"/>
    <d v="2016-05-31T00:00:00"/>
    <x v="1"/>
    <n v="5010932"/>
    <n v="1172.0999999999999"/>
    <n v="1"/>
  </r>
  <r>
    <s v="COUNTY"/>
    <x v="65"/>
    <s v="12281785"/>
    <n v="1172.0999999999999"/>
    <n v="1172.0999999999999"/>
    <x v="2"/>
    <d v="2016-05-31T00:00:00"/>
    <x v="1"/>
    <n v="5732060"/>
    <n v="1172.0999999999999"/>
    <n v="1"/>
  </r>
  <r>
    <s v="AWH"/>
    <x v="65"/>
    <s v="815261"/>
    <n v="180.46"/>
    <n v="180.46"/>
    <x v="2"/>
    <d v="2016-06-27T00:00:00"/>
    <x v="2"/>
    <n v="5016332"/>
    <n v="1172.0999999999999"/>
    <n v="0.15396297244262436"/>
  </r>
  <r>
    <s v="SpokCity"/>
    <x v="65"/>
    <s v="12565628"/>
    <n v="1172.0999999999999"/>
    <n v="1172.0999999999999"/>
    <x v="2"/>
    <d v="2016-06-30T00:00:00"/>
    <x v="2"/>
    <n v="5738910"/>
    <n v="1172.0999999999999"/>
    <n v="1"/>
  </r>
  <r>
    <s v="COUNTY"/>
    <x v="65"/>
    <s v="12565628"/>
    <n v="1172.0999999999999"/>
    <n v="1172.0999999999999"/>
    <x v="2"/>
    <d v="2016-06-30T00:00:00"/>
    <x v="2"/>
    <n v="5010932"/>
    <n v="1172.0999999999999"/>
    <n v="1"/>
  </r>
  <r>
    <s v="COUNTY"/>
    <x v="65"/>
    <s v="12565628"/>
    <n v="1172.0999999999999"/>
    <n v="1172.0999999999999"/>
    <x v="2"/>
    <d v="2016-06-30T00:00:00"/>
    <x v="2"/>
    <n v="5732060"/>
    <n v="1172.0999999999999"/>
    <n v="1"/>
  </r>
  <r>
    <s v="AWH"/>
    <x v="65"/>
    <s v="12822783"/>
    <n v="1172.0999999999999"/>
    <n v="1172.0999999999999"/>
    <x v="2"/>
    <d v="2016-07-31T00:00:00"/>
    <x v="3"/>
    <n v="5016332"/>
    <n v="1172.0999999999999"/>
    <n v="1"/>
  </r>
  <r>
    <s v="SpokCity"/>
    <x v="65"/>
    <s v="12822783"/>
    <n v="1172.0999999999999"/>
    <n v="1172.0999999999999"/>
    <x v="2"/>
    <d v="2016-07-31T00:00:00"/>
    <x v="3"/>
    <n v="5738910"/>
    <n v="1172.0999999999999"/>
    <n v="1"/>
  </r>
  <r>
    <s v="COUNTY"/>
    <x v="65"/>
    <s v="12822783"/>
    <n v="1172.0999999999999"/>
    <n v="1172.0999999999999"/>
    <x v="2"/>
    <d v="2016-07-31T00:00:00"/>
    <x v="3"/>
    <n v="5010932"/>
    <n v="1172.0999999999999"/>
    <n v="1"/>
  </r>
  <r>
    <s v="COUNTY"/>
    <x v="65"/>
    <s v="12822783"/>
    <n v="1172.0999999999999"/>
    <n v="1172.0999999999999"/>
    <x v="2"/>
    <d v="2016-07-31T00:00:00"/>
    <x v="3"/>
    <n v="5732060"/>
    <n v="1172.0999999999999"/>
    <n v="1"/>
  </r>
  <r>
    <s v="AWH"/>
    <x v="65"/>
    <s v="841612"/>
    <n v="831.81"/>
    <n v="831.81"/>
    <x v="2"/>
    <d v="2016-08-22T00:00:00"/>
    <x v="4"/>
    <n v="5016332"/>
    <n v="1172.0999999999999"/>
    <n v="0.70967494241105711"/>
  </r>
  <r>
    <s v="SpokCity"/>
    <x v="65"/>
    <s v="13084370"/>
    <n v="1172.0999999999999"/>
    <n v="1172.0999999999999"/>
    <x v="2"/>
    <d v="2016-08-31T00:00:00"/>
    <x v="4"/>
    <n v="5738910"/>
    <n v="1172.0999999999999"/>
    <n v="1"/>
  </r>
  <r>
    <s v="COUNTY"/>
    <x v="65"/>
    <s v="13084370"/>
    <n v="1172.0999999999999"/>
    <n v="1172.0999999999999"/>
    <x v="2"/>
    <d v="2016-08-31T00:00:00"/>
    <x v="4"/>
    <n v="5010932"/>
    <n v="1172.0999999999999"/>
    <n v="1"/>
  </r>
  <r>
    <s v="COUNTY"/>
    <x v="65"/>
    <s v="13084370"/>
    <n v="1172.0999999999999"/>
    <n v="1172.0999999999999"/>
    <x v="2"/>
    <d v="2016-08-31T00:00:00"/>
    <x v="4"/>
    <n v="5732060"/>
    <n v="1172.0999999999999"/>
    <n v="1"/>
  </r>
  <r>
    <s v="SpokCity"/>
    <x v="65"/>
    <s v="13360500"/>
    <n v="1172.0999999999999"/>
    <n v="1172.0999999999999"/>
    <x v="2"/>
    <d v="2016-09-30T00:00:00"/>
    <x v="5"/>
    <n v="5738910"/>
    <n v="1172.0999999999999"/>
    <n v="1"/>
  </r>
  <r>
    <s v="COUNTY"/>
    <x v="65"/>
    <s v="13360500"/>
    <n v="1172.0999999999999"/>
    <n v="1172.0999999999999"/>
    <x v="2"/>
    <d v="2016-09-30T00:00:00"/>
    <x v="5"/>
    <n v="5010932"/>
    <n v="1172.0999999999999"/>
    <n v="1"/>
  </r>
  <r>
    <s v="COUNTY"/>
    <x v="65"/>
    <s v="13360500"/>
    <n v="1172.0999999999999"/>
    <n v="1172.0999999999999"/>
    <x v="2"/>
    <d v="2016-09-30T00:00:00"/>
    <x v="5"/>
    <n v="5732060"/>
    <n v="1172.0999999999999"/>
    <n v="1"/>
  </r>
  <r>
    <s v="SpokCity"/>
    <x v="65"/>
    <s v="13629847"/>
    <n v="1172.0999999999999"/>
    <n v="1172.0999999999999"/>
    <x v="2"/>
    <d v="2016-10-31T00:00:00"/>
    <x v="6"/>
    <n v="5738910"/>
    <n v="1172.0999999999999"/>
    <n v="1"/>
  </r>
  <r>
    <s v="COUNTY"/>
    <x v="65"/>
    <s v="13629847"/>
    <n v="1172.0999999999999"/>
    <n v="1172.0999999999999"/>
    <x v="2"/>
    <d v="2016-10-31T00:00:00"/>
    <x v="6"/>
    <n v="5010932"/>
    <n v="1172.0999999999999"/>
    <n v="1"/>
  </r>
  <r>
    <s v="COUNTY"/>
    <x v="65"/>
    <s v="13629847"/>
    <n v="1172.0999999999999"/>
    <n v="1172.0999999999999"/>
    <x v="2"/>
    <d v="2016-10-31T00:00:00"/>
    <x v="6"/>
    <n v="5732060"/>
    <n v="1172.0999999999999"/>
    <n v="1"/>
  </r>
  <r>
    <s v="SpokCity"/>
    <x v="65"/>
    <s v="13860703"/>
    <n v="1172.0999999999999"/>
    <n v="1172.0999999999999"/>
    <x v="2"/>
    <d v="2016-11-30T00:00:00"/>
    <x v="7"/>
    <n v="5738910"/>
    <n v="1172.0999999999999"/>
    <n v="1"/>
  </r>
  <r>
    <s v="COUNTY"/>
    <x v="65"/>
    <s v="13860703"/>
    <n v="1172.0999999999999"/>
    <n v="1172.0999999999999"/>
    <x v="2"/>
    <d v="2016-11-30T00:00:00"/>
    <x v="7"/>
    <n v="5010932"/>
    <n v="1172.0999999999999"/>
    <n v="1"/>
  </r>
  <r>
    <s v="COUNTY"/>
    <x v="65"/>
    <s v="13860703"/>
    <n v="1172.0999999999999"/>
    <n v="1172.0999999999999"/>
    <x v="2"/>
    <d v="2016-11-30T00:00:00"/>
    <x v="7"/>
    <n v="5732060"/>
    <n v="1172.0999999999999"/>
    <n v="1"/>
  </r>
  <r>
    <s v="AWH"/>
    <x v="65"/>
    <s v="894073"/>
    <n v="491.52"/>
    <n v="491.52"/>
    <x v="2"/>
    <d v="2016-12-19T00:00:00"/>
    <x v="8"/>
    <n v="5016332"/>
    <n v="1172.0999999999999"/>
    <n v="0.41934988482211416"/>
  </r>
  <r>
    <s v="SpokCity"/>
    <x v="65"/>
    <s v="14071088"/>
    <n v="1172.0999999999999"/>
    <n v="1172.0999999999999"/>
    <x v="2"/>
    <d v="2016-12-31T00:00:00"/>
    <x v="8"/>
    <n v="5738910"/>
    <n v="1172.0999999999999"/>
    <n v="1"/>
  </r>
  <r>
    <s v="COUNTY"/>
    <x v="65"/>
    <s v="14071088"/>
    <n v="1172.0999999999999"/>
    <n v="1172.0999999999999"/>
    <x v="2"/>
    <d v="2016-12-31T00:00:00"/>
    <x v="8"/>
    <n v="5010932"/>
    <n v="1172.0999999999999"/>
    <n v="1"/>
  </r>
  <r>
    <s v="COUNTY"/>
    <x v="65"/>
    <s v="14071088"/>
    <n v="1172.0999999999999"/>
    <n v="1172.0999999999999"/>
    <x v="2"/>
    <d v="2016-12-31T00:00:00"/>
    <x v="8"/>
    <n v="5732060"/>
    <n v="1172.0999999999999"/>
    <n v="1"/>
  </r>
  <r>
    <s v="AWH"/>
    <x v="65"/>
    <s v="14319018"/>
    <n v="1172.0999999999999"/>
    <n v="1172.0999999999999"/>
    <x v="2"/>
    <d v="2017-01-31T00:00:00"/>
    <x v="9"/>
    <n v="5016332"/>
    <n v="1172.0999999999999"/>
    <n v="1"/>
  </r>
  <r>
    <s v="SpokCity"/>
    <x v="65"/>
    <s v="14319018"/>
    <n v="1172.0999999999999"/>
    <n v="1172.0999999999999"/>
    <x v="2"/>
    <d v="2017-01-31T00:00:00"/>
    <x v="9"/>
    <n v="5738910"/>
    <n v="1172.0999999999999"/>
    <n v="1"/>
  </r>
  <r>
    <s v="COUNTY"/>
    <x v="65"/>
    <s v="14319018"/>
    <n v="1172.0999999999999"/>
    <n v="1172.0999999999999"/>
    <x v="2"/>
    <d v="2017-01-31T00:00:00"/>
    <x v="9"/>
    <n v="5010932"/>
    <n v="1172.0999999999999"/>
    <n v="1"/>
  </r>
  <r>
    <s v="COUNTY"/>
    <x v="65"/>
    <s v="14319018"/>
    <n v="1172.0999999999999"/>
    <n v="1172.0999999999999"/>
    <x v="2"/>
    <d v="2017-01-31T00:00:00"/>
    <x v="9"/>
    <n v="5732060"/>
    <n v="1172.0999999999999"/>
    <n v="1"/>
  </r>
  <r>
    <s v="AWH"/>
    <x v="65"/>
    <s v="918327"/>
    <n v="195.36"/>
    <n v="195.36"/>
    <x v="2"/>
    <d v="2017-02-03T00:00:00"/>
    <x v="10"/>
    <n v="5016332"/>
    <n v="1172.0999999999999"/>
    <n v="0.16667519836191455"/>
  </r>
  <r>
    <s v="SpokCity"/>
    <x v="65"/>
    <s v="14497989"/>
    <n v="1172.0999999999999"/>
    <n v="1172.0999999999999"/>
    <x v="2"/>
    <d v="2017-02-28T00:00:00"/>
    <x v="10"/>
    <n v="5738910"/>
    <n v="1172.0999999999999"/>
    <n v="1"/>
  </r>
  <r>
    <s v="COUNTY"/>
    <x v="65"/>
    <s v="14497989"/>
    <n v="1172.0999999999999"/>
    <n v="1172.0999999999999"/>
    <x v="2"/>
    <d v="2017-02-28T00:00:00"/>
    <x v="10"/>
    <n v="5010932"/>
    <n v="1172.0999999999999"/>
    <n v="1"/>
  </r>
  <r>
    <s v="COUNTY"/>
    <x v="65"/>
    <s v="14497989"/>
    <n v="1172.0999999999999"/>
    <n v="1172.0999999999999"/>
    <x v="2"/>
    <d v="2017-02-28T00:00:00"/>
    <x v="10"/>
    <n v="5732060"/>
    <n v="1172.0999999999999"/>
    <n v="1"/>
  </r>
  <r>
    <s v="SpokCity"/>
    <x v="65"/>
    <s v="14767594"/>
    <n v="1172.0999999999999"/>
    <n v="1172.0999999999999"/>
    <x v="2"/>
    <d v="2017-03-31T00:00:00"/>
    <x v="11"/>
    <n v="5738910"/>
    <n v="1172.0999999999999"/>
    <n v="1"/>
  </r>
  <r>
    <s v="COUNTY"/>
    <x v="65"/>
    <s v="14767594"/>
    <n v="1172.0999999999999"/>
    <n v="1172.0999999999999"/>
    <x v="2"/>
    <d v="2017-03-31T00:00:00"/>
    <x v="11"/>
    <n v="5010932"/>
    <n v="1172.0999999999999"/>
    <n v="1"/>
  </r>
  <r>
    <s v="COUNTY"/>
    <x v="65"/>
    <s v="14767594"/>
    <n v="1172.0999999999999"/>
    <n v="1172.0999999999999"/>
    <x v="2"/>
    <d v="2017-03-31T00:00:00"/>
    <x v="11"/>
    <n v="5732060"/>
    <n v="1172.0999999999999"/>
    <n v="1"/>
  </r>
  <r>
    <s v="COUNTY"/>
    <x v="66"/>
    <s v="776865"/>
    <n v="390.7"/>
    <n v="390.7"/>
    <x v="2"/>
    <d v="2016-04-06T00:00:00"/>
    <x v="0"/>
    <n v="5769120"/>
    <n v="390.7"/>
    <n v="1"/>
  </r>
  <r>
    <s v="COUNTY"/>
    <x v="66"/>
    <s v="777930"/>
    <n v="293.02999999999997"/>
    <n v="293.02999999999997"/>
    <x v="2"/>
    <d v="2016-04-14T00:00:00"/>
    <x v="0"/>
    <n v="5009724"/>
    <n v="390.7"/>
    <n v="0.75001279754287176"/>
  </r>
  <r>
    <s v="SpokCity"/>
    <x v="66"/>
    <s v="12053654"/>
    <n v="390.7"/>
    <n v="390.7"/>
    <x v="2"/>
    <d v="2016-04-30T00:00:00"/>
    <x v="0"/>
    <n v="5729250"/>
    <n v="390.7"/>
    <n v="1"/>
  </r>
  <r>
    <s v="COUNTY"/>
    <x v="66"/>
    <s v="12053654"/>
    <n v="390.7"/>
    <n v="390.7"/>
    <x v="2"/>
    <d v="2016-04-30T00:00:00"/>
    <x v="0"/>
    <n v="5010502"/>
    <n v="390.7"/>
    <n v="1"/>
  </r>
  <r>
    <s v="COUNTY"/>
    <x v="66"/>
    <s v="12053654"/>
    <n v="1172.0999999999999"/>
    <n v="1172.0999999999999"/>
    <x v="2"/>
    <d v="2016-04-30T00:00:00"/>
    <x v="0"/>
    <n v="5770200"/>
    <n v="390.7"/>
    <n v="3"/>
  </r>
  <r>
    <s v="SpokCity"/>
    <x v="66"/>
    <s v="12281785"/>
    <n v="390.7"/>
    <n v="390.7"/>
    <x v="2"/>
    <d v="2016-05-31T00:00:00"/>
    <x v="1"/>
    <n v="5729250"/>
    <n v="390.7"/>
    <n v="1"/>
  </r>
  <r>
    <s v="COUNTY"/>
    <x v="66"/>
    <s v="12281785"/>
    <n v="781.4"/>
    <n v="781.4"/>
    <x v="2"/>
    <d v="2016-05-31T00:00:00"/>
    <x v="1"/>
    <n v="5009724"/>
    <n v="390.7"/>
    <n v="2"/>
  </r>
  <r>
    <s v="COUNTY"/>
    <x v="66"/>
    <s v="12281785"/>
    <n v="1562.8"/>
    <n v="1562.8"/>
    <x v="2"/>
    <d v="2016-05-31T00:00:00"/>
    <x v="1"/>
    <n v="5769120"/>
    <n v="390.7"/>
    <n v="4"/>
  </r>
  <r>
    <s v="SpokCity"/>
    <x v="66"/>
    <s v="12565628"/>
    <n v="390.7"/>
    <n v="390.7"/>
    <x v="2"/>
    <d v="2016-06-30T00:00:00"/>
    <x v="2"/>
    <n v="5729250"/>
    <n v="390.7"/>
    <n v="1"/>
  </r>
  <r>
    <s v="COUNTY"/>
    <x v="66"/>
    <s v="12565628"/>
    <n v="781.4"/>
    <n v="781.4"/>
    <x v="2"/>
    <d v="2016-06-30T00:00:00"/>
    <x v="2"/>
    <n v="5010502"/>
    <n v="390.7"/>
    <n v="2"/>
  </r>
  <r>
    <s v="COUNTY"/>
    <x v="66"/>
    <s v="12565628"/>
    <n v="1562.8"/>
    <n v="1562.8"/>
    <x v="2"/>
    <d v="2016-06-30T00:00:00"/>
    <x v="2"/>
    <n v="5770200"/>
    <n v="390.7"/>
    <n v="4"/>
  </r>
  <r>
    <s v="SpokCity"/>
    <x v="66"/>
    <s v="12822783"/>
    <n v="390.7"/>
    <n v="390.7"/>
    <x v="2"/>
    <d v="2016-07-31T00:00:00"/>
    <x v="3"/>
    <n v="5729250"/>
    <n v="390.7"/>
    <n v="1"/>
  </r>
  <r>
    <s v="COUNTY"/>
    <x v="66"/>
    <s v="12822783"/>
    <n v="781.4"/>
    <n v="781.4"/>
    <x v="2"/>
    <d v="2016-07-31T00:00:00"/>
    <x v="3"/>
    <n v="5009724"/>
    <n v="390.7"/>
    <n v="2"/>
  </r>
  <r>
    <s v="COUNTY"/>
    <x v="66"/>
    <s v="12822783"/>
    <n v="1562.8"/>
    <n v="1562.8"/>
    <x v="2"/>
    <d v="2016-07-31T00:00:00"/>
    <x v="3"/>
    <n v="5769120"/>
    <n v="390.7"/>
    <n v="4"/>
  </r>
  <r>
    <s v="COUNTY"/>
    <x v="66"/>
    <s v="840246"/>
    <n v="97.68"/>
    <n v="97.68"/>
    <x v="2"/>
    <d v="2016-08-25T00:00:00"/>
    <x v="4"/>
    <n v="5785470"/>
    <n v="390.7"/>
    <n v="0.25001279754287181"/>
  </r>
  <r>
    <s v="SpokCity"/>
    <x v="66"/>
    <s v="13084370"/>
    <n v="390.7"/>
    <n v="390.7"/>
    <x v="2"/>
    <d v="2016-08-31T00:00:00"/>
    <x v="4"/>
    <n v="5729250"/>
    <n v="390.7"/>
    <n v="1"/>
  </r>
  <r>
    <s v="COUNTY"/>
    <x v="66"/>
    <s v="13084370"/>
    <n v="781.4"/>
    <n v="781.4"/>
    <x v="2"/>
    <d v="2016-08-31T00:00:00"/>
    <x v="4"/>
    <n v="5010502"/>
    <n v="390.7"/>
    <n v="2"/>
  </r>
  <r>
    <s v="COUNTY"/>
    <x v="66"/>
    <s v="13084370"/>
    <n v="1562.8"/>
    <n v="1562.8"/>
    <x v="2"/>
    <d v="2016-08-31T00:00:00"/>
    <x v="4"/>
    <n v="5770200"/>
    <n v="390.7"/>
    <n v="4"/>
  </r>
  <r>
    <s v="SpokCity"/>
    <x v="66"/>
    <s v="13360500"/>
    <n v="390.7"/>
    <n v="390.7"/>
    <x v="2"/>
    <d v="2016-09-30T00:00:00"/>
    <x v="5"/>
    <n v="5729250"/>
    <n v="390.7"/>
    <n v="1"/>
  </r>
  <r>
    <s v="COUNTY"/>
    <x v="66"/>
    <s v="13360500"/>
    <n v="781.4"/>
    <n v="781.4"/>
    <x v="2"/>
    <d v="2016-09-30T00:00:00"/>
    <x v="5"/>
    <n v="5009724"/>
    <n v="390.7"/>
    <n v="2"/>
  </r>
  <r>
    <s v="COUNTY"/>
    <x v="66"/>
    <s v="13360500"/>
    <n v="390.7"/>
    <n v="390.7"/>
    <x v="2"/>
    <d v="2016-09-30T00:00:00"/>
    <x v="5"/>
    <n v="5785470"/>
    <n v="390.7"/>
    <n v="1"/>
  </r>
  <r>
    <s v="COUNTY"/>
    <x v="66"/>
    <s v="13360500"/>
    <n v="1562.8"/>
    <n v="1562.8"/>
    <x v="2"/>
    <d v="2016-09-30T00:00:00"/>
    <x v="5"/>
    <n v="5769120"/>
    <n v="390.7"/>
    <n v="4"/>
  </r>
  <r>
    <s v="COUNTY"/>
    <x v="66"/>
    <s v="866591"/>
    <n v="390.7"/>
    <n v="390.7"/>
    <x v="2"/>
    <d v="2016-10-20T00:00:00"/>
    <x v="6"/>
    <n v="5787500"/>
    <n v="390.7"/>
    <n v="1"/>
  </r>
  <r>
    <s v="SpokCity"/>
    <x v="66"/>
    <s v="13629847"/>
    <n v="390.7"/>
    <n v="390.7"/>
    <x v="2"/>
    <d v="2016-10-31T00:00:00"/>
    <x v="6"/>
    <n v="5729250"/>
    <n v="390.7"/>
    <n v="1"/>
  </r>
  <r>
    <s v="COUNTY"/>
    <x v="66"/>
    <s v="13629847"/>
    <n v="781.4"/>
    <n v="781.4"/>
    <x v="2"/>
    <d v="2016-10-31T00:00:00"/>
    <x v="6"/>
    <n v="5010502"/>
    <n v="390.7"/>
    <n v="2"/>
  </r>
  <r>
    <s v="COUNTY"/>
    <x v="66"/>
    <s v="13629847"/>
    <n v="390.7"/>
    <n v="390.7"/>
    <x v="2"/>
    <d v="2016-10-31T00:00:00"/>
    <x v="6"/>
    <n v="5785470"/>
    <n v="390.7"/>
    <n v="1"/>
  </r>
  <r>
    <s v="COUNTY"/>
    <x v="66"/>
    <s v="13629847"/>
    <n v="1562.8"/>
    <n v="1562.8"/>
    <x v="2"/>
    <d v="2016-10-31T00:00:00"/>
    <x v="6"/>
    <n v="5770200"/>
    <n v="390.7"/>
    <n v="4"/>
  </r>
  <r>
    <s v="COUNTY"/>
    <x v="66"/>
    <s v="876311"/>
    <n v="97.68"/>
    <n v="97.68"/>
    <x v="2"/>
    <d v="2016-11-03T00:00:00"/>
    <x v="7"/>
    <n v="5785470"/>
    <n v="390.7"/>
    <n v="0.25001279754287181"/>
  </r>
  <r>
    <s v="SpokCity"/>
    <x v="66"/>
    <s v="13860703"/>
    <n v="390.7"/>
    <n v="390.7"/>
    <x v="2"/>
    <d v="2016-11-30T00:00:00"/>
    <x v="7"/>
    <n v="5729250"/>
    <n v="390.7"/>
    <n v="1"/>
  </r>
  <r>
    <s v="COUNTY"/>
    <x v="66"/>
    <s v="13860703"/>
    <n v="781.4"/>
    <n v="781.4"/>
    <x v="2"/>
    <d v="2016-11-30T00:00:00"/>
    <x v="7"/>
    <n v="5009724"/>
    <n v="390.7"/>
    <n v="2"/>
  </r>
  <r>
    <s v="COUNTY"/>
    <x v="66"/>
    <s v="13860703"/>
    <n v="781.4"/>
    <n v="781.4"/>
    <x v="2"/>
    <d v="2016-11-30T00:00:00"/>
    <x v="7"/>
    <n v="5787500"/>
    <n v="390.7"/>
    <n v="2"/>
  </r>
  <r>
    <s v="COUNTY"/>
    <x v="66"/>
    <s v="13860703"/>
    <n v="1562.8"/>
    <n v="1562.8"/>
    <x v="2"/>
    <d v="2016-11-30T00:00:00"/>
    <x v="7"/>
    <n v="5769120"/>
    <n v="390.7"/>
    <n v="4"/>
  </r>
  <r>
    <s v="SpokCity"/>
    <x v="66"/>
    <s v="14071088"/>
    <n v="390.7"/>
    <n v="390.7"/>
    <x v="2"/>
    <d v="2016-12-31T00:00:00"/>
    <x v="8"/>
    <n v="5729250"/>
    <n v="390.7"/>
    <n v="1"/>
  </r>
  <r>
    <s v="COUNTY"/>
    <x v="66"/>
    <s v="14071088"/>
    <n v="781.4"/>
    <n v="781.4"/>
    <x v="2"/>
    <d v="2016-12-31T00:00:00"/>
    <x v="8"/>
    <n v="5010502"/>
    <n v="390.7"/>
    <n v="2"/>
  </r>
  <r>
    <s v="COUNTY"/>
    <x v="66"/>
    <s v="14071088"/>
    <n v="781.4"/>
    <n v="781.4"/>
    <x v="2"/>
    <d v="2016-12-31T00:00:00"/>
    <x v="8"/>
    <n v="5787500"/>
    <n v="390.7"/>
    <n v="2"/>
  </r>
  <r>
    <s v="COUNTY"/>
    <x v="66"/>
    <s v="14071088"/>
    <n v="1562.8"/>
    <n v="1562.8"/>
    <x v="2"/>
    <d v="2016-12-31T00:00:00"/>
    <x v="8"/>
    <n v="5770200"/>
    <n v="390.7"/>
    <n v="4"/>
  </r>
  <r>
    <s v="COUNTY"/>
    <x v="66"/>
    <s v="906727"/>
    <n v="390.7"/>
    <n v="390.7"/>
    <x v="2"/>
    <d v="2017-01-05T00:00:00"/>
    <x v="9"/>
    <n v="5787640"/>
    <n v="390.7"/>
    <n v="1"/>
  </r>
  <r>
    <s v="COUNTY"/>
    <x v="66"/>
    <s v="905745"/>
    <n v="312.56"/>
    <n v="312.56"/>
    <x v="2"/>
    <d v="2017-01-10T00:00:00"/>
    <x v="9"/>
    <n v="5789560"/>
    <n v="390.7"/>
    <n v="0.8"/>
  </r>
  <r>
    <s v="COUNTY"/>
    <x v="66"/>
    <s v="913856"/>
    <n v="-78.14"/>
    <n v="78.14"/>
    <x v="2"/>
    <d v="2017-01-23T00:00:00"/>
    <x v="9"/>
    <n v="5789560"/>
    <n v="390.7"/>
    <n v="-0.2"/>
  </r>
  <r>
    <s v="SpokCity"/>
    <x v="66"/>
    <s v="14319018"/>
    <n v="390.7"/>
    <n v="390.7"/>
    <x v="2"/>
    <d v="2017-01-31T00:00:00"/>
    <x v="9"/>
    <n v="5729250"/>
    <n v="390.7"/>
    <n v="1"/>
  </r>
  <r>
    <s v="COUNTY"/>
    <x v="66"/>
    <s v="14319018"/>
    <n v="781.4"/>
    <n v="781.4"/>
    <x v="2"/>
    <d v="2017-01-31T00:00:00"/>
    <x v="9"/>
    <n v="5009724"/>
    <n v="390.7"/>
    <n v="2"/>
  </r>
  <r>
    <s v="COUNTY"/>
    <x v="66"/>
    <s v="14319018"/>
    <n v="781.4"/>
    <n v="781.4"/>
    <x v="2"/>
    <d v="2017-01-31T00:00:00"/>
    <x v="9"/>
    <n v="5787500"/>
    <n v="390.7"/>
    <n v="2"/>
  </r>
  <r>
    <s v="COUNTY"/>
    <x v="66"/>
    <s v="14319018"/>
    <n v="1562.8"/>
    <n v="1562.8"/>
    <x v="2"/>
    <d v="2017-01-31T00:00:00"/>
    <x v="9"/>
    <n v="5769120"/>
    <n v="390.7"/>
    <n v="4"/>
  </r>
  <r>
    <s v="SpokCity"/>
    <x v="66"/>
    <s v="14497989"/>
    <n v="390.7"/>
    <n v="390.7"/>
    <x v="2"/>
    <d v="2017-02-28T00:00:00"/>
    <x v="10"/>
    <n v="5729250"/>
    <n v="390.7"/>
    <n v="1"/>
  </r>
  <r>
    <s v="COUNTY"/>
    <x v="66"/>
    <s v="14497989"/>
    <n v="1172.0999999999999"/>
    <n v="1172.0999999999999"/>
    <x v="2"/>
    <d v="2017-02-28T00:00:00"/>
    <x v="10"/>
    <n v="5787640"/>
    <n v="390.7"/>
    <n v="3"/>
  </r>
  <r>
    <s v="COUNTY"/>
    <x v="66"/>
    <s v="14497989"/>
    <n v="781.4"/>
    <n v="781.4"/>
    <x v="2"/>
    <d v="2017-02-28T00:00:00"/>
    <x v="10"/>
    <n v="5787500"/>
    <n v="390.7"/>
    <n v="2"/>
  </r>
  <r>
    <s v="COUNTY"/>
    <x v="66"/>
    <s v="14497989"/>
    <n v="1562.8"/>
    <n v="1562.8"/>
    <x v="2"/>
    <d v="2017-02-28T00:00:00"/>
    <x v="10"/>
    <n v="5770200"/>
    <n v="390.7"/>
    <n v="4"/>
  </r>
  <r>
    <s v="SpokCity"/>
    <x v="66"/>
    <s v="14767594"/>
    <n v="390.7"/>
    <n v="390.7"/>
    <x v="2"/>
    <d v="2017-03-31T00:00:00"/>
    <x v="11"/>
    <n v="5729250"/>
    <n v="390.7"/>
    <n v="1"/>
  </r>
  <r>
    <s v="COUNTY"/>
    <x v="66"/>
    <s v="14767594"/>
    <n v="1172.0999999999999"/>
    <n v="1172.0999999999999"/>
    <x v="2"/>
    <d v="2017-03-31T00:00:00"/>
    <x v="11"/>
    <n v="5787640"/>
    <n v="390.7"/>
    <n v="3"/>
  </r>
  <r>
    <s v="COUNTY"/>
    <x v="66"/>
    <s v="14767594"/>
    <n v="781.4"/>
    <n v="781.4"/>
    <x v="2"/>
    <d v="2017-03-31T00:00:00"/>
    <x v="11"/>
    <n v="5787500"/>
    <n v="390.7"/>
    <n v="2"/>
  </r>
  <r>
    <s v="COUNTY"/>
    <x v="66"/>
    <s v="14767594"/>
    <n v="1562.8"/>
    <n v="1562.8"/>
    <x v="2"/>
    <d v="2017-03-31T00:00:00"/>
    <x v="11"/>
    <n v="5769120"/>
    <n v="390.7"/>
    <n v="4"/>
  </r>
  <r>
    <s v="COUNTY"/>
    <x v="67"/>
    <s v="780237"/>
    <n v="122.55"/>
    <n v="122.55"/>
    <x v="2"/>
    <d v="2016-04-01T00:00:00"/>
    <x v="0"/>
    <n v="5733560"/>
    <n v="122.55"/>
    <n v="1"/>
  </r>
  <r>
    <s v="COUNTY"/>
    <x v="67"/>
    <s v="781488"/>
    <n v="122.55"/>
    <n v="122.55"/>
    <x v="2"/>
    <d v="2016-04-14T00:00:00"/>
    <x v="0"/>
    <n v="5016650"/>
    <n v="122.55"/>
    <n v="1"/>
  </r>
  <r>
    <s v="COUNTY"/>
    <x v="67"/>
    <s v="787452"/>
    <n v="122.55"/>
    <n v="122.55"/>
    <x v="2"/>
    <d v="2016-04-28T00:00:00"/>
    <x v="0"/>
    <n v="5016650"/>
    <n v="122.55"/>
    <n v="1"/>
  </r>
  <r>
    <s v="COUNTY"/>
    <x v="67"/>
    <s v="793614"/>
    <n v="122.55"/>
    <n v="122.55"/>
    <x v="2"/>
    <d v="2016-05-10T00:00:00"/>
    <x v="1"/>
    <n v="5016650"/>
    <n v="122.55"/>
    <n v="1"/>
  </r>
  <r>
    <s v="COUNTY"/>
    <x v="67"/>
    <s v="797137"/>
    <n v="122.55"/>
    <n v="122.55"/>
    <x v="2"/>
    <d v="2016-05-17T00:00:00"/>
    <x v="1"/>
    <n v="5012564"/>
    <n v="122.55"/>
    <n v="1"/>
  </r>
  <r>
    <s v="COUNTY"/>
    <x v="67"/>
    <s v="810042"/>
    <n v="122.55"/>
    <n v="122.55"/>
    <x v="2"/>
    <d v="2016-06-08T00:00:00"/>
    <x v="2"/>
    <n v="5016650"/>
    <n v="122.55"/>
    <n v="1"/>
  </r>
  <r>
    <s v="COUNTY"/>
    <x v="67"/>
    <s v="810419"/>
    <n v="122.55"/>
    <n v="122.55"/>
    <x v="2"/>
    <d v="2016-06-16T00:00:00"/>
    <x v="2"/>
    <n v="5733560"/>
    <n v="122.55"/>
    <n v="1"/>
  </r>
  <r>
    <s v="AWH"/>
    <x v="67"/>
    <s v="813237"/>
    <n v="122.55"/>
    <n v="122.55"/>
    <x v="2"/>
    <d v="2016-06-23T00:00:00"/>
    <x v="2"/>
    <n v="5016332"/>
    <n v="122.55"/>
    <n v="1"/>
  </r>
  <r>
    <s v="COUNTY"/>
    <x v="67"/>
    <s v="820439"/>
    <n v="122.55"/>
    <n v="122.55"/>
    <x v="2"/>
    <d v="2016-07-01T00:00:00"/>
    <x v="3"/>
    <n v="5766440"/>
    <n v="122.55"/>
    <n v="1"/>
  </r>
  <r>
    <s v="COUNTY"/>
    <x v="67"/>
    <s v="820451"/>
    <n v="122.55"/>
    <n v="122.55"/>
    <x v="2"/>
    <d v="2016-07-05T00:00:00"/>
    <x v="3"/>
    <n v="5016650"/>
    <n v="122.55"/>
    <n v="1"/>
  </r>
  <r>
    <s v="COUNTY"/>
    <x v="67"/>
    <s v="828320"/>
    <n v="122.55"/>
    <n v="122.55"/>
    <x v="2"/>
    <d v="2016-07-22T00:00:00"/>
    <x v="3"/>
    <n v="5016650"/>
    <n v="122.55"/>
    <n v="1"/>
  </r>
  <r>
    <s v="SpokCity"/>
    <x v="67"/>
    <s v="830514"/>
    <n v="122.55"/>
    <n v="122.55"/>
    <x v="2"/>
    <d v="2016-07-29T00:00:00"/>
    <x v="3"/>
    <n v="5010371"/>
    <n v="122.55"/>
    <n v="1"/>
  </r>
  <r>
    <s v="COUNTY"/>
    <x v="67"/>
    <s v="835881"/>
    <n v="122.55"/>
    <n v="122.55"/>
    <x v="2"/>
    <d v="2016-08-09T00:00:00"/>
    <x v="4"/>
    <n v="5016650"/>
    <n v="122.55"/>
    <n v="1"/>
  </r>
  <r>
    <s v="COUNTY"/>
    <x v="67"/>
    <s v="843267"/>
    <n v="122.55"/>
    <n v="122.55"/>
    <x v="2"/>
    <d v="2016-08-23T00:00:00"/>
    <x v="4"/>
    <n v="5716330"/>
    <n v="122.55"/>
    <n v="1"/>
  </r>
  <r>
    <s v="COUNTY"/>
    <x v="67"/>
    <s v="845339"/>
    <n v="245.1"/>
    <n v="245.1"/>
    <x v="2"/>
    <d v="2016-08-24T00:00:00"/>
    <x v="4"/>
    <n v="5733560"/>
    <n v="122.55"/>
    <n v="2"/>
  </r>
  <r>
    <s v="COUNTY"/>
    <x v="67"/>
    <s v="845443"/>
    <n v="122.55"/>
    <n v="122.55"/>
    <x v="2"/>
    <d v="2016-08-29T00:00:00"/>
    <x v="4"/>
    <n v="5785470"/>
    <n v="122.55"/>
    <n v="1"/>
  </r>
  <r>
    <s v="AWH"/>
    <x v="67"/>
    <s v="846292"/>
    <n v="122.55"/>
    <n v="122.55"/>
    <x v="2"/>
    <d v="2016-08-31T00:00:00"/>
    <x v="4"/>
    <n v="5010984"/>
    <n v="122.55"/>
    <n v="1"/>
  </r>
  <r>
    <s v="COUNTY"/>
    <x v="67"/>
    <s v="850250"/>
    <n v="122.55"/>
    <n v="122.55"/>
    <x v="2"/>
    <d v="2016-09-01T00:00:00"/>
    <x v="5"/>
    <n v="5010681"/>
    <n v="122.55"/>
    <n v="1"/>
  </r>
  <r>
    <s v="COUNTY"/>
    <x v="67"/>
    <s v="849275"/>
    <n v="122.55"/>
    <n v="122.55"/>
    <x v="2"/>
    <d v="2016-09-02T00:00:00"/>
    <x v="5"/>
    <n v="5016650"/>
    <n v="122.55"/>
    <n v="1"/>
  </r>
  <r>
    <s v="COUNTY"/>
    <x v="67"/>
    <s v="854528"/>
    <n v="122.55"/>
    <n v="122.55"/>
    <x v="2"/>
    <d v="2016-09-15T00:00:00"/>
    <x v="5"/>
    <n v="5016650"/>
    <n v="122.55"/>
    <n v="1"/>
  </r>
  <r>
    <s v="COUNTY"/>
    <x v="67"/>
    <s v="860318"/>
    <n v="122.55"/>
    <n v="122.55"/>
    <x v="2"/>
    <d v="2016-09-29T00:00:00"/>
    <x v="5"/>
    <n v="5716330"/>
    <n v="122.55"/>
    <n v="1"/>
  </r>
  <r>
    <s v="COUNTY"/>
    <x v="67"/>
    <s v="863816"/>
    <n v="122.55"/>
    <n v="122.55"/>
    <x v="2"/>
    <d v="2016-10-05T00:00:00"/>
    <x v="6"/>
    <n v="5716330"/>
    <n v="122.55"/>
    <n v="1"/>
  </r>
  <r>
    <s v="COUNTY"/>
    <x v="67"/>
    <s v="864765"/>
    <n v="122.55"/>
    <n v="122.55"/>
    <x v="2"/>
    <d v="2016-10-05T00:00:00"/>
    <x v="6"/>
    <n v="5733560"/>
    <n v="122.55"/>
    <n v="1"/>
  </r>
  <r>
    <s v="COUNTY"/>
    <x v="67"/>
    <s v="866920"/>
    <n v="122.55"/>
    <n v="122.55"/>
    <x v="2"/>
    <d v="2016-10-07T00:00:00"/>
    <x v="6"/>
    <n v="5016650"/>
    <n v="122.55"/>
    <n v="1"/>
  </r>
  <r>
    <s v="COUNTY"/>
    <x v="67"/>
    <s v="869848"/>
    <n v="122.55"/>
    <n v="122.55"/>
    <x v="2"/>
    <d v="2016-10-19T00:00:00"/>
    <x v="6"/>
    <n v="5733560"/>
    <n v="122.55"/>
    <n v="1"/>
  </r>
  <r>
    <s v="COUNTY"/>
    <x v="67"/>
    <s v="871392"/>
    <n v="122.55"/>
    <n v="122.55"/>
    <x v="2"/>
    <d v="2016-10-27T00:00:00"/>
    <x v="6"/>
    <n v="5785770"/>
    <n v="122.55"/>
    <n v="1"/>
  </r>
  <r>
    <s v="COUNTY"/>
    <x v="67"/>
    <s v="880476"/>
    <n v="122.55"/>
    <n v="122.55"/>
    <x v="2"/>
    <d v="2016-11-14T00:00:00"/>
    <x v="7"/>
    <n v="5016650"/>
    <n v="122.55"/>
    <n v="1"/>
  </r>
  <r>
    <s v="COUNTY"/>
    <x v="67"/>
    <s v="887986"/>
    <n v="122.55"/>
    <n v="122.55"/>
    <x v="2"/>
    <d v="2016-11-29T00:00:00"/>
    <x v="7"/>
    <n v="5785770"/>
    <n v="122.55"/>
    <n v="1"/>
  </r>
  <r>
    <s v="AWH"/>
    <x v="67"/>
    <s v="887960"/>
    <n v="122.55"/>
    <n v="122.55"/>
    <x v="2"/>
    <d v="2016-11-30T00:00:00"/>
    <x v="7"/>
    <n v="5016332"/>
    <n v="122.55"/>
    <n v="1"/>
  </r>
  <r>
    <s v="COUNTY"/>
    <x v="67"/>
    <s v="894773"/>
    <n v="122.55"/>
    <n v="122.55"/>
    <x v="2"/>
    <d v="2016-12-09T00:00:00"/>
    <x v="8"/>
    <n v="5016650"/>
    <n v="122.55"/>
    <n v="1"/>
  </r>
  <r>
    <s v="COUNTY"/>
    <x v="67"/>
    <s v="898961"/>
    <n v="245.1"/>
    <n v="245.1"/>
    <x v="2"/>
    <d v="2016-12-28T00:00:00"/>
    <x v="8"/>
    <n v="5787500"/>
    <n v="122.55"/>
    <n v="2"/>
  </r>
  <r>
    <s v="COUNTY"/>
    <x v="67"/>
    <s v="908021"/>
    <n v="122.55"/>
    <n v="122.55"/>
    <x v="2"/>
    <d v="2017-01-03T00:00:00"/>
    <x v="9"/>
    <n v="5016650"/>
    <n v="122.55"/>
    <n v="1"/>
  </r>
  <r>
    <s v="COUNTY"/>
    <x v="67"/>
    <s v="911608"/>
    <n v="122.55"/>
    <n v="122.55"/>
    <x v="2"/>
    <d v="2017-01-19T00:00:00"/>
    <x v="9"/>
    <n v="5789560"/>
    <n v="122.55"/>
    <n v="1"/>
  </r>
  <r>
    <s v="COUNTY"/>
    <x v="67"/>
    <s v="913870"/>
    <n v="122.55"/>
    <n v="122.55"/>
    <x v="2"/>
    <d v="2017-01-25T00:00:00"/>
    <x v="9"/>
    <n v="5016650"/>
    <n v="122.55"/>
    <n v="1"/>
  </r>
  <r>
    <s v="COUNTY"/>
    <x v="67"/>
    <s v="914189"/>
    <n v="122.55"/>
    <n v="122.55"/>
    <x v="2"/>
    <d v="2017-01-26T00:00:00"/>
    <x v="9"/>
    <n v="5733560"/>
    <n v="122.55"/>
    <n v="1"/>
  </r>
  <r>
    <s v="COUNTY"/>
    <x v="67"/>
    <s v="913853"/>
    <n v="122.55"/>
    <n v="122.55"/>
    <x v="2"/>
    <d v="2017-01-27T00:00:00"/>
    <x v="9"/>
    <n v="5789560"/>
    <n v="122.55"/>
    <n v="1"/>
  </r>
  <r>
    <s v="COUNTY"/>
    <x v="67"/>
    <s v="920752"/>
    <n v="122.55"/>
    <n v="122.55"/>
    <x v="2"/>
    <d v="2017-02-10T00:00:00"/>
    <x v="10"/>
    <n v="5785770"/>
    <n v="122.55"/>
    <n v="1"/>
  </r>
  <r>
    <s v="COUNTY"/>
    <x v="67"/>
    <s v="921228"/>
    <n v="122.55"/>
    <n v="122.55"/>
    <x v="2"/>
    <d v="2017-02-15T00:00:00"/>
    <x v="10"/>
    <n v="5016650"/>
    <n v="122.55"/>
    <n v="1"/>
  </r>
  <r>
    <s v="AWH"/>
    <x v="67"/>
    <s v="921229"/>
    <n v="122.55"/>
    <n v="122.55"/>
    <x v="2"/>
    <d v="2017-02-15T00:00:00"/>
    <x v="10"/>
    <n v="5016332"/>
    <n v="122.55"/>
    <n v="1"/>
  </r>
  <r>
    <s v="AWH"/>
    <x v="67"/>
    <s v="923496"/>
    <n v="122.55"/>
    <n v="122.55"/>
    <x v="2"/>
    <d v="2017-02-22T00:00:00"/>
    <x v="10"/>
    <n v="5016332"/>
    <n v="122.55"/>
    <n v="1"/>
  </r>
  <r>
    <s v="COUNTY"/>
    <x v="67"/>
    <s v="927513"/>
    <n v="122.55"/>
    <n v="122.55"/>
    <x v="2"/>
    <d v="2017-03-01T00:00:00"/>
    <x v="11"/>
    <n v="5016650"/>
    <n v="122.55"/>
    <n v="1"/>
  </r>
  <r>
    <s v="COUNTY"/>
    <x v="67"/>
    <s v="937248"/>
    <n v="122.55"/>
    <n v="122.55"/>
    <x v="2"/>
    <d v="2017-03-24T00:00:00"/>
    <x v="11"/>
    <n v="5016650"/>
    <n v="122.55"/>
    <n v="1"/>
  </r>
  <r>
    <s v="COUNTY"/>
    <x v="68"/>
    <s v="790287"/>
    <n v="1.08"/>
    <n v="1.08"/>
    <x v="2"/>
    <d v="2016-05-20T00:00:00"/>
    <x v="1"/>
    <n v="5757320"/>
    <n v="2.8"/>
    <n v="0.38571428571428579"/>
  </r>
  <r>
    <s v="COUNTY"/>
    <x v="68"/>
    <s v="803159"/>
    <n v="-0.36"/>
    <n v="0.36"/>
    <x v="2"/>
    <d v="2016-05-27T00:00:00"/>
    <x v="1"/>
    <n v="5757320"/>
    <n v="2.8"/>
    <n v="-0.12857142857142859"/>
  </r>
  <r>
    <s v="COUNTY"/>
    <x v="68"/>
    <s v="803693"/>
    <n v="19.600000000000001"/>
    <n v="19.600000000000001"/>
    <x v="2"/>
    <d v="2016-05-31T00:00:00"/>
    <x v="1"/>
    <n v="5757320"/>
    <n v="2.8"/>
    <n v="7.0000000000000009"/>
  </r>
  <r>
    <s v="COUNTY"/>
    <x v="68"/>
    <s v="815244"/>
    <n v="14"/>
    <n v="14"/>
    <x v="2"/>
    <d v="2016-06-28T00:00:00"/>
    <x v="2"/>
    <n v="5782920"/>
    <n v="2.8"/>
    <n v="5"/>
  </r>
  <r>
    <s v="COUNTY"/>
    <x v="68"/>
    <s v="817111"/>
    <n v="2.8"/>
    <n v="2.8"/>
    <x v="2"/>
    <d v="2016-06-28T00:00:00"/>
    <x v="2"/>
    <n v="5006422"/>
    <n v="2.8"/>
    <n v="1"/>
  </r>
  <r>
    <s v="COUNTY"/>
    <x v="68"/>
    <s v="829625"/>
    <n v="36.4"/>
    <n v="36.4"/>
    <x v="2"/>
    <d v="2016-07-29T00:00:00"/>
    <x v="3"/>
    <n v="5783170"/>
    <n v="2.8"/>
    <n v="13"/>
  </r>
  <r>
    <s v="COUNTY"/>
    <x v="68"/>
    <s v="829849"/>
    <n v="86.8"/>
    <n v="86.8"/>
    <x v="2"/>
    <d v="2016-07-29T00:00:00"/>
    <x v="3"/>
    <n v="5006422"/>
    <n v="2.8"/>
    <n v="31"/>
  </r>
  <r>
    <s v="COUNTY"/>
    <x v="68"/>
    <s v="845655"/>
    <n v="86.8"/>
    <n v="86.8"/>
    <x v="2"/>
    <d v="2016-08-30T00:00:00"/>
    <x v="4"/>
    <n v="5006422"/>
    <n v="2.8"/>
    <n v="31"/>
  </r>
  <r>
    <s v="COUNTY"/>
    <x v="68"/>
    <s v="860227"/>
    <n v="84"/>
    <n v="84"/>
    <x v="2"/>
    <d v="2016-09-28T00:00:00"/>
    <x v="5"/>
    <n v="5006422"/>
    <n v="2.8"/>
    <n v="30.000000000000004"/>
  </r>
  <r>
    <s v="COUNTY"/>
    <x v="68"/>
    <s v="873884"/>
    <n v="86.8"/>
    <n v="86.8"/>
    <x v="2"/>
    <d v="2016-10-28T00:00:00"/>
    <x v="6"/>
    <n v="5006422"/>
    <n v="2.8"/>
    <n v="31"/>
  </r>
  <r>
    <s v="COUNTY"/>
    <x v="68"/>
    <s v="873890"/>
    <n v="78.400000000000006"/>
    <n v="78.400000000000006"/>
    <x v="2"/>
    <d v="2016-10-28T00:00:00"/>
    <x v="6"/>
    <n v="5716330"/>
    <n v="2.8"/>
    <n v="28.000000000000004"/>
  </r>
  <r>
    <s v="COUNTY"/>
    <x v="68"/>
    <s v="888035"/>
    <n v="84"/>
    <n v="84"/>
    <x v="2"/>
    <d v="2016-11-29T00:00:00"/>
    <x v="7"/>
    <n v="5006422"/>
    <n v="2.8"/>
    <n v="30.000000000000004"/>
  </r>
  <r>
    <s v="COUNTY"/>
    <x v="68"/>
    <s v="888042"/>
    <n v="84"/>
    <n v="84"/>
    <x v="2"/>
    <d v="2016-11-29T00:00:00"/>
    <x v="7"/>
    <n v="5716330"/>
    <n v="2.8"/>
    <n v="30.000000000000004"/>
  </r>
  <r>
    <s v="COUNTY"/>
    <x v="68"/>
    <s v="898381"/>
    <n v="56"/>
    <n v="56"/>
    <x v="2"/>
    <d v="2016-12-29T00:00:00"/>
    <x v="8"/>
    <n v="5006422"/>
    <n v="2.8"/>
    <n v="20"/>
  </r>
  <r>
    <s v="COUNTY"/>
    <x v="68"/>
    <s v="898833"/>
    <n v="86.8"/>
    <n v="86.8"/>
    <x v="2"/>
    <d v="2016-12-30T00:00:00"/>
    <x v="8"/>
    <n v="5716330"/>
    <n v="2.8"/>
    <n v="31"/>
  </r>
  <r>
    <s v="COUNTY"/>
    <x v="68"/>
    <s v="915857"/>
    <n v="86.8"/>
    <n v="86.8"/>
    <x v="2"/>
    <d v="2017-01-27T00:00:00"/>
    <x v="9"/>
    <n v="5716330"/>
    <n v="2.8"/>
    <n v="31"/>
  </r>
  <r>
    <s v="COUNTY"/>
    <x v="68"/>
    <s v="925238"/>
    <n v="78.400000000000006"/>
    <n v="78.400000000000006"/>
    <x v="2"/>
    <d v="2017-02-27T00:00:00"/>
    <x v="10"/>
    <n v="5716330"/>
    <n v="2.8"/>
    <n v="28.000000000000004"/>
  </r>
  <r>
    <s v="COUNTY"/>
    <x v="68"/>
    <s v="938737"/>
    <n v="86.8"/>
    <n v="86.8"/>
    <x v="2"/>
    <d v="2017-03-31T00:00:00"/>
    <x v="11"/>
    <n v="5716330"/>
    <n v="2.8"/>
    <n v="31"/>
  </r>
  <r>
    <s v="COUNTY"/>
    <x v="68"/>
    <s v="938751"/>
    <n v="25.2"/>
    <n v="25.2"/>
    <x v="2"/>
    <d v="2017-03-31T00:00:00"/>
    <x v="11"/>
    <n v="5765370"/>
    <n v="2.8"/>
    <n v="9"/>
  </r>
  <r>
    <s v="COUNTY"/>
    <x v="69"/>
    <s v="12053654"/>
    <n v="90.23"/>
    <n v="90.23"/>
    <x v="2"/>
    <d v="2016-04-30T00:00:00"/>
    <x v="0"/>
    <n v="5012647"/>
    <n v="90.23"/>
    <n v="1"/>
  </r>
  <r>
    <s v="COUNTY"/>
    <x v="69"/>
    <s v="12281785"/>
    <n v="90.23"/>
    <n v="90.23"/>
    <x v="2"/>
    <d v="2016-05-31T00:00:00"/>
    <x v="1"/>
    <n v="5012647"/>
    <n v="90.23"/>
    <n v="1"/>
  </r>
  <r>
    <s v="COUNTY"/>
    <x v="69"/>
    <s v="12565628"/>
    <n v="90.23"/>
    <n v="90.23"/>
    <x v="2"/>
    <d v="2016-06-30T00:00:00"/>
    <x v="2"/>
    <n v="5012647"/>
    <n v="90.23"/>
    <n v="1"/>
  </r>
  <r>
    <s v="COUNTY"/>
    <x v="69"/>
    <s v="12822783"/>
    <n v="90.23"/>
    <n v="90.23"/>
    <x v="2"/>
    <d v="2016-07-31T00:00:00"/>
    <x v="3"/>
    <n v="5012647"/>
    <n v="90.23"/>
    <n v="1"/>
  </r>
  <r>
    <s v="COUNTY"/>
    <x v="69"/>
    <s v="13084370"/>
    <n v="90.23"/>
    <n v="90.23"/>
    <x v="2"/>
    <d v="2016-08-31T00:00:00"/>
    <x v="4"/>
    <n v="5012647"/>
    <n v="90.23"/>
    <n v="1"/>
  </r>
  <r>
    <s v="COUNTY"/>
    <x v="69"/>
    <s v="13360500"/>
    <n v="90.23"/>
    <n v="90.23"/>
    <x v="2"/>
    <d v="2016-09-30T00:00:00"/>
    <x v="5"/>
    <n v="5012647"/>
    <n v="90.23"/>
    <n v="1"/>
  </r>
  <r>
    <s v="COUNTY"/>
    <x v="69"/>
    <s v="13629847"/>
    <n v="90.23"/>
    <n v="90.23"/>
    <x v="2"/>
    <d v="2016-10-31T00:00:00"/>
    <x v="6"/>
    <n v="5012647"/>
    <n v="90.23"/>
    <n v="1"/>
  </r>
  <r>
    <s v="COUNTY"/>
    <x v="69"/>
    <s v="13860703"/>
    <n v="90.23"/>
    <n v="90.23"/>
    <x v="2"/>
    <d v="2016-11-30T00:00:00"/>
    <x v="7"/>
    <n v="5012647"/>
    <n v="90.23"/>
    <n v="1"/>
  </r>
  <r>
    <s v="COUNTY"/>
    <x v="69"/>
    <s v="14071088"/>
    <n v="90.23"/>
    <n v="90.23"/>
    <x v="2"/>
    <d v="2016-12-31T00:00:00"/>
    <x v="8"/>
    <n v="5012647"/>
    <n v="90.23"/>
    <n v="1"/>
  </r>
  <r>
    <s v="COUNTY"/>
    <x v="69"/>
    <s v="14319018"/>
    <n v="90.23"/>
    <n v="90.23"/>
    <x v="2"/>
    <d v="2017-01-31T00:00:00"/>
    <x v="9"/>
    <n v="5012647"/>
    <n v="90.23"/>
    <n v="1"/>
  </r>
  <r>
    <s v="COUNTY"/>
    <x v="69"/>
    <s v="14497989"/>
    <n v="90.23"/>
    <n v="90.23"/>
    <x v="2"/>
    <d v="2017-02-28T00:00:00"/>
    <x v="10"/>
    <n v="5012647"/>
    <n v="90.23"/>
    <n v="1"/>
  </r>
  <r>
    <s v="COUNTY"/>
    <x v="69"/>
    <s v="14767594"/>
    <n v="90.23"/>
    <n v="90.23"/>
    <x v="2"/>
    <d v="2017-03-31T00:00:00"/>
    <x v="11"/>
    <n v="5012647"/>
    <n v="90.23"/>
    <n v="1"/>
  </r>
  <r>
    <s v="COUNTY"/>
    <x v="70"/>
    <s v="781368"/>
    <n v="234.42"/>
    <n v="234.42"/>
    <x v="2"/>
    <d v="2016-04-15T00:00:00"/>
    <x v="0"/>
    <n v="5012564"/>
    <n v="390.7"/>
    <n v="0.6"/>
  </r>
  <r>
    <s v="COUNTY"/>
    <x v="70"/>
    <s v="783935"/>
    <n v="293.04000000000002"/>
    <n v="293.04000000000002"/>
    <x v="2"/>
    <d v="2016-04-19T00:00:00"/>
    <x v="0"/>
    <n v="5010333"/>
    <n v="390.7"/>
    <n v="0.75003839262861538"/>
  </r>
  <r>
    <s v="AWH"/>
    <x v="70"/>
    <s v="12053654"/>
    <n v="2344.1999999999998"/>
    <n v="2344.1999999999998"/>
    <x v="2"/>
    <d v="2016-04-30T00:00:00"/>
    <x v="0"/>
    <n v="5010855"/>
    <n v="390.7"/>
    <n v="6"/>
  </r>
  <r>
    <s v="SpokCity"/>
    <x v="70"/>
    <s v="12053654"/>
    <n v="1953.5"/>
    <n v="1953.5"/>
    <x v="2"/>
    <d v="2016-04-30T00:00:00"/>
    <x v="0"/>
    <n v="5765570"/>
    <n v="390.7"/>
    <n v="5"/>
  </r>
  <r>
    <s v="COUNTY"/>
    <x v="70"/>
    <s v="12053654"/>
    <n v="1562.8"/>
    <n v="1562.8"/>
    <x v="2"/>
    <d v="2016-04-30T00:00:00"/>
    <x v="0"/>
    <n v="5766460"/>
    <n v="390.7"/>
    <n v="4"/>
  </r>
  <r>
    <s v="COUNTY"/>
    <x v="70"/>
    <s v="12053654"/>
    <n v="781.4"/>
    <n v="781.4"/>
    <x v="2"/>
    <d v="2016-04-30T00:00:00"/>
    <x v="0"/>
    <n v="5015112"/>
    <n v="390.7"/>
    <n v="2"/>
  </r>
  <r>
    <s v="COUNTY"/>
    <x v="70"/>
    <s v="12053654"/>
    <n v="1562.8"/>
    <n v="1562.8"/>
    <x v="2"/>
    <d v="2016-04-30T00:00:00"/>
    <x v="0"/>
    <n v="5719120"/>
    <n v="390.7"/>
    <n v="4"/>
  </r>
  <r>
    <s v="AWH"/>
    <x v="70"/>
    <s v="12281785"/>
    <n v="2344.1999999999998"/>
    <n v="2344.1999999999998"/>
    <x v="2"/>
    <d v="2016-05-31T00:00:00"/>
    <x v="1"/>
    <n v="5735080"/>
    <n v="390.7"/>
    <n v="6"/>
  </r>
  <r>
    <s v="SpokCity"/>
    <x v="70"/>
    <s v="12281785"/>
    <n v="1953.5"/>
    <n v="1953.5"/>
    <x v="2"/>
    <d v="2016-05-31T00:00:00"/>
    <x v="1"/>
    <n v="5765570"/>
    <n v="390.7"/>
    <n v="5"/>
  </r>
  <r>
    <s v="COUNTY"/>
    <x v="70"/>
    <s v="12281785"/>
    <n v="1562.8"/>
    <n v="1562.8"/>
    <x v="2"/>
    <d v="2016-05-31T00:00:00"/>
    <x v="1"/>
    <n v="5766460"/>
    <n v="390.7"/>
    <n v="4"/>
  </r>
  <r>
    <s v="COUNTY"/>
    <x v="70"/>
    <s v="12281785"/>
    <n v="781.4"/>
    <n v="781.4"/>
    <x v="2"/>
    <d v="2016-05-31T00:00:00"/>
    <x v="1"/>
    <n v="5015112"/>
    <n v="390.7"/>
    <n v="2"/>
  </r>
  <r>
    <s v="COUNTY"/>
    <x v="70"/>
    <s v="12281785"/>
    <n v="1953.5"/>
    <n v="1953.5"/>
    <x v="2"/>
    <d v="2016-05-31T00:00:00"/>
    <x v="1"/>
    <n v="5010681"/>
    <n v="390.7"/>
    <n v="5"/>
  </r>
  <r>
    <s v="COUNTY"/>
    <x v="70"/>
    <s v="811718"/>
    <n v="293.04000000000002"/>
    <n v="293.04000000000002"/>
    <x v="2"/>
    <d v="2016-06-17T00:00:00"/>
    <x v="2"/>
    <n v="5012564"/>
    <n v="390.7"/>
    <n v="0.75003839262861538"/>
  </r>
  <r>
    <s v="AWH"/>
    <x v="70"/>
    <s v="12565628"/>
    <n v="2344.1999999999998"/>
    <n v="2344.1999999999998"/>
    <x v="2"/>
    <d v="2016-06-30T00:00:00"/>
    <x v="2"/>
    <n v="5010855"/>
    <n v="390.7"/>
    <n v="6"/>
  </r>
  <r>
    <s v="SpokCity"/>
    <x v="70"/>
    <s v="12565628"/>
    <n v="1953.5"/>
    <n v="1953.5"/>
    <x v="2"/>
    <d v="2016-06-30T00:00:00"/>
    <x v="2"/>
    <n v="5765570"/>
    <n v="390.7"/>
    <n v="5"/>
  </r>
  <r>
    <s v="COUNTY"/>
    <x v="70"/>
    <s v="12565628"/>
    <n v="1562.8"/>
    <n v="1562.8"/>
    <x v="2"/>
    <d v="2016-06-30T00:00:00"/>
    <x v="2"/>
    <n v="5766460"/>
    <n v="390.7"/>
    <n v="4"/>
  </r>
  <r>
    <s v="COUNTY"/>
    <x v="70"/>
    <s v="12565628"/>
    <n v="781.4"/>
    <n v="781.4"/>
    <x v="2"/>
    <d v="2016-06-30T00:00:00"/>
    <x v="2"/>
    <n v="5015112"/>
    <n v="390.7"/>
    <n v="2"/>
  </r>
  <r>
    <s v="COUNTY"/>
    <x v="70"/>
    <s v="12565628"/>
    <n v="1562.8"/>
    <n v="1562.8"/>
    <x v="2"/>
    <d v="2016-06-30T00:00:00"/>
    <x v="2"/>
    <n v="5719120"/>
    <n v="390.7"/>
    <n v="4"/>
  </r>
  <r>
    <s v="AWH"/>
    <x v="70"/>
    <s v="12822783"/>
    <n v="2344.1999999999998"/>
    <n v="2344.1999999999998"/>
    <x v="2"/>
    <d v="2016-07-31T00:00:00"/>
    <x v="3"/>
    <n v="5735080"/>
    <n v="390.7"/>
    <n v="6"/>
  </r>
  <r>
    <s v="SpokCity"/>
    <x v="70"/>
    <s v="12822783"/>
    <n v="1953.5"/>
    <n v="1953.5"/>
    <x v="2"/>
    <d v="2016-07-31T00:00:00"/>
    <x v="3"/>
    <n v="5765570"/>
    <n v="390.7"/>
    <n v="5"/>
  </r>
  <r>
    <s v="COUNTY"/>
    <x v="70"/>
    <s v="12822783"/>
    <n v="1562.8"/>
    <n v="1562.8"/>
    <x v="2"/>
    <d v="2016-07-31T00:00:00"/>
    <x v="3"/>
    <n v="5766460"/>
    <n v="390.7"/>
    <n v="4"/>
  </r>
  <r>
    <s v="COUNTY"/>
    <x v="70"/>
    <s v="12822783"/>
    <n v="781.4"/>
    <n v="781.4"/>
    <x v="2"/>
    <d v="2016-07-31T00:00:00"/>
    <x v="3"/>
    <n v="5015112"/>
    <n v="390.7"/>
    <n v="2"/>
  </r>
  <r>
    <s v="COUNTY"/>
    <x v="70"/>
    <s v="12822783"/>
    <n v="1562.8"/>
    <n v="1562.8"/>
    <x v="2"/>
    <d v="2016-07-31T00:00:00"/>
    <x v="3"/>
    <n v="5010681"/>
    <n v="390.7"/>
    <n v="4"/>
  </r>
  <r>
    <s v="AWH"/>
    <x v="70"/>
    <s v="13084370"/>
    <n v="2344.1999999999998"/>
    <n v="2344.1999999999998"/>
    <x v="2"/>
    <d v="2016-08-31T00:00:00"/>
    <x v="4"/>
    <n v="5010855"/>
    <n v="390.7"/>
    <n v="6"/>
  </r>
  <r>
    <s v="SpokCity"/>
    <x v="70"/>
    <s v="13084370"/>
    <n v="1953.5"/>
    <n v="1953.5"/>
    <x v="2"/>
    <d v="2016-08-31T00:00:00"/>
    <x v="4"/>
    <n v="5765570"/>
    <n v="390.7"/>
    <n v="5"/>
  </r>
  <r>
    <s v="COUNTY"/>
    <x v="70"/>
    <s v="13084370"/>
    <n v="1562.8"/>
    <n v="1562.8"/>
    <x v="2"/>
    <d v="2016-08-31T00:00:00"/>
    <x v="4"/>
    <n v="5766460"/>
    <n v="390.7"/>
    <n v="4"/>
  </r>
  <r>
    <s v="COUNTY"/>
    <x v="70"/>
    <s v="13084370"/>
    <n v="781.4"/>
    <n v="781.4"/>
    <x v="2"/>
    <d v="2016-08-31T00:00:00"/>
    <x v="4"/>
    <n v="5015112"/>
    <n v="390.7"/>
    <n v="2"/>
  </r>
  <r>
    <s v="COUNTY"/>
    <x v="70"/>
    <s v="13084370"/>
    <n v="1562.8"/>
    <n v="1562.8"/>
    <x v="2"/>
    <d v="2016-08-31T00:00:00"/>
    <x v="4"/>
    <n v="5719120"/>
    <n v="390.7"/>
    <n v="4"/>
  </r>
  <r>
    <s v="COUNTY"/>
    <x v="70"/>
    <s v="848380"/>
    <n v="390.7"/>
    <n v="390.7"/>
    <x v="2"/>
    <d v="2016-09-02T00:00:00"/>
    <x v="5"/>
    <n v="5012564"/>
    <n v="390.7"/>
    <n v="1"/>
  </r>
  <r>
    <s v="COUNTY"/>
    <x v="70"/>
    <s v="856318"/>
    <n v="-78.14"/>
    <n v="78.14"/>
    <x v="2"/>
    <d v="2016-09-23T00:00:00"/>
    <x v="5"/>
    <n v="5012564"/>
    <n v="390.7"/>
    <n v="-0.2"/>
  </r>
  <r>
    <s v="AWH"/>
    <x v="70"/>
    <s v="13360500"/>
    <n v="2344.1999999999998"/>
    <n v="2344.1999999999998"/>
    <x v="2"/>
    <d v="2016-09-30T00:00:00"/>
    <x v="5"/>
    <n v="5735080"/>
    <n v="390.7"/>
    <n v="6"/>
  </r>
  <r>
    <s v="SpokCity"/>
    <x v="70"/>
    <s v="13360500"/>
    <n v="1953.5"/>
    <n v="1953.5"/>
    <x v="2"/>
    <d v="2016-09-30T00:00:00"/>
    <x v="5"/>
    <n v="5765570"/>
    <n v="390.7"/>
    <n v="5"/>
  </r>
  <r>
    <s v="COUNTY"/>
    <x v="70"/>
    <s v="13360500"/>
    <n v="1562.8"/>
    <n v="1562.8"/>
    <x v="2"/>
    <d v="2016-09-30T00:00:00"/>
    <x v="5"/>
    <n v="5766460"/>
    <n v="390.7"/>
    <n v="4"/>
  </r>
  <r>
    <s v="COUNTY"/>
    <x v="70"/>
    <s v="13360500"/>
    <n v="781.4"/>
    <n v="781.4"/>
    <x v="2"/>
    <d v="2016-09-30T00:00:00"/>
    <x v="5"/>
    <n v="5015112"/>
    <n v="390.7"/>
    <n v="2"/>
  </r>
  <r>
    <s v="COUNTY"/>
    <x v="70"/>
    <s v="13360500"/>
    <n v="1562.8"/>
    <n v="1562.8"/>
    <x v="2"/>
    <d v="2016-09-30T00:00:00"/>
    <x v="5"/>
    <n v="5010681"/>
    <n v="390.7"/>
    <n v="4"/>
  </r>
  <r>
    <s v="AWH"/>
    <x v="70"/>
    <s v="866536"/>
    <n v="390.7"/>
    <n v="390.7"/>
    <x v="2"/>
    <d v="2016-10-14T00:00:00"/>
    <x v="6"/>
    <n v="5010984"/>
    <n v="390.7"/>
    <n v="1"/>
  </r>
  <r>
    <s v="AWH"/>
    <x v="70"/>
    <s v="13629847"/>
    <n v="1562.8"/>
    <n v="1562.8"/>
    <x v="2"/>
    <d v="2016-10-31T00:00:00"/>
    <x v="6"/>
    <n v="5010855"/>
    <n v="390.7"/>
    <n v="4"/>
  </r>
  <r>
    <s v="SpokCity"/>
    <x v="70"/>
    <s v="13629847"/>
    <n v="1953.5"/>
    <n v="1953.5"/>
    <x v="2"/>
    <d v="2016-10-31T00:00:00"/>
    <x v="6"/>
    <n v="5765570"/>
    <n v="390.7"/>
    <n v="5"/>
  </r>
  <r>
    <s v="COUNTY"/>
    <x v="70"/>
    <s v="13629847"/>
    <n v="1562.8"/>
    <n v="1562.8"/>
    <x v="2"/>
    <d v="2016-10-31T00:00:00"/>
    <x v="6"/>
    <n v="5766460"/>
    <n v="390.7"/>
    <n v="4"/>
  </r>
  <r>
    <s v="COUNTY"/>
    <x v="70"/>
    <s v="13629847"/>
    <n v="781.4"/>
    <n v="781.4"/>
    <x v="2"/>
    <d v="2016-10-31T00:00:00"/>
    <x v="6"/>
    <n v="5015112"/>
    <n v="390.7"/>
    <n v="2"/>
  </r>
  <r>
    <s v="COUNTY"/>
    <x v="70"/>
    <s v="13629847"/>
    <n v="1562.8"/>
    <n v="1562.8"/>
    <x v="2"/>
    <d v="2016-10-31T00:00:00"/>
    <x v="6"/>
    <n v="5719120"/>
    <n v="390.7"/>
    <n v="4"/>
  </r>
  <r>
    <s v="AWH"/>
    <x v="70"/>
    <s v="13860703"/>
    <n v="1562.8"/>
    <n v="1562.8"/>
    <x v="2"/>
    <d v="2016-11-30T00:00:00"/>
    <x v="7"/>
    <n v="5735080"/>
    <n v="390.7"/>
    <n v="4"/>
  </r>
  <r>
    <s v="SpokCity"/>
    <x v="70"/>
    <s v="13860703"/>
    <n v="1953.5"/>
    <n v="1953.5"/>
    <x v="2"/>
    <d v="2016-11-30T00:00:00"/>
    <x v="7"/>
    <n v="5765570"/>
    <n v="390.7"/>
    <n v="5"/>
  </r>
  <r>
    <s v="COUNTY"/>
    <x v="70"/>
    <s v="13860703"/>
    <n v="1562.8"/>
    <n v="1562.8"/>
    <x v="2"/>
    <d v="2016-11-30T00:00:00"/>
    <x v="7"/>
    <n v="5766460"/>
    <n v="390.7"/>
    <n v="4"/>
  </r>
  <r>
    <s v="COUNTY"/>
    <x v="70"/>
    <s v="13860703"/>
    <n v="781.4"/>
    <n v="781.4"/>
    <x v="2"/>
    <d v="2016-11-30T00:00:00"/>
    <x v="7"/>
    <n v="5015112"/>
    <n v="390.7"/>
    <n v="2"/>
  </r>
  <r>
    <s v="COUNTY"/>
    <x v="70"/>
    <s v="13860703"/>
    <n v="1562.8"/>
    <n v="1562.8"/>
    <x v="2"/>
    <d v="2016-11-30T00:00:00"/>
    <x v="7"/>
    <n v="5010681"/>
    <n v="390.7"/>
    <n v="4"/>
  </r>
  <r>
    <s v="SpokCity"/>
    <x v="70"/>
    <s v="891610"/>
    <n v="270.69"/>
    <n v="270.69"/>
    <x v="2"/>
    <d v="2016-12-09T00:00:00"/>
    <x v="8"/>
    <n v="5010594"/>
    <n v="390.7"/>
    <n v="0.69283337599180961"/>
  </r>
  <r>
    <s v="AWH"/>
    <x v="70"/>
    <s v="14071088"/>
    <n v="1562.8"/>
    <n v="1562.8"/>
    <x v="2"/>
    <d v="2016-12-31T00:00:00"/>
    <x v="8"/>
    <n v="5010855"/>
    <n v="390.7"/>
    <n v="4"/>
  </r>
  <r>
    <s v="SpokCity"/>
    <x v="70"/>
    <s v="14071088"/>
    <n v="1172.0999999999999"/>
    <n v="1172.0999999999999"/>
    <x v="2"/>
    <d v="2016-12-31T00:00:00"/>
    <x v="8"/>
    <n v="5765570"/>
    <n v="390.7"/>
    <n v="3"/>
  </r>
  <r>
    <s v="COUNTY"/>
    <x v="70"/>
    <s v="14071088"/>
    <n v="1562.8"/>
    <n v="1562.8"/>
    <x v="2"/>
    <d v="2016-12-31T00:00:00"/>
    <x v="8"/>
    <n v="5766460"/>
    <n v="390.7"/>
    <n v="4"/>
  </r>
  <r>
    <s v="COUNTY"/>
    <x v="70"/>
    <s v="14071088"/>
    <n v="781.4"/>
    <n v="781.4"/>
    <x v="2"/>
    <d v="2016-12-31T00:00:00"/>
    <x v="8"/>
    <n v="5015112"/>
    <n v="390.7"/>
    <n v="2"/>
  </r>
  <r>
    <s v="COUNTY"/>
    <x v="70"/>
    <s v="14071088"/>
    <n v="1562.8"/>
    <n v="1562.8"/>
    <x v="2"/>
    <d v="2016-12-31T00:00:00"/>
    <x v="8"/>
    <n v="5719120"/>
    <n v="390.7"/>
    <n v="4"/>
  </r>
  <r>
    <s v="AWH"/>
    <x v="70"/>
    <s v="14319018"/>
    <n v="1562.8"/>
    <n v="1562.8"/>
    <x v="2"/>
    <d v="2017-01-31T00:00:00"/>
    <x v="9"/>
    <n v="5735080"/>
    <n v="390.7"/>
    <n v="4"/>
  </r>
  <r>
    <s v="SpokCity"/>
    <x v="70"/>
    <s v="14319018"/>
    <n v="1172.0999999999999"/>
    <n v="1172.0999999999999"/>
    <x v="2"/>
    <d v="2017-01-31T00:00:00"/>
    <x v="9"/>
    <n v="5765570"/>
    <n v="390.7"/>
    <n v="3"/>
  </r>
  <r>
    <s v="COUNTY"/>
    <x v="70"/>
    <s v="14319018"/>
    <n v="1562.8"/>
    <n v="1562.8"/>
    <x v="2"/>
    <d v="2017-01-31T00:00:00"/>
    <x v="9"/>
    <n v="5766460"/>
    <n v="390.7"/>
    <n v="4"/>
  </r>
  <r>
    <s v="COUNTY"/>
    <x v="70"/>
    <s v="14319018"/>
    <n v="781.4"/>
    <n v="781.4"/>
    <x v="2"/>
    <d v="2017-01-31T00:00:00"/>
    <x v="9"/>
    <n v="5015112"/>
    <n v="390.7"/>
    <n v="2"/>
  </r>
  <r>
    <s v="COUNTY"/>
    <x v="70"/>
    <s v="14319018"/>
    <n v="1562.8"/>
    <n v="1562.8"/>
    <x v="2"/>
    <d v="2017-01-31T00:00:00"/>
    <x v="9"/>
    <n v="5010681"/>
    <n v="390.7"/>
    <n v="4"/>
  </r>
  <r>
    <s v="COUNTY"/>
    <x v="70"/>
    <s v="914063"/>
    <n v="390.7"/>
    <n v="390.7"/>
    <x v="2"/>
    <d v="2017-02-01T00:00:00"/>
    <x v="10"/>
    <n v="5012564"/>
    <n v="390.7"/>
    <n v="1"/>
  </r>
  <r>
    <s v="SpokCity"/>
    <x v="70"/>
    <s v="923198"/>
    <n v="390.7"/>
    <n v="390.7"/>
    <x v="2"/>
    <d v="2017-02-23T00:00:00"/>
    <x v="10"/>
    <n v="5765570"/>
    <n v="390.7"/>
    <n v="1"/>
  </r>
  <r>
    <s v="AWH"/>
    <x v="70"/>
    <s v="14497989"/>
    <n v="1562.8"/>
    <n v="1562.8"/>
    <x v="2"/>
    <d v="2017-02-28T00:00:00"/>
    <x v="10"/>
    <n v="5010855"/>
    <n v="390.7"/>
    <n v="4"/>
  </r>
  <r>
    <s v="SpokCity"/>
    <x v="70"/>
    <s v="14497989"/>
    <n v="781.4"/>
    <n v="781.4"/>
    <x v="2"/>
    <d v="2017-02-28T00:00:00"/>
    <x v="10"/>
    <n v="5010389"/>
    <n v="390.7"/>
    <n v="2"/>
  </r>
  <r>
    <s v="COUNTY"/>
    <x v="70"/>
    <s v="14497989"/>
    <n v="1562.8"/>
    <n v="1562.8"/>
    <x v="2"/>
    <d v="2017-02-28T00:00:00"/>
    <x v="10"/>
    <n v="5766460"/>
    <n v="390.7"/>
    <n v="4"/>
  </r>
  <r>
    <s v="COUNTY"/>
    <x v="70"/>
    <s v="14497989"/>
    <n v="781.4"/>
    <n v="781.4"/>
    <x v="2"/>
    <d v="2017-02-28T00:00:00"/>
    <x v="10"/>
    <n v="5015112"/>
    <n v="390.7"/>
    <n v="2"/>
  </r>
  <r>
    <s v="COUNTY"/>
    <x v="70"/>
    <s v="14497989"/>
    <n v="1562.8"/>
    <n v="1562.8"/>
    <x v="2"/>
    <d v="2017-02-28T00:00:00"/>
    <x v="10"/>
    <n v="5719120"/>
    <n v="390.7"/>
    <n v="4"/>
  </r>
  <r>
    <s v="SpokCity"/>
    <x v="70"/>
    <s v="927109"/>
    <n v="390.7"/>
    <n v="390.7"/>
    <x v="2"/>
    <d v="2017-03-02T00:00:00"/>
    <x v="11"/>
    <n v="5765570"/>
    <n v="390.7"/>
    <n v="1"/>
  </r>
  <r>
    <s v="COUNTY"/>
    <x v="70"/>
    <s v="927429"/>
    <n v="90.23"/>
    <n v="90.23"/>
    <x v="2"/>
    <d v="2017-03-03T00:00:00"/>
    <x v="11"/>
    <n v="5012564"/>
    <n v="390.7"/>
    <n v="0.23094445866393654"/>
  </r>
  <r>
    <s v="AWH"/>
    <x v="70"/>
    <s v="14767594"/>
    <n v="1562.8"/>
    <n v="1562.8"/>
    <x v="2"/>
    <d v="2017-03-31T00:00:00"/>
    <x v="11"/>
    <n v="5735080"/>
    <n v="390.7"/>
    <n v="4"/>
  </r>
  <r>
    <s v="SpokCity"/>
    <x v="70"/>
    <s v="14767594"/>
    <n v="781.4"/>
    <n v="781.4"/>
    <x v="2"/>
    <d v="2017-03-31T00:00:00"/>
    <x v="11"/>
    <n v="5010389"/>
    <n v="390.7"/>
    <n v="2"/>
  </r>
  <r>
    <s v="COUNTY"/>
    <x v="70"/>
    <s v="14767594"/>
    <n v="1562.8"/>
    <n v="1562.8"/>
    <x v="2"/>
    <d v="2017-03-31T00:00:00"/>
    <x v="11"/>
    <n v="5766460"/>
    <n v="390.7"/>
    <n v="4"/>
  </r>
  <r>
    <s v="COUNTY"/>
    <x v="70"/>
    <s v="14767594"/>
    <n v="781.4"/>
    <n v="781.4"/>
    <x v="2"/>
    <d v="2017-03-31T00:00:00"/>
    <x v="11"/>
    <n v="5015112"/>
    <n v="390.7"/>
    <n v="2"/>
  </r>
  <r>
    <s v="COUNTY"/>
    <x v="70"/>
    <s v="14767594"/>
    <n v="1562.8"/>
    <n v="1562.8"/>
    <x v="2"/>
    <d v="2017-03-31T00:00:00"/>
    <x v="11"/>
    <n v="5010681"/>
    <n v="390.7"/>
    <n v="4"/>
  </r>
  <r>
    <s v="COUNTY"/>
    <x v="71"/>
    <s v="781367"/>
    <n v="65.27"/>
    <n v="65.27"/>
    <x v="2"/>
    <d v="2016-04-01T00:00:00"/>
    <x v="0"/>
    <n v="5012564"/>
    <n v="195.8"/>
    <n v="0.33335035750766084"/>
  </r>
  <r>
    <s v="AWH"/>
    <x v="71"/>
    <s v="12053654"/>
    <n v="195.8"/>
    <n v="195.8"/>
    <x v="2"/>
    <d v="2016-04-30T00:00:00"/>
    <x v="0"/>
    <n v="5014998"/>
    <n v="195.8"/>
    <n v="1"/>
  </r>
  <r>
    <s v="SpokCity"/>
    <x v="71"/>
    <s v="12053654"/>
    <n v="195.8"/>
    <n v="195.8"/>
    <x v="2"/>
    <d v="2016-04-30T00:00:00"/>
    <x v="0"/>
    <n v="5010371"/>
    <n v="195.8"/>
    <n v="1"/>
  </r>
  <r>
    <s v="COUNTY"/>
    <x v="71"/>
    <s v="12053654"/>
    <n v="195.8"/>
    <n v="195.8"/>
    <x v="2"/>
    <d v="2016-04-30T00:00:00"/>
    <x v="0"/>
    <n v="5723290"/>
    <n v="195.8"/>
    <n v="1"/>
  </r>
  <r>
    <s v="AWH"/>
    <x v="71"/>
    <s v="12281785"/>
    <n v="195.8"/>
    <n v="195.8"/>
    <x v="2"/>
    <d v="2016-05-31T00:00:00"/>
    <x v="1"/>
    <n v="5014998"/>
    <n v="195.8"/>
    <n v="1"/>
  </r>
  <r>
    <s v="SpokCity"/>
    <x v="71"/>
    <s v="12281785"/>
    <n v="195.8"/>
    <n v="195.8"/>
    <x v="2"/>
    <d v="2016-05-31T00:00:00"/>
    <x v="1"/>
    <n v="5010371"/>
    <n v="195.8"/>
    <n v="1"/>
  </r>
  <r>
    <s v="COUNTY"/>
    <x v="71"/>
    <s v="12281785"/>
    <n v="195.8"/>
    <n v="195.8"/>
    <x v="2"/>
    <d v="2016-05-31T00:00:00"/>
    <x v="1"/>
    <n v="5723290"/>
    <n v="195.8"/>
    <n v="1"/>
  </r>
  <r>
    <s v="AWH"/>
    <x v="71"/>
    <s v="12565628"/>
    <n v="195.8"/>
    <n v="195.8"/>
    <x v="2"/>
    <d v="2016-06-30T00:00:00"/>
    <x v="2"/>
    <n v="5014998"/>
    <n v="195.8"/>
    <n v="1"/>
  </r>
  <r>
    <s v="SpokCity"/>
    <x v="71"/>
    <s v="12565628"/>
    <n v="195.8"/>
    <n v="195.8"/>
    <x v="2"/>
    <d v="2016-06-30T00:00:00"/>
    <x v="2"/>
    <n v="5010371"/>
    <n v="195.8"/>
    <n v="1"/>
  </r>
  <r>
    <s v="COUNTY"/>
    <x v="71"/>
    <s v="12565628"/>
    <n v="195.8"/>
    <n v="195.8"/>
    <x v="2"/>
    <d v="2016-06-30T00:00:00"/>
    <x v="2"/>
    <n v="5723290"/>
    <n v="195.8"/>
    <n v="1"/>
  </r>
  <r>
    <s v="AWH"/>
    <x v="71"/>
    <s v="12822783"/>
    <n v="195.8"/>
    <n v="195.8"/>
    <x v="2"/>
    <d v="2016-07-31T00:00:00"/>
    <x v="3"/>
    <n v="5014998"/>
    <n v="195.8"/>
    <n v="1"/>
  </r>
  <r>
    <s v="SpokCity"/>
    <x v="71"/>
    <s v="12822783"/>
    <n v="195.8"/>
    <n v="195.8"/>
    <x v="2"/>
    <d v="2016-07-31T00:00:00"/>
    <x v="3"/>
    <n v="5010371"/>
    <n v="195.8"/>
    <n v="1"/>
  </r>
  <r>
    <s v="COUNTY"/>
    <x v="71"/>
    <s v="12822783"/>
    <n v="195.8"/>
    <n v="195.8"/>
    <x v="2"/>
    <d v="2016-07-31T00:00:00"/>
    <x v="3"/>
    <n v="5723290"/>
    <n v="195.8"/>
    <n v="1"/>
  </r>
  <r>
    <s v="AWH"/>
    <x v="71"/>
    <s v="13084370"/>
    <n v="195.8"/>
    <n v="195.8"/>
    <x v="2"/>
    <d v="2016-08-31T00:00:00"/>
    <x v="4"/>
    <n v="5014998"/>
    <n v="195.8"/>
    <n v="1"/>
  </r>
  <r>
    <s v="SpokCity"/>
    <x v="71"/>
    <s v="13084370"/>
    <n v="195.8"/>
    <n v="195.8"/>
    <x v="2"/>
    <d v="2016-08-31T00:00:00"/>
    <x v="4"/>
    <n v="5010371"/>
    <n v="195.8"/>
    <n v="1"/>
  </r>
  <r>
    <s v="COUNTY"/>
    <x v="71"/>
    <s v="13084370"/>
    <n v="195.8"/>
    <n v="195.8"/>
    <x v="2"/>
    <d v="2016-08-31T00:00:00"/>
    <x v="4"/>
    <n v="5723290"/>
    <n v="195.8"/>
    <n v="1"/>
  </r>
  <r>
    <s v="COUNTY"/>
    <x v="71"/>
    <s v="846077"/>
    <n v="195.8"/>
    <n v="195.8"/>
    <x v="2"/>
    <d v="2016-09-01T00:00:00"/>
    <x v="5"/>
    <n v="5785790"/>
    <n v="195.8"/>
    <n v="1"/>
  </r>
  <r>
    <s v="AWH"/>
    <x v="71"/>
    <s v="13360500"/>
    <n v="195.8"/>
    <n v="195.8"/>
    <x v="2"/>
    <d v="2016-09-30T00:00:00"/>
    <x v="5"/>
    <n v="5014998"/>
    <n v="195.8"/>
    <n v="1"/>
  </r>
  <r>
    <s v="SpokCity"/>
    <x v="71"/>
    <s v="13360500"/>
    <n v="195.8"/>
    <n v="195.8"/>
    <x v="2"/>
    <d v="2016-09-30T00:00:00"/>
    <x v="5"/>
    <n v="5010371"/>
    <n v="195.8"/>
    <n v="1"/>
  </r>
  <r>
    <s v="COUNTY"/>
    <x v="71"/>
    <s v="13360500"/>
    <n v="195.8"/>
    <n v="195.8"/>
    <x v="2"/>
    <d v="2016-09-30T00:00:00"/>
    <x v="5"/>
    <n v="5723290"/>
    <n v="195.8"/>
    <n v="1"/>
  </r>
  <r>
    <s v="COUNTY"/>
    <x v="71"/>
    <s v="856320"/>
    <n v="195.8"/>
    <n v="195.8"/>
    <x v="2"/>
    <d v="2016-10-01T00:00:00"/>
    <x v="6"/>
    <n v="5012564"/>
    <n v="195.8"/>
    <n v="1"/>
  </r>
  <r>
    <s v="AWH"/>
    <x v="71"/>
    <s v="13629847"/>
    <n v="195.8"/>
    <n v="195.8"/>
    <x v="2"/>
    <d v="2016-10-31T00:00:00"/>
    <x v="6"/>
    <n v="5014998"/>
    <n v="195.8"/>
    <n v="1"/>
  </r>
  <r>
    <s v="SpokCity"/>
    <x v="71"/>
    <s v="13629847"/>
    <n v="195.8"/>
    <n v="195.8"/>
    <x v="2"/>
    <d v="2016-10-31T00:00:00"/>
    <x v="6"/>
    <n v="5010371"/>
    <n v="195.8"/>
    <n v="1"/>
  </r>
  <r>
    <s v="COUNTY"/>
    <x v="71"/>
    <s v="13629847"/>
    <n v="391.6"/>
    <n v="391.6"/>
    <x v="2"/>
    <d v="2016-10-31T00:00:00"/>
    <x v="6"/>
    <n v="5785790"/>
    <n v="195.8"/>
    <n v="2"/>
  </r>
  <r>
    <s v="COUNTY"/>
    <x v="71"/>
    <s v="876300"/>
    <n v="97.9"/>
    <n v="97.9"/>
    <x v="2"/>
    <d v="2016-11-17T00:00:00"/>
    <x v="7"/>
    <n v="5787640"/>
    <n v="195.8"/>
    <n v="0.5"/>
  </r>
  <r>
    <s v="AWH"/>
    <x v="71"/>
    <s v="13860703"/>
    <n v="195.8"/>
    <n v="195.8"/>
    <x v="2"/>
    <d v="2016-11-30T00:00:00"/>
    <x v="7"/>
    <n v="5014998"/>
    <n v="195.8"/>
    <n v="1"/>
  </r>
  <r>
    <s v="SpokCity"/>
    <x v="71"/>
    <s v="13860703"/>
    <n v="195.8"/>
    <n v="195.8"/>
    <x v="2"/>
    <d v="2016-11-30T00:00:00"/>
    <x v="7"/>
    <n v="5010371"/>
    <n v="195.8"/>
    <n v="1"/>
  </r>
  <r>
    <s v="COUNTY"/>
    <x v="71"/>
    <s v="13860703"/>
    <n v="587.4"/>
    <n v="587.4"/>
    <x v="2"/>
    <d v="2016-11-30T00:00:00"/>
    <x v="7"/>
    <n v="5785790"/>
    <n v="195.8"/>
    <n v="2.9999999999999996"/>
  </r>
  <r>
    <s v="COUNTY"/>
    <x v="71"/>
    <s v="881767"/>
    <n v="195.8"/>
    <n v="195.8"/>
    <x v="2"/>
    <d v="2016-12-01T00:00:00"/>
    <x v="8"/>
    <n v="5702970"/>
    <n v="195.8"/>
    <n v="1"/>
  </r>
  <r>
    <s v="SpokCity"/>
    <x v="71"/>
    <s v="891611"/>
    <n v="65.27"/>
    <n v="65.27"/>
    <x v="2"/>
    <d v="2016-12-23T00:00:00"/>
    <x v="8"/>
    <n v="5010594"/>
    <n v="195.8"/>
    <n v="0.33335035750766084"/>
  </r>
  <r>
    <s v="AWH"/>
    <x v="71"/>
    <s v="14071088"/>
    <n v="195.8"/>
    <n v="195.8"/>
    <x v="2"/>
    <d v="2016-12-31T00:00:00"/>
    <x v="8"/>
    <n v="5014998"/>
    <n v="195.8"/>
    <n v="1"/>
  </r>
  <r>
    <s v="SpokCity"/>
    <x v="71"/>
    <s v="14071088"/>
    <n v="195.8"/>
    <n v="195.8"/>
    <x v="2"/>
    <d v="2016-12-31T00:00:00"/>
    <x v="8"/>
    <n v="5010371"/>
    <n v="195.8"/>
    <n v="1"/>
  </r>
  <r>
    <s v="COUNTY"/>
    <x v="71"/>
    <s v="14071088"/>
    <n v="195.8"/>
    <n v="195.8"/>
    <x v="2"/>
    <d v="2016-12-31T00:00:00"/>
    <x v="8"/>
    <n v="5787640"/>
    <n v="195.8"/>
    <n v="1"/>
  </r>
  <r>
    <s v="COUNTY"/>
    <x v="71"/>
    <s v="14071088"/>
    <n v="587.4"/>
    <n v="587.4"/>
    <x v="2"/>
    <d v="2016-12-31T00:00:00"/>
    <x v="8"/>
    <n v="5785790"/>
    <n v="195.8"/>
    <n v="2.9999999999999996"/>
  </r>
  <r>
    <s v="COUNTY"/>
    <x v="71"/>
    <s v="914062"/>
    <n v="195.8"/>
    <n v="195.8"/>
    <x v="2"/>
    <d v="2017-01-27T00:00:00"/>
    <x v="9"/>
    <n v="5012564"/>
    <n v="195.8"/>
    <n v="1"/>
  </r>
  <r>
    <s v="AWH"/>
    <x v="71"/>
    <s v="14319018"/>
    <n v="195.8"/>
    <n v="195.8"/>
    <x v="2"/>
    <d v="2017-01-31T00:00:00"/>
    <x v="9"/>
    <n v="5014998"/>
    <n v="195.8"/>
    <n v="1"/>
  </r>
  <r>
    <s v="SpokCity"/>
    <x v="71"/>
    <s v="14319018"/>
    <n v="391.6"/>
    <n v="391.6"/>
    <x v="2"/>
    <d v="2017-01-31T00:00:00"/>
    <x v="9"/>
    <n v="5010594"/>
    <n v="195.8"/>
    <n v="2"/>
  </r>
  <r>
    <s v="COUNTY"/>
    <x v="71"/>
    <s v="14319018"/>
    <n v="195.8"/>
    <n v="195.8"/>
    <x v="2"/>
    <d v="2017-01-31T00:00:00"/>
    <x v="9"/>
    <n v="5702970"/>
    <n v="195.8"/>
    <n v="1"/>
  </r>
  <r>
    <s v="COUNTY"/>
    <x v="71"/>
    <s v="14319018"/>
    <n v="391.6"/>
    <n v="391.6"/>
    <x v="2"/>
    <d v="2017-01-31T00:00:00"/>
    <x v="9"/>
    <n v="5785790"/>
    <n v="195.8"/>
    <n v="2"/>
  </r>
  <r>
    <s v="AWH"/>
    <x v="71"/>
    <s v="14497989"/>
    <n v="195.8"/>
    <n v="195.8"/>
    <x v="2"/>
    <d v="2017-02-28T00:00:00"/>
    <x v="10"/>
    <n v="5014998"/>
    <n v="195.8"/>
    <n v="1"/>
  </r>
  <r>
    <s v="SpokCity"/>
    <x v="71"/>
    <s v="14497989"/>
    <n v="391.6"/>
    <n v="391.6"/>
    <x v="2"/>
    <d v="2017-02-28T00:00:00"/>
    <x v="10"/>
    <n v="5010371"/>
    <n v="195.8"/>
    <n v="2"/>
  </r>
  <r>
    <s v="COUNTY"/>
    <x v="71"/>
    <s v="14497989"/>
    <n v="195.8"/>
    <n v="195.8"/>
    <x v="2"/>
    <d v="2017-02-28T00:00:00"/>
    <x v="10"/>
    <n v="5702970"/>
    <n v="195.8"/>
    <n v="1"/>
  </r>
  <r>
    <s v="COUNTY"/>
    <x v="71"/>
    <s v="14497989"/>
    <n v="391.6"/>
    <n v="391.6"/>
    <x v="2"/>
    <d v="2017-02-28T00:00:00"/>
    <x v="10"/>
    <n v="5785790"/>
    <n v="195.8"/>
    <n v="2"/>
  </r>
  <r>
    <s v="COUNTY"/>
    <x v="71"/>
    <s v="933912"/>
    <n v="65.27"/>
    <n v="65.27"/>
    <x v="2"/>
    <d v="2017-03-24T00:00:00"/>
    <x v="11"/>
    <n v="5012564"/>
    <n v="195.8"/>
    <n v="0.33335035750766084"/>
  </r>
  <r>
    <s v="AWH"/>
    <x v="71"/>
    <s v="14767594"/>
    <n v="195.8"/>
    <n v="195.8"/>
    <x v="2"/>
    <d v="2017-03-31T00:00:00"/>
    <x v="11"/>
    <n v="5014998"/>
    <n v="195.8"/>
    <n v="1"/>
  </r>
  <r>
    <s v="SpokCity"/>
    <x v="71"/>
    <s v="14767594"/>
    <n v="391.6"/>
    <n v="391.6"/>
    <x v="2"/>
    <d v="2017-03-31T00:00:00"/>
    <x v="11"/>
    <n v="5010594"/>
    <n v="195.8"/>
    <n v="2"/>
  </r>
  <r>
    <s v="COUNTY"/>
    <x v="71"/>
    <s v="14767594"/>
    <n v="195.8"/>
    <n v="195.8"/>
    <x v="2"/>
    <d v="2017-03-31T00:00:00"/>
    <x v="11"/>
    <n v="5702970"/>
    <n v="195.8"/>
    <n v="1"/>
  </r>
  <r>
    <s v="COUNTY"/>
    <x v="71"/>
    <s v="14767594"/>
    <n v="391.6"/>
    <n v="391.6"/>
    <x v="2"/>
    <d v="2017-03-31T00:00:00"/>
    <x v="11"/>
    <n v="5785790"/>
    <n v="195.8"/>
    <n v="2"/>
  </r>
  <r>
    <s v="COUNTY"/>
    <x v="72"/>
    <s v="777929"/>
    <n v="19.2"/>
    <n v="19.2"/>
    <x v="2"/>
    <d v="2016-04-07T00:00:00"/>
    <x v="0"/>
    <n v="5009724"/>
    <n v="24"/>
    <n v="0.79999999999999993"/>
  </r>
  <r>
    <s v="AWH"/>
    <x v="72"/>
    <s v="12053654"/>
    <n v="168"/>
    <n v="168"/>
    <x v="2"/>
    <d v="2016-04-30T00:00:00"/>
    <x v="0"/>
    <n v="5010855"/>
    <n v="24"/>
    <n v="7"/>
  </r>
  <r>
    <s v="SpokCity"/>
    <x v="72"/>
    <s v="12053654"/>
    <n v="192"/>
    <n v="192"/>
    <x v="2"/>
    <d v="2016-04-30T00:00:00"/>
    <x v="0"/>
    <n v="5765570"/>
    <n v="24"/>
    <n v="8"/>
  </r>
  <r>
    <s v="COUNTY"/>
    <x v="72"/>
    <s v="12053654"/>
    <n v="192"/>
    <n v="192"/>
    <x v="2"/>
    <d v="2016-04-30T00:00:00"/>
    <x v="0"/>
    <n v="5766460"/>
    <n v="24"/>
    <n v="8"/>
  </r>
  <r>
    <s v="COUNTY"/>
    <x v="72"/>
    <s v="12053654"/>
    <n v="120"/>
    <n v="120"/>
    <x v="2"/>
    <d v="2016-04-30T00:00:00"/>
    <x v="0"/>
    <n v="5015112"/>
    <n v="24"/>
    <n v="5"/>
  </r>
  <r>
    <s v="COUNTY"/>
    <x v="72"/>
    <s v="12053654"/>
    <n v="312"/>
    <n v="312"/>
    <x v="2"/>
    <d v="2016-04-30T00:00:00"/>
    <x v="0"/>
    <n v="5770200"/>
    <n v="24"/>
    <n v="13"/>
  </r>
  <r>
    <s v="AWH"/>
    <x v="72"/>
    <s v="12281785"/>
    <n v="168"/>
    <n v="168"/>
    <x v="2"/>
    <d v="2016-05-31T00:00:00"/>
    <x v="1"/>
    <n v="5016332"/>
    <n v="24"/>
    <n v="7"/>
  </r>
  <r>
    <s v="SpokCity"/>
    <x v="72"/>
    <s v="12281785"/>
    <n v="192"/>
    <n v="192"/>
    <x v="2"/>
    <d v="2016-05-31T00:00:00"/>
    <x v="1"/>
    <n v="5765570"/>
    <n v="24"/>
    <n v="8"/>
  </r>
  <r>
    <s v="COUNTY"/>
    <x v="72"/>
    <s v="12281785"/>
    <n v="216"/>
    <n v="216"/>
    <x v="2"/>
    <d v="2016-05-31T00:00:00"/>
    <x v="1"/>
    <n v="5758840"/>
    <n v="24"/>
    <n v="9"/>
  </r>
  <r>
    <s v="COUNTY"/>
    <x v="72"/>
    <s v="12281785"/>
    <n v="120"/>
    <n v="120"/>
    <x v="2"/>
    <d v="2016-05-31T00:00:00"/>
    <x v="1"/>
    <n v="5015112"/>
    <n v="24"/>
    <n v="5"/>
  </r>
  <r>
    <s v="COUNTY"/>
    <x v="72"/>
    <s v="12281785"/>
    <n v="312"/>
    <n v="312"/>
    <x v="2"/>
    <d v="2016-05-31T00:00:00"/>
    <x v="1"/>
    <n v="5769120"/>
    <n v="24"/>
    <n v="13"/>
  </r>
  <r>
    <s v="AWH"/>
    <x v="72"/>
    <s v="12565628"/>
    <n v="168"/>
    <n v="168"/>
    <x v="2"/>
    <d v="2016-06-30T00:00:00"/>
    <x v="2"/>
    <n v="5010855"/>
    <n v="24"/>
    <n v="7"/>
  </r>
  <r>
    <s v="SpokCity"/>
    <x v="72"/>
    <s v="12565628"/>
    <n v="192"/>
    <n v="192"/>
    <x v="2"/>
    <d v="2016-06-30T00:00:00"/>
    <x v="2"/>
    <n v="5765570"/>
    <n v="24"/>
    <n v="8"/>
  </r>
  <r>
    <s v="COUNTY"/>
    <x v="72"/>
    <s v="12565628"/>
    <n v="216"/>
    <n v="216"/>
    <x v="2"/>
    <d v="2016-06-30T00:00:00"/>
    <x v="2"/>
    <n v="5766460"/>
    <n v="24"/>
    <n v="9"/>
  </r>
  <r>
    <s v="COUNTY"/>
    <x v="72"/>
    <s v="12565628"/>
    <n v="120"/>
    <n v="120"/>
    <x v="2"/>
    <d v="2016-06-30T00:00:00"/>
    <x v="2"/>
    <n v="5015112"/>
    <n v="24"/>
    <n v="5"/>
  </r>
  <r>
    <s v="COUNTY"/>
    <x v="72"/>
    <s v="12565628"/>
    <n v="312"/>
    <n v="312"/>
    <x v="2"/>
    <d v="2016-06-30T00:00:00"/>
    <x v="2"/>
    <n v="5770200"/>
    <n v="24"/>
    <n v="13"/>
  </r>
  <r>
    <s v="AWH"/>
    <x v="72"/>
    <s v="12822783"/>
    <n v="168"/>
    <n v="168"/>
    <x v="2"/>
    <d v="2016-07-31T00:00:00"/>
    <x v="3"/>
    <n v="5016332"/>
    <n v="24"/>
    <n v="7"/>
  </r>
  <r>
    <s v="SpokCity"/>
    <x v="72"/>
    <s v="12822783"/>
    <n v="192"/>
    <n v="192"/>
    <x v="2"/>
    <d v="2016-07-31T00:00:00"/>
    <x v="3"/>
    <n v="5765570"/>
    <n v="24"/>
    <n v="8"/>
  </r>
  <r>
    <s v="COUNTY"/>
    <x v="72"/>
    <s v="12822783"/>
    <n v="216"/>
    <n v="216"/>
    <x v="2"/>
    <d v="2016-07-31T00:00:00"/>
    <x v="3"/>
    <n v="5758840"/>
    <n v="24"/>
    <n v="9"/>
  </r>
  <r>
    <s v="COUNTY"/>
    <x v="72"/>
    <s v="12822783"/>
    <n v="120"/>
    <n v="120"/>
    <x v="2"/>
    <d v="2016-07-31T00:00:00"/>
    <x v="3"/>
    <n v="5015112"/>
    <n v="24"/>
    <n v="5"/>
  </r>
  <r>
    <s v="COUNTY"/>
    <x v="72"/>
    <s v="12822783"/>
    <n v="312"/>
    <n v="312"/>
    <x v="2"/>
    <d v="2016-07-31T00:00:00"/>
    <x v="3"/>
    <n v="5769120"/>
    <n v="24"/>
    <n v="13"/>
  </r>
  <r>
    <s v="COUNTY"/>
    <x v="72"/>
    <s v="839065"/>
    <n v="10.84"/>
    <n v="10.84"/>
    <x v="2"/>
    <d v="2016-08-18T00:00:00"/>
    <x v="4"/>
    <n v="5785470"/>
    <n v="24"/>
    <n v="0.45166666666666666"/>
  </r>
  <r>
    <s v="COUNTY"/>
    <x v="72"/>
    <s v="846076"/>
    <n v="4.62"/>
    <n v="4.62"/>
    <x v="2"/>
    <d v="2016-08-31T00:00:00"/>
    <x v="4"/>
    <n v="5785790"/>
    <n v="24"/>
    <n v="0.1925"/>
  </r>
  <r>
    <s v="AWH"/>
    <x v="72"/>
    <s v="13084370"/>
    <n v="168"/>
    <n v="168"/>
    <x v="2"/>
    <d v="2016-08-31T00:00:00"/>
    <x v="4"/>
    <n v="5010855"/>
    <n v="24"/>
    <n v="7"/>
  </r>
  <r>
    <s v="SpokCity"/>
    <x v="72"/>
    <s v="13084370"/>
    <n v="192"/>
    <n v="192"/>
    <x v="2"/>
    <d v="2016-08-31T00:00:00"/>
    <x v="4"/>
    <n v="5765570"/>
    <n v="24"/>
    <n v="8"/>
  </r>
  <r>
    <s v="COUNTY"/>
    <x v="72"/>
    <s v="13084370"/>
    <n v="216"/>
    <n v="216"/>
    <x v="2"/>
    <d v="2016-08-31T00:00:00"/>
    <x v="4"/>
    <n v="5766460"/>
    <n v="24"/>
    <n v="9"/>
  </r>
  <r>
    <s v="COUNTY"/>
    <x v="72"/>
    <s v="13084370"/>
    <n v="120"/>
    <n v="120"/>
    <x v="2"/>
    <d v="2016-08-31T00:00:00"/>
    <x v="4"/>
    <n v="5015112"/>
    <n v="24"/>
    <n v="5"/>
  </r>
  <r>
    <s v="COUNTY"/>
    <x v="72"/>
    <s v="13084370"/>
    <n v="312"/>
    <n v="312"/>
    <x v="2"/>
    <d v="2016-08-31T00:00:00"/>
    <x v="4"/>
    <n v="5770200"/>
    <n v="24"/>
    <n v="13"/>
  </r>
  <r>
    <s v="AWH"/>
    <x v="72"/>
    <s v="13360500"/>
    <n v="168"/>
    <n v="168"/>
    <x v="2"/>
    <d v="2016-09-30T00:00:00"/>
    <x v="5"/>
    <n v="5016332"/>
    <n v="24"/>
    <n v="7"/>
  </r>
  <r>
    <s v="SpokCity"/>
    <x v="72"/>
    <s v="13360500"/>
    <n v="192"/>
    <n v="192"/>
    <x v="2"/>
    <d v="2016-09-30T00:00:00"/>
    <x v="5"/>
    <n v="5765570"/>
    <n v="24"/>
    <n v="8"/>
  </r>
  <r>
    <s v="COUNTY"/>
    <x v="72"/>
    <s v="13360500"/>
    <n v="216"/>
    <n v="216"/>
    <x v="2"/>
    <d v="2016-09-30T00:00:00"/>
    <x v="5"/>
    <n v="5758840"/>
    <n v="24"/>
    <n v="9"/>
  </r>
  <r>
    <s v="COUNTY"/>
    <x v="72"/>
    <s v="13360500"/>
    <n v="24"/>
    <n v="24"/>
    <x v="2"/>
    <d v="2016-09-30T00:00:00"/>
    <x v="5"/>
    <n v="5785470"/>
    <n v="24"/>
    <n v="1"/>
  </r>
  <r>
    <s v="COUNTY"/>
    <x v="72"/>
    <s v="13360500"/>
    <n v="120"/>
    <n v="120"/>
    <x v="2"/>
    <d v="2016-09-30T00:00:00"/>
    <x v="5"/>
    <n v="5015112"/>
    <n v="24"/>
    <n v="5"/>
  </r>
  <r>
    <s v="COUNTY"/>
    <x v="72"/>
    <s v="13360500"/>
    <n v="336"/>
    <n v="336"/>
    <x v="2"/>
    <d v="2016-09-30T00:00:00"/>
    <x v="5"/>
    <n v="5785790"/>
    <n v="24"/>
    <n v="14"/>
  </r>
  <r>
    <s v="AWH"/>
    <x v="72"/>
    <s v="866537"/>
    <n v="21.67"/>
    <n v="21.67"/>
    <x v="2"/>
    <d v="2016-10-14T00:00:00"/>
    <x v="6"/>
    <n v="5010984"/>
    <n v="24"/>
    <n v="0.9029166666666667"/>
  </r>
  <r>
    <s v="COUNTY"/>
    <x v="72"/>
    <s v="866599"/>
    <n v="27.87"/>
    <n v="27.87"/>
    <x v="2"/>
    <d v="2016-10-14T00:00:00"/>
    <x v="6"/>
    <n v="5787500"/>
    <n v="24"/>
    <n v="1.1612500000000001"/>
  </r>
  <r>
    <s v="AWH"/>
    <x v="72"/>
    <s v="13629847"/>
    <n v="120"/>
    <n v="120"/>
    <x v="2"/>
    <d v="2016-10-31T00:00:00"/>
    <x v="6"/>
    <n v="5010855"/>
    <n v="24"/>
    <n v="5"/>
  </r>
  <r>
    <s v="SpokCity"/>
    <x v="72"/>
    <s v="13629847"/>
    <n v="192"/>
    <n v="192"/>
    <x v="2"/>
    <d v="2016-10-31T00:00:00"/>
    <x v="6"/>
    <n v="5765570"/>
    <n v="24"/>
    <n v="8"/>
  </r>
  <r>
    <s v="COUNTY"/>
    <x v="72"/>
    <s v="13629847"/>
    <n v="216"/>
    <n v="216"/>
    <x v="2"/>
    <d v="2016-10-31T00:00:00"/>
    <x v="6"/>
    <n v="5766460"/>
    <n v="24"/>
    <n v="9"/>
  </r>
  <r>
    <s v="COUNTY"/>
    <x v="72"/>
    <s v="13629847"/>
    <n v="24"/>
    <n v="24"/>
    <x v="2"/>
    <d v="2016-10-31T00:00:00"/>
    <x v="6"/>
    <n v="5785470"/>
    <n v="24"/>
    <n v="1"/>
  </r>
  <r>
    <s v="COUNTY"/>
    <x v="72"/>
    <s v="13629847"/>
    <n v="120"/>
    <n v="120"/>
    <x v="2"/>
    <d v="2016-10-31T00:00:00"/>
    <x v="6"/>
    <n v="5015112"/>
    <n v="24"/>
    <n v="5"/>
  </r>
  <r>
    <s v="COUNTY"/>
    <x v="72"/>
    <s v="13629847"/>
    <n v="336"/>
    <n v="336"/>
    <x v="2"/>
    <d v="2016-10-31T00:00:00"/>
    <x v="6"/>
    <n v="5770200"/>
    <n v="24"/>
    <n v="14"/>
  </r>
  <r>
    <s v="COUNTY"/>
    <x v="72"/>
    <s v="876292"/>
    <n v="22.4"/>
    <n v="22.4"/>
    <x v="2"/>
    <d v="2016-11-03T00:00:00"/>
    <x v="7"/>
    <n v="5787640"/>
    <n v="24"/>
    <n v="0.93333333333333324"/>
  </r>
  <r>
    <s v="COUNTY"/>
    <x v="72"/>
    <s v="882009"/>
    <n v="10.4"/>
    <n v="10.4"/>
    <x v="2"/>
    <d v="2016-11-18T00:00:00"/>
    <x v="7"/>
    <n v="5702970"/>
    <n v="24"/>
    <n v="0.43333333333333335"/>
  </r>
  <r>
    <s v="AWH"/>
    <x v="72"/>
    <s v="13860703"/>
    <n v="120"/>
    <n v="120"/>
    <x v="2"/>
    <d v="2016-11-30T00:00:00"/>
    <x v="7"/>
    <n v="5016332"/>
    <n v="24"/>
    <n v="5"/>
  </r>
  <r>
    <s v="SpokCity"/>
    <x v="72"/>
    <s v="13860703"/>
    <n v="192"/>
    <n v="192"/>
    <x v="2"/>
    <d v="2016-11-30T00:00:00"/>
    <x v="7"/>
    <n v="5765570"/>
    <n v="24"/>
    <n v="8"/>
  </r>
  <r>
    <s v="COUNTY"/>
    <x v="72"/>
    <s v="13860703"/>
    <n v="216"/>
    <n v="216"/>
    <x v="2"/>
    <d v="2016-11-30T00:00:00"/>
    <x v="7"/>
    <n v="5758840"/>
    <n v="24"/>
    <n v="9"/>
  </r>
  <r>
    <s v="COUNTY"/>
    <x v="72"/>
    <s v="13860703"/>
    <n v="48"/>
    <n v="48"/>
    <x v="2"/>
    <d v="2016-11-30T00:00:00"/>
    <x v="7"/>
    <n v="5787500"/>
    <n v="24"/>
    <n v="2"/>
  </r>
  <r>
    <s v="COUNTY"/>
    <x v="72"/>
    <s v="13860703"/>
    <n v="24"/>
    <n v="24"/>
    <x v="2"/>
    <d v="2016-11-30T00:00:00"/>
    <x v="7"/>
    <n v="5785470"/>
    <n v="24"/>
    <n v="1"/>
  </r>
  <r>
    <s v="COUNTY"/>
    <x v="72"/>
    <s v="13860703"/>
    <n v="120"/>
    <n v="120"/>
    <x v="2"/>
    <d v="2016-11-30T00:00:00"/>
    <x v="7"/>
    <n v="5015112"/>
    <n v="24"/>
    <n v="5"/>
  </r>
  <r>
    <s v="COUNTY"/>
    <x v="72"/>
    <s v="13860703"/>
    <n v="336"/>
    <n v="336"/>
    <x v="2"/>
    <d v="2016-11-30T00:00:00"/>
    <x v="7"/>
    <n v="5785790"/>
    <n v="24"/>
    <n v="14"/>
  </r>
  <r>
    <s v="AWH"/>
    <x v="72"/>
    <s v="14071088"/>
    <n v="120"/>
    <n v="120"/>
    <x v="2"/>
    <d v="2016-12-31T00:00:00"/>
    <x v="8"/>
    <n v="5010855"/>
    <n v="24"/>
    <n v="5"/>
  </r>
  <r>
    <s v="SpokCity"/>
    <x v="72"/>
    <s v="14071088"/>
    <n v="192"/>
    <n v="192"/>
    <x v="2"/>
    <d v="2016-12-31T00:00:00"/>
    <x v="8"/>
    <n v="5765570"/>
    <n v="24"/>
    <n v="8"/>
  </r>
  <r>
    <s v="COUNTY"/>
    <x v="72"/>
    <s v="14071088"/>
    <n v="264"/>
    <n v="264"/>
    <x v="2"/>
    <d v="2016-12-31T00:00:00"/>
    <x v="8"/>
    <n v="5787640"/>
    <n v="24"/>
    <n v="11"/>
  </r>
  <r>
    <s v="COUNTY"/>
    <x v="72"/>
    <s v="14071088"/>
    <n v="48"/>
    <n v="48"/>
    <x v="2"/>
    <d v="2016-12-31T00:00:00"/>
    <x v="8"/>
    <n v="5787500"/>
    <n v="24"/>
    <n v="2"/>
  </r>
  <r>
    <s v="COUNTY"/>
    <x v="72"/>
    <s v="14071088"/>
    <n v="24"/>
    <n v="24"/>
    <x v="2"/>
    <d v="2016-12-31T00:00:00"/>
    <x v="8"/>
    <n v="5785470"/>
    <n v="24"/>
    <n v="1"/>
  </r>
  <r>
    <s v="COUNTY"/>
    <x v="72"/>
    <s v="14071088"/>
    <n v="120"/>
    <n v="120"/>
    <x v="2"/>
    <d v="2016-12-31T00:00:00"/>
    <x v="8"/>
    <n v="5015112"/>
    <n v="24"/>
    <n v="5"/>
  </r>
  <r>
    <s v="COUNTY"/>
    <x v="72"/>
    <s v="14071088"/>
    <n v="336"/>
    <n v="336"/>
    <x v="2"/>
    <d v="2016-12-31T00:00:00"/>
    <x v="8"/>
    <n v="5770200"/>
    <n v="24"/>
    <n v="14"/>
  </r>
  <r>
    <s v="COUNTY"/>
    <x v="72"/>
    <s v="905746"/>
    <n v="20.13"/>
    <n v="20.13"/>
    <x v="2"/>
    <d v="2017-01-06T00:00:00"/>
    <x v="9"/>
    <n v="5789560"/>
    <n v="24"/>
    <n v="0.83875"/>
  </r>
  <r>
    <s v="COUNTY"/>
    <x v="72"/>
    <s v="913857"/>
    <n v="-3.1"/>
    <n v="3.1"/>
    <x v="2"/>
    <d v="2017-01-27T00:00:00"/>
    <x v="9"/>
    <n v="5789560"/>
    <n v="24"/>
    <n v="-0.12916666666666668"/>
  </r>
  <r>
    <s v="AWH"/>
    <x v="72"/>
    <s v="14319018"/>
    <n v="120"/>
    <n v="120"/>
    <x v="2"/>
    <d v="2017-01-31T00:00:00"/>
    <x v="9"/>
    <n v="5016332"/>
    <n v="24"/>
    <n v="5"/>
  </r>
  <r>
    <s v="SpokCity"/>
    <x v="72"/>
    <s v="14319018"/>
    <n v="192"/>
    <n v="192"/>
    <x v="2"/>
    <d v="2017-01-31T00:00:00"/>
    <x v="9"/>
    <n v="5765570"/>
    <n v="24"/>
    <n v="8"/>
  </r>
  <r>
    <s v="COUNTY"/>
    <x v="72"/>
    <s v="14319018"/>
    <n v="264"/>
    <n v="264"/>
    <x v="2"/>
    <d v="2017-01-31T00:00:00"/>
    <x v="9"/>
    <n v="5758840"/>
    <n v="24"/>
    <n v="11"/>
  </r>
  <r>
    <s v="COUNTY"/>
    <x v="72"/>
    <s v="14319018"/>
    <n v="48"/>
    <n v="48"/>
    <x v="2"/>
    <d v="2017-01-31T00:00:00"/>
    <x v="9"/>
    <n v="5787500"/>
    <n v="24"/>
    <n v="2"/>
  </r>
  <r>
    <s v="COUNTY"/>
    <x v="72"/>
    <s v="14319018"/>
    <n v="24"/>
    <n v="24"/>
    <x v="2"/>
    <d v="2017-01-31T00:00:00"/>
    <x v="9"/>
    <n v="5785470"/>
    <n v="24"/>
    <n v="1"/>
  </r>
  <r>
    <s v="COUNTY"/>
    <x v="72"/>
    <s v="14319018"/>
    <n v="120"/>
    <n v="120"/>
    <x v="2"/>
    <d v="2017-01-31T00:00:00"/>
    <x v="9"/>
    <n v="5015112"/>
    <n v="24"/>
    <n v="5"/>
  </r>
  <r>
    <s v="COUNTY"/>
    <x v="72"/>
    <s v="14319018"/>
    <n v="336"/>
    <n v="336"/>
    <x v="2"/>
    <d v="2017-01-31T00:00:00"/>
    <x v="9"/>
    <n v="5785790"/>
    <n v="24"/>
    <n v="14"/>
  </r>
  <r>
    <s v="SpokCity"/>
    <x v="72"/>
    <s v="923197"/>
    <n v="19.71"/>
    <n v="19.71"/>
    <x v="2"/>
    <d v="2017-02-23T00:00:00"/>
    <x v="10"/>
    <n v="5765570"/>
    <n v="24"/>
    <n v="0.82125000000000004"/>
  </r>
  <r>
    <s v="AWH"/>
    <x v="72"/>
    <s v="14497989"/>
    <n v="120"/>
    <n v="120"/>
    <x v="2"/>
    <d v="2017-02-28T00:00:00"/>
    <x v="10"/>
    <n v="5010855"/>
    <n v="24"/>
    <n v="5"/>
  </r>
  <r>
    <s v="SpokCity"/>
    <x v="72"/>
    <s v="14497989"/>
    <n v="168"/>
    <n v="168"/>
    <x v="2"/>
    <d v="2017-02-28T00:00:00"/>
    <x v="10"/>
    <n v="5738910"/>
    <n v="24"/>
    <n v="7"/>
  </r>
  <r>
    <s v="COUNTY"/>
    <x v="72"/>
    <s v="14497989"/>
    <n v="264"/>
    <n v="264"/>
    <x v="2"/>
    <d v="2017-02-28T00:00:00"/>
    <x v="10"/>
    <n v="5787640"/>
    <n v="24"/>
    <n v="11"/>
  </r>
  <r>
    <s v="COUNTY"/>
    <x v="72"/>
    <s v="14497989"/>
    <n v="48"/>
    <n v="48"/>
    <x v="2"/>
    <d v="2017-02-28T00:00:00"/>
    <x v="10"/>
    <n v="5787500"/>
    <n v="24"/>
    <n v="2"/>
  </r>
  <r>
    <s v="COUNTY"/>
    <x v="72"/>
    <s v="14497989"/>
    <n v="24"/>
    <n v="24"/>
    <x v="2"/>
    <d v="2017-02-28T00:00:00"/>
    <x v="10"/>
    <n v="5785470"/>
    <n v="24"/>
    <n v="1"/>
  </r>
  <r>
    <s v="COUNTY"/>
    <x v="72"/>
    <s v="14497989"/>
    <n v="120"/>
    <n v="120"/>
    <x v="2"/>
    <d v="2017-02-28T00:00:00"/>
    <x v="10"/>
    <n v="5015112"/>
    <n v="24"/>
    <n v="5"/>
  </r>
  <r>
    <s v="COUNTY"/>
    <x v="72"/>
    <s v="14497989"/>
    <n v="336"/>
    <n v="336"/>
    <x v="2"/>
    <d v="2017-02-28T00:00:00"/>
    <x v="10"/>
    <n v="5770200"/>
    <n v="24"/>
    <n v="14"/>
  </r>
  <r>
    <s v="SpokCity"/>
    <x v="72"/>
    <s v="927108"/>
    <n v="23.22"/>
    <n v="23.22"/>
    <x v="2"/>
    <d v="2017-03-02T00:00:00"/>
    <x v="11"/>
    <n v="5765570"/>
    <n v="24"/>
    <n v="0.96749999999999992"/>
  </r>
  <r>
    <s v="AWH"/>
    <x v="72"/>
    <s v="14767594"/>
    <n v="120"/>
    <n v="120"/>
    <x v="2"/>
    <d v="2017-03-31T00:00:00"/>
    <x v="11"/>
    <n v="5016332"/>
    <n v="24"/>
    <n v="5"/>
  </r>
  <r>
    <s v="SpokCity"/>
    <x v="72"/>
    <s v="14767594"/>
    <n v="168"/>
    <n v="168"/>
    <x v="2"/>
    <d v="2017-03-31T00:00:00"/>
    <x v="11"/>
    <n v="5010669"/>
    <n v="24"/>
    <n v="7"/>
  </r>
  <r>
    <s v="COUNTY"/>
    <x v="72"/>
    <s v="14767594"/>
    <n v="264"/>
    <n v="264"/>
    <x v="2"/>
    <d v="2017-03-31T00:00:00"/>
    <x v="11"/>
    <n v="5758840"/>
    <n v="24"/>
    <n v="11"/>
  </r>
  <r>
    <s v="COUNTY"/>
    <x v="72"/>
    <s v="14767594"/>
    <n v="48"/>
    <n v="48"/>
    <x v="2"/>
    <d v="2017-03-31T00:00:00"/>
    <x v="11"/>
    <n v="5787500"/>
    <n v="24"/>
    <n v="2"/>
  </r>
  <r>
    <s v="COUNTY"/>
    <x v="72"/>
    <s v="14767594"/>
    <n v="24"/>
    <n v="24"/>
    <x v="2"/>
    <d v="2017-03-31T00:00:00"/>
    <x v="11"/>
    <n v="5785470"/>
    <n v="24"/>
    <n v="1"/>
  </r>
  <r>
    <s v="COUNTY"/>
    <x v="72"/>
    <s v="14767594"/>
    <n v="120"/>
    <n v="120"/>
    <x v="2"/>
    <d v="2017-03-31T00:00:00"/>
    <x v="11"/>
    <n v="5015112"/>
    <n v="24"/>
    <n v="5"/>
  </r>
  <r>
    <s v="COUNTY"/>
    <x v="72"/>
    <s v="14767594"/>
    <n v="336"/>
    <n v="336"/>
    <x v="2"/>
    <d v="2017-03-31T00:00:00"/>
    <x v="11"/>
    <n v="5785790"/>
    <n v="24"/>
    <n v="14"/>
  </r>
  <r>
    <s v="AWH"/>
    <x v="73"/>
    <s v="12053654"/>
    <n v="51.05"/>
    <n v="51.05"/>
    <x v="2"/>
    <d v="2016-04-30T00:00:00"/>
    <x v="0"/>
    <n v="5013452"/>
    <n v="51.05"/>
    <n v="1"/>
  </r>
  <r>
    <s v="COUNTY"/>
    <x v="73"/>
    <s v="12053654"/>
    <n v="51.05"/>
    <n v="51.05"/>
    <x v="2"/>
    <d v="2016-04-30T00:00:00"/>
    <x v="0"/>
    <n v="5773810"/>
    <n v="51.05"/>
    <n v="1"/>
  </r>
  <r>
    <s v="COUNTY"/>
    <x v="73"/>
    <s v="12053654"/>
    <n v="204.2"/>
    <n v="204.2"/>
    <x v="2"/>
    <d v="2016-04-30T00:00:00"/>
    <x v="0"/>
    <n v="5013423"/>
    <n v="51.05"/>
    <n v="4"/>
  </r>
  <r>
    <s v="COUNTY"/>
    <x v="73"/>
    <s v="794167"/>
    <n v="25.53"/>
    <n v="25.53"/>
    <x v="2"/>
    <d v="2016-05-18T00:00:00"/>
    <x v="1"/>
    <n v="5764600"/>
    <n v="51.05"/>
    <n v="0.50009794319294809"/>
  </r>
  <r>
    <s v="AWH"/>
    <x v="73"/>
    <s v="12281785"/>
    <n v="51.05"/>
    <n v="51.05"/>
    <x v="2"/>
    <d v="2016-05-31T00:00:00"/>
    <x v="1"/>
    <n v="5013452"/>
    <n v="51.05"/>
    <n v="1"/>
  </r>
  <r>
    <s v="COUNTY"/>
    <x v="73"/>
    <s v="12281785"/>
    <n v="51.05"/>
    <n v="51.05"/>
    <x v="2"/>
    <d v="2016-05-31T00:00:00"/>
    <x v="1"/>
    <n v="5773810"/>
    <n v="51.05"/>
    <n v="1"/>
  </r>
  <r>
    <s v="COUNTY"/>
    <x v="73"/>
    <s v="12281785"/>
    <n v="204.2"/>
    <n v="204.2"/>
    <x v="2"/>
    <d v="2016-05-31T00:00:00"/>
    <x v="1"/>
    <n v="5772740"/>
    <n v="51.05"/>
    <n v="4"/>
  </r>
  <r>
    <s v="AWH"/>
    <x v="73"/>
    <s v="12565628"/>
    <n v="51.05"/>
    <n v="51.05"/>
    <x v="2"/>
    <d v="2016-06-30T00:00:00"/>
    <x v="2"/>
    <n v="5013452"/>
    <n v="51.05"/>
    <n v="1"/>
  </r>
  <r>
    <s v="COUNTY"/>
    <x v="73"/>
    <s v="12565628"/>
    <n v="102.1"/>
    <n v="102.1"/>
    <x v="2"/>
    <d v="2016-06-30T00:00:00"/>
    <x v="2"/>
    <n v="5764600"/>
    <n v="51.05"/>
    <n v="2"/>
  </r>
  <r>
    <s v="COUNTY"/>
    <x v="73"/>
    <s v="12565628"/>
    <n v="204.2"/>
    <n v="204.2"/>
    <x v="2"/>
    <d v="2016-06-30T00:00:00"/>
    <x v="2"/>
    <n v="5013423"/>
    <n v="51.05"/>
    <n v="4"/>
  </r>
  <r>
    <s v="AWH"/>
    <x v="73"/>
    <s v="12822783"/>
    <n v="51.05"/>
    <n v="51.05"/>
    <x v="2"/>
    <d v="2016-07-31T00:00:00"/>
    <x v="3"/>
    <n v="5013452"/>
    <n v="51.05"/>
    <n v="1"/>
  </r>
  <r>
    <s v="COUNTY"/>
    <x v="73"/>
    <s v="12822783"/>
    <n v="102.1"/>
    <n v="102.1"/>
    <x v="2"/>
    <d v="2016-07-31T00:00:00"/>
    <x v="3"/>
    <n v="5773810"/>
    <n v="51.05"/>
    <n v="2"/>
  </r>
  <r>
    <s v="COUNTY"/>
    <x v="73"/>
    <s v="12822783"/>
    <n v="204.2"/>
    <n v="204.2"/>
    <x v="2"/>
    <d v="2016-07-31T00:00:00"/>
    <x v="3"/>
    <n v="5772740"/>
    <n v="51.05"/>
    <n v="4"/>
  </r>
  <r>
    <s v="AWH"/>
    <x v="73"/>
    <s v="13084370"/>
    <n v="51.05"/>
    <n v="51.05"/>
    <x v="2"/>
    <d v="2016-08-31T00:00:00"/>
    <x v="4"/>
    <n v="5013452"/>
    <n v="51.05"/>
    <n v="1"/>
  </r>
  <r>
    <s v="COUNTY"/>
    <x v="73"/>
    <s v="13084370"/>
    <n v="102.1"/>
    <n v="102.1"/>
    <x v="2"/>
    <d v="2016-08-31T00:00:00"/>
    <x v="4"/>
    <n v="5764600"/>
    <n v="51.05"/>
    <n v="2"/>
  </r>
  <r>
    <s v="COUNTY"/>
    <x v="73"/>
    <s v="13084370"/>
    <n v="204.2"/>
    <n v="204.2"/>
    <x v="2"/>
    <d v="2016-08-31T00:00:00"/>
    <x v="4"/>
    <n v="5013423"/>
    <n v="51.05"/>
    <n v="4"/>
  </r>
  <r>
    <s v="COUNTY"/>
    <x v="73"/>
    <s v="849976"/>
    <n v="12.76"/>
    <n v="12.76"/>
    <x v="2"/>
    <d v="2016-09-07T00:00:00"/>
    <x v="5"/>
    <n v="5764600"/>
    <n v="51.05"/>
    <n v="0.24995102840352595"/>
  </r>
  <r>
    <s v="AWH"/>
    <x v="73"/>
    <s v="13360500"/>
    <n v="51.05"/>
    <n v="51.05"/>
    <x v="2"/>
    <d v="2016-09-30T00:00:00"/>
    <x v="5"/>
    <n v="5013452"/>
    <n v="51.05"/>
    <n v="1"/>
  </r>
  <r>
    <s v="COUNTY"/>
    <x v="73"/>
    <s v="13360500"/>
    <n v="51.05"/>
    <n v="51.05"/>
    <x v="2"/>
    <d v="2016-09-30T00:00:00"/>
    <x v="5"/>
    <n v="5773810"/>
    <n v="51.05"/>
    <n v="1"/>
  </r>
  <r>
    <s v="COUNTY"/>
    <x v="73"/>
    <s v="13360500"/>
    <n v="204.2"/>
    <n v="204.2"/>
    <x v="2"/>
    <d v="2016-09-30T00:00:00"/>
    <x v="5"/>
    <n v="5772740"/>
    <n v="51.05"/>
    <n v="4"/>
  </r>
  <r>
    <s v="AWH"/>
    <x v="73"/>
    <s v="13629847"/>
    <n v="51.05"/>
    <n v="51.05"/>
    <x v="2"/>
    <d v="2016-10-31T00:00:00"/>
    <x v="6"/>
    <n v="5013452"/>
    <n v="51.05"/>
    <n v="1"/>
  </r>
  <r>
    <s v="COUNTY"/>
    <x v="73"/>
    <s v="13629847"/>
    <n v="51.05"/>
    <n v="51.05"/>
    <x v="2"/>
    <d v="2016-10-31T00:00:00"/>
    <x v="6"/>
    <n v="5773810"/>
    <n v="51.05"/>
    <n v="1"/>
  </r>
  <r>
    <s v="COUNTY"/>
    <x v="73"/>
    <s v="13629847"/>
    <n v="204.2"/>
    <n v="204.2"/>
    <x v="2"/>
    <d v="2016-10-31T00:00:00"/>
    <x v="6"/>
    <n v="5013423"/>
    <n v="51.05"/>
    <n v="4"/>
  </r>
  <r>
    <s v="COUNTY"/>
    <x v="73"/>
    <s v="877224"/>
    <n v="38.29"/>
    <n v="38.29"/>
    <x v="2"/>
    <d v="2016-11-14T00:00:00"/>
    <x v="7"/>
    <n v="5010654"/>
    <n v="51.05"/>
    <n v="0.7500489715964741"/>
  </r>
  <r>
    <s v="AWH"/>
    <x v="73"/>
    <s v="13860703"/>
    <n v="51.05"/>
    <n v="51.05"/>
    <x v="2"/>
    <d v="2016-11-30T00:00:00"/>
    <x v="7"/>
    <n v="5013452"/>
    <n v="51.05"/>
    <n v="1"/>
  </r>
  <r>
    <s v="COUNTY"/>
    <x v="73"/>
    <s v="13860703"/>
    <n v="51.05"/>
    <n v="51.05"/>
    <x v="2"/>
    <d v="2016-11-30T00:00:00"/>
    <x v="7"/>
    <n v="5773810"/>
    <n v="51.05"/>
    <n v="1"/>
  </r>
  <r>
    <s v="COUNTY"/>
    <x v="73"/>
    <s v="13860703"/>
    <n v="204.2"/>
    <n v="204.2"/>
    <x v="2"/>
    <d v="2016-11-30T00:00:00"/>
    <x v="7"/>
    <n v="5772740"/>
    <n v="51.05"/>
    <n v="4"/>
  </r>
  <r>
    <s v="AWH"/>
    <x v="73"/>
    <s v="14071088"/>
    <n v="51.05"/>
    <n v="51.05"/>
    <x v="2"/>
    <d v="2016-12-31T00:00:00"/>
    <x v="8"/>
    <n v="5013452"/>
    <n v="51.05"/>
    <n v="1"/>
  </r>
  <r>
    <s v="COUNTY"/>
    <x v="73"/>
    <s v="14071088"/>
    <n v="51.05"/>
    <n v="51.05"/>
    <x v="2"/>
    <d v="2016-12-31T00:00:00"/>
    <x v="8"/>
    <n v="5773810"/>
    <n v="51.05"/>
    <n v="1"/>
  </r>
  <r>
    <s v="COUNTY"/>
    <x v="73"/>
    <s v="14071088"/>
    <n v="255.25"/>
    <n v="255.25"/>
    <x v="2"/>
    <d v="2016-12-31T00:00:00"/>
    <x v="8"/>
    <n v="5013423"/>
    <n v="51.05"/>
    <n v="5"/>
  </r>
  <r>
    <s v="AWH"/>
    <x v="73"/>
    <s v="14319018"/>
    <n v="51.35"/>
    <n v="51.35"/>
    <x v="2"/>
    <d v="2017-01-31T00:00:00"/>
    <x v="9"/>
    <n v="5013452"/>
    <n v="51.35"/>
    <n v="1"/>
  </r>
  <r>
    <s v="COUNTY"/>
    <x v="73"/>
    <s v="14319018"/>
    <n v="51.35"/>
    <n v="51.35"/>
    <x v="2"/>
    <d v="2017-01-31T00:00:00"/>
    <x v="9"/>
    <n v="5773810"/>
    <n v="51.35"/>
    <n v="1"/>
  </r>
  <r>
    <s v="COUNTY"/>
    <x v="73"/>
    <s v="14319018"/>
    <n v="256.75"/>
    <n v="256.75"/>
    <x v="2"/>
    <d v="2017-01-31T00:00:00"/>
    <x v="9"/>
    <n v="5772740"/>
    <n v="51.35"/>
    <n v="5"/>
  </r>
  <r>
    <s v="AWH"/>
    <x v="73"/>
    <s v="14497989"/>
    <n v="51.35"/>
    <n v="51.35"/>
    <x v="2"/>
    <d v="2017-02-28T00:00:00"/>
    <x v="10"/>
    <n v="5013452"/>
    <n v="51.35"/>
    <n v="1"/>
  </r>
  <r>
    <s v="COUNTY"/>
    <x v="73"/>
    <s v="14497989"/>
    <n v="51.35"/>
    <n v="51.35"/>
    <x v="2"/>
    <d v="2017-02-28T00:00:00"/>
    <x v="10"/>
    <n v="5773810"/>
    <n v="51.35"/>
    <n v="1"/>
  </r>
  <r>
    <s v="COUNTY"/>
    <x v="73"/>
    <s v="14497989"/>
    <n v="256.75"/>
    <n v="256.75"/>
    <x v="2"/>
    <d v="2017-02-28T00:00:00"/>
    <x v="10"/>
    <n v="5013423"/>
    <n v="51.35"/>
    <n v="5"/>
  </r>
  <r>
    <s v="AWH"/>
    <x v="73"/>
    <s v="14767594"/>
    <n v="51.35"/>
    <n v="51.35"/>
    <x v="2"/>
    <d v="2017-03-31T00:00:00"/>
    <x v="11"/>
    <n v="5013452"/>
    <n v="51.35"/>
    <n v="1"/>
  </r>
  <r>
    <s v="COUNTY"/>
    <x v="73"/>
    <s v="14767594"/>
    <n v="51.35"/>
    <n v="51.35"/>
    <x v="2"/>
    <d v="2017-03-31T00:00:00"/>
    <x v="11"/>
    <n v="5773810"/>
    <n v="51.35"/>
    <n v="1"/>
  </r>
  <r>
    <s v="COUNTY"/>
    <x v="73"/>
    <s v="14767594"/>
    <n v="256.75"/>
    <n v="256.75"/>
    <x v="2"/>
    <d v="2017-03-31T00:00:00"/>
    <x v="11"/>
    <n v="5772740"/>
    <n v="51.35"/>
    <n v="5"/>
  </r>
  <r>
    <s v="COUNTY"/>
    <x v="74"/>
    <s v="778627"/>
    <n v="-23.07"/>
    <n v="23.07"/>
    <x v="4"/>
    <d v="2016-04-05T00:00:00"/>
    <x v="0"/>
    <n v="5707970"/>
    <n v="-23.07"/>
    <n v="1"/>
  </r>
  <r>
    <s v="COUNTY"/>
    <x v="75"/>
    <s v="12822783"/>
    <n v="17.57"/>
    <n v="17.57"/>
    <x v="2"/>
    <d v="2016-07-31T00:00:00"/>
    <x v="3"/>
    <n v="5011049"/>
    <n v="17.57"/>
    <n v="1"/>
  </r>
  <r>
    <s v="COUNTY"/>
    <x v="75"/>
    <s v="13084370"/>
    <n v="17.57"/>
    <n v="17.57"/>
    <x v="2"/>
    <d v="2016-08-31T00:00:00"/>
    <x v="4"/>
    <n v="5011049"/>
    <n v="17.57"/>
    <n v="1"/>
  </r>
  <r>
    <s v="COUNTY"/>
    <x v="75"/>
    <s v="13360500"/>
    <n v="17.57"/>
    <n v="17.57"/>
    <x v="2"/>
    <d v="2016-09-30T00:00:00"/>
    <x v="5"/>
    <n v="5011049"/>
    <n v="17.57"/>
    <n v="1"/>
  </r>
  <r>
    <s v="COUNTY"/>
    <x v="75"/>
    <s v="869404"/>
    <n v="-118.79"/>
    <n v="118.79"/>
    <x v="2"/>
    <d v="2016-10-21T00:00:00"/>
    <x v="6"/>
    <n v="5011049"/>
    <n v="17.57"/>
    <n v="-6.760956175298805"/>
  </r>
  <r>
    <s v="COUNTY"/>
    <x v="76"/>
    <s v="11790529"/>
    <n v="9.4"/>
    <n v="9.4"/>
    <x v="2"/>
    <d v="2016-04-01T00:00:00"/>
    <x v="0"/>
    <n v="5016821"/>
    <n v="9.4"/>
    <n v="1"/>
  </r>
  <r>
    <s v="COUNTY"/>
    <x v="76"/>
    <s v="11790540"/>
    <n v="9.4"/>
    <n v="9.4"/>
    <x v="2"/>
    <d v="2016-05-01T00:00:00"/>
    <x v="1"/>
    <n v="5016821"/>
    <n v="9.4"/>
    <n v="1"/>
  </r>
  <r>
    <s v="COUNTY"/>
    <x v="76"/>
    <s v="12565517"/>
    <n v="9.4"/>
    <n v="9.4"/>
    <x v="2"/>
    <d v="2016-06-01T00:00:00"/>
    <x v="2"/>
    <n v="5016821"/>
    <n v="9.4"/>
    <n v="1"/>
  </r>
  <r>
    <s v="COUNTY"/>
    <x v="76"/>
    <s v="12565570"/>
    <n v="9.4"/>
    <n v="9.4"/>
    <x v="2"/>
    <d v="2016-07-01T00:00:00"/>
    <x v="3"/>
    <n v="5016821"/>
    <n v="9.4"/>
    <n v="1"/>
  </r>
  <r>
    <s v="COUNTY"/>
    <x v="76"/>
    <s v="12565586"/>
    <n v="9.4"/>
    <n v="9.4"/>
    <x v="2"/>
    <d v="2016-08-01T00:00:00"/>
    <x v="4"/>
    <n v="5016821"/>
    <n v="9.4"/>
    <n v="1"/>
  </r>
  <r>
    <s v="COUNTY"/>
    <x v="76"/>
    <s v="13360456"/>
    <n v="9.4"/>
    <n v="9.4"/>
    <x v="2"/>
    <d v="2016-09-01T00:00:00"/>
    <x v="5"/>
    <n v="5016821"/>
    <n v="9.4"/>
    <n v="1"/>
  </r>
  <r>
    <s v="COUNTY"/>
    <x v="76"/>
    <s v="13360478"/>
    <n v="9.4"/>
    <n v="9.4"/>
    <x v="2"/>
    <d v="2016-10-01T00:00:00"/>
    <x v="6"/>
    <n v="5016821"/>
    <n v="9.4"/>
    <n v="1"/>
  </r>
  <r>
    <s v="COUNTY"/>
    <x v="76"/>
    <s v="13360488"/>
    <n v="9.4"/>
    <n v="9.4"/>
    <x v="2"/>
    <d v="2016-11-01T00:00:00"/>
    <x v="7"/>
    <n v="5016821"/>
    <n v="9.4"/>
    <n v="1"/>
  </r>
  <r>
    <s v="COUNTY"/>
    <x v="76"/>
    <s v="14071048"/>
    <n v="9.4"/>
    <n v="9.4"/>
    <x v="2"/>
    <d v="2016-12-01T00:00:00"/>
    <x v="8"/>
    <n v="5016821"/>
    <n v="9.4"/>
    <n v="1"/>
  </r>
  <r>
    <s v="COUNTY"/>
    <x v="76"/>
    <s v="14118647"/>
    <n v="9.4"/>
    <n v="9.4"/>
    <x v="2"/>
    <d v="2017-01-01T00:00:00"/>
    <x v="9"/>
    <n v="5016821"/>
    <n v="9.4"/>
    <n v="1"/>
  </r>
  <r>
    <s v="COUNTY"/>
    <x v="76"/>
    <s v="14118662"/>
    <n v="9.4"/>
    <n v="9.4"/>
    <x v="2"/>
    <d v="2017-02-01T00:00:00"/>
    <x v="10"/>
    <n v="5016821"/>
    <n v="9.4"/>
    <n v="1"/>
  </r>
  <r>
    <s v="COUNTY"/>
    <x v="76"/>
    <s v="14767430"/>
    <n v="9.4"/>
    <n v="9.4"/>
    <x v="2"/>
    <d v="2017-03-01T00:00:00"/>
    <x v="11"/>
    <n v="5016821"/>
    <n v="9.4"/>
    <n v="1"/>
  </r>
  <r>
    <s v="COUNTY"/>
    <x v="77"/>
    <s v="11548096"/>
    <n v="16.399999999999999"/>
    <n v="16.399999999999999"/>
    <x v="2"/>
    <d v="2016-04-01T00:00:00"/>
    <x v="0"/>
    <n v="5773320"/>
    <n v="16.399999999999999"/>
    <n v="1"/>
  </r>
  <r>
    <s v="COUNTY"/>
    <x v="77"/>
    <s v="11548096"/>
    <n v="78.760000000000005"/>
    <n v="78.760000000000005"/>
    <x v="2"/>
    <d v="2016-04-01T00:00:00"/>
    <x v="0"/>
    <n v="5005863"/>
    <n v="16.399999999999999"/>
    <n v="4.8024390243902451"/>
  </r>
  <r>
    <s v="COUNTY"/>
    <x v="77"/>
    <s v="11790529"/>
    <n v="16.41"/>
    <n v="16.41"/>
    <x v="2"/>
    <d v="2016-04-01T00:00:00"/>
    <x v="0"/>
    <n v="5762160"/>
    <n v="16.399999999999999"/>
    <n v="1.0006097560975611"/>
  </r>
  <r>
    <s v="COUNTY"/>
    <x v="77"/>
    <s v="11790529"/>
    <n v="42.06"/>
    <n v="42.06"/>
    <x v="2"/>
    <d v="2016-04-01T00:00:00"/>
    <x v="0"/>
    <n v="5012779"/>
    <n v="16.399999999999999"/>
    <n v="2.5646341463414637"/>
  </r>
  <r>
    <s v="COUNTY"/>
    <x v="77"/>
    <s v="777499"/>
    <n v="7.01"/>
    <n v="7.01"/>
    <x v="2"/>
    <d v="2016-04-04T00:00:00"/>
    <x v="0"/>
    <n v="5004751"/>
    <n v="16.399999999999999"/>
    <n v="0.42743902439024395"/>
  </r>
  <r>
    <s v="COUNTY"/>
    <x v="77"/>
    <s v="11790540"/>
    <n v="16.41"/>
    <n v="16.41"/>
    <x v="2"/>
    <d v="2016-05-01T00:00:00"/>
    <x v="1"/>
    <n v="5762160"/>
    <n v="16.399999999999999"/>
    <n v="1.0006097560975611"/>
  </r>
  <r>
    <s v="COUNTY"/>
    <x v="77"/>
    <s v="11790540"/>
    <n v="42.06"/>
    <n v="42.06"/>
    <x v="2"/>
    <d v="2016-05-01T00:00:00"/>
    <x v="1"/>
    <n v="5012779"/>
    <n v="16.399999999999999"/>
    <n v="2.5646341463414637"/>
  </r>
  <r>
    <s v="COUNTY"/>
    <x v="77"/>
    <s v="12281663"/>
    <n v="16.399999999999999"/>
    <n v="16.399999999999999"/>
    <x v="2"/>
    <d v="2016-05-01T00:00:00"/>
    <x v="1"/>
    <n v="5773320"/>
    <n v="16.399999999999999"/>
    <n v="1"/>
  </r>
  <r>
    <s v="COUNTY"/>
    <x v="77"/>
    <s v="12281663"/>
    <n v="85.77"/>
    <n v="85.77"/>
    <x v="2"/>
    <d v="2016-05-01T00:00:00"/>
    <x v="1"/>
    <n v="5005863"/>
    <n v="16.399999999999999"/>
    <n v="5.2298780487804883"/>
  </r>
  <r>
    <s v="COUNTY"/>
    <x v="77"/>
    <s v="12281732"/>
    <n v="16.399999999999999"/>
    <n v="16.399999999999999"/>
    <x v="2"/>
    <d v="2016-06-01T00:00:00"/>
    <x v="2"/>
    <n v="5773320"/>
    <n v="16.399999999999999"/>
    <n v="1"/>
  </r>
  <r>
    <s v="COUNTY"/>
    <x v="77"/>
    <s v="12281732"/>
    <n v="85.77"/>
    <n v="85.77"/>
    <x v="2"/>
    <d v="2016-06-01T00:00:00"/>
    <x v="2"/>
    <n v="5005863"/>
    <n v="16.399999999999999"/>
    <n v="5.2298780487804883"/>
  </r>
  <r>
    <s v="COUNTY"/>
    <x v="77"/>
    <s v="12565517"/>
    <n v="16.41"/>
    <n v="16.41"/>
    <x v="2"/>
    <d v="2016-06-01T00:00:00"/>
    <x v="2"/>
    <n v="5762160"/>
    <n v="16.399999999999999"/>
    <n v="1.0006097560975611"/>
  </r>
  <r>
    <s v="COUNTY"/>
    <x v="77"/>
    <s v="12565517"/>
    <n v="42.06"/>
    <n v="42.06"/>
    <x v="2"/>
    <d v="2016-06-01T00:00:00"/>
    <x v="2"/>
    <n v="5012779"/>
    <n v="16.399999999999999"/>
    <n v="2.5646341463414637"/>
  </r>
  <r>
    <s v="COUNTY"/>
    <x v="77"/>
    <s v="12281752"/>
    <n v="16.399999999999999"/>
    <n v="16.399999999999999"/>
    <x v="2"/>
    <d v="2016-07-01T00:00:00"/>
    <x v="3"/>
    <n v="5773320"/>
    <n v="16.399999999999999"/>
    <n v="1"/>
  </r>
  <r>
    <s v="COUNTY"/>
    <x v="77"/>
    <s v="12281752"/>
    <n v="85.77"/>
    <n v="85.77"/>
    <x v="2"/>
    <d v="2016-07-01T00:00:00"/>
    <x v="3"/>
    <n v="5005863"/>
    <n v="16.399999999999999"/>
    <n v="5.2298780487804883"/>
  </r>
  <r>
    <s v="COUNTY"/>
    <x v="77"/>
    <s v="12565570"/>
    <n v="16.41"/>
    <n v="16.41"/>
    <x v="2"/>
    <d v="2016-07-01T00:00:00"/>
    <x v="3"/>
    <n v="5762160"/>
    <n v="16.399999999999999"/>
    <n v="1.0006097560975611"/>
  </r>
  <r>
    <s v="COUNTY"/>
    <x v="77"/>
    <s v="12565570"/>
    <n v="42.06"/>
    <n v="42.06"/>
    <x v="2"/>
    <d v="2016-07-01T00:00:00"/>
    <x v="3"/>
    <n v="5012779"/>
    <n v="16.399999999999999"/>
    <n v="2.5646341463414637"/>
  </r>
  <r>
    <s v="COUNTY"/>
    <x v="77"/>
    <s v="12565586"/>
    <n v="16.41"/>
    <n v="16.41"/>
    <x v="2"/>
    <d v="2016-08-01T00:00:00"/>
    <x v="4"/>
    <n v="5762160"/>
    <n v="16.399999999999999"/>
    <n v="1.0006097560975611"/>
  </r>
  <r>
    <s v="COUNTY"/>
    <x v="77"/>
    <s v="12565586"/>
    <n v="42.06"/>
    <n v="42.06"/>
    <x v="2"/>
    <d v="2016-08-01T00:00:00"/>
    <x v="4"/>
    <n v="5012779"/>
    <n v="16.399999999999999"/>
    <n v="2.5646341463414637"/>
  </r>
  <r>
    <s v="COUNTY"/>
    <x v="77"/>
    <s v="13084312"/>
    <n v="16.399999999999999"/>
    <n v="16.399999999999999"/>
    <x v="2"/>
    <d v="2016-08-01T00:00:00"/>
    <x v="4"/>
    <n v="5773320"/>
    <n v="16.399999999999999"/>
    <n v="1"/>
  </r>
  <r>
    <s v="COUNTY"/>
    <x v="77"/>
    <s v="13084312"/>
    <n v="85.77"/>
    <n v="85.77"/>
    <x v="2"/>
    <d v="2016-08-01T00:00:00"/>
    <x v="4"/>
    <n v="5005863"/>
    <n v="16.399999999999999"/>
    <n v="5.2298780487804883"/>
  </r>
  <r>
    <s v="COUNTY"/>
    <x v="77"/>
    <s v="13084332"/>
    <n v="16.399999999999999"/>
    <n v="16.399999999999999"/>
    <x v="2"/>
    <d v="2016-09-01T00:00:00"/>
    <x v="5"/>
    <n v="5773320"/>
    <n v="16.399999999999999"/>
    <n v="1"/>
  </r>
  <r>
    <s v="COUNTY"/>
    <x v="77"/>
    <s v="13084332"/>
    <n v="85.77"/>
    <n v="85.77"/>
    <x v="2"/>
    <d v="2016-09-01T00:00:00"/>
    <x v="5"/>
    <n v="5005863"/>
    <n v="16.399999999999999"/>
    <n v="5.2298780487804883"/>
  </r>
  <r>
    <s v="COUNTY"/>
    <x v="77"/>
    <s v="13360456"/>
    <n v="16.41"/>
    <n v="16.41"/>
    <x v="2"/>
    <d v="2016-09-01T00:00:00"/>
    <x v="5"/>
    <n v="5762160"/>
    <n v="16.399999999999999"/>
    <n v="1.0006097560975611"/>
  </r>
  <r>
    <s v="COUNTY"/>
    <x v="77"/>
    <s v="13360456"/>
    <n v="42.06"/>
    <n v="42.06"/>
    <x v="2"/>
    <d v="2016-09-01T00:00:00"/>
    <x v="5"/>
    <n v="5012779"/>
    <n v="16.399999999999999"/>
    <n v="2.5646341463414637"/>
  </r>
  <r>
    <s v="COUNTY"/>
    <x v="77"/>
    <s v="13084344"/>
    <n v="16.399999999999999"/>
    <n v="16.399999999999999"/>
    <x v="2"/>
    <d v="2016-10-01T00:00:00"/>
    <x v="6"/>
    <n v="5773320"/>
    <n v="16.399999999999999"/>
    <n v="1"/>
  </r>
  <r>
    <s v="COUNTY"/>
    <x v="77"/>
    <s v="13084344"/>
    <n v="85.77"/>
    <n v="85.77"/>
    <x v="2"/>
    <d v="2016-10-01T00:00:00"/>
    <x v="6"/>
    <n v="5005863"/>
    <n v="16.399999999999999"/>
    <n v="5.2298780487804883"/>
  </r>
  <r>
    <s v="COUNTY"/>
    <x v="77"/>
    <s v="13360478"/>
    <n v="16.41"/>
    <n v="16.41"/>
    <x v="2"/>
    <d v="2016-10-01T00:00:00"/>
    <x v="6"/>
    <n v="5762160"/>
    <n v="16.399999999999999"/>
    <n v="1.0006097560975611"/>
  </r>
  <r>
    <s v="COUNTY"/>
    <x v="77"/>
    <s v="13360478"/>
    <n v="42.06"/>
    <n v="42.06"/>
    <x v="2"/>
    <d v="2016-10-01T00:00:00"/>
    <x v="6"/>
    <n v="5012779"/>
    <n v="16.399999999999999"/>
    <n v="2.5646341463414637"/>
  </r>
  <r>
    <s v="COUNTY"/>
    <x v="77"/>
    <s v="13360488"/>
    <n v="16.41"/>
    <n v="16.41"/>
    <x v="2"/>
    <d v="2016-11-01T00:00:00"/>
    <x v="7"/>
    <n v="5762160"/>
    <n v="16.399999999999999"/>
    <n v="1.0006097560975611"/>
  </r>
  <r>
    <s v="COUNTY"/>
    <x v="77"/>
    <s v="13360488"/>
    <n v="42.06"/>
    <n v="42.06"/>
    <x v="2"/>
    <d v="2016-11-01T00:00:00"/>
    <x v="7"/>
    <n v="5012779"/>
    <n v="16.399999999999999"/>
    <n v="2.5646341463414637"/>
  </r>
  <r>
    <s v="COUNTY"/>
    <x v="77"/>
    <s v="13860659"/>
    <n v="16.399999999999999"/>
    <n v="16.399999999999999"/>
    <x v="2"/>
    <d v="2016-11-01T00:00:00"/>
    <x v="7"/>
    <n v="5773320"/>
    <n v="16.399999999999999"/>
    <n v="1"/>
  </r>
  <r>
    <s v="COUNTY"/>
    <x v="77"/>
    <s v="13860659"/>
    <n v="85.77"/>
    <n v="85.77"/>
    <x v="2"/>
    <d v="2016-11-01T00:00:00"/>
    <x v="7"/>
    <n v="5005863"/>
    <n v="16.399999999999999"/>
    <n v="5.2298780487804883"/>
  </r>
  <r>
    <s v="COUNTY"/>
    <x v="77"/>
    <s v="13860671"/>
    <n v="16.399999999999999"/>
    <n v="16.399999999999999"/>
    <x v="2"/>
    <d v="2016-12-01T00:00:00"/>
    <x v="8"/>
    <n v="5773320"/>
    <n v="16.399999999999999"/>
    <n v="1"/>
  </r>
  <r>
    <s v="COUNTY"/>
    <x v="77"/>
    <s v="13860671"/>
    <n v="85.77"/>
    <n v="85.77"/>
    <x v="2"/>
    <d v="2016-12-01T00:00:00"/>
    <x v="8"/>
    <n v="5005863"/>
    <n v="16.399999999999999"/>
    <n v="5.2298780487804883"/>
  </r>
  <r>
    <s v="COUNTY"/>
    <x v="77"/>
    <s v="14071048"/>
    <n v="16.41"/>
    <n v="16.41"/>
    <x v="2"/>
    <d v="2016-12-01T00:00:00"/>
    <x v="8"/>
    <n v="5762160"/>
    <n v="16.399999999999999"/>
    <n v="1.0006097560975611"/>
  </r>
  <r>
    <s v="COUNTY"/>
    <x v="77"/>
    <s v="14071048"/>
    <n v="35.049999999999997"/>
    <n v="35.049999999999997"/>
    <x v="2"/>
    <d v="2016-12-01T00:00:00"/>
    <x v="8"/>
    <n v="5012779"/>
    <n v="16.399999999999999"/>
    <n v="2.1371951219512195"/>
  </r>
  <r>
    <s v="COUNTY"/>
    <x v="77"/>
    <s v="891473"/>
    <n v="-8.41"/>
    <n v="8.41"/>
    <x v="2"/>
    <d v="2016-12-08T00:00:00"/>
    <x v="8"/>
    <n v="5004349"/>
    <n v="16.399999999999999"/>
    <n v="-0.5128048780487805"/>
  </r>
  <r>
    <s v="COUNTY"/>
    <x v="77"/>
    <s v="895548"/>
    <n v="5.26"/>
    <n v="5.26"/>
    <x v="2"/>
    <d v="2016-12-20T00:00:00"/>
    <x v="8"/>
    <n v="5000853"/>
    <n v="16.399999999999999"/>
    <n v="0.32073170731707318"/>
  </r>
  <r>
    <s v="COUNTY"/>
    <x v="77"/>
    <s v="891475"/>
    <n v="-14.02"/>
    <n v="14.02"/>
    <x v="2"/>
    <d v="2017-01-01T00:00:00"/>
    <x v="9"/>
    <n v="5004349"/>
    <n v="16.399999999999999"/>
    <n v="-0.8548780487804879"/>
  </r>
  <r>
    <s v="COUNTY"/>
    <x v="77"/>
    <s v="13860681"/>
    <n v="16.399999999999999"/>
    <n v="16.399999999999999"/>
    <x v="2"/>
    <d v="2017-01-01T00:00:00"/>
    <x v="9"/>
    <n v="5773320"/>
    <n v="16.399999999999999"/>
    <n v="1"/>
  </r>
  <r>
    <s v="COUNTY"/>
    <x v="77"/>
    <s v="13860681"/>
    <n v="85.77"/>
    <n v="85.77"/>
    <x v="2"/>
    <d v="2017-01-01T00:00:00"/>
    <x v="9"/>
    <n v="5005863"/>
    <n v="16.399999999999999"/>
    <n v="5.2298780487804883"/>
  </r>
  <r>
    <s v="COUNTY"/>
    <x v="77"/>
    <s v="14118647"/>
    <n v="16.41"/>
    <n v="16.41"/>
    <x v="2"/>
    <d v="2017-01-01T00:00:00"/>
    <x v="9"/>
    <n v="5762160"/>
    <n v="16.399999999999999"/>
    <n v="1.0006097560975611"/>
  </r>
  <r>
    <s v="COUNTY"/>
    <x v="77"/>
    <s v="14118647"/>
    <n v="35.049999999999997"/>
    <n v="35.049999999999997"/>
    <x v="2"/>
    <d v="2017-01-01T00:00:00"/>
    <x v="9"/>
    <n v="5012779"/>
    <n v="16.399999999999999"/>
    <n v="2.1371951219512195"/>
  </r>
  <r>
    <s v="COUNTY"/>
    <x v="77"/>
    <s v="14118662"/>
    <n v="16.41"/>
    <n v="16.41"/>
    <x v="2"/>
    <d v="2017-02-01T00:00:00"/>
    <x v="10"/>
    <n v="5762160"/>
    <n v="16.399999999999999"/>
    <n v="1.0006097560975611"/>
  </r>
  <r>
    <s v="COUNTY"/>
    <x v="77"/>
    <s v="14118662"/>
    <n v="35.049999999999997"/>
    <n v="35.049999999999997"/>
    <x v="2"/>
    <d v="2017-02-01T00:00:00"/>
    <x v="10"/>
    <n v="5012779"/>
    <n v="16.399999999999999"/>
    <n v="2.1371951219512195"/>
  </r>
  <r>
    <s v="COUNTY"/>
    <x v="77"/>
    <s v="14497656"/>
    <n v="16.399999999999999"/>
    <n v="16.399999999999999"/>
    <x v="2"/>
    <d v="2017-02-01T00:00:00"/>
    <x v="10"/>
    <n v="5773320"/>
    <n v="16.399999999999999"/>
    <n v="1"/>
  </r>
  <r>
    <s v="COUNTY"/>
    <x v="77"/>
    <s v="14497656"/>
    <n v="63.09"/>
    <n v="63.09"/>
    <x v="2"/>
    <d v="2017-02-01T00:00:00"/>
    <x v="10"/>
    <n v="5005863"/>
    <n v="16.399999999999999"/>
    <n v="3.8469512195121958"/>
  </r>
  <r>
    <s v="COUNTY"/>
    <x v="77"/>
    <s v="917627"/>
    <n v="-5.26"/>
    <n v="5.26"/>
    <x v="2"/>
    <d v="2017-02-03T00:00:00"/>
    <x v="10"/>
    <n v="5011734"/>
    <n v="16.399999999999999"/>
    <n v="-0.32073170731707318"/>
  </r>
  <r>
    <s v="COUNTY"/>
    <x v="77"/>
    <s v="921357"/>
    <n v="-4.33"/>
    <n v="4.33"/>
    <x v="2"/>
    <d v="2017-02-21T00:00:00"/>
    <x v="10"/>
    <n v="5001432"/>
    <n v="16.399999999999999"/>
    <n v="-0.26402439024390245"/>
  </r>
  <r>
    <s v="COUNTY"/>
    <x v="77"/>
    <s v="14497685"/>
    <n v="16.399999999999999"/>
    <n v="16.399999999999999"/>
    <x v="2"/>
    <d v="2017-03-01T00:00:00"/>
    <x v="11"/>
    <n v="5773320"/>
    <n v="16.399999999999999"/>
    <n v="1"/>
  </r>
  <r>
    <s v="COUNTY"/>
    <x v="77"/>
    <s v="14497685"/>
    <n v="63.09"/>
    <n v="63.09"/>
    <x v="2"/>
    <d v="2017-03-01T00:00:00"/>
    <x v="11"/>
    <n v="5005863"/>
    <n v="16.399999999999999"/>
    <n v="3.8469512195121958"/>
  </r>
  <r>
    <s v="COUNTY"/>
    <x v="77"/>
    <s v="14767430"/>
    <n v="16.41"/>
    <n v="16.41"/>
    <x v="2"/>
    <d v="2017-03-01T00:00:00"/>
    <x v="11"/>
    <n v="5762160"/>
    <n v="16.399999999999999"/>
    <n v="1.0006097560975611"/>
  </r>
  <r>
    <s v="COUNTY"/>
    <x v="77"/>
    <s v="14767430"/>
    <n v="28.04"/>
    <n v="28.04"/>
    <x v="2"/>
    <d v="2017-03-01T00:00:00"/>
    <x v="11"/>
    <n v="5012779"/>
    <n v="16.399999999999999"/>
    <n v="1.7097560975609758"/>
  </r>
  <r>
    <s v="COUNTY"/>
    <x v="77"/>
    <s v="895380"/>
    <n v="1.6"/>
    <n v="1.6"/>
    <x v="2"/>
    <d v="2016-12-19T00:00:00"/>
    <x v="8"/>
    <n v="5012164"/>
    <n v="16.399999999999999"/>
    <n v="9.7560975609756115E-2"/>
  </r>
  <r>
    <s v="COUNTY"/>
    <x v="78"/>
    <s v="784116"/>
    <n v="15"/>
    <n v="15"/>
    <x v="2"/>
    <d v="2016-04-12T00:00:00"/>
    <x v="0"/>
    <n v="5756080"/>
    <n v="64.95"/>
    <n v="0.23094688221709006"/>
  </r>
  <r>
    <s v="COUNTY"/>
    <x v="78"/>
    <s v="12053654"/>
    <n v="64.95"/>
    <n v="64.95"/>
    <x v="2"/>
    <d v="2016-04-30T00:00:00"/>
    <x v="0"/>
    <n v="5757130"/>
    <n v="64.95"/>
    <n v="1"/>
  </r>
  <r>
    <s v="COUNTY"/>
    <x v="78"/>
    <s v="12053654"/>
    <n v="30"/>
    <n v="30"/>
    <x v="2"/>
    <d v="2016-04-30T00:00:00"/>
    <x v="0"/>
    <n v="5770170"/>
    <n v="64.95"/>
    <n v="0.46189376443418012"/>
  </r>
  <r>
    <s v="COUNTY"/>
    <x v="78"/>
    <s v="12281785"/>
    <n v="64.95"/>
    <n v="64.95"/>
    <x v="2"/>
    <d v="2016-05-31T00:00:00"/>
    <x v="1"/>
    <n v="5757130"/>
    <n v="64.95"/>
    <n v="1"/>
  </r>
  <r>
    <s v="COUNTY"/>
    <x v="78"/>
    <s v="12281785"/>
    <n v="30"/>
    <n v="30"/>
    <x v="2"/>
    <d v="2016-05-31T00:00:00"/>
    <x v="1"/>
    <n v="5770170"/>
    <n v="64.95"/>
    <n v="0.46189376443418012"/>
  </r>
  <r>
    <s v="COUNTY"/>
    <x v="78"/>
    <s v="808994"/>
    <n v="32.549999999999997"/>
    <n v="32.549999999999997"/>
    <x v="2"/>
    <d v="2016-06-01T00:00:00"/>
    <x v="2"/>
    <n v="5010865"/>
    <n v="64.95"/>
    <n v="0.50115473441108538"/>
  </r>
  <r>
    <s v="COUNTY"/>
    <x v="78"/>
    <s v="813177"/>
    <n v="15"/>
    <n v="15"/>
    <x v="2"/>
    <d v="2016-06-21T00:00:00"/>
    <x v="2"/>
    <n v="5756080"/>
    <n v="64.95"/>
    <n v="0.23094688221709006"/>
  </r>
  <r>
    <s v="COUNTY"/>
    <x v="78"/>
    <s v="12565628"/>
    <n v="64.95"/>
    <n v="64.95"/>
    <x v="2"/>
    <d v="2016-06-30T00:00:00"/>
    <x v="2"/>
    <n v="5757130"/>
    <n v="64.95"/>
    <n v="1"/>
  </r>
  <r>
    <s v="COUNTY"/>
    <x v="78"/>
    <s v="12565628"/>
    <n v="30"/>
    <n v="30"/>
    <x v="2"/>
    <d v="2016-06-30T00:00:00"/>
    <x v="2"/>
    <n v="5770170"/>
    <n v="64.95"/>
    <n v="0.46189376443418012"/>
  </r>
  <r>
    <s v="COUNTY"/>
    <x v="78"/>
    <s v="828341"/>
    <n v="15"/>
    <n v="15"/>
    <x v="2"/>
    <d v="2016-07-22T00:00:00"/>
    <x v="3"/>
    <n v="5010629"/>
    <n v="64.95"/>
    <n v="0.23094688221709006"/>
  </r>
  <r>
    <s v="COUNTY"/>
    <x v="78"/>
    <s v="828342"/>
    <n v="15"/>
    <n v="15"/>
    <x v="2"/>
    <d v="2016-07-22T00:00:00"/>
    <x v="3"/>
    <n v="5010521"/>
    <n v="64.95"/>
    <n v="0.23094688221709006"/>
  </r>
  <r>
    <s v="COUNTY"/>
    <x v="78"/>
    <s v="12822783"/>
    <n v="97.5"/>
    <n v="97.5"/>
    <x v="2"/>
    <d v="2016-07-31T00:00:00"/>
    <x v="3"/>
    <n v="5010865"/>
    <n v="64.95"/>
    <n v="1.5011547344110854"/>
  </r>
  <r>
    <s v="COUNTY"/>
    <x v="78"/>
    <s v="12822783"/>
    <n v="30"/>
    <n v="30"/>
    <x v="2"/>
    <d v="2016-07-31T00:00:00"/>
    <x v="3"/>
    <n v="5770170"/>
    <n v="64.95"/>
    <n v="0.46189376443418012"/>
  </r>
  <r>
    <s v="COUNTY"/>
    <x v="78"/>
    <s v="834618"/>
    <n v="-32.549999999999997"/>
    <n v="32.549999999999997"/>
    <x v="2"/>
    <d v="2016-08-05T00:00:00"/>
    <x v="4"/>
    <n v="5010865"/>
    <n v="64.95"/>
    <n v="-0.50115473441108538"/>
  </r>
  <r>
    <s v="COUNTY"/>
    <x v="78"/>
    <s v="13084370"/>
    <n v="97.5"/>
    <n v="97.5"/>
    <x v="2"/>
    <d v="2016-08-31T00:00:00"/>
    <x v="4"/>
    <n v="5757130"/>
    <n v="64.95"/>
    <n v="1.5011547344110854"/>
  </r>
  <r>
    <s v="COUNTY"/>
    <x v="78"/>
    <s v="13084370"/>
    <n v="30"/>
    <n v="30"/>
    <x v="2"/>
    <d v="2016-08-31T00:00:00"/>
    <x v="4"/>
    <n v="5770170"/>
    <n v="64.95"/>
    <n v="0.46189376443418012"/>
  </r>
  <r>
    <s v="COUNTY"/>
    <x v="78"/>
    <s v="850144"/>
    <n v="-32.549999999999997"/>
    <n v="32.549999999999997"/>
    <x v="2"/>
    <d v="2016-09-01T00:00:00"/>
    <x v="5"/>
    <n v="5010865"/>
    <n v="64.95"/>
    <n v="-0.50115473441108538"/>
  </r>
  <r>
    <s v="COUNTY"/>
    <x v="78"/>
    <s v="13360500"/>
    <n v="64.95"/>
    <n v="64.95"/>
    <x v="2"/>
    <d v="2016-09-30T00:00:00"/>
    <x v="5"/>
    <n v="5757130"/>
    <n v="64.95"/>
    <n v="1"/>
  </r>
  <r>
    <s v="COUNTY"/>
    <x v="78"/>
    <s v="13360500"/>
    <n v="30"/>
    <n v="30"/>
    <x v="2"/>
    <d v="2016-09-30T00:00:00"/>
    <x v="5"/>
    <n v="5770170"/>
    <n v="64.95"/>
    <n v="0.46189376443418012"/>
  </r>
  <r>
    <s v="COUNTY"/>
    <x v="78"/>
    <s v="13629847"/>
    <n v="64.95"/>
    <n v="64.95"/>
    <x v="2"/>
    <d v="2016-10-31T00:00:00"/>
    <x v="6"/>
    <n v="5757130"/>
    <n v="64.95"/>
    <n v="1"/>
  </r>
  <r>
    <s v="COUNTY"/>
    <x v="78"/>
    <s v="13629847"/>
    <n v="30"/>
    <n v="30"/>
    <x v="2"/>
    <d v="2016-10-31T00:00:00"/>
    <x v="6"/>
    <n v="5770170"/>
    <n v="64.95"/>
    <n v="0.46189376443418012"/>
  </r>
  <r>
    <s v="COUNTY"/>
    <x v="78"/>
    <s v="13860703"/>
    <n v="64.95"/>
    <n v="64.95"/>
    <x v="2"/>
    <d v="2016-11-30T00:00:00"/>
    <x v="7"/>
    <n v="5757130"/>
    <n v="64.95"/>
    <n v="1"/>
  </r>
  <r>
    <s v="COUNTY"/>
    <x v="78"/>
    <s v="13860703"/>
    <n v="30"/>
    <n v="30"/>
    <x v="2"/>
    <d v="2016-11-30T00:00:00"/>
    <x v="7"/>
    <n v="5770170"/>
    <n v="64.95"/>
    <n v="0.46189376443418012"/>
  </r>
  <r>
    <s v="COUNTY"/>
    <x v="78"/>
    <s v="14071088"/>
    <n v="64.95"/>
    <n v="64.95"/>
    <x v="2"/>
    <d v="2016-12-31T00:00:00"/>
    <x v="8"/>
    <n v="5757130"/>
    <n v="64.95"/>
    <n v="1"/>
  </r>
  <r>
    <s v="COUNTY"/>
    <x v="78"/>
    <s v="14071088"/>
    <n v="30"/>
    <n v="30"/>
    <x v="2"/>
    <d v="2016-12-31T00:00:00"/>
    <x v="8"/>
    <n v="5770170"/>
    <n v="64.95"/>
    <n v="0.46189376443418012"/>
  </r>
  <r>
    <s v="COUNTY"/>
    <x v="78"/>
    <s v="14319018"/>
    <n v="64.95"/>
    <n v="64.95"/>
    <x v="2"/>
    <d v="2017-01-31T00:00:00"/>
    <x v="9"/>
    <n v="5757130"/>
    <n v="64.95"/>
    <n v="1"/>
  </r>
  <r>
    <s v="COUNTY"/>
    <x v="78"/>
    <s v="14319018"/>
    <n v="30"/>
    <n v="30"/>
    <x v="2"/>
    <d v="2017-01-31T00:00:00"/>
    <x v="9"/>
    <n v="5770170"/>
    <n v="64.95"/>
    <n v="0.46189376443418012"/>
  </r>
  <r>
    <s v="COUNTY"/>
    <x v="78"/>
    <s v="14497989"/>
    <n v="64.95"/>
    <n v="64.95"/>
    <x v="2"/>
    <d v="2017-02-28T00:00:00"/>
    <x v="10"/>
    <n v="5757130"/>
    <n v="64.95"/>
    <n v="1"/>
  </r>
  <r>
    <s v="COUNTY"/>
    <x v="78"/>
    <s v="14497989"/>
    <n v="30"/>
    <n v="30"/>
    <x v="2"/>
    <d v="2017-02-28T00:00:00"/>
    <x v="10"/>
    <n v="5770170"/>
    <n v="64.95"/>
    <n v="0.46189376443418012"/>
  </r>
  <r>
    <s v="COUNTY"/>
    <x v="78"/>
    <s v="14767594"/>
    <n v="64.95"/>
    <n v="64.95"/>
    <x v="2"/>
    <d v="2017-03-31T00:00:00"/>
    <x v="11"/>
    <n v="5757130"/>
    <n v="64.95"/>
    <n v="1"/>
  </r>
  <r>
    <s v="COUNTY"/>
    <x v="78"/>
    <s v="14767594"/>
    <n v="30"/>
    <n v="30"/>
    <x v="2"/>
    <d v="2017-03-31T00:00:00"/>
    <x v="11"/>
    <n v="5770170"/>
    <n v="64.95"/>
    <n v="0.46189376443418012"/>
  </r>
  <r>
    <s v="COUNTY"/>
    <x v="79"/>
    <s v="800498"/>
    <n v="15"/>
    <n v="15"/>
    <x v="2"/>
    <d v="2016-05-24T00:00:00"/>
    <x v="1"/>
    <n v="5756080"/>
    <n v="15"/>
    <n v="1"/>
  </r>
  <r>
    <s v="COUNTY"/>
    <x v="79"/>
    <s v="869315"/>
    <n v="15"/>
    <n v="15"/>
    <x v="2"/>
    <d v="2016-10-14T00:00:00"/>
    <x v="6"/>
    <n v="5010865"/>
    <n v="15"/>
    <n v="1"/>
  </r>
  <r>
    <s v="COUNTY"/>
    <x v="79"/>
    <s v="880338"/>
    <n v="15"/>
    <n v="15"/>
    <x v="2"/>
    <d v="2016-11-10T00:00:00"/>
    <x v="7"/>
    <n v="5732950"/>
    <n v="15"/>
    <n v="1"/>
  </r>
  <r>
    <s v="COUNTY"/>
    <x v="79"/>
    <s v="880342"/>
    <n v="15"/>
    <n v="15"/>
    <x v="2"/>
    <d v="2016-11-10T00:00:00"/>
    <x v="7"/>
    <n v="5010369"/>
    <n v="15"/>
    <n v="1"/>
  </r>
  <r>
    <s v="COUNTY"/>
    <x v="79"/>
    <s v="880484"/>
    <n v="15"/>
    <n v="15"/>
    <x v="2"/>
    <d v="2016-11-11T00:00:00"/>
    <x v="7"/>
    <n v="5777690"/>
    <n v="15"/>
    <n v="1"/>
  </r>
  <r>
    <s v="COUNTY"/>
    <x v="79"/>
    <s v="880485"/>
    <n v="15"/>
    <n v="15"/>
    <x v="2"/>
    <d v="2016-11-11T00:00:00"/>
    <x v="7"/>
    <n v="5015112"/>
    <n v="15"/>
    <n v="1"/>
  </r>
  <r>
    <s v="COUNTY"/>
    <x v="79"/>
    <s v="880486"/>
    <n v="15"/>
    <n v="15"/>
    <x v="2"/>
    <d v="2016-11-11T00:00:00"/>
    <x v="7"/>
    <n v="5782970"/>
    <n v="15"/>
    <n v="1"/>
  </r>
  <r>
    <s v="COUNTY"/>
    <x v="79"/>
    <s v="880487"/>
    <n v="15"/>
    <n v="15"/>
    <x v="2"/>
    <d v="2016-11-11T00:00:00"/>
    <x v="7"/>
    <n v="5775550"/>
    <n v="15"/>
    <n v="1"/>
  </r>
  <r>
    <s v="COUNTY"/>
    <x v="79"/>
    <s v="880488"/>
    <n v="15"/>
    <n v="15"/>
    <x v="2"/>
    <d v="2016-11-11T00:00:00"/>
    <x v="7"/>
    <n v="5010845"/>
    <n v="15"/>
    <n v="1"/>
  </r>
  <r>
    <s v="COUNTY"/>
    <x v="79"/>
    <s v="880489"/>
    <n v="15"/>
    <n v="15"/>
    <x v="2"/>
    <d v="2016-11-11T00:00:00"/>
    <x v="7"/>
    <n v="5721640"/>
    <n v="15"/>
    <n v="1"/>
  </r>
  <r>
    <s v="COUNTY"/>
    <x v="79"/>
    <s v="883407"/>
    <n v="15"/>
    <n v="15"/>
    <x v="2"/>
    <d v="2016-11-17T00:00:00"/>
    <x v="7"/>
    <n v="5776830"/>
    <n v="15"/>
    <n v="1"/>
  </r>
  <r>
    <s v="COUNTY"/>
    <x v="79"/>
    <s v="883409"/>
    <n v="15"/>
    <n v="15"/>
    <x v="2"/>
    <d v="2016-11-17T00:00:00"/>
    <x v="7"/>
    <n v="5732950"/>
    <n v="15"/>
    <n v="1"/>
  </r>
  <r>
    <s v="COUNTY"/>
    <x v="79"/>
    <s v="883410"/>
    <n v="15"/>
    <n v="15"/>
    <x v="2"/>
    <d v="2016-11-17T00:00:00"/>
    <x v="7"/>
    <n v="5010369"/>
    <n v="15"/>
    <n v="1"/>
  </r>
  <r>
    <s v="COUNTY"/>
    <x v="79"/>
    <s v="883411"/>
    <n v="15"/>
    <n v="15"/>
    <x v="2"/>
    <d v="2016-11-17T00:00:00"/>
    <x v="7"/>
    <n v="5010498"/>
    <n v="15"/>
    <n v="1"/>
  </r>
  <r>
    <s v="COUNTY"/>
    <x v="79"/>
    <s v="885688"/>
    <n v="15"/>
    <n v="15"/>
    <x v="2"/>
    <d v="2016-11-18T00:00:00"/>
    <x v="7"/>
    <n v="5770170"/>
    <n v="15"/>
    <n v="1"/>
  </r>
  <r>
    <s v="COUNTY"/>
    <x v="79"/>
    <s v="885689"/>
    <n v="15"/>
    <n v="15"/>
    <x v="2"/>
    <d v="2016-11-18T00:00:00"/>
    <x v="7"/>
    <n v="5775550"/>
    <n v="15"/>
    <n v="1"/>
  </r>
  <r>
    <s v="COUNTY"/>
    <x v="79"/>
    <s v="885690"/>
    <n v="15"/>
    <n v="15"/>
    <x v="2"/>
    <d v="2016-11-18T00:00:00"/>
    <x v="7"/>
    <n v="5721640"/>
    <n v="15"/>
    <n v="1"/>
  </r>
  <r>
    <s v="COUNTY"/>
    <x v="79"/>
    <s v="887100"/>
    <n v="15"/>
    <n v="15"/>
    <x v="2"/>
    <d v="2016-11-22T00:00:00"/>
    <x v="7"/>
    <n v="5782970"/>
    <n v="15"/>
    <n v="1"/>
  </r>
  <r>
    <s v="COUNTY"/>
    <x v="79"/>
    <s v="887172"/>
    <n v="15"/>
    <n v="15"/>
    <x v="2"/>
    <d v="2016-11-24T00:00:00"/>
    <x v="7"/>
    <n v="5732950"/>
    <n v="15"/>
    <n v="1"/>
  </r>
  <r>
    <s v="COUNTY"/>
    <x v="79"/>
    <s v="887173"/>
    <n v="15"/>
    <n v="15"/>
    <x v="2"/>
    <d v="2016-11-24T00:00:00"/>
    <x v="7"/>
    <n v="5010369"/>
    <n v="15"/>
    <n v="1"/>
  </r>
  <r>
    <s v="COUNTY"/>
    <x v="79"/>
    <s v="887917"/>
    <n v="15"/>
    <n v="15"/>
    <x v="2"/>
    <d v="2016-11-29T00:00:00"/>
    <x v="7"/>
    <n v="5782970"/>
    <n v="15"/>
    <n v="1"/>
  </r>
  <r>
    <s v="COUNTY"/>
    <x v="79"/>
    <s v="891636"/>
    <n v="15"/>
    <n v="15"/>
    <x v="2"/>
    <d v="2016-12-01T00:00:00"/>
    <x v="8"/>
    <n v="5776830"/>
    <n v="15"/>
    <n v="1"/>
  </r>
  <r>
    <s v="COUNTY"/>
    <x v="79"/>
    <s v="891639"/>
    <n v="15"/>
    <n v="15"/>
    <x v="2"/>
    <d v="2016-12-01T00:00:00"/>
    <x v="8"/>
    <n v="5732950"/>
    <n v="15"/>
    <n v="1"/>
  </r>
  <r>
    <s v="COUNTY"/>
    <x v="79"/>
    <s v="891670"/>
    <n v="15"/>
    <n v="15"/>
    <x v="2"/>
    <d v="2016-12-02T00:00:00"/>
    <x v="8"/>
    <n v="5015112"/>
    <n v="15"/>
    <n v="1"/>
  </r>
  <r>
    <s v="COUNTY"/>
    <x v="79"/>
    <s v="891671"/>
    <n v="15"/>
    <n v="15"/>
    <x v="2"/>
    <d v="2016-12-02T00:00:00"/>
    <x v="8"/>
    <n v="5782970"/>
    <n v="15"/>
    <n v="1"/>
  </r>
  <r>
    <s v="COUNTY"/>
    <x v="79"/>
    <s v="891672"/>
    <n v="15"/>
    <n v="15"/>
    <x v="2"/>
    <d v="2016-12-02T00:00:00"/>
    <x v="8"/>
    <n v="5775550"/>
    <n v="15"/>
    <n v="1"/>
  </r>
  <r>
    <s v="COUNTY"/>
    <x v="79"/>
    <s v="891673"/>
    <n v="15"/>
    <n v="15"/>
    <x v="2"/>
    <d v="2016-12-02T00:00:00"/>
    <x v="8"/>
    <n v="5721640"/>
    <n v="15"/>
    <n v="1"/>
  </r>
  <r>
    <s v="COUNTY"/>
    <x v="79"/>
    <s v="892129"/>
    <n v="15"/>
    <n v="15"/>
    <x v="2"/>
    <d v="2016-12-06T00:00:00"/>
    <x v="8"/>
    <n v="5010664"/>
    <n v="15"/>
    <n v="1"/>
  </r>
  <r>
    <s v="COUNTY"/>
    <x v="79"/>
    <s v="892966"/>
    <n v="45"/>
    <n v="45"/>
    <x v="2"/>
    <d v="2016-12-13T00:00:00"/>
    <x v="8"/>
    <n v="5010369"/>
    <n v="15"/>
    <n v="3"/>
  </r>
  <r>
    <s v="COUNTY"/>
    <x v="79"/>
    <s v="895057"/>
    <n v="15"/>
    <n v="15"/>
    <x v="2"/>
    <d v="2016-12-15T00:00:00"/>
    <x v="8"/>
    <n v="5732950"/>
    <n v="15"/>
    <n v="1"/>
  </r>
  <r>
    <s v="COUNTY"/>
    <x v="79"/>
    <s v="895060"/>
    <n v="15"/>
    <n v="15"/>
    <x v="2"/>
    <d v="2016-12-15T00:00:00"/>
    <x v="8"/>
    <n v="5010369"/>
    <n v="15"/>
    <n v="1"/>
  </r>
  <r>
    <s v="COUNTY"/>
    <x v="79"/>
    <s v="907019"/>
    <n v="-15"/>
    <n v="15"/>
    <x v="2"/>
    <d v="2017-01-04T00:00:00"/>
    <x v="9"/>
    <n v="5770170"/>
    <n v="15"/>
    <n v="-1"/>
  </r>
  <r>
    <s v="COUNTY"/>
    <x v="79"/>
    <s v="909092"/>
    <n v="15"/>
    <n v="15"/>
    <x v="2"/>
    <d v="2017-01-05T00:00:00"/>
    <x v="9"/>
    <n v="5732950"/>
    <n v="15"/>
    <n v="1"/>
  </r>
  <r>
    <s v="COUNTY"/>
    <x v="79"/>
    <s v="909096"/>
    <n v="15"/>
    <n v="15"/>
    <x v="2"/>
    <d v="2017-01-05T00:00:00"/>
    <x v="9"/>
    <n v="5010369"/>
    <n v="15"/>
    <n v="1"/>
  </r>
  <r>
    <s v="COUNTY"/>
    <x v="79"/>
    <s v="0"/>
    <n v="-90"/>
    <n v="90"/>
    <x v="2"/>
    <d v="2017-01-06T00:00:00"/>
    <x v="9"/>
    <n v="5010369"/>
    <n v="15"/>
    <n v="-6"/>
  </r>
  <r>
    <s v="COUNTY"/>
    <x v="79"/>
    <s v="912246"/>
    <n v="15"/>
    <n v="15"/>
    <x v="2"/>
    <d v="2017-01-12T00:00:00"/>
    <x v="9"/>
    <n v="5776830"/>
    <n v="15"/>
    <n v="1"/>
  </r>
  <r>
    <s v="COUNTY"/>
    <x v="79"/>
    <s v="912294"/>
    <n v="15"/>
    <n v="15"/>
    <x v="2"/>
    <d v="2017-01-12T00:00:00"/>
    <x v="9"/>
    <n v="5732950"/>
    <n v="15"/>
    <n v="1"/>
  </r>
  <r>
    <s v="COUNTY"/>
    <x v="79"/>
    <s v="912326"/>
    <n v="15"/>
    <n v="15"/>
    <x v="2"/>
    <d v="2017-01-13T00:00:00"/>
    <x v="9"/>
    <n v="5782970"/>
    <n v="15"/>
    <n v="1"/>
  </r>
  <r>
    <s v="COUNTY"/>
    <x v="79"/>
    <s v="914067"/>
    <n v="15"/>
    <n v="15"/>
    <x v="2"/>
    <d v="2017-01-19T00:00:00"/>
    <x v="9"/>
    <n v="5732950"/>
    <n v="15"/>
    <n v="1"/>
  </r>
  <r>
    <s v="COUNTY"/>
    <x v="79"/>
    <s v="914118"/>
    <n v="15"/>
    <n v="15"/>
    <x v="2"/>
    <d v="2017-01-24T00:00:00"/>
    <x v="9"/>
    <n v="5782970"/>
    <n v="15"/>
    <n v="1"/>
  </r>
  <r>
    <s v="COUNTY"/>
    <x v="79"/>
    <s v="914219"/>
    <n v="15"/>
    <n v="15"/>
    <x v="2"/>
    <d v="2017-01-27T00:00:00"/>
    <x v="9"/>
    <n v="5782970"/>
    <n v="15"/>
    <n v="1"/>
  </r>
  <r>
    <s v="COUNTY"/>
    <x v="79"/>
    <s v="917970"/>
    <n v="15"/>
    <n v="15"/>
    <x v="2"/>
    <d v="2017-02-02T00:00:00"/>
    <x v="10"/>
    <n v="5732950"/>
    <n v="15"/>
    <n v="1"/>
  </r>
  <r>
    <s v="COUNTY"/>
    <x v="79"/>
    <s v="921280"/>
    <n v="15"/>
    <n v="15"/>
    <x v="2"/>
    <d v="2017-02-16T00:00:00"/>
    <x v="10"/>
    <n v="5732950"/>
    <n v="15"/>
    <n v="1"/>
  </r>
  <r>
    <s v="COUNTY"/>
    <x v="79"/>
    <s v="923722"/>
    <n v="15"/>
    <n v="15"/>
    <x v="2"/>
    <d v="2017-02-23T00:00:00"/>
    <x v="10"/>
    <n v="5732950"/>
    <n v="15"/>
    <n v="1"/>
  </r>
  <r>
    <s v="COUNTY"/>
    <x v="79"/>
    <s v="926430"/>
    <n v="15"/>
    <n v="15"/>
    <x v="2"/>
    <d v="2017-02-28T00:00:00"/>
    <x v="10"/>
    <n v="5782970"/>
    <n v="15"/>
    <n v="1"/>
  </r>
  <r>
    <s v="COUNTY"/>
    <x v="79"/>
    <s v="927463"/>
    <n v="15"/>
    <n v="15"/>
    <x v="2"/>
    <d v="2017-03-02T00:00:00"/>
    <x v="11"/>
    <n v="5732950"/>
    <n v="15"/>
    <n v="1"/>
  </r>
  <r>
    <s v="COUNTY"/>
    <x v="79"/>
    <s v="932204"/>
    <n v="15"/>
    <n v="15"/>
    <x v="2"/>
    <d v="2017-03-14T00:00:00"/>
    <x v="11"/>
    <n v="5782970"/>
    <n v="15"/>
    <n v="1"/>
  </r>
  <r>
    <s v="COUNTY"/>
    <x v="79"/>
    <s v="936913"/>
    <n v="15"/>
    <n v="15"/>
    <x v="2"/>
    <d v="2017-03-23T00:00:00"/>
    <x v="11"/>
    <n v="5732950"/>
    <n v="15"/>
    <n v="1"/>
  </r>
  <r>
    <s v="COUNTY"/>
    <x v="79"/>
    <s v="937241"/>
    <n v="15"/>
    <n v="15"/>
    <x v="2"/>
    <d v="2017-03-24T00:00:00"/>
    <x v="11"/>
    <n v="5782970"/>
    <n v="15"/>
    <n v="1"/>
  </r>
  <r>
    <s v="COUNTY"/>
    <x v="79"/>
    <s v="939032"/>
    <n v="15"/>
    <n v="15"/>
    <x v="2"/>
    <d v="2017-03-28T00:00:00"/>
    <x v="11"/>
    <n v="5782970"/>
    <n v="15"/>
    <n v="1"/>
  </r>
  <r>
    <s v="COUNTY"/>
    <x v="79"/>
    <s v="939086"/>
    <n v="15"/>
    <n v="15"/>
    <x v="2"/>
    <d v="2017-03-30T00:00:00"/>
    <x v="11"/>
    <n v="5732950"/>
    <n v="15"/>
    <n v="1"/>
  </r>
  <r>
    <s v="COUNTY"/>
    <x v="79"/>
    <s v="939118"/>
    <n v="15"/>
    <n v="15"/>
    <x v="2"/>
    <d v="2017-03-31T00:00:00"/>
    <x v="11"/>
    <n v="5777690"/>
    <n v="15"/>
    <n v="1"/>
  </r>
  <r>
    <s v="COUNTY"/>
    <x v="79"/>
    <s v="939119"/>
    <n v="15"/>
    <n v="15"/>
    <x v="2"/>
    <d v="2017-03-31T00:00:00"/>
    <x v="11"/>
    <n v="5015112"/>
    <n v="15"/>
    <n v="1"/>
  </r>
  <r>
    <s v="COUNTY"/>
    <x v="79"/>
    <s v="939121"/>
    <n v="15"/>
    <n v="15"/>
    <x v="2"/>
    <d v="2017-03-31T00:00:00"/>
    <x v="11"/>
    <n v="5721640"/>
    <n v="15"/>
    <n v="1"/>
  </r>
  <r>
    <s v="COUNTY"/>
    <x v="80"/>
    <s v="12053654"/>
    <n v="130.19999999999999"/>
    <n v="130.19999999999999"/>
    <x v="2"/>
    <d v="2016-04-30T00:00:00"/>
    <x v="0"/>
    <n v="5776830"/>
    <n v="15"/>
    <n v="8.68"/>
  </r>
  <r>
    <s v="COUNTY"/>
    <x v="80"/>
    <s v="12281785"/>
    <n v="130.19999999999999"/>
    <n v="130.19999999999999"/>
    <x v="2"/>
    <d v="2016-05-31T00:00:00"/>
    <x v="1"/>
    <n v="5776830"/>
    <n v="15"/>
    <n v="8.68"/>
  </r>
  <r>
    <s v="COUNTY"/>
    <x v="80"/>
    <s v="12565628"/>
    <n v="130.19999999999999"/>
    <n v="130.19999999999999"/>
    <x v="2"/>
    <d v="2016-06-30T00:00:00"/>
    <x v="2"/>
    <n v="5776830"/>
    <n v="15"/>
    <n v="8.68"/>
  </r>
  <r>
    <s v="COUNTY"/>
    <x v="80"/>
    <s v="12822783"/>
    <n v="130.19999999999999"/>
    <n v="130.19999999999999"/>
    <x v="2"/>
    <d v="2016-07-31T00:00:00"/>
    <x v="3"/>
    <n v="5776830"/>
    <n v="15"/>
    <n v="8.68"/>
  </r>
  <r>
    <s v="COUNTY"/>
    <x v="80"/>
    <s v="13084370"/>
    <n v="130.19999999999999"/>
    <n v="130.19999999999999"/>
    <x v="2"/>
    <d v="2016-08-31T00:00:00"/>
    <x v="4"/>
    <n v="5776830"/>
    <n v="15"/>
    <n v="8.68"/>
  </r>
  <r>
    <s v="COUNTY"/>
    <x v="80"/>
    <s v="13360500"/>
    <n v="130.19999999999999"/>
    <n v="130.19999999999999"/>
    <x v="2"/>
    <d v="2016-09-30T00:00:00"/>
    <x v="5"/>
    <n v="5776830"/>
    <n v="15"/>
    <n v="8.68"/>
  </r>
  <r>
    <s v="COUNTY"/>
    <x v="80"/>
    <s v="13629847"/>
    <n v="130.19999999999999"/>
    <n v="130.19999999999999"/>
    <x v="2"/>
    <d v="2016-10-31T00:00:00"/>
    <x v="6"/>
    <n v="5776830"/>
    <n v="15"/>
    <n v="8.68"/>
  </r>
  <r>
    <s v="COUNTY"/>
    <x v="80"/>
    <s v="13860703"/>
    <n v="130.19999999999999"/>
    <n v="130.19999999999999"/>
    <x v="2"/>
    <d v="2016-11-30T00:00:00"/>
    <x v="7"/>
    <n v="5776830"/>
    <n v="15"/>
    <n v="8.68"/>
  </r>
  <r>
    <s v="COUNTY"/>
    <x v="80"/>
    <s v="14071088"/>
    <n v="130.19999999999999"/>
    <n v="130.19999999999999"/>
    <x v="2"/>
    <d v="2016-12-31T00:00:00"/>
    <x v="8"/>
    <n v="5776830"/>
    <n v="15"/>
    <n v="8.68"/>
  </r>
  <r>
    <s v="COUNTY"/>
    <x v="80"/>
    <s v="14319018"/>
    <n v="130.19999999999999"/>
    <n v="130.19999999999999"/>
    <x v="2"/>
    <d v="2017-01-31T00:00:00"/>
    <x v="9"/>
    <n v="5776830"/>
    <n v="15"/>
    <n v="8.68"/>
  </r>
  <r>
    <s v="COUNTY"/>
    <x v="80"/>
    <s v="14497989"/>
    <n v="130.19999999999999"/>
    <n v="130.19999999999999"/>
    <x v="2"/>
    <d v="2017-02-28T00:00:00"/>
    <x v="10"/>
    <n v="5776830"/>
    <n v="15"/>
    <n v="8.68"/>
  </r>
  <r>
    <s v="COUNTY"/>
    <x v="80"/>
    <s v="14767594"/>
    <n v="130.19999999999999"/>
    <n v="130.19999999999999"/>
    <x v="2"/>
    <d v="2017-03-31T00:00:00"/>
    <x v="11"/>
    <n v="5776830"/>
    <n v="15"/>
    <n v="8.68"/>
  </r>
  <r>
    <s v="COUNTY"/>
    <x v="81"/>
    <s v="781811"/>
    <n v="5.77"/>
    <n v="5.77"/>
    <x v="2"/>
    <d v="2016-04-05T00:00:00"/>
    <x v="0"/>
    <n v="5748430"/>
    <n v="23.07"/>
    <n v="0.25010836584308621"/>
  </r>
  <r>
    <s v="SpokCity"/>
    <x v="81"/>
    <s v="782213"/>
    <n v="46.14"/>
    <n v="46.14"/>
    <x v="2"/>
    <d v="2016-04-07T00:00:00"/>
    <x v="0"/>
    <n v="5707640"/>
    <n v="23.07"/>
    <n v="2"/>
  </r>
  <r>
    <s v="COUNTY"/>
    <x v="81"/>
    <s v="782214"/>
    <n v="5.77"/>
    <n v="5.77"/>
    <x v="2"/>
    <d v="2016-04-07T00:00:00"/>
    <x v="0"/>
    <n v="5729730"/>
    <n v="23.07"/>
    <n v="0.25010836584308621"/>
  </r>
  <r>
    <s v="COUNTY"/>
    <x v="81"/>
    <s v="782224"/>
    <n v="5.77"/>
    <n v="5.77"/>
    <x v="2"/>
    <d v="2016-04-08T00:00:00"/>
    <x v="0"/>
    <n v="5777690"/>
    <n v="23.07"/>
    <n v="0.25010836584308621"/>
  </r>
  <r>
    <s v="COUNTY"/>
    <x v="81"/>
    <s v="782225"/>
    <n v="5.77"/>
    <n v="5.77"/>
    <x v="2"/>
    <d v="2016-04-08T00:00:00"/>
    <x v="0"/>
    <n v="5775550"/>
    <n v="23.07"/>
    <n v="0.25010836584308621"/>
  </r>
  <r>
    <s v="COUNTY"/>
    <x v="81"/>
    <s v="784145"/>
    <n v="92.28"/>
    <n v="92.28"/>
    <x v="2"/>
    <d v="2016-04-12T00:00:00"/>
    <x v="0"/>
    <n v="5010407"/>
    <n v="23.07"/>
    <n v="4"/>
  </r>
  <r>
    <s v="COUNTY"/>
    <x v="81"/>
    <s v="784146"/>
    <n v="5.77"/>
    <n v="5.77"/>
    <x v="2"/>
    <d v="2016-04-12T00:00:00"/>
    <x v="0"/>
    <n v="5010649"/>
    <n v="23.07"/>
    <n v="0.25010836584308621"/>
  </r>
  <r>
    <s v="COUNTY"/>
    <x v="81"/>
    <s v="784147"/>
    <n v="5.77"/>
    <n v="5.77"/>
    <x v="2"/>
    <d v="2016-04-12T00:00:00"/>
    <x v="0"/>
    <n v="5753470"/>
    <n v="23.07"/>
    <n v="0.25010836584308621"/>
  </r>
  <r>
    <s v="COUNTY"/>
    <x v="81"/>
    <s v="784148"/>
    <n v="5.88"/>
    <n v="5.88"/>
    <x v="2"/>
    <d v="2016-04-12T00:00:00"/>
    <x v="0"/>
    <n v="5014001"/>
    <n v="23.07"/>
    <n v="0.25487646293888166"/>
  </r>
  <r>
    <s v="COUNTY"/>
    <x v="81"/>
    <s v="784149"/>
    <n v="5.77"/>
    <n v="5.77"/>
    <x v="2"/>
    <d v="2016-04-12T00:00:00"/>
    <x v="0"/>
    <n v="5766300"/>
    <n v="23.07"/>
    <n v="0.25010836584308621"/>
  </r>
  <r>
    <s v="COUNTY"/>
    <x v="81"/>
    <s v="784150"/>
    <n v="5.77"/>
    <n v="5.77"/>
    <x v="2"/>
    <d v="2016-04-12T00:00:00"/>
    <x v="0"/>
    <n v="5727390"/>
    <n v="23.07"/>
    <n v="0.25010836584308621"/>
  </r>
  <r>
    <s v="COUNTY"/>
    <x v="81"/>
    <s v="784402"/>
    <n v="5.77"/>
    <n v="5.77"/>
    <x v="2"/>
    <d v="2016-04-14T00:00:00"/>
    <x v="0"/>
    <n v="5010851"/>
    <n v="23.07"/>
    <n v="0.25010836584308621"/>
  </r>
  <r>
    <s v="COUNTY"/>
    <x v="81"/>
    <s v="784454"/>
    <n v="23.07"/>
    <n v="23.07"/>
    <x v="2"/>
    <d v="2016-04-15T00:00:00"/>
    <x v="0"/>
    <n v="5012564"/>
    <n v="23.07"/>
    <n v="1"/>
  </r>
  <r>
    <s v="COUNTY"/>
    <x v="81"/>
    <s v="785957"/>
    <n v="5.77"/>
    <n v="5.77"/>
    <x v="2"/>
    <d v="2016-04-19T00:00:00"/>
    <x v="0"/>
    <n v="5748430"/>
    <n v="23.07"/>
    <n v="0.25010836584308621"/>
  </r>
  <r>
    <s v="COUNTY"/>
    <x v="81"/>
    <s v="785996"/>
    <n v="5.77"/>
    <n v="5.77"/>
    <x v="2"/>
    <d v="2016-04-21T00:00:00"/>
    <x v="0"/>
    <n v="5010740"/>
    <n v="23.07"/>
    <n v="0.25010836584308621"/>
  </r>
  <r>
    <s v="COUNTY"/>
    <x v="81"/>
    <s v="785997"/>
    <n v="11.54"/>
    <n v="11.54"/>
    <x v="2"/>
    <d v="2016-04-21T00:00:00"/>
    <x v="0"/>
    <n v="5010399"/>
    <n v="23.07"/>
    <n v="0.50021673168617242"/>
  </r>
  <r>
    <s v="COUNTY"/>
    <x v="81"/>
    <s v="785998"/>
    <n v="5.77"/>
    <n v="5.77"/>
    <x v="2"/>
    <d v="2016-04-21T00:00:00"/>
    <x v="0"/>
    <n v="5724070"/>
    <n v="23.07"/>
    <n v="0.25010836584308621"/>
  </r>
  <r>
    <s v="COUNTY"/>
    <x v="81"/>
    <s v="786556"/>
    <n v="5.77"/>
    <n v="5.77"/>
    <x v="2"/>
    <d v="2016-04-22T00:00:00"/>
    <x v="0"/>
    <n v="5012564"/>
    <n v="23.07"/>
    <n v="0.25010836584308621"/>
  </r>
  <r>
    <s v="COUNTY"/>
    <x v="81"/>
    <s v="786557"/>
    <n v="5.77"/>
    <n v="5.77"/>
    <x v="2"/>
    <d v="2016-04-22T00:00:00"/>
    <x v="0"/>
    <n v="5777690"/>
    <n v="23.07"/>
    <n v="0.25010836584308621"/>
  </r>
  <r>
    <s v="COUNTY"/>
    <x v="81"/>
    <s v="786558"/>
    <n v="5.77"/>
    <n v="5.77"/>
    <x v="2"/>
    <d v="2016-04-22T00:00:00"/>
    <x v="0"/>
    <n v="5775550"/>
    <n v="23.07"/>
    <n v="0.25010836584308621"/>
  </r>
  <r>
    <s v="COUNTY"/>
    <x v="81"/>
    <s v="788036"/>
    <n v="11.54"/>
    <n v="11.54"/>
    <x v="2"/>
    <d v="2016-04-26T00:00:00"/>
    <x v="0"/>
    <n v="5774030"/>
    <n v="23.07"/>
    <n v="0.50021673168617242"/>
  </r>
  <r>
    <s v="COUNTY"/>
    <x v="81"/>
    <s v="788037"/>
    <n v="5.77"/>
    <n v="5.77"/>
    <x v="2"/>
    <d v="2016-04-26T00:00:00"/>
    <x v="0"/>
    <n v="5765230"/>
    <n v="23.07"/>
    <n v="0.25010836584308621"/>
  </r>
  <r>
    <s v="COUNTY"/>
    <x v="81"/>
    <s v="788073"/>
    <n v="23.07"/>
    <n v="23.07"/>
    <x v="2"/>
    <d v="2016-04-27T00:00:00"/>
    <x v="0"/>
    <n v="5010387"/>
    <n v="23.07"/>
    <n v="1"/>
  </r>
  <r>
    <s v="COUNTY"/>
    <x v="81"/>
    <s v="788092"/>
    <n v="23.07"/>
    <n v="23.07"/>
    <x v="2"/>
    <d v="2016-04-28T00:00:00"/>
    <x v="0"/>
    <n v="5013019"/>
    <n v="23.07"/>
    <n v="1"/>
  </r>
  <r>
    <s v="COUNTY"/>
    <x v="81"/>
    <s v="788093"/>
    <n v="5.77"/>
    <n v="5.77"/>
    <x v="2"/>
    <d v="2016-04-28T00:00:00"/>
    <x v="0"/>
    <n v="5010740"/>
    <n v="23.07"/>
    <n v="0.25010836584308621"/>
  </r>
  <r>
    <s v="COUNTY"/>
    <x v="81"/>
    <s v="788094"/>
    <n v="5.77"/>
    <n v="5.77"/>
    <x v="2"/>
    <d v="2016-04-28T00:00:00"/>
    <x v="0"/>
    <n v="5010365"/>
    <n v="23.07"/>
    <n v="0.25010836584308621"/>
  </r>
  <r>
    <s v="COUNTY"/>
    <x v="81"/>
    <s v="788095"/>
    <n v="5.77"/>
    <n v="5.77"/>
    <x v="2"/>
    <d v="2016-04-28T00:00:00"/>
    <x v="0"/>
    <n v="5010883"/>
    <n v="23.07"/>
    <n v="0.25010836584308621"/>
  </r>
  <r>
    <s v="COUNTY"/>
    <x v="81"/>
    <s v="790004"/>
    <n v="69.209999999999994"/>
    <n v="69.209999999999994"/>
    <x v="2"/>
    <d v="2016-04-29T00:00:00"/>
    <x v="0"/>
    <n v="5758840"/>
    <n v="23.07"/>
    <n v="2.9999999999999996"/>
  </r>
  <r>
    <s v="COUNTY"/>
    <x v="81"/>
    <s v="794667"/>
    <n v="5.77"/>
    <n v="5.77"/>
    <x v="2"/>
    <d v="2016-05-03T00:00:00"/>
    <x v="1"/>
    <n v="5722480"/>
    <n v="23.07"/>
    <n v="0.25010836584308621"/>
  </r>
  <r>
    <s v="COUNTY"/>
    <x v="81"/>
    <s v="794668"/>
    <n v="5.77"/>
    <n v="5.77"/>
    <x v="2"/>
    <d v="2016-05-03T00:00:00"/>
    <x v="1"/>
    <n v="5016139"/>
    <n v="23.07"/>
    <n v="0.25010836584308621"/>
  </r>
  <r>
    <s v="COUNTY"/>
    <x v="81"/>
    <s v="795024"/>
    <n v="5.77"/>
    <n v="5.77"/>
    <x v="2"/>
    <d v="2016-05-05T00:00:00"/>
    <x v="1"/>
    <n v="5010740"/>
    <n v="23.07"/>
    <n v="0.25010836584308621"/>
  </r>
  <r>
    <s v="COUNTY"/>
    <x v="81"/>
    <s v="795025"/>
    <n v="5.77"/>
    <n v="5.77"/>
    <x v="2"/>
    <d v="2016-05-05T00:00:00"/>
    <x v="1"/>
    <n v="5011870"/>
    <n v="23.07"/>
    <n v="0.25010836584308621"/>
  </r>
  <r>
    <s v="COUNTY"/>
    <x v="81"/>
    <s v="795026"/>
    <n v="5.77"/>
    <n v="5.77"/>
    <x v="2"/>
    <d v="2016-05-05T00:00:00"/>
    <x v="1"/>
    <n v="5716330"/>
    <n v="23.07"/>
    <n v="0.25010836584308621"/>
  </r>
  <r>
    <s v="COUNTY"/>
    <x v="81"/>
    <s v="795027"/>
    <n v="5.77"/>
    <n v="5.77"/>
    <x v="2"/>
    <d v="2016-05-05T00:00:00"/>
    <x v="1"/>
    <n v="5724070"/>
    <n v="23.07"/>
    <n v="0.25010836584308621"/>
  </r>
  <r>
    <s v="COUNTY"/>
    <x v="81"/>
    <s v="795047"/>
    <n v="23.07"/>
    <n v="23.07"/>
    <x v="2"/>
    <d v="2016-05-06T00:00:00"/>
    <x v="1"/>
    <n v="5010387"/>
    <n v="23.07"/>
    <n v="1"/>
  </r>
  <r>
    <s v="COUNTY"/>
    <x v="81"/>
    <s v="795052"/>
    <n v="11.54"/>
    <n v="11.54"/>
    <x v="2"/>
    <d v="2016-05-06T00:00:00"/>
    <x v="1"/>
    <n v="5775550"/>
    <n v="23.07"/>
    <n v="0.50021673168617242"/>
  </r>
  <r>
    <s v="COUNTY"/>
    <x v="81"/>
    <s v="796042"/>
    <n v="5.77"/>
    <n v="5.77"/>
    <x v="2"/>
    <d v="2016-05-10T00:00:00"/>
    <x v="1"/>
    <n v="5727390"/>
    <n v="23.07"/>
    <n v="0.25010836584308621"/>
  </r>
  <r>
    <s v="COUNTY"/>
    <x v="81"/>
    <s v="796043"/>
    <n v="69.209999999999994"/>
    <n v="69.209999999999994"/>
    <x v="2"/>
    <d v="2016-05-10T00:00:00"/>
    <x v="1"/>
    <n v="5010337"/>
    <n v="23.07"/>
    <n v="2.9999999999999996"/>
  </r>
  <r>
    <s v="COUNTY"/>
    <x v="81"/>
    <s v="796610"/>
    <n v="46.14"/>
    <n v="46.14"/>
    <x v="2"/>
    <d v="2016-05-13T00:00:00"/>
    <x v="1"/>
    <n v="5010337"/>
    <n v="23.07"/>
    <n v="2"/>
  </r>
  <r>
    <s v="COUNTY"/>
    <x v="81"/>
    <s v="796652"/>
    <n v="5.77"/>
    <n v="5.77"/>
    <x v="2"/>
    <d v="2016-05-13T00:00:00"/>
    <x v="1"/>
    <n v="5775550"/>
    <n v="23.07"/>
    <n v="0.25010836584308621"/>
  </r>
  <r>
    <s v="COUNTY"/>
    <x v="81"/>
    <s v="797115"/>
    <n v="23.07"/>
    <n v="23.07"/>
    <x v="2"/>
    <d v="2016-05-17T00:00:00"/>
    <x v="1"/>
    <n v="5015019"/>
    <n v="23.07"/>
    <n v="1"/>
  </r>
  <r>
    <s v="COUNTY"/>
    <x v="81"/>
    <s v="797134"/>
    <n v="5.77"/>
    <n v="5.77"/>
    <x v="2"/>
    <d v="2016-05-17T00:00:00"/>
    <x v="1"/>
    <n v="5010671"/>
    <n v="23.07"/>
    <n v="0.25010836584308621"/>
  </r>
  <r>
    <s v="COUNTY"/>
    <x v="81"/>
    <s v="797600"/>
    <n v="23.07"/>
    <n v="23.07"/>
    <x v="2"/>
    <d v="2016-05-18T00:00:00"/>
    <x v="1"/>
    <n v="5776850"/>
    <n v="23.07"/>
    <n v="1"/>
  </r>
  <r>
    <s v="COUNTY"/>
    <x v="81"/>
    <s v="797601"/>
    <n v="23.07"/>
    <n v="23.07"/>
    <x v="2"/>
    <d v="2016-05-18T00:00:00"/>
    <x v="1"/>
    <n v="5727110"/>
    <n v="23.07"/>
    <n v="1"/>
  </r>
  <r>
    <s v="SpokCity"/>
    <x v="81"/>
    <s v="798223"/>
    <n v="23.07"/>
    <n v="23.07"/>
    <x v="2"/>
    <d v="2016-05-19T00:00:00"/>
    <x v="1"/>
    <n v="5707640"/>
    <n v="23.07"/>
    <n v="1"/>
  </r>
  <r>
    <s v="COUNTY"/>
    <x v="81"/>
    <s v="799685"/>
    <n v="5.77"/>
    <n v="5.77"/>
    <x v="2"/>
    <d v="2016-05-20T00:00:00"/>
    <x v="1"/>
    <n v="5775550"/>
    <n v="23.07"/>
    <n v="0.25010836584308621"/>
  </r>
  <r>
    <s v="COUNTY"/>
    <x v="81"/>
    <s v="800497"/>
    <n v="23.07"/>
    <n v="23.07"/>
    <x v="2"/>
    <d v="2016-05-24T00:00:00"/>
    <x v="1"/>
    <n v="5015019"/>
    <n v="23.07"/>
    <n v="1"/>
  </r>
  <r>
    <s v="COUNTY"/>
    <x v="81"/>
    <s v="800522"/>
    <n v="5.77"/>
    <n v="5.77"/>
    <x v="2"/>
    <d v="2016-05-24T00:00:00"/>
    <x v="1"/>
    <n v="5010924"/>
    <n v="23.07"/>
    <n v="0.25010836584308621"/>
  </r>
  <r>
    <s v="COUNTY"/>
    <x v="81"/>
    <s v="800523"/>
    <n v="5.77"/>
    <n v="5.77"/>
    <x v="2"/>
    <d v="2016-05-24T00:00:00"/>
    <x v="1"/>
    <n v="5016139"/>
    <n v="23.07"/>
    <n v="0.25010836584308621"/>
  </r>
  <r>
    <s v="COUNTY"/>
    <x v="81"/>
    <s v="800816"/>
    <n v="5.77"/>
    <n v="5.77"/>
    <x v="2"/>
    <d v="2016-05-26T00:00:00"/>
    <x v="1"/>
    <n v="5010726"/>
    <n v="23.07"/>
    <n v="0.25010836584308621"/>
  </r>
  <r>
    <s v="COUNTY"/>
    <x v="81"/>
    <s v="800817"/>
    <n v="5.77"/>
    <n v="5.77"/>
    <x v="2"/>
    <d v="2016-05-26T00:00:00"/>
    <x v="1"/>
    <n v="5010740"/>
    <n v="23.07"/>
    <n v="0.25010836584308621"/>
  </r>
  <r>
    <s v="COUNTY"/>
    <x v="81"/>
    <s v="800818"/>
    <n v="5.77"/>
    <n v="5.77"/>
    <x v="2"/>
    <d v="2016-05-26T00:00:00"/>
    <x v="1"/>
    <n v="5010365"/>
    <n v="23.07"/>
    <n v="0.25010836584308621"/>
  </r>
  <r>
    <s v="AWH"/>
    <x v="81"/>
    <s v="800820"/>
    <n v="46.14"/>
    <n v="46.14"/>
    <x v="2"/>
    <d v="2016-05-26T00:00:00"/>
    <x v="1"/>
    <n v="5010602"/>
    <n v="23.07"/>
    <n v="2"/>
  </r>
  <r>
    <s v="COUNTY"/>
    <x v="81"/>
    <s v="802005"/>
    <n v="11.54"/>
    <n v="11.54"/>
    <x v="2"/>
    <d v="2016-05-27T00:00:00"/>
    <x v="1"/>
    <n v="5012564"/>
    <n v="23.07"/>
    <n v="0.50021673168617242"/>
  </r>
  <r>
    <s v="COUNTY"/>
    <x v="81"/>
    <s v="802006"/>
    <n v="46.14"/>
    <n v="46.14"/>
    <x v="2"/>
    <d v="2016-05-27T00:00:00"/>
    <x v="1"/>
    <n v="5015019"/>
    <n v="23.07"/>
    <n v="2"/>
  </r>
  <r>
    <s v="COUNTY"/>
    <x v="81"/>
    <s v="802007"/>
    <n v="11.54"/>
    <n v="11.54"/>
    <x v="2"/>
    <d v="2016-05-27T00:00:00"/>
    <x v="1"/>
    <n v="5015112"/>
    <n v="23.07"/>
    <n v="0.50021673168617242"/>
  </r>
  <r>
    <s v="COUNTY"/>
    <x v="81"/>
    <s v="807256"/>
    <n v="5.77"/>
    <n v="5.77"/>
    <x v="2"/>
    <d v="2016-06-01T00:00:00"/>
    <x v="2"/>
    <n v="5010616"/>
    <n v="23.07"/>
    <n v="0.25010836584308621"/>
  </r>
  <r>
    <s v="COUNTY"/>
    <x v="81"/>
    <s v="807257"/>
    <n v="5.77"/>
    <n v="5.77"/>
    <x v="2"/>
    <d v="2016-06-01T00:00:00"/>
    <x v="2"/>
    <n v="5010671"/>
    <n v="23.07"/>
    <n v="0.25010836584308621"/>
  </r>
  <r>
    <s v="COUNTY"/>
    <x v="81"/>
    <s v="807258"/>
    <n v="5.77"/>
    <n v="5.77"/>
    <x v="2"/>
    <d v="2016-06-01T00:00:00"/>
    <x v="2"/>
    <n v="5761510"/>
    <n v="23.07"/>
    <n v="0.25010836584308621"/>
  </r>
  <r>
    <s v="COUNTY"/>
    <x v="81"/>
    <s v="807259"/>
    <n v="46.14"/>
    <n v="46.14"/>
    <x v="2"/>
    <d v="2016-06-01T00:00:00"/>
    <x v="2"/>
    <n v="5010721"/>
    <n v="23.07"/>
    <n v="2"/>
  </r>
  <r>
    <s v="COUNTY"/>
    <x v="81"/>
    <s v="807260"/>
    <n v="5.77"/>
    <n v="5.77"/>
    <x v="2"/>
    <d v="2016-06-01T00:00:00"/>
    <x v="2"/>
    <n v="5010533"/>
    <n v="23.07"/>
    <n v="0.25010836584308621"/>
  </r>
  <r>
    <s v="COUNTY"/>
    <x v="81"/>
    <s v="807261"/>
    <n v="5.77"/>
    <n v="5.77"/>
    <x v="2"/>
    <d v="2016-06-01T00:00:00"/>
    <x v="2"/>
    <n v="5010380"/>
    <n v="23.07"/>
    <n v="0.25010836584308621"/>
  </r>
  <r>
    <s v="COUNTY"/>
    <x v="81"/>
    <s v="808989"/>
    <n v="5.77"/>
    <n v="5.77"/>
    <x v="2"/>
    <d v="2016-06-02T00:00:00"/>
    <x v="2"/>
    <n v="5729730"/>
    <n v="23.07"/>
    <n v="0.25010836584308621"/>
  </r>
  <r>
    <s v="COUNTY"/>
    <x v="81"/>
    <s v="808990"/>
    <n v="5.77"/>
    <n v="5.77"/>
    <x v="2"/>
    <d v="2016-06-02T00:00:00"/>
    <x v="2"/>
    <n v="5729730"/>
    <n v="23.07"/>
    <n v="0.25010836584308621"/>
  </r>
  <r>
    <s v="COUNTY"/>
    <x v="81"/>
    <s v="808991"/>
    <n v="11.54"/>
    <n v="11.54"/>
    <x v="2"/>
    <d v="2016-06-02T00:00:00"/>
    <x v="2"/>
    <n v="5010681"/>
    <n v="23.07"/>
    <n v="0.50021673168617242"/>
  </r>
  <r>
    <s v="COUNTY"/>
    <x v="81"/>
    <s v="809008"/>
    <n v="11.54"/>
    <n v="11.54"/>
    <x v="2"/>
    <d v="2016-06-03T00:00:00"/>
    <x v="2"/>
    <n v="5012564"/>
    <n v="23.07"/>
    <n v="0.50021673168617242"/>
  </r>
  <r>
    <s v="COUNTY"/>
    <x v="81"/>
    <s v="810006"/>
    <n v="11.54"/>
    <n v="11.54"/>
    <x v="2"/>
    <d v="2016-06-07T00:00:00"/>
    <x v="2"/>
    <n v="5010407"/>
    <n v="23.07"/>
    <n v="0.50021673168617242"/>
  </r>
  <r>
    <s v="COUNTY"/>
    <x v="81"/>
    <s v="810007"/>
    <n v="11.54"/>
    <n v="11.54"/>
    <x v="2"/>
    <d v="2016-06-07T00:00:00"/>
    <x v="2"/>
    <n v="5010721"/>
    <n v="23.07"/>
    <n v="0.50021673168617242"/>
  </r>
  <r>
    <s v="COUNTY"/>
    <x v="81"/>
    <s v="810008"/>
    <n v="5.77"/>
    <n v="5.77"/>
    <x v="2"/>
    <d v="2016-06-07T00:00:00"/>
    <x v="2"/>
    <n v="5010533"/>
    <n v="23.07"/>
    <n v="0.25010836584308621"/>
  </r>
  <r>
    <s v="COUNTY"/>
    <x v="81"/>
    <s v="811055"/>
    <n v="5.77"/>
    <n v="5.77"/>
    <x v="2"/>
    <d v="2016-06-09T00:00:00"/>
    <x v="2"/>
    <n v="5781040"/>
    <n v="23.07"/>
    <n v="0.25010836584308621"/>
  </r>
  <r>
    <s v="COUNTY"/>
    <x v="81"/>
    <s v="811056"/>
    <n v="5.77"/>
    <n v="5.77"/>
    <x v="2"/>
    <d v="2016-06-09T00:00:00"/>
    <x v="2"/>
    <n v="5010851"/>
    <n v="23.07"/>
    <n v="0.25010836584308621"/>
  </r>
  <r>
    <s v="COUNTY"/>
    <x v="81"/>
    <s v="811057"/>
    <n v="5.77"/>
    <n v="5.77"/>
    <x v="2"/>
    <d v="2016-06-09T00:00:00"/>
    <x v="2"/>
    <n v="5716330"/>
    <n v="23.07"/>
    <n v="0.25010836584308621"/>
  </r>
  <r>
    <s v="COUNTY"/>
    <x v="81"/>
    <s v="811099"/>
    <n v="5.77"/>
    <n v="5.77"/>
    <x v="2"/>
    <d v="2016-06-10T00:00:00"/>
    <x v="2"/>
    <n v="5781040"/>
    <n v="23.07"/>
    <n v="0.25010836584308621"/>
  </r>
  <r>
    <s v="COUNTY"/>
    <x v="81"/>
    <s v="811104"/>
    <n v="23.07"/>
    <n v="23.07"/>
    <x v="2"/>
    <d v="2016-06-10T00:00:00"/>
    <x v="2"/>
    <n v="5758840"/>
    <n v="23.07"/>
    <n v="1"/>
  </r>
  <r>
    <s v="COUNTY"/>
    <x v="81"/>
    <s v="811591"/>
    <n v="5.77"/>
    <n v="5.77"/>
    <x v="2"/>
    <d v="2016-06-14T00:00:00"/>
    <x v="2"/>
    <n v="5010407"/>
    <n v="23.07"/>
    <n v="0.25010836584308621"/>
  </r>
  <r>
    <s v="COUNTY"/>
    <x v="81"/>
    <s v="811592"/>
    <n v="5.77"/>
    <n v="5.77"/>
    <x v="2"/>
    <d v="2016-06-14T00:00:00"/>
    <x v="2"/>
    <n v="5016139"/>
    <n v="23.07"/>
    <n v="0.25010836584308621"/>
  </r>
  <r>
    <s v="COUNTY"/>
    <x v="81"/>
    <s v="812764"/>
    <n v="5.77"/>
    <n v="5.77"/>
    <x v="2"/>
    <d v="2016-06-16T00:00:00"/>
    <x v="2"/>
    <n v="5729730"/>
    <n v="23.07"/>
    <n v="0.25010836584308621"/>
  </r>
  <r>
    <s v="COUNTY"/>
    <x v="81"/>
    <s v="812765"/>
    <n v="17.3"/>
    <n v="17.3"/>
    <x v="2"/>
    <d v="2016-06-16T00:00:00"/>
    <x v="2"/>
    <n v="5729730"/>
    <n v="23.07"/>
    <n v="0.74989163415691373"/>
  </r>
  <r>
    <s v="COUNTY"/>
    <x v="81"/>
    <s v="812766"/>
    <n v="5.77"/>
    <n v="5.77"/>
    <x v="2"/>
    <d v="2016-06-16T00:00:00"/>
    <x v="2"/>
    <n v="5010681"/>
    <n v="23.07"/>
    <n v="0.25010836584308621"/>
  </r>
  <r>
    <s v="COUNTY"/>
    <x v="81"/>
    <s v="812767"/>
    <n v="34.61"/>
    <n v="34.61"/>
    <x v="2"/>
    <d v="2016-06-16T00:00:00"/>
    <x v="2"/>
    <n v="5010982"/>
    <n v="23.07"/>
    <n v="1.5002167316861725"/>
  </r>
  <r>
    <s v="COUNTY"/>
    <x v="81"/>
    <s v="813138"/>
    <n v="5.77"/>
    <n v="5.77"/>
    <x v="2"/>
    <d v="2016-06-21T00:00:00"/>
    <x v="2"/>
    <n v="5010849"/>
    <n v="23.07"/>
    <n v="0.25010836584308621"/>
  </r>
  <r>
    <s v="COUNTY"/>
    <x v="81"/>
    <s v="813139"/>
    <n v="5.77"/>
    <n v="5.77"/>
    <x v="2"/>
    <d v="2016-06-21T00:00:00"/>
    <x v="2"/>
    <n v="5010924"/>
    <n v="23.07"/>
    <n v="0.25010836584308621"/>
  </r>
  <r>
    <s v="COUNTY"/>
    <x v="81"/>
    <s v="814687"/>
    <n v="5.77"/>
    <n v="5.77"/>
    <x v="2"/>
    <d v="2016-06-23T00:00:00"/>
    <x v="2"/>
    <n v="5729730"/>
    <n v="23.07"/>
    <n v="0.25010836584308621"/>
  </r>
  <r>
    <s v="COUNTY"/>
    <x v="81"/>
    <s v="814688"/>
    <n v="5.77"/>
    <n v="5.77"/>
    <x v="2"/>
    <d v="2016-06-23T00:00:00"/>
    <x v="2"/>
    <n v="5735060"/>
    <n v="23.07"/>
    <n v="0.25010836584308621"/>
  </r>
  <r>
    <s v="COUNTY"/>
    <x v="81"/>
    <s v="814689"/>
    <n v="138.41999999999999"/>
    <n v="138.41999999999999"/>
    <x v="2"/>
    <d v="2016-06-23T00:00:00"/>
    <x v="2"/>
    <n v="5010681"/>
    <n v="23.07"/>
    <n v="5.9999999999999991"/>
  </r>
  <r>
    <s v="COUNTY"/>
    <x v="81"/>
    <s v="814690"/>
    <n v="5.77"/>
    <n v="5.77"/>
    <x v="2"/>
    <d v="2016-06-23T00:00:00"/>
    <x v="2"/>
    <n v="5010681"/>
    <n v="23.07"/>
    <n v="0.25010836584308621"/>
  </r>
  <r>
    <s v="COUNTY"/>
    <x v="81"/>
    <s v="814692"/>
    <n v="23.07"/>
    <n v="23.07"/>
    <x v="2"/>
    <d v="2016-06-23T00:00:00"/>
    <x v="2"/>
    <n v="5010399"/>
    <n v="23.07"/>
    <n v="1"/>
  </r>
  <r>
    <s v="COUNTY"/>
    <x v="81"/>
    <s v="814696"/>
    <n v="11.54"/>
    <n v="11.54"/>
    <x v="2"/>
    <d v="2016-06-23T00:00:00"/>
    <x v="2"/>
    <n v="5010982"/>
    <n v="23.07"/>
    <n v="0.50021673168617242"/>
  </r>
  <r>
    <s v="COUNTY"/>
    <x v="81"/>
    <s v="815563"/>
    <n v="5.77"/>
    <n v="5.77"/>
    <x v="2"/>
    <d v="2016-06-24T00:00:00"/>
    <x v="2"/>
    <n v="5015019"/>
    <n v="23.07"/>
    <n v="0.25010836584308621"/>
  </r>
  <r>
    <s v="COUNTY"/>
    <x v="81"/>
    <s v="815564"/>
    <n v="5.77"/>
    <n v="5.77"/>
    <x v="2"/>
    <d v="2016-06-24T00:00:00"/>
    <x v="2"/>
    <n v="5015112"/>
    <n v="23.07"/>
    <n v="0.25010836584308621"/>
  </r>
  <r>
    <s v="COUNTY"/>
    <x v="81"/>
    <s v="817911"/>
    <n v="5.77"/>
    <n v="5.77"/>
    <x v="2"/>
    <d v="2016-06-30T00:00:00"/>
    <x v="2"/>
    <n v="5777570"/>
    <n v="23.07"/>
    <n v="0.25010836584308621"/>
  </r>
  <r>
    <s v="COUNTY"/>
    <x v="81"/>
    <s v="817912"/>
    <n v="5.77"/>
    <n v="5.77"/>
    <x v="2"/>
    <d v="2016-06-30T00:00:00"/>
    <x v="2"/>
    <n v="5735060"/>
    <n v="23.07"/>
    <n v="0.25010836584308621"/>
  </r>
  <r>
    <s v="COUNTY"/>
    <x v="81"/>
    <s v="817913"/>
    <n v="5.77"/>
    <n v="5.77"/>
    <x v="2"/>
    <d v="2016-06-30T00:00:00"/>
    <x v="2"/>
    <n v="5010681"/>
    <n v="23.07"/>
    <n v="0.25010836584308621"/>
  </r>
  <r>
    <s v="COUNTY"/>
    <x v="81"/>
    <s v="817914"/>
    <n v="23.07"/>
    <n v="23.07"/>
    <x v="2"/>
    <d v="2016-06-30T00:00:00"/>
    <x v="2"/>
    <n v="5010681"/>
    <n v="23.07"/>
    <n v="1"/>
  </r>
  <r>
    <s v="COUNTY"/>
    <x v="81"/>
    <s v="817915"/>
    <n v="5.77"/>
    <n v="5.77"/>
    <x v="2"/>
    <d v="2016-06-30T00:00:00"/>
    <x v="2"/>
    <n v="5716330"/>
    <n v="23.07"/>
    <n v="0.25010836584308621"/>
  </r>
  <r>
    <s v="COUNTY"/>
    <x v="81"/>
    <s v="817916"/>
    <n v="5.77"/>
    <n v="5.77"/>
    <x v="2"/>
    <d v="2016-06-30T00:00:00"/>
    <x v="2"/>
    <n v="5010498"/>
    <n v="23.07"/>
    <n v="0.25010836584308621"/>
  </r>
  <r>
    <s v="COUNTY"/>
    <x v="81"/>
    <s v="820427"/>
    <n v="92.28"/>
    <n v="92.28"/>
    <x v="2"/>
    <d v="2016-07-01T00:00:00"/>
    <x v="3"/>
    <n v="5015019"/>
    <n v="23.07"/>
    <n v="4"/>
  </r>
  <r>
    <s v="COUNTY"/>
    <x v="81"/>
    <s v="820428"/>
    <n v="5.77"/>
    <n v="5.77"/>
    <x v="2"/>
    <d v="2016-07-01T00:00:00"/>
    <x v="3"/>
    <n v="5775550"/>
    <n v="23.07"/>
    <n v="0.25010836584308621"/>
  </r>
  <r>
    <s v="COUNTY"/>
    <x v="81"/>
    <s v="821142"/>
    <n v="46.14"/>
    <n v="46.14"/>
    <x v="2"/>
    <d v="2016-07-05T00:00:00"/>
    <x v="3"/>
    <n v="5783110"/>
    <n v="23.07"/>
    <n v="2"/>
  </r>
  <r>
    <s v="COUNTY"/>
    <x v="81"/>
    <s v="821143"/>
    <n v="23.07"/>
    <n v="23.07"/>
    <x v="2"/>
    <d v="2016-07-05T00:00:00"/>
    <x v="3"/>
    <n v="5775740"/>
    <n v="23.07"/>
    <n v="1"/>
  </r>
  <r>
    <s v="COUNTY"/>
    <x v="81"/>
    <s v="821145"/>
    <n v="11.54"/>
    <n v="11.54"/>
    <x v="2"/>
    <d v="2016-07-05T00:00:00"/>
    <x v="3"/>
    <n v="5773440"/>
    <n v="23.07"/>
    <n v="0.50021673168617242"/>
  </r>
  <r>
    <s v="COUNTY"/>
    <x v="81"/>
    <s v="821146"/>
    <n v="5.77"/>
    <n v="5.77"/>
    <x v="2"/>
    <d v="2016-07-05T00:00:00"/>
    <x v="3"/>
    <n v="5010849"/>
    <n v="23.07"/>
    <n v="0.25010836584308621"/>
  </r>
  <r>
    <s v="COUNTY"/>
    <x v="81"/>
    <s v="821147"/>
    <n v="46.14"/>
    <n v="46.14"/>
    <x v="2"/>
    <d v="2016-07-05T00:00:00"/>
    <x v="3"/>
    <n v="5010721"/>
    <n v="23.07"/>
    <n v="2"/>
  </r>
  <r>
    <s v="COUNTY"/>
    <x v="81"/>
    <s v="821154"/>
    <n v="23.07"/>
    <n v="23.07"/>
    <x v="2"/>
    <d v="2016-07-05T00:00:00"/>
    <x v="3"/>
    <n v="5010380"/>
    <n v="23.07"/>
    <n v="1"/>
  </r>
  <r>
    <s v="COUNTY"/>
    <x v="81"/>
    <s v="825433"/>
    <n v="5.77"/>
    <n v="5.77"/>
    <x v="2"/>
    <d v="2016-07-07T00:00:00"/>
    <x v="3"/>
    <n v="5741160"/>
    <n v="23.07"/>
    <n v="0.25010836584308621"/>
  </r>
  <r>
    <s v="COUNTY"/>
    <x v="81"/>
    <s v="823250"/>
    <n v="23.07"/>
    <n v="23.07"/>
    <x v="2"/>
    <d v="2016-07-08T00:00:00"/>
    <x v="3"/>
    <n v="5010773"/>
    <n v="23.07"/>
    <n v="1"/>
  </r>
  <r>
    <s v="COUNTY"/>
    <x v="81"/>
    <s v="825427"/>
    <n v="23.07"/>
    <n v="23.07"/>
    <x v="2"/>
    <d v="2016-07-08T00:00:00"/>
    <x v="3"/>
    <n v="5015019"/>
    <n v="23.07"/>
    <n v="1"/>
  </r>
  <r>
    <s v="COUNTY"/>
    <x v="81"/>
    <s v="825550"/>
    <n v="11.54"/>
    <n v="11.54"/>
    <x v="2"/>
    <d v="2016-07-14T00:00:00"/>
    <x v="3"/>
    <n v="5768470"/>
    <n v="23.07"/>
    <n v="0.50021673168617242"/>
  </r>
  <r>
    <s v="COUNTY"/>
    <x v="81"/>
    <s v="825551"/>
    <n v="5.77"/>
    <n v="5.77"/>
    <x v="2"/>
    <d v="2016-07-14T00:00:00"/>
    <x v="3"/>
    <n v="5732950"/>
    <n v="23.07"/>
    <n v="0.25010836584308621"/>
  </r>
  <r>
    <s v="COUNTY"/>
    <x v="81"/>
    <s v="825552"/>
    <n v="5.77"/>
    <n v="5.77"/>
    <x v="2"/>
    <d v="2016-07-14T00:00:00"/>
    <x v="3"/>
    <n v="5010740"/>
    <n v="23.07"/>
    <n v="0.25010836584308621"/>
  </r>
  <r>
    <s v="COUNTY"/>
    <x v="81"/>
    <s v="825670"/>
    <n v="23.07"/>
    <n v="23.07"/>
    <x v="2"/>
    <d v="2016-07-15T00:00:00"/>
    <x v="3"/>
    <n v="5775550"/>
    <n v="23.07"/>
    <n v="1"/>
  </r>
  <r>
    <s v="COUNTY"/>
    <x v="81"/>
    <s v="825672"/>
    <n v="92.28"/>
    <n v="92.28"/>
    <x v="2"/>
    <d v="2016-07-15T00:00:00"/>
    <x v="3"/>
    <n v="5762770"/>
    <n v="23.07"/>
    <n v="4"/>
  </r>
  <r>
    <s v="COUNTY"/>
    <x v="81"/>
    <s v="827202"/>
    <n v="23.07"/>
    <n v="23.07"/>
    <x v="2"/>
    <d v="2016-07-19T00:00:00"/>
    <x v="3"/>
    <n v="5775740"/>
    <n v="23.07"/>
    <n v="1"/>
  </r>
  <r>
    <s v="COUNTY"/>
    <x v="81"/>
    <s v="827267"/>
    <n v="5.77"/>
    <n v="5.77"/>
    <x v="2"/>
    <d v="2016-07-19T00:00:00"/>
    <x v="3"/>
    <n v="5722480"/>
    <n v="23.07"/>
    <n v="0.25010836584308621"/>
  </r>
  <r>
    <s v="COUNTY"/>
    <x v="81"/>
    <s v="827268"/>
    <n v="34.61"/>
    <n v="34.61"/>
    <x v="2"/>
    <d v="2016-07-19T00:00:00"/>
    <x v="3"/>
    <n v="5012564"/>
    <n v="23.07"/>
    <n v="1.5002167316861725"/>
  </r>
  <r>
    <s v="COUNTY"/>
    <x v="81"/>
    <s v="827269"/>
    <n v="5.77"/>
    <n v="5.77"/>
    <x v="2"/>
    <d v="2016-07-19T00:00:00"/>
    <x v="3"/>
    <n v="5010407"/>
    <n v="23.07"/>
    <n v="0.25010836584308621"/>
  </r>
  <r>
    <s v="COUNTY"/>
    <x v="81"/>
    <s v="827270"/>
    <n v="5.77"/>
    <n v="5.77"/>
    <x v="2"/>
    <d v="2016-07-19T00:00:00"/>
    <x v="3"/>
    <n v="5774030"/>
    <n v="23.07"/>
    <n v="0.25010836584308621"/>
  </r>
  <r>
    <s v="COUNTY"/>
    <x v="81"/>
    <s v="827271"/>
    <n v="5.77"/>
    <n v="5.77"/>
    <x v="2"/>
    <d v="2016-07-19T00:00:00"/>
    <x v="3"/>
    <n v="5010354"/>
    <n v="23.07"/>
    <n v="0.25010836584308621"/>
  </r>
  <r>
    <s v="COUNTY"/>
    <x v="81"/>
    <s v="827272"/>
    <n v="5.77"/>
    <n v="5.77"/>
    <x v="2"/>
    <d v="2016-07-19T00:00:00"/>
    <x v="3"/>
    <n v="5010533"/>
    <n v="23.07"/>
    <n v="0.25010836584308621"/>
  </r>
  <r>
    <s v="COUNTY"/>
    <x v="81"/>
    <s v="828206"/>
    <n v="23.07"/>
    <n v="23.07"/>
    <x v="2"/>
    <d v="2016-07-21T00:00:00"/>
    <x v="3"/>
    <n v="5706620"/>
    <n v="23.07"/>
    <n v="1"/>
  </r>
  <r>
    <s v="COUNTY"/>
    <x v="81"/>
    <s v="828214"/>
    <n v="5.77"/>
    <n v="5.77"/>
    <x v="2"/>
    <d v="2016-07-21T00:00:00"/>
    <x v="3"/>
    <n v="5735060"/>
    <n v="23.07"/>
    <n v="0.25010836584308621"/>
  </r>
  <r>
    <s v="COUNTY"/>
    <x v="81"/>
    <s v="828215"/>
    <n v="5.77"/>
    <n v="5.77"/>
    <x v="2"/>
    <d v="2016-07-21T00:00:00"/>
    <x v="3"/>
    <n v="5732950"/>
    <n v="23.07"/>
    <n v="0.25010836584308621"/>
  </r>
  <r>
    <s v="COUNTY"/>
    <x v="81"/>
    <s v="828343"/>
    <n v="5.77"/>
    <n v="5.77"/>
    <x v="2"/>
    <d v="2016-07-22T00:00:00"/>
    <x v="3"/>
    <n v="5010385"/>
    <n v="23.07"/>
    <n v="0.25010836584308621"/>
  </r>
  <r>
    <s v="COUNTY"/>
    <x v="81"/>
    <s v="828344"/>
    <n v="11.54"/>
    <n v="11.54"/>
    <x v="2"/>
    <d v="2016-07-22T00:00:00"/>
    <x v="3"/>
    <n v="5015373"/>
    <n v="23.07"/>
    <n v="0.50021673168617242"/>
  </r>
  <r>
    <s v="COUNTY"/>
    <x v="81"/>
    <s v="828345"/>
    <n v="5.77"/>
    <n v="5.77"/>
    <x v="2"/>
    <d v="2016-07-22T00:00:00"/>
    <x v="3"/>
    <n v="5744570"/>
    <n v="23.07"/>
    <n v="0.25010836584308621"/>
  </r>
  <r>
    <s v="COUNTY"/>
    <x v="81"/>
    <s v="828346"/>
    <n v="5.77"/>
    <n v="5.77"/>
    <x v="2"/>
    <d v="2016-07-22T00:00:00"/>
    <x v="3"/>
    <n v="5015019"/>
    <n v="23.07"/>
    <n v="0.25010836584308621"/>
  </r>
  <r>
    <s v="COUNTY"/>
    <x v="81"/>
    <s v="829222"/>
    <n v="5.77"/>
    <n v="5.77"/>
    <x v="2"/>
    <d v="2016-07-26T00:00:00"/>
    <x v="3"/>
    <n v="5010671"/>
    <n v="23.07"/>
    <n v="0.25010836584308621"/>
  </r>
  <r>
    <s v="COUNTY"/>
    <x v="81"/>
    <s v="829223"/>
    <n v="23.07"/>
    <n v="23.07"/>
    <x v="2"/>
    <d v="2016-07-26T00:00:00"/>
    <x v="3"/>
    <n v="5016139"/>
    <n v="23.07"/>
    <n v="1"/>
  </r>
  <r>
    <s v="COUNTY"/>
    <x v="81"/>
    <s v="829224"/>
    <n v="138.41999999999999"/>
    <n v="138.41999999999999"/>
    <x v="2"/>
    <d v="2016-07-26T00:00:00"/>
    <x v="3"/>
    <n v="5012564"/>
    <n v="23.07"/>
    <n v="5.9999999999999991"/>
  </r>
  <r>
    <s v="COUNTY"/>
    <x v="81"/>
    <s v="829225"/>
    <n v="5.77"/>
    <n v="5.77"/>
    <x v="2"/>
    <d v="2016-07-26T00:00:00"/>
    <x v="3"/>
    <n v="5010380"/>
    <n v="23.07"/>
    <n v="0.25010836584308621"/>
  </r>
  <r>
    <s v="COUNTY"/>
    <x v="81"/>
    <s v="829596"/>
    <n v="23.07"/>
    <n v="23.07"/>
    <x v="2"/>
    <d v="2016-07-27T00:00:00"/>
    <x v="3"/>
    <n v="5010932"/>
    <n v="23.07"/>
    <n v="1"/>
  </r>
  <r>
    <s v="SpokCity"/>
    <x v="81"/>
    <s v="829835"/>
    <n v="46.14"/>
    <n v="46.14"/>
    <x v="2"/>
    <d v="2016-07-28T00:00:00"/>
    <x v="3"/>
    <n v="5010930"/>
    <n v="23.07"/>
    <n v="2"/>
  </r>
  <r>
    <s v="COUNTY"/>
    <x v="81"/>
    <s v="830506"/>
    <n v="5.77"/>
    <n v="5.77"/>
    <x v="2"/>
    <d v="2016-07-29T00:00:00"/>
    <x v="3"/>
    <n v="5015019"/>
    <n v="23.07"/>
    <n v="0.25010836584308621"/>
  </r>
  <r>
    <s v="COUNTY"/>
    <x v="81"/>
    <s v="830507"/>
    <n v="5.77"/>
    <n v="5.77"/>
    <x v="2"/>
    <d v="2016-07-29T00:00:00"/>
    <x v="3"/>
    <n v="5748110"/>
    <n v="23.07"/>
    <n v="0.25010836584308621"/>
  </r>
  <r>
    <s v="COUNTY"/>
    <x v="81"/>
    <s v="830512"/>
    <n v="34.61"/>
    <n v="34.61"/>
    <x v="2"/>
    <d v="2016-07-29T00:00:00"/>
    <x v="3"/>
    <n v="5762770"/>
    <n v="23.07"/>
    <n v="1.5002167316861725"/>
  </r>
  <r>
    <s v="COUNTY"/>
    <x v="81"/>
    <s v="834118"/>
    <n v="46.14"/>
    <n v="46.14"/>
    <x v="2"/>
    <d v="2016-08-02T00:00:00"/>
    <x v="4"/>
    <n v="5775740"/>
    <n v="23.07"/>
    <n v="2"/>
  </r>
  <r>
    <s v="COUNTY"/>
    <x v="81"/>
    <s v="834588"/>
    <n v="5.77"/>
    <n v="5.77"/>
    <x v="2"/>
    <d v="2016-08-03T00:00:00"/>
    <x v="4"/>
    <n v="5773440"/>
    <n v="23.07"/>
    <n v="0.25010836584308621"/>
  </r>
  <r>
    <s v="COUNTY"/>
    <x v="81"/>
    <s v="834589"/>
    <n v="23.07"/>
    <n v="23.07"/>
    <x v="2"/>
    <d v="2016-08-03T00:00:00"/>
    <x v="4"/>
    <n v="5010354"/>
    <n v="23.07"/>
    <n v="1"/>
  </r>
  <r>
    <s v="COUNTY"/>
    <x v="81"/>
    <s v="834590"/>
    <n v="11.54"/>
    <n v="11.54"/>
    <x v="2"/>
    <d v="2016-08-03T00:00:00"/>
    <x v="4"/>
    <n v="5774030"/>
    <n v="23.07"/>
    <n v="0.50021673168617242"/>
  </r>
  <r>
    <s v="COUNTY"/>
    <x v="81"/>
    <s v="834591"/>
    <n v="5.77"/>
    <n v="5.77"/>
    <x v="2"/>
    <d v="2016-08-03T00:00:00"/>
    <x v="4"/>
    <n v="5726000"/>
    <n v="23.07"/>
    <n v="0.25010836584308621"/>
  </r>
  <r>
    <s v="COUNTY"/>
    <x v="81"/>
    <s v="834592"/>
    <n v="5.77"/>
    <n v="5.77"/>
    <x v="2"/>
    <d v="2016-08-03T00:00:00"/>
    <x v="4"/>
    <n v="5729780"/>
    <n v="23.07"/>
    <n v="0.25010836584308621"/>
  </r>
  <r>
    <s v="COUNTY"/>
    <x v="81"/>
    <s v="834593"/>
    <n v="5.77"/>
    <n v="5.77"/>
    <x v="2"/>
    <d v="2016-08-03T00:00:00"/>
    <x v="4"/>
    <n v="5013489"/>
    <n v="23.07"/>
    <n v="0.25010836584308621"/>
  </r>
  <r>
    <s v="COUNTY"/>
    <x v="81"/>
    <s v="834598"/>
    <n v="184.56"/>
    <n v="184.56"/>
    <x v="2"/>
    <d v="2016-08-03T00:00:00"/>
    <x v="4"/>
    <n v="5012564"/>
    <n v="23.07"/>
    <n v="8"/>
  </r>
  <r>
    <s v="COUNTY"/>
    <x v="81"/>
    <s v="834599"/>
    <n v="11.54"/>
    <n v="11.54"/>
    <x v="2"/>
    <d v="2016-08-03T00:00:00"/>
    <x v="4"/>
    <n v="5010533"/>
    <n v="23.07"/>
    <n v="0.50021673168617242"/>
  </r>
  <r>
    <s v="COUNTY"/>
    <x v="81"/>
    <s v="835372"/>
    <n v="5.77"/>
    <n v="5.77"/>
    <x v="2"/>
    <d v="2016-08-04T00:00:00"/>
    <x v="4"/>
    <n v="5775970"/>
    <n v="23.07"/>
    <n v="0.25010836584308621"/>
  </r>
  <r>
    <s v="COUNTY"/>
    <x v="81"/>
    <s v="835375"/>
    <n v="5.77"/>
    <n v="5.77"/>
    <x v="2"/>
    <d v="2016-08-04T00:00:00"/>
    <x v="4"/>
    <n v="5775970"/>
    <n v="23.07"/>
    <n v="0.25010836584308621"/>
  </r>
  <r>
    <s v="COUNTY"/>
    <x v="81"/>
    <s v="835376"/>
    <n v="5.77"/>
    <n v="5.77"/>
    <x v="2"/>
    <d v="2016-08-04T00:00:00"/>
    <x v="4"/>
    <n v="5735060"/>
    <n v="23.07"/>
    <n v="0.25010836584308621"/>
  </r>
  <r>
    <s v="COUNTY"/>
    <x v="81"/>
    <s v="835383"/>
    <n v="46.14"/>
    <n v="46.14"/>
    <x v="2"/>
    <d v="2016-08-04T00:00:00"/>
    <x v="4"/>
    <n v="5009786"/>
    <n v="23.07"/>
    <n v="2"/>
  </r>
  <r>
    <s v="SpokCity"/>
    <x v="81"/>
    <s v="834621"/>
    <n v="-46.14"/>
    <n v="46.14"/>
    <x v="2"/>
    <d v="2016-08-05T00:00:00"/>
    <x v="4"/>
    <n v="5010930"/>
    <n v="23.07"/>
    <n v="-2"/>
  </r>
  <r>
    <s v="COUNTY"/>
    <x v="81"/>
    <s v="836065"/>
    <n v="5.77"/>
    <n v="5.77"/>
    <x v="2"/>
    <d v="2016-08-05T00:00:00"/>
    <x v="4"/>
    <n v="5015019"/>
    <n v="23.07"/>
    <n v="0.25010836584308621"/>
  </r>
  <r>
    <s v="COUNTY"/>
    <x v="81"/>
    <s v="836066"/>
    <n v="5.77"/>
    <n v="5.77"/>
    <x v="2"/>
    <d v="2016-08-05T00:00:00"/>
    <x v="4"/>
    <n v="5775550"/>
    <n v="23.07"/>
    <n v="0.25010836584308621"/>
  </r>
  <r>
    <s v="COUNTY"/>
    <x v="81"/>
    <s v="836067"/>
    <n v="5.77"/>
    <n v="5.77"/>
    <x v="2"/>
    <d v="2016-08-05T00:00:00"/>
    <x v="4"/>
    <n v="5010897"/>
    <n v="23.07"/>
    <n v="0.25010836584308621"/>
  </r>
  <r>
    <s v="COUNTY"/>
    <x v="81"/>
    <s v="836498"/>
    <n v="34.61"/>
    <n v="34.61"/>
    <x v="2"/>
    <d v="2016-08-05T00:00:00"/>
    <x v="4"/>
    <n v="5010728"/>
    <n v="23.07"/>
    <n v="1.5002167316861725"/>
  </r>
  <r>
    <s v="COUNTY"/>
    <x v="81"/>
    <s v="836447"/>
    <n v="23.07"/>
    <n v="23.07"/>
    <x v="2"/>
    <d v="2016-08-08T00:00:00"/>
    <x v="4"/>
    <n v="5756150"/>
    <n v="23.07"/>
    <n v="1"/>
  </r>
  <r>
    <s v="COUNTY"/>
    <x v="81"/>
    <s v="836974"/>
    <n v="23.07"/>
    <n v="23.07"/>
    <x v="2"/>
    <d v="2016-08-09T00:00:00"/>
    <x v="4"/>
    <n v="5015019"/>
    <n v="23.07"/>
    <n v="1"/>
  </r>
  <r>
    <s v="COUNTY"/>
    <x v="81"/>
    <s v="838105"/>
    <n v="11.54"/>
    <n v="11.54"/>
    <x v="2"/>
    <d v="2016-08-11T00:00:00"/>
    <x v="4"/>
    <n v="5735060"/>
    <n v="23.07"/>
    <n v="0.50021673168617242"/>
  </r>
  <r>
    <s v="COUNTY"/>
    <x v="81"/>
    <s v="839268"/>
    <n v="46.14"/>
    <n v="46.14"/>
    <x v="2"/>
    <d v="2016-08-15T00:00:00"/>
    <x v="4"/>
    <n v="5011686"/>
    <n v="23.07"/>
    <n v="2"/>
  </r>
  <r>
    <s v="COUNTY"/>
    <x v="81"/>
    <s v="839368"/>
    <n v="23.07"/>
    <n v="23.07"/>
    <x v="2"/>
    <d v="2016-08-16T00:00:00"/>
    <x v="4"/>
    <n v="5740790"/>
    <n v="23.07"/>
    <n v="1"/>
  </r>
  <r>
    <s v="COUNTY"/>
    <x v="81"/>
    <s v="840005"/>
    <n v="23.07"/>
    <n v="23.07"/>
    <x v="2"/>
    <d v="2016-08-17T00:00:00"/>
    <x v="4"/>
    <n v="5010431"/>
    <n v="23.07"/>
    <n v="1"/>
  </r>
  <r>
    <s v="COUNTY"/>
    <x v="81"/>
    <s v="840544"/>
    <n v="5.77"/>
    <n v="5.77"/>
    <x v="2"/>
    <d v="2016-08-18T00:00:00"/>
    <x v="4"/>
    <n v="5729730"/>
    <n v="23.07"/>
    <n v="0.25010836584308621"/>
  </r>
  <r>
    <s v="COUNTY"/>
    <x v="81"/>
    <s v="840545"/>
    <n v="5.77"/>
    <n v="5.77"/>
    <x v="2"/>
    <d v="2016-08-18T00:00:00"/>
    <x v="4"/>
    <n v="5010681"/>
    <n v="23.07"/>
    <n v="0.25010836584308621"/>
  </r>
  <r>
    <s v="COUNTY"/>
    <x v="81"/>
    <s v="840546"/>
    <n v="11.54"/>
    <n v="11.54"/>
    <x v="2"/>
    <d v="2016-08-18T00:00:00"/>
    <x v="4"/>
    <n v="5011870"/>
    <n v="23.07"/>
    <n v="0.50021673168617242"/>
  </r>
  <r>
    <s v="COUNTY"/>
    <x v="81"/>
    <s v="840552"/>
    <n v="69.209999999999994"/>
    <n v="69.209999999999994"/>
    <x v="2"/>
    <d v="2016-08-18T00:00:00"/>
    <x v="4"/>
    <n v="5009764"/>
    <n v="23.07"/>
    <n v="2.9999999999999996"/>
  </r>
  <r>
    <s v="COUNTY"/>
    <x v="81"/>
    <s v="840972"/>
    <n v="5.77"/>
    <n v="5.77"/>
    <x v="2"/>
    <d v="2016-08-19T00:00:00"/>
    <x v="4"/>
    <n v="5015019"/>
    <n v="23.07"/>
    <n v="0.25010836584308621"/>
  </r>
  <r>
    <s v="COUNTY"/>
    <x v="81"/>
    <s v="840973"/>
    <n v="5.77"/>
    <n v="5.77"/>
    <x v="2"/>
    <d v="2016-08-19T00:00:00"/>
    <x v="4"/>
    <n v="5775550"/>
    <n v="23.07"/>
    <n v="0.25010836584308621"/>
  </r>
  <r>
    <s v="COUNTY"/>
    <x v="81"/>
    <s v="843228"/>
    <n v="23.07"/>
    <n v="23.07"/>
    <x v="2"/>
    <d v="2016-08-23T00:00:00"/>
    <x v="4"/>
    <n v="5015019"/>
    <n v="23.07"/>
    <n v="1"/>
  </r>
  <r>
    <s v="COUNTY"/>
    <x v="81"/>
    <s v="843229"/>
    <n v="11.54"/>
    <n v="11.54"/>
    <x v="2"/>
    <d v="2016-08-23T00:00:00"/>
    <x v="4"/>
    <n v="5010533"/>
    <n v="23.07"/>
    <n v="0.50021673168617242"/>
  </r>
  <r>
    <s v="COUNTY"/>
    <x v="81"/>
    <s v="845294"/>
    <n v="11.54"/>
    <n v="11.54"/>
    <x v="2"/>
    <d v="2016-08-25T00:00:00"/>
    <x v="4"/>
    <n v="5729730"/>
    <n v="23.07"/>
    <n v="0.50021673168617242"/>
  </r>
  <r>
    <s v="COUNTY"/>
    <x v="81"/>
    <s v="845295"/>
    <n v="5.77"/>
    <n v="5.77"/>
    <x v="2"/>
    <d v="2016-08-25T00:00:00"/>
    <x v="4"/>
    <n v="5782610"/>
    <n v="23.07"/>
    <n v="0.25010836584308621"/>
  </r>
  <r>
    <s v="COUNTY"/>
    <x v="81"/>
    <s v="845296"/>
    <n v="5.77"/>
    <n v="5.77"/>
    <x v="2"/>
    <d v="2016-08-25T00:00:00"/>
    <x v="4"/>
    <n v="5735060"/>
    <n v="23.07"/>
    <n v="0.25010836584308621"/>
  </r>
  <r>
    <s v="COUNTY"/>
    <x v="81"/>
    <s v="845297"/>
    <n v="51.91"/>
    <n v="51.91"/>
    <x v="2"/>
    <d v="2016-08-25T00:00:00"/>
    <x v="4"/>
    <n v="5777060"/>
    <n v="23.07"/>
    <n v="2.250108365843086"/>
  </r>
  <r>
    <s v="COUNTY"/>
    <x v="81"/>
    <s v="845304"/>
    <n v="23.07"/>
    <n v="23.07"/>
    <x v="2"/>
    <d v="2016-08-25T00:00:00"/>
    <x v="4"/>
    <n v="5013019"/>
    <n v="23.07"/>
    <n v="1"/>
  </r>
  <r>
    <s v="SpokCity"/>
    <x v="81"/>
    <s v="845305"/>
    <n v="46.14"/>
    <n v="46.14"/>
    <x v="2"/>
    <d v="2016-08-25T00:00:00"/>
    <x v="4"/>
    <n v="5707640"/>
    <n v="23.07"/>
    <n v="2"/>
  </r>
  <r>
    <s v="COUNTY"/>
    <x v="81"/>
    <s v="845330"/>
    <n v="184.56"/>
    <n v="184.56"/>
    <x v="2"/>
    <d v="2016-08-26T00:00:00"/>
    <x v="4"/>
    <n v="5015019"/>
    <n v="23.07"/>
    <n v="8"/>
  </r>
  <r>
    <s v="COUNTY"/>
    <x v="81"/>
    <s v="845331"/>
    <n v="5.77"/>
    <n v="5.77"/>
    <x v="2"/>
    <d v="2016-08-26T00:00:00"/>
    <x v="4"/>
    <n v="5015112"/>
    <n v="23.07"/>
    <n v="0.25010836584308621"/>
  </r>
  <r>
    <s v="COUNTY"/>
    <x v="81"/>
    <s v="845332"/>
    <n v="5.77"/>
    <n v="5.77"/>
    <x v="2"/>
    <d v="2016-08-26T00:00:00"/>
    <x v="4"/>
    <n v="5775550"/>
    <n v="23.07"/>
    <n v="0.25010836584308621"/>
  </r>
  <r>
    <s v="COUNTY"/>
    <x v="81"/>
    <s v="846069"/>
    <n v="23.07"/>
    <n v="23.07"/>
    <x v="2"/>
    <d v="2016-08-30T00:00:00"/>
    <x v="4"/>
    <n v="5783830"/>
    <n v="23.07"/>
    <n v="1"/>
  </r>
  <r>
    <s v="COUNTY"/>
    <x v="81"/>
    <s v="846070"/>
    <n v="23.07"/>
    <n v="23.07"/>
    <x v="2"/>
    <d v="2016-08-30T00:00:00"/>
    <x v="4"/>
    <n v="5015019"/>
    <n v="23.07"/>
    <n v="1"/>
  </r>
  <r>
    <s v="COUNTY"/>
    <x v="81"/>
    <s v="846073"/>
    <n v="23.07"/>
    <n v="23.07"/>
    <x v="2"/>
    <d v="2016-08-30T00:00:00"/>
    <x v="4"/>
    <n v="5783110"/>
    <n v="23.07"/>
    <n v="1"/>
  </r>
  <r>
    <s v="COUNTY"/>
    <x v="81"/>
    <s v="846107"/>
    <n v="11.54"/>
    <n v="11.54"/>
    <x v="2"/>
    <d v="2016-08-30T00:00:00"/>
    <x v="4"/>
    <n v="5784970"/>
    <n v="23.07"/>
    <n v="0.50021673168617242"/>
  </r>
  <r>
    <s v="COUNTY"/>
    <x v="81"/>
    <s v="846108"/>
    <n v="11.54"/>
    <n v="11.54"/>
    <x v="2"/>
    <d v="2016-08-30T00:00:00"/>
    <x v="4"/>
    <n v="5774030"/>
    <n v="23.07"/>
    <n v="0.50021673168617242"/>
  </r>
  <r>
    <s v="COUNTY"/>
    <x v="81"/>
    <s v="846109"/>
    <n v="5.77"/>
    <n v="5.77"/>
    <x v="2"/>
    <d v="2016-08-30T00:00:00"/>
    <x v="4"/>
    <n v="5010849"/>
    <n v="23.07"/>
    <n v="0.25010836584308621"/>
  </r>
  <r>
    <s v="COUNTY"/>
    <x v="81"/>
    <s v="846110"/>
    <n v="5.77"/>
    <n v="5.77"/>
    <x v="2"/>
    <d v="2016-08-30T00:00:00"/>
    <x v="4"/>
    <n v="5010354"/>
    <n v="23.07"/>
    <n v="0.25010836584308621"/>
  </r>
  <r>
    <s v="COUNTY"/>
    <x v="81"/>
    <s v="846111"/>
    <n v="5.77"/>
    <n v="5.77"/>
    <x v="2"/>
    <d v="2016-08-30T00:00:00"/>
    <x v="4"/>
    <n v="5746450"/>
    <n v="23.07"/>
    <n v="0.25010836584308621"/>
  </r>
  <r>
    <s v="COUNTY"/>
    <x v="81"/>
    <s v="846113"/>
    <n v="5.77"/>
    <n v="5.77"/>
    <x v="2"/>
    <d v="2016-08-30T00:00:00"/>
    <x v="4"/>
    <n v="5010533"/>
    <n v="23.07"/>
    <n v="0.25010836584308621"/>
  </r>
  <r>
    <s v="COUNTY"/>
    <x v="81"/>
    <s v="850246"/>
    <n v="5.77"/>
    <n v="5.77"/>
    <x v="2"/>
    <d v="2016-09-01T00:00:00"/>
    <x v="5"/>
    <n v="5016052"/>
    <n v="23.07"/>
    <n v="0.25010836584308621"/>
  </r>
  <r>
    <s v="COUNTY"/>
    <x v="81"/>
    <s v="850247"/>
    <n v="5.77"/>
    <n v="5.77"/>
    <x v="2"/>
    <d v="2016-09-01T00:00:00"/>
    <x v="5"/>
    <n v="5729730"/>
    <n v="23.07"/>
    <n v="0.25010836584308621"/>
  </r>
  <r>
    <s v="COUNTY"/>
    <x v="81"/>
    <s v="850248"/>
    <n v="5.77"/>
    <n v="5.77"/>
    <x v="2"/>
    <d v="2016-09-01T00:00:00"/>
    <x v="5"/>
    <n v="5735060"/>
    <n v="23.07"/>
    <n v="0.25010836584308621"/>
  </r>
  <r>
    <s v="COUNTY"/>
    <x v="81"/>
    <s v="850249"/>
    <n v="69.209999999999994"/>
    <n v="69.209999999999994"/>
    <x v="2"/>
    <d v="2016-09-01T00:00:00"/>
    <x v="5"/>
    <n v="5010681"/>
    <n v="23.07"/>
    <n v="2.9999999999999996"/>
  </r>
  <r>
    <s v="COUNTY"/>
    <x v="81"/>
    <s v="850269"/>
    <n v="5.77"/>
    <n v="5.77"/>
    <x v="2"/>
    <d v="2016-09-02T00:00:00"/>
    <x v="5"/>
    <n v="5775550"/>
    <n v="23.07"/>
    <n v="0.25010836584308621"/>
  </r>
  <r>
    <s v="COUNTY"/>
    <x v="81"/>
    <s v="850270"/>
    <n v="115.35"/>
    <n v="115.35"/>
    <x v="2"/>
    <d v="2016-09-02T00:00:00"/>
    <x v="5"/>
    <n v="5010773"/>
    <n v="23.07"/>
    <n v="5"/>
  </r>
  <r>
    <s v="COUNTY"/>
    <x v="81"/>
    <s v="850343"/>
    <n v="5.77"/>
    <n v="5.77"/>
    <x v="2"/>
    <d v="2016-09-06T00:00:00"/>
    <x v="5"/>
    <n v="5761510"/>
    <n v="23.07"/>
    <n v="0.25010836584308621"/>
  </r>
  <r>
    <s v="COUNTY"/>
    <x v="81"/>
    <s v="850344"/>
    <n v="5.77"/>
    <n v="5.77"/>
    <x v="2"/>
    <d v="2016-09-06T00:00:00"/>
    <x v="5"/>
    <n v="5010721"/>
    <n v="23.07"/>
    <n v="0.25010836584308621"/>
  </r>
  <r>
    <s v="COUNTY"/>
    <x v="81"/>
    <s v="850345"/>
    <n v="34.61"/>
    <n v="34.61"/>
    <x v="2"/>
    <d v="2016-09-06T00:00:00"/>
    <x v="5"/>
    <n v="5010533"/>
    <n v="23.07"/>
    <n v="1.5002167316861725"/>
  </r>
  <r>
    <s v="COUNTY"/>
    <x v="81"/>
    <s v="853972"/>
    <n v="5.77"/>
    <n v="5.77"/>
    <x v="2"/>
    <d v="2016-09-08T00:00:00"/>
    <x v="5"/>
    <n v="5729730"/>
    <n v="23.07"/>
    <n v="0.25010836584308621"/>
  </r>
  <r>
    <s v="COUNTY"/>
    <x v="81"/>
    <s v="853973"/>
    <n v="5.77"/>
    <n v="5.77"/>
    <x v="2"/>
    <d v="2016-09-08T00:00:00"/>
    <x v="5"/>
    <n v="5777060"/>
    <n v="23.07"/>
    <n v="0.25010836584308621"/>
  </r>
  <r>
    <s v="COUNTY"/>
    <x v="81"/>
    <s v="853974"/>
    <n v="11.54"/>
    <n v="11.54"/>
    <x v="2"/>
    <d v="2016-09-08T00:00:00"/>
    <x v="5"/>
    <n v="5010399"/>
    <n v="23.07"/>
    <n v="0.50021673168617242"/>
  </r>
  <r>
    <s v="COUNTY"/>
    <x v="81"/>
    <s v="854007"/>
    <n v="5.77"/>
    <n v="5.77"/>
    <x v="2"/>
    <d v="2016-09-09T00:00:00"/>
    <x v="5"/>
    <n v="5775550"/>
    <n v="23.07"/>
    <n v="0.25010836584308621"/>
  </r>
  <r>
    <s v="COUNTY"/>
    <x v="81"/>
    <s v="854075"/>
    <n v="11.54"/>
    <n v="11.54"/>
    <x v="2"/>
    <d v="2016-09-13T00:00:00"/>
    <x v="5"/>
    <n v="5010423"/>
    <n v="23.07"/>
    <n v="0.50021673168617242"/>
  </r>
  <r>
    <s v="COUNTY"/>
    <x v="81"/>
    <s v="854529"/>
    <n v="5.77"/>
    <n v="5.77"/>
    <x v="2"/>
    <d v="2016-09-15T00:00:00"/>
    <x v="5"/>
    <n v="5735060"/>
    <n v="23.07"/>
    <n v="0.25010836584308621"/>
  </r>
  <r>
    <s v="COUNTY"/>
    <x v="81"/>
    <s v="854604"/>
    <n v="5.77"/>
    <n v="5.77"/>
    <x v="2"/>
    <d v="2016-09-16T00:00:00"/>
    <x v="5"/>
    <n v="5015112"/>
    <n v="23.07"/>
    <n v="0.25010836584308621"/>
  </r>
  <r>
    <s v="COUNTY"/>
    <x v="81"/>
    <s v="854605"/>
    <n v="5.77"/>
    <n v="5.77"/>
    <x v="2"/>
    <d v="2016-09-16T00:00:00"/>
    <x v="5"/>
    <n v="5010580"/>
    <n v="23.07"/>
    <n v="0.25010836584308621"/>
  </r>
  <r>
    <s v="COUNTY"/>
    <x v="81"/>
    <s v="854606"/>
    <n v="5.77"/>
    <n v="5.77"/>
    <x v="2"/>
    <d v="2016-09-16T00:00:00"/>
    <x v="5"/>
    <n v="5775550"/>
    <n v="23.07"/>
    <n v="0.25010836584308621"/>
  </r>
  <r>
    <s v="COUNTY"/>
    <x v="81"/>
    <s v="855136"/>
    <n v="-5.77"/>
    <n v="5.77"/>
    <x v="2"/>
    <d v="2016-09-20T00:00:00"/>
    <x v="5"/>
    <n v="5726000"/>
    <n v="23.07"/>
    <n v="-0.25010836584308621"/>
  </r>
  <r>
    <s v="COUNTY"/>
    <x v="81"/>
    <s v="856167"/>
    <n v="5.77"/>
    <n v="5.77"/>
    <x v="2"/>
    <d v="2016-09-20T00:00:00"/>
    <x v="5"/>
    <n v="5010627"/>
    <n v="23.07"/>
    <n v="0.25010836584308621"/>
  </r>
  <r>
    <s v="COUNTY"/>
    <x v="81"/>
    <s v="856168"/>
    <n v="5.77"/>
    <n v="5.77"/>
    <x v="2"/>
    <d v="2016-09-20T00:00:00"/>
    <x v="5"/>
    <n v="5761510"/>
    <n v="23.07"/>
    <n v="0.25010836584308621"/>
  </r>
  <r>
    <s v="COUNTY"/>
    <x v="81"/>
    <s v="856683"/>
    <n v="5.77"/>
    <n v="5.77"/>
    <x v="2"/>
    <d v="2016-09-22T00:00:00"/>
    <x v="5"/>
    <n v="5735060"/>
    <n v="23.07"/>
    <n v="0.25010836584308621"/>
  </r>
  <r>
    <s v="COUNTY"/>
    <x v="81"/>
    <s v="856684"/>
    <n v="5.77"/>
    <n v="5.77"/>
    <x v="2"/>
    <d v="2016-09-22T00:00:00"/>
    <x v="5"/>
    <n v="5777060"/>
    <n v="23.07"/>
    <n v="0.25010836584308621"/>
  </r>
  <r>
    <s v="COUNTY"/>
    <x v="81"/>
    <s v="856685"/>
    <n v="5.77"/>
    <n v="5.77"/>
    <x v="2"/>
    <d v="2016-09-22T00:00:00"/>
    <x v="5"/>
    <n v="5716330"/>
    <n v="23.07"/>
    <n v="0.25010836584308621"/>
  </r>
  <r>
    <s v="COUNTY"/>
    <x v="81"/>
    <s v="857974"/>
    <n v="5.77"/>
    <n v="5.77"/>
    <x v="2"/>
    <d v="2016-09-23T00:00:00"/>
    <x v="5"/>
    <n v="5775550"/>
    <n v="23.07"/>
    <n v="0.25010836584308621"/>
  </r>
  <r>
    <s v="COUNTY"/>
    <x v="81"/>
    <s v="859403"/>
    <n v="34.61"/>
    <n v="34.61"/>
    <x v="2"/>
    <d v="2016-09-27T00:00:00"/>
    <x v="5"/>
    <n v="5774030"/>
    <n v="23.07"/>
    <n v="1.5002167316861725"/>
  </r>
  <r>
    <s v="COUNTY"/>
    <x v="81"/>
    <s v="859404"/>
    <n v="11.54"/>
    <n v="11.54"/>
    <x v="2"/>
    <d v="2016-09-27T00:00:00"/>
    <x v="5"/>
    <n v="5010533"/>
    <n v="23.07"/>
    <n v="0.50021673168617242"/>
  </r>
  <r>
    <s v="COUNTY"/>
    <x v="81"/>
    <s v="859410"/>
    <n v="46.14"/>
    <n v="46.14"/>
    <x v="2"/>
    <d v="2016-09-27T00:00:00"/>
    <x v="5"/>
    <n v="5783110"/>
    <n v="23.07"/>
    <n v="2"/>
  </r>
  <r>
    <s v="COUNTY"/>
    <x v="81"/>
    <s v="860285"/>
    <n v="23.07"/>
    <n v="23.07"/>
    <x v="2"/>
    <d v="2016-09-28T00:00:00"/>
    <x v="5"/>
    <n v="5722480"/>
    <n v="23.07"/>
    <n v="1"/>
  </r>
  <r>
    <s v="COUNTY"/>
    <x v="81"/>
    <s v="860333"/>
    <n v="5.77"/>
    <n v="5.77"/>
    <x v="2"/>
    <d v="2016-09-29T00:00:00"/>
    <x v="5"/>
    <n v="5735060"/>
    <n v="23.07"/>
    <n v="0.25010836584308621"/>
  </r>
  <r>
    <s v="COUNTY"/>
    <x v="81"/>
    <s v="865070"/>
    <n v="23.07"/>
    <n v="23.07"/>
    <x v="2"/>
    <d v="2016-10-04T00:00:00"/>
    <x v="6"/>
    <n v="5783110"/>
    <n v="23.07"/>
    <n v="1"/>
  </r>
  <r>
    <s v="COUNTY"/>
    <x v="81"/>
    <s v="865124"/>
    <n v="5.77"/>
    <n v="5.77"/>
    <x v="2"/>
    <d v="2016-10-04T00:00:00"/>
    <x v="6"/>
    <n v="5010533"/>
    <n v="23.07"/>
    <n v="0.25010836584308621"/>
  </r>
  <r>
    <s v="COUNTY"/>
    <x v="81"/>
    <s v="864782"/>
    <n v="23.07"/>
    <n v="23.07"/>
    <x v="2"/>
    <d v="2016-10-05T00:00:00"/>
    <x v="6"/>
    <n v="5010431"/>
    <n v="23.07"/>
    <n v="1"/>
  </r>
  <r>
    <s v="COUNTY"/>
    <x v="81"/>
    <s v="867539"/>
    <n v="11.54"/>
    <n v="11.54"/>
    <x v="2"/>
    <d v="2016-10-07T00:00:00"/>
    <x v="6"/>
    <n v="5775550"/>
    <n v="23.07"/>
    <n v="0.50021673168617242"/>
  </r>
  <r>
    <s v="COUNTY"/>
    <x v="81"/>
    <s v="865294"/>
    <n v="5.77"/>
    <n v="5.77"/>
    <x v="2"/>
    <d v="2016-10-11T00:00:00"/>
    <x v="6"/>
    <n v="5010744"/>
    <n v="23.07"/>
    <n v="0.25010836584308621"/>
  </r>
  <r>
    <s v="COUNTY"/>
    <x v="81"/>
    <s v="865295"/>
    <n v="5.77"/>
    <n v="5.77"/>
    <x v="2"/>
    <d v="2016-10-11T00:00:00"/>
    <x v="6"/>
    <n v="5735060"/>
    <n v="23.07"/>
    <n v="0.25010836584308621"/>
  </r>
  <r>
    <s v="COUNTY"/>
    <x v="81"/>
    <s v="865296"/>
    <n v="5.77"/>
    <n v="5.77"/>
    <x v="2"/>
    <d v="2016-10-11T00:00:00"/>
    <x v="6"/>
    <n v="5732950"/>
    <n v="23.07"/>
    <n v="0.25010836584308621"/>
  </r>
  <r>
    <s v="COUNTY"/>
    <x v="81"/>
    <s v="865297"/>
    <n v="5.77"/>
    <n v="5.77"/>
    <x v="2"/>
    <d v="2016-10-11T00:00:00"/>
    <x v="6"/>
    <n v="5777060"/>
    <n v="23.07"/>
    <n v="0.25010836584308621"/>
  </r>
  <r>
    <s v="COUNTY"/>
    <x v="81"/>
    <s v="869233"/>
    <n v="11.54"/>
    <n v="11.54"/>
    <x v="2"/>
    <d v="2016-10-13T00:00:00"/>
    <x v="6"/>
    <n v="5016052"/>
    <n v="23.07"/>
    <n v="0.50021673168617242"/>
  </r>
  <r>
    <s v="COUNTY"/>
    <x v="81"/>
    <s v="869234"/>
    <n v="5.77"/>
    <n v="5.77"/>
    <x v="2"/>
    <d v="2016-10-13T00:00:00"/>
    <x v="6"/>
    <n v="5735060"/>
    <n v="23.07"/>
    <n v="0.25010836584308621"/>
  </r>
  <r>
    <s v="COUNTY"/>
    <x v="81"/>
    <s v="869314"/>
    <n v="5.77"/>
    <n v="5.77"/>
    <x v="2"/>
    <d v="2016-10-14T00:00:00"/>
    <x v="6"/>
    <n v="5775550"/>
    <n v="23.07"/>
    <n v="0.25010836584308621"/>
  </r>
  <r>
    <s v="COUNTY"/>
    <x v="81"/>
    <s v="869477"/>
    <n v="46.14"/>
    <n v="46.14"/>
    <x v="2"/>
    <d v="2016-10-18T00:00:00"/>
    <x v="6"/>
    <n v="5765230"/>
    <n v="23.07"/>
    <n v="2"/>
  </r>
  <r>
    <s v="COUNTY"/>
    <x v="81"/>
    <s v="869963"/>
    <n v="5.77"/>
    <n v="5.77"/>
    <x v="2"/>
    <d v="2016-10-20T00:00:00"/>
    <x v="6"/>
    <n v="5010744"/>
    <n v="23.07"/>
    <n v="0.25010836584308621"/>
  </r>
  <r>
    <s v="COUNTY"/>
    <x v="81"/>
    <s v="869964"/>
    <n v="5.77"/>
    <n v="5.77"/>
    <x v="2"/>
    <d v="2016-10-20T00:00:00"/>
    <x v="6"/>
    <n v="5735060"/>
    <n v="23.07"/>
    <n v="0.25010836584308621"/>
  </r>
  <r>
    <s v="COUNTY"/>
    <x v="81"/>
    <s v="869965"/>
    <n v="5.77"/>
    <n v="5.77"/>
    <x v="2"/>
    <d v="2016-10-20T00:00:00"/>
    <x v="6"/>
    <n v="5010681"/>
    <n v="23.07"/>
    <n v="0.25010836584308621"/>
  </r>
  <r>
    <s v="COUNTY"/>
    <x v="81"/>
    <s v="869966"/>
    <n v="23.07"/>
    <n v="23.07"/>
    <x v="2"/>
    <d v="2016-10-20T00:00:00"/>
    <x v="6"/>
    <n v="5013019"/>
    <n v="23.07"/>
    <n v="1"/>
  </r>
  <r>
    <s v="COUNTY"/>
    <x v="81"/>
    <s v="870965"/>
    <n v="5.77"/>
    <n v="5.77"/>
    <x v="2"/>
    <d v="2016-10-21T00:00:00"/>
    <x v="6"/>
    <n v="5012564"/>
    <n v="23.07"/>
    <n v="0.25010836584308621"/>
  </r>
  <r>
    <s v="COUNTY"/>
    <x v="81"/>
    <s v="870966"/>
    <n v="5.77"/>
    <n v="5.77"/>
    <x v="2"/>
    <d v="2016-10-21T00:00:00"/>
    <x v="6"/>
    <n v="5775550"/>
    <n v="23.07"/>
    <n v="0.25010836584308621"/>
  </r>
  <r>
    <s v="COUNTY"/>
    <x v="81"/>
    <s v="870967"/>
    <n v="5.77"/>
    <n v="5.77"/>
    <x v="2"/>
    <d v="2016-10-21T00:00:00"/>
    <x v="6"/>
    <n v="5010845"/>
    <n v="23.07"/>
    <n v="0.25010836584308621"/>
  </r>
  <r>
    <s v="COUNTY"/>
    <x v="81"/>
    <s v="872674"/>
    <n v="5.77"/>
    <n v="5.77"/>
    <x v="2"/>
    <d v="2016-10-27T00:00:00"/>
    <x v="6"/>
    <n v="5016052"/>
    <n v="23.07"/>
    <n v="0.25010836584308621"/>
  </r>
  <r>
    <s v="COUNTY"/>
    <x v="81"/>
    <s v="872675"/>
    <n v="5.77"/>
    <n v="5.77"/>
    <x v="2"/>
    <d v="2016-10-27T00:00:00"/>
    <x v="6"/>
    <n v="5729730"/>
    <n v="23.07"/>
    <n v="0.25010836584308621"/>
  </r>
  <r>
    <s v="COUNTY"/>
    <x v="81"/>
    <s v="872676"/>
    <n v="23.07"/>
    <n v="23.07"/>
    <x v="2"/>
    <d v="2016-10-27T00:00:00"/>
    <x v="6"/>
    <n v="5011870"/>
    <n v="23.07"/>
    <n v="1"/>
  </r>
  <r>
    <s v="COUNTY"/>
    <x v="81"/>
    <s v="872677"/>
    <n v="5.77"/>
    <n v="5.77"/>
    <x v="2"/>
    <d v="2016-10-27T00:00:00"/>
    <x v="6"/>
    <n v="5010399"/>
    <n v="23.07"/>
    <n v="0.25010836584308621"/>
  </r>
  <r>
    <s v="COUNTY"/>
    <x v="81"/>
    <s v="872629"/>
    <n v="11.54"/>
    <n v="11.54"/>
    <x v="2"/>
    <d v="2016-10-28T00:00:00"/>
    <x v="6"/>
    <n v="5774030"/>
    <n v="23.07"/>
    <n v="0.50021673168617242"/>
  </r>
  <r>
    <s v="COUNTY"/>
    <x v="81"/>
    <s v="872630"/>
    <n v="5.77"/>
    <n v="5.77"/>
    <x v="2"/>
    <d v="2016-10-28T00:00:00"/>
    <x v="6"/>
    <n v="5014197"/>
    <n v="23.07"/>
    <n v="0.25010836584308621"/>
  </r>
  <r>
    <s v="COUNTY"/>
    <x v="81"/>
    <s v="872631"/>
    <n v="11.54"/>
    <n v="11.54"/>
    <x v="2"/>
    <d v="2016-10-28T00:00:00"/>
    <x v="6"/>
    <n v="5010533"/>
    <n v="23.07"/>
    <n v="0.50021673168617242"/>
  </r>
  <r>
    <s v="COUNTY"/>
    <x v="81"/>
    <s v="876669"/>
    <n v="5.77"/>
    <n v="5.77"/>
    <x v="2"/>
    <d v="2016-11-01T00:00:00"/>
    <x v="7"/>
    <n v="5010361"/>
    <n v="23.07"/>
    <n v="0.25010836584308621"/>
  </r>
  <r>
    <s v="COUNTY"/>
    <x v="81"/>
    <s v="878431"/>
    <n v="5.77"/>
    <n v="5.77"/>
    <x v="2"/>
    <d v="2016-11-03T00:00:00"/>
    <x v="7"/>
    <n v="5712540"/>
    <n v="23.07"/>
    <n v="0.25010836584308621"/>
  </r>
  <r>
    <s v="COUNTY"/>
    <x v="81"/>
    <s v="878432"/>
    <n v="5.77"/>
    <n v="5.77"/>
    <x v="2"/>
    <d v="2016-11-03T00:00:00"/>
    <x v="7"/>
    <n v="5010744"/>
    <n v="23.07"/>
    <n v="0.25010836584308621"/>
  </r>
  <r>
    <s v="COUNTY"/>
    <x v="81"/>
    <s v="878433"/>
    <n v="5.77"/>
    <n v="5.77"/>
    <x v="2"/>
    <d v="2016-11-03T00:00:00"/>
    <x v="7"/>
    <n v="5735060"/>
    <n v="23.07"/>
    <n v="0.25010836584308621"/>
  </r>
  <r>
    <s v="COUNTY"/>
    <x v="81"/>
    <s v="878930"/>
    <n v="11.54"/>
    <n v="11.54"/>
    <x v="2"/>
    <d v="2016-11-04T00:00:00"/>
    <x v="7"/>
    <n v="5785610"/>
    <n v="23.07"/>
    <n v="0.50021673168617242"/>
  </r>
  <r>
    <s v="COUNTY"/>
    <x v="81"/>
    <s v="879522"/>
    <n v="23.07"/>
    <n v="23.07"/>
    <x v="2"/>
    <d v="2016-11-07T00:00:00"/>
    <x v="7"/>
    <n v="5010387"/>
    <n v="23.07"/>
    <n v="1"/>
  </r>
  <r>
    <s v="COUNTY"/>
    <x v="81"/>
    <s v="879587"/>
    <n v="23.07"/>
    <n v="23.07"/>
    <x v="2"/>
    <d v="2016-11-08T00:00:00"/>
    <x v="7"/>
    <n v="5740790"/>
    <n v="23.07"/>
    <n v="1"/>
  </r>
  <r>
    <s v="COUNTY"/>
    <x v="81"/>
    <s v="880284"/>
    <n v="23.07"/>
    <n v="23.07"/>
    <x v="2"/>
    <d v="2016-11-09T00:00:00"/>
    <x v="7"/>
    <n v="5776990"/>
    <n v="23.07"/>
    <n v="1"/>
  </r>
  <r>
    <s v="COUNTY"/>
    <x v="81"/>
    <s v="880285"/>
    <n v="23.07"/>
    <n v="23.07"/>
    <x v="2"/>
    <d v="2016-11-09T00:00:00"/>
    <x v="7"/>
    <n v="5010431"/>
    <n v="23.07"/>
    <n v="1"/>
  </r>
  <r>
    <s v="COUNTY"/>
    <x v="81"/>
    <s v="880336"/>
    <n v="5.77"/>
    <n v="5.77"/>
    <x v="2"/>
    <d v="2016-11-10T00:00:00"/>
    <x v="7"/>
    <n v="5016052"/>
    <n v="23.07"/>
    <n v="0.25010836584308621"/>
  </r>
  <r>
    <s v="COUNTY"/>
    <x v="81"/>
    <s v="880337"/>
    <n v="5.77"/>
    <n v="5.77"/>
    <x v="2"/>
    <d v="2016-11-10T00:00:00"/>
    <x v="7"/>
    <n v="5735060"/>
    <n v="23.07"/>
    <n v="0.25010836584308621"/>
  </r>
  <r>
    <s v="COUNTY"/>
    <x v="81"/>
    <s v="880339"/>
    <n v="5.77"/>
    <n v="5.77"/>
    <x v="2"/>
    <d v="2016-11-10T00:00:00"/>
    <x v="7"/>
    <n v="5010681"/>
    <n v="23.07"/>
    <n v="0.25010836584308621"/>
  </r>
  <r>
    <s v="COUNTY"/>
    <x v="81"/>
    <s v="880340"/>
    <n v="11.54"/>
    <n v="11.54"/>
    <x v="2"/>
    <d v="2016-11-10T00:00:00"/>
    <x v="7"/>
    <n v="5010740"/>
    <n v="23.07"/>
    <n v="0.50021673168617242"/>
  </r>
  <r>
    <s v="COUNTY"/>
    <x v="81"/>
    <s v="880341"/>
    <n v="5.77"/>
    <n v="5.77"/>
    <x v="2"/>
    <d v="2016-11-10T00:00:00"/>
    <x v="7"/>
    <n v="5010365"/>
    <n v="23.07"/>
    <n v="0.25010836584308621"/>
  </r>
  <r>
    <s v="SpokCity"/>
    <x v="81"/>
    <s v="880343"/>
    <n v="5.77"/>
    <n v="5.77"/>
    <x v="2"/>
    <d v="2016-11-10T00:00:00"/>
    <x v="7"/>
    <n v="5010807"/>
    <n v="23.07"/>
    <n v="0.25010836584308621"/>
  </r>
  <r>
    <s v="COUNTY"/>
    <x v="81"/>
    <s v="880360"/>
    <n v="23.07"/>
    <n v="23.07"/>
    <x v="2"/>
    <d v="2016-11-10T00:00:00"/>
    <x v="7"/>
    <n v="5013019"/>
    <n v="23.07"/>
    <n v="1"/>
  </r>
  <r>
    <s v="COUNTY"/>
    <x v="81"/>
    <s v="881085"/>
    <n v="23.07"/>
    <n v="23.07"/>
    <x v="2"/>
    <d v="2016-11-15T00:00:00"/>
    <x v="7"/>
    <n v="5015019"/>
    <n v="23.07"/>
    <n v="1"/>
  </r>
  <r>
    <s v="COUNTY"/>
    <x v="81"/>
    <s v="881091"/>
    <n v="5.77"/>
    <n v="5.77"/>
    <x v="2"/>
    <d v="2016-11-15T00:00:00"/>
    <x v="7"/>
    <n v="5765230"/>
    <n v="23.07"/>
    <n v="0.25010836584308621"/>
  </r>
  <r>
    <s v="COUNTY"/>
    <x v="81"/>
    <s v="883229"/>
    <n v="23.07"/>
    <n v="23.07"/>
    <x v="2"/>
    <d v="2016-11-16T00:00:00"/>
    <x v="7"/>
    <n v="5010431"/>
    <n v="23.07"/>
    <n v="1"/>
  </r>
  <r>
    <s v="COUNTY"/>
    <x v="81"/>
    <s v="883408"/>
    <n v="23.07"/>
    <n v="23.07"/>
    <x v="2"/>
    <d v="2016-11-17T00:00:00"/>
    <x v="7"/>
    <n v="5735060"/>
    <n v="23.07"/>
    <n v="1"/>
  </r>
  <r>
    <s v="COUNTY"/>
    <x v="81"/>
    <s v="885682"/>
    <n v="23.07"/>
    <n v="23.07"/>
    <x v="2"/>
    <d v="2016-11-18T00:00:00"/>
    <x v="7"/>
    <n v="5010387"/>
    <n v="23.07"/>
    <n v="1"/>
  </r>
  <r>
    <s v="COUNTY"/>
    <x v="81"/>
    <s v="887065"/>
    <n v="5.77"/>
    <n v="5.77"/>
    <x v="2"/>
    <d v="2016-11-22T00:00:00"/>
    <x v="7"/>
    <n v="5010515"/>
    <n v="23.07"/>
    <n v="0.25010836584308621"/>
  </r>
  <r>
    <s v="COUNTY"/>
    <x v="81"/>
    <s v="887101"/>
    <n v="5.77"/>
    <n v="5.77"/>
    <x v="2"/>
    <d v="2016-11-22T00:00:00"/>
    <x v="7"/>
    <n v="5010354"/>
    <n v="23.07"/>
    <n v="0.25010836584308621"/>
  </r>
  <r>
    <s v="COUNTY"/>
    <x v="81"/>
    <s v="887136"/>
    <n v="46.14"/>
    <n v="46.14"/>
    <x v="2"/>
    <d v="2016-11-23T00:00:00"/>
    <x v="7"/>
    <n v="5010431"/>
    <n v="23.07"/>
    <n v="2"/>
  </r>
  <r>
    <s v="COUNTY"/>
    <x v="81"/>
    <s v="887169"/>
    <n v="5.77"/>
    <n v="5.77"/>
    <x v="2"/>
    <d v="2016-11-24T00:00:00"/>
    <x v="7"/>
    <n v="5016052"/>
    <n v="23.07"/>
    <n v="0.25010836584308621"/>
  </r>
  <r>
    <s v="COUNTY"/>
    <x v="81"/>
    <s v="887170"/>
    <n v="5.77"/>
    <n v="5.77"/>
    <x v="2"/>
    <d v="2016-11-24T00:00:00"/>
    <x v="7"/>
    <n v="5729730"/>
    <n v="23.07"/>
    <n v="0.25010836584308621"/>
  </r>
  <r>
    <s v="COUNTY"/>
    <x v="81"/>
    <s v="887171"/>
    <n v="5.77"/>
    <n v="5.77"/>
    <x v="2"/>
    <d v="2016-11-24T00:00:00"/>
    <x v="7"/>
    <n v="5735060"/>
    <n v="23.07"/>
    <n v="0.25010836584308621"/>
  </r>
  <r>
    <s v="COUNTY"/>
    <x v="81"/>
    <s v="888637"/>
    <n v="23.07"/>
    <n v="23.07"/>
    <x v="2"/>
    <d v="2016-11-30T00:00:00"/>
    <x v="7"/>
    <n v="5776990"/>
    <n v="23.07"/>
    <n v="1"/>
  </r>
  <r>
    <s v="COUNTY"/>
    <x v="81"/>
    <s v="891637"/>
    <n v="5.77"/>
    <n v="5.77"/>
    <x v="2"/>
    <d v="2016-12-01T00:00:00"/>
    <x v="8"/>
    <n v="5010744"/>
    <n v="23.07"/>
    <n v="0.25010836584308621"/>
  </r>
  <r>
    <s v="COUNTY"/>
    <x v="81"/>
    <s v="891638"/>
    <n v="34.61"/>
    <n v="34.61"/>
    <x v="2"/>
    <d v="2016-12-01T00:00:00"/>
    <x v="8"/>
    <n v="5735060"/>
    <n v="23.07"/>
    <n v="1.5002167316861725"/>
  </r>
  <r>
    <s v="COUNTY"/>
    <x v="81"/>
    <s v="891640"/>
    <n v="5.77"/>
    <n v="5.77"/>
    <x v="2"/>
    <d v="2016-12-01T00:00:00"/>
    <x v="8"/>
    <n v="5010681"/>
    <n v="23.07"/>
    <n v="0.25010836584308621"/>
  </r>
  <r>
    <s v="COUNTY"/>
    <x v="81"/>
    <s v="892130"/>
    <n v="5.77"/>
    <n v="5.77"/>
    <x v="2"/>
    <d v="2016-12-06T00:00:00"/>
    <x v="8"/>
    <n v="5010439"/>
    <n v="23.07"/>
    <n v="0.25010836584308621"/>
  </r>
  <r>
    <s v="COUNTY"/>
    <x v="81"/>
    <s v="892131"/>
    <n v="5.77"/>
    <n v="5.77"/>
    <x v="2"/>
    <d v="2016-12-06T00:00:00"/>
    <x v="8"/>
    <n v="5016139"/>
    <n v="23.07"/>
    <n v="0.25010836584308621"/>
  </r>
  <r>
    <s v="COUNTY"/>
    <x v="81"/>
    <s v="892157"/>
    <n v="23.07"/>
    <n v="23.07"/>
    <x v="2"/>
    <d v="2016-12-07T00:00:00"/>
    <x v="8"/>
    <n v="5776990"/>
    <n v="23.07"/>
    <n v="1"/>
  </r>
  <r>
    <s v="COUNTY"/>
    <x v="81"/>
    <s v="894756"/>
    <n v="5.77"/>
    <n v="5.77"/>
    <x v="2"/>
    <d v="2016-12-08T00:00:00"/>
    <x v="8"/>
    <n v="5735060"/>
    <n v="23.07"/>
    <n v="0.25010836584308621"/>
  </r>
  <r>
    <s v="COUNTY"/>
    <x v="81"/>
    <s v="894757"/>
    <n v="5.77"/>
    <n v="5.77"/>
    <x v="2"/>
    <d v="2016-12-08T00:00:00"/>
    <x v="8"/>
    <n v="5010681"/>
    <n v="23.07"/>
    <n v="0.25010836584308621"/>
  </r>
  <r>
    <s v="COUNTY"/>
    <x v="81"/>
    <s v="894758"/>
    <n v="138.41999999999999"/>
    <n v="138.41999999999999"/>
    <x v="2"/>
    <d v="2016-12-08T00:00:00"/>
    <x v="8"/>
    <n v="5010399"/>
    <n v="23.07"/>
    <n v="5.9999999999999991"/>
  </r>
  <r>
    <s v="COUNTY"/>
    <x v="81"/>
    <s v="894791"/>
    <n v="23.07"/>
    <n v="23.07"/>
    <x v="2"/>
    <d v="2016-12-12T00:00:00"/>
    <x v="8"/>
    <n v="5010387"/>
    <n v="23.07"/>
    <n v="1"/>
  </r>
  <r>
    <s v="COUNTY"/>
    <x v="81"/>
    <s v="894813"/>
    <n v="92.28"/>
    <n v="92.28"/>
    <x v="2"/>
    <d v="2016-12-13T00:00:00"/>
    <x v="8"/>
    <n v="5729530"/>
    <n v="23.07"/>
    <n v="4"/>
  </r>
  <r>
    <s v="COUNTY"/>
    <x v="81"/>
    <s v="894814"/>
    <n v="5.77"/>
    <n v="5.77"/>
    <x v="2"/>
    <d v="2016-12-13T00:00:00"/>
    <x v="8"/>
    <n v="5010361"/>
    <n v="23.07"/>
    <n v="0.25010836584308621"/>
  </r>
  <r>
    <s v="COUNTY"/>
    <x v="81"/>
    <s v="894815"/>
    <n v="5.77"/>
    <n v="5.77"/>
    <x v="2"/>
    <d v="2016-12-13T00:00:00"/>
    <x v="8"/>
    <n v="5016139"/>
    <n v="23.07"/>
    <n v="0.25010836584308621"/>
  </r>
  <r>
    <s v="COUNTY"/>
    <x v="81"/>
    <s v="894816"/>
    <n v="5.77"/>
    <n v="5.77"/>
    <x v="2"/>
    <d v="2016-12-13T00:00:00"/>
    <x v="8"/>
    <n v="5010440"/>
    <n v="23.07"/>
    <n v="0.25010836584308621"/>
  </r>
  <r>
    <s v="COUNTY"/>
    <x v="81"/>
    <s v="895053"/>
    <n v="5.77"/>
    <n v="5.77"/>
    <x v="2"/>
    <d v="2016-12-15T00:00:00"/>
    <x v="8"/>
    <n v="5010399"/>
    <n v="23.07"/>
    <n v="0.25010836584308621"/>
  </r>
  <r>
    <s v="COUNTY"/>
    <x v="81"/>
    <s v="895054"/>
    <n v="23.07"/>
    <n v="23.07"/>
    <x v="2"/>
    <d v="2016-12-15T00:00:00"/>
    <x v="8"/>
    <n v="5010740"/>
    <n v="23.07"/>
    <n v="1"/>
  </r>
  <r>
    <s v="COUNTY"/>
    <x v="81"/>
    <s v="895055"/>
    <n v="11.54"/>
    <n v="11.54"/>
    <x v="2"/>
    <d v="2016-12-15T00:00:00"/>
    <x v="8"/>
    <n v="5010681"/>
    <n v="23.07"/>
    <n v="0.50021673168617242"/>
  </r>
  <r>
    <s v="COUNTY"/>
    <x v="81"/>
    <s v="895056"/>
    <n v="11.54"/>
    <n v="11.54"/>
    <x v="2"/>
    <d v="2016-12-15T00:00:00"/>
    <x v="8"/>
    <n v="5732950"/>
    <n v="23.07"/>
    <n v="0.50021673168617242"/>
  </r>
  <r>
    <s v="COUNTY"/>
    <x v="81"/>
    <s v="895058"/>
    <n v="11.54"/>
    <n v="11.54"/>
    <x v="2"/>
    <d v="2016-12-15T00:00:00"/>
    <x v="8"/>
    <n v="5735060"/>
    <n v="23.07"/>
    <n v="0.50021673168617242"/>
  </r>
  <r>
    <s v="COUNTY"/>
    <x v="81"/>
    <s v="895059"/>
    <n v="5.77"/>
    <n v="5.77"/>
    <x v="2"/>
    <d v="2016-12-15T00:00:00"/>
    <x v="8"/>
    <n v="5010744"/>
    <n v="23.07"/>
    <n v="0.25010836584308621"/>
  </r>
  <r>
    <s v="COUNTY"/>
    <x v="81"/>
    <s v="895083"/>
    <n v="5.77"/>
    <n v="5.77"/>
    <x v="2"/>
    <d v="2016-12-16T00:00:00"/>
    <x v="8"/>
    <n v="5747350"/>
    <n v="23.07"/>
    <n v="0.25010836584308621"/>
  </r>
  <r>
    <s v="COUNTY"/>
    <x v="81"/>
    <s v="895084"/>
    <n v="69.209999999999994"/>
    <n v="69.209999999999994"/>
    <x v="2"/>
    <d v="2016-12-16T00:00:00"/>
    <x v="8"/>
    <n v="5010387"/>
    <n v="23.07"/>
    <n v="2.9999999999999996"/>
  </r>
  <r>
    <s v="COUNTY"/>
    <x v="81"/>
    <s v="895085"/>
    <n v="92.28"/>
    <n v="92.28"/>
    <x v="2"/>
    <d v="2016-12-16T00:00:00"/>
    <x v="8"/>
    <n v="5729530"/>
    <n v="23.07"/>
    <n v="4"/>
  </r>
  <r>
    <s v="COUNTY"/>
    <x v="81"/>
    <s v="895370"/>
    <n v="23.07"/>
    <n v="23.07"/>
    <x v="2"/>
    <d v="2016-12-19T00:00:00"/>
    <x v="8"/>
    <n v="5010387"/>
    <n v="23.07"/>
    <n v="1"/>
  </r>
  <r>
    <s v="COUNTY"/>
    <x v="81"/>
    <s v="896022"/>
    <n v="5.77"/>
    <n v="5.77"/>
    <x v="2"/>
    <d v="2016-12-20T00:00:00"/>
    <x v="8"/>
    <n v="5010354"/>
    <n v="23.07"/>
    <n v="0.25010836584308621"/>
  </r>
  <r>
    <s v="COUNTY"/>
    <x v="81"/>
    <s v="896285"/>
    <n v="23.07"/>
    <n v="23.07"/>
    <x v="2"/>
    <d v="2016-12-21T00:00:00"/>
    <x v="8"/>
    <n v="5776990"/>
    <n v="23.07"/>
    <n v="1"/>
  </r>
  <r>
    <s v="COUNTY"/>
    <x v="81"/>
    <s v="896463"/>
    <n v="5.77"/>
    <n v="5.77"/>
    <x v="2"/>
    <d v="2016-12-22T00:00:00"/>
    <x v="8"/>
    <n v="5010744"/>
    <n v="23.07"/>
    <n v="0.25010836584308621"/>
  </r>
  <r>
    <s v="COUNTY"/>
    <x v="81"/>
    <s v="896464"/>
    <n v="92.28"/>
    <n v="92.28"/>
    <x v="2"/>
    <d v="2016-12-22T00:00:00"/>
    <x v="8"/>
    <n v="5735060"/>
    <n v="23.07"/>
    <n v="4"/>
  </r>
  <r>
    <s v="COUNTY"/>
    <x v="81"/>
    <s v="896465"/>
    <n v="5.77"/>
    <n v="5.77"/>
    <x v="2"/>
    <d v="2016-12-22T00:00:00"/>
    <x v="8"/>
    <n v="5725670"/>
    <n v="23.07"/>
    <n v="0.25010836584308621"/>
  </r>
  <r>
    <s v="COUNTY"/>
    <x v="81"/>
    <s v="896989"/>
    <n v="5.77"/>
    <n v="5.77"/>
    <x v="2"/>
    <d v="2016-12-23T00:00:00"/>
    <x v="8"/>
    <n v="5010721"/>
    <n v="23.07"/>
    <n v="0.25010836584308621"/>
  </r>
  <r>
    <s v="COUNTY"/>
    <x v="81"/>
    <s v="897078"/>
    <n v="23.07"/>
    <n v="23.07"/>
    <x v="2"/>
    <d v="2016-12-26T00:00:00"/>
    <x v="8"/>
    <n v="5012394"/>
    <n v="23.07"/>
    <n v="1"/>
  </r>
  <r>
    <s v="COUNTY"/>
    <x v="81"/>
    <s v="908333"/>
    <n v="5.82"/>
    <n v="5.82"/>
    <x v="2"/>
    <d v="2017-01-03T00:00:00"/>
    <x v="9"/>
    <n v="5010849"/>
    <n v="23.07"/>
    <n v="0.25227568270481143"/>
  </r>
  <r>
    <s v="COUNTY"/>
    <x v="81"/>
    <s v="908334"/>
    <n v="11.64"/>
    <n v="11.64"/>
    <x v="2"/>
    <d v="2017-01-03T00:00:00"/>
    <x v="9"/>
    <n v="5016139"/>
    <n v="23.07"/>
    <n v="0.50455136540962287"/>
  </r>
  <r>
    <s v="COUNTY"/>
    <x v="81"/>
    <s v="908770"/>
    <n v="23.27"/>
    <n v="23.27"/>
    <x v="2"/>
    <d v="2017-01-04T00:00:00"/>
    <x v="9"/>
    <n v="5776990"/>
    <n v="23.07"/>
    <n v="1.0086692674469007"/>
  </r>
  <r>
    <s v="COUNTY"/>
    <x v="81"/>
    <s v="909044"/>
    <n v="23.27"/>
    <n v="23.27"/>
    <x v="2"/>
    <d v="2017-01-05T00:00:00"/>
    <x v="9"/>
    <n v="5737970"/>
    <n v="23.07"/>
    <n v="1.0086692674469007"/>
  </r>
  <r>
    <s v="COUNTY"/>
    <x v="81"/>
    <s v="909091"/>
    <n v="5.82"/>
    <n v="5.82"/>
    <x v="2"/>
    <d v="2017-01-05T00:00:00"/>
    <x v="9"/>
    <n v="5016052"/>
    <n v="23.07"/>
    <n v="0.25227568270481143"/>
  </r>
  <r>
    <s v="COUNTY"/>
    <x v="81"/>
    <s v="909093"/>
    <n v="23.27"/>
    <n v="23.27"/>
    <x v="2"/>
    <d v="2017-01-05T00:00:00"/>
    <x v="9"/>
    <n v="5010681"/>
    <n v="23.07"/>
    <n v="1.0086692674469007"/>
  </r>
  <r>
    <s v="COUNTY"/>
    <x v="81"/>
    <s v="909094"/>
    <n v="58.18"/>
    <n v="58.18"/>
    <x v="2"/>
    <d v="2017-01-05T00:00:00"/>
    <x v="9"/>
    <n v="5010681"/>
    <n v="23.07"/>
    <n v="2.5218899003034245"/>
  </r>
  <r>
    <s v="COUNTY"/>
    <x v="81"/>
    <s v="909095"/>
    <n v="23.27"/>
    <n v="23.27"/>
    <x v="2"/>
    <d v="2017-01-05T00:00:00"/>
    <x v="9"/>
    <n v="5010740"/>
    <n v="23.07"/>
    <n v="1.0086692674469007"/>
  </r>
  <r>
    <s v="SpokCity"/>
    <x v="81"/>
    <s v="909097"/>
    <n v="5.82"/>
    <n v="5.82"/>
    <x v="2"/>
    <d v="2017-01-05T00:00:00"/>
    <x v="9"/>
    <n v="5010807"/>
    <n v="23.07"/>
    <n v="0.25227568270481143"/>
  </r>
  <r>
    <s v="COUNTY"/>
    <x v="81"/>
    <s v="912244"/>
    <n v="5.82"/>
    <n v="5.82"/>
    <x v="2"/>
    <d v="2017-01-12T00:00:00"/>
    <x v="9"/>
    <n v="5712540"/>
    <n v="23.07"/>
    <n v="0.25227568270481143"/>
  </r>
  <r>
    <s v="COUNTY"/>
    <x v="81"/>
    <s v="912245"/>
    <n v="5.82"/>
    <n v="5.82"/>
    <x v="2"/>
    <d v="2017-01-12T00:00:00"/>
    <x v="9"/>
    <n v="5010673"/>
    <n v="23.07"/>
    <n v="0.25227568270481143"/>
  </r>
  <r>
    <s v="COUNTY"/>
    <x v="81"/>
    <s v="912247"/>
    <n v="11.64"/>
    <n v="11.64"/>
    <x v="2"/>
    <d v="2017-01-12T00:00:00"/>
    <x v="9"/>
    <n v="5735060"/>
    <n v="23.07"/>
    <n v="0.50455136540962287"/>
  </r>
  <r>
    <s v="COUNTY"/>
    <x v="81"/>
    <s v="912248"/>
    <n v="11.64"/>
    <n v="11.64"/>
    <x v="2"/>
    <d v="2017-01-12T00:00:00"/>
    <x v="9"/>
    <n v="5732950"/>
    <n v="23.07"/>
    <n v="0.50455136540962287"/>
  </r>
  <r>
    <s v="COUNTY"/>
    <x v="81"/>
    <s v="912249"/>
    <n v="29.09"/>
    <n v="29.09"/>
    <x v="2"/>
    <d v="2017-01-12T00:00:00"/>
    <x v="9"/>
    <n v="5010681"/>
    <n v="23.07"/>
    <n v="1.2609449501517123"/>
  </r>
  <r>
    <s v="COUNTY"/>
    <x v="81"/>
    <s v="914025"/>
    <n v="58.18"/>
    <n v="58.18"/>
    <x v="2"/>
    <d v="2017-01-17T00:00:00"/>
    <x v="9"/>
    <n v="5010354"/>
    <n v="23.07"/>
    <n v="2.5218899003034245"/>
  </r>
  <r>
    <s v="COUNTY"/>
    <x v="81"/>
    <s v="914026"/>
    <n v="5.82"/>
    <n v="5.82"/>
    <x v="2"/>
    <d v="2017-01-17T00:00:00"/>
    <x v="9"/>
    <n v="5766330"/>
    <n v="23.07"/>
    <n v="0.25227568270481143"/>
  </r>
  <r>
    <s v="COUNTY"/>
    <x v="81"/>
    <s v="914027"/>
    <n v="5.82"/>
    <n v="5.82"/>
    <x v="2"/>
    <d v="2017-01-17T00:00:00"/>
    <x v="9"/>
    <n v="5016139"/>
    <n v="23.07"/>
    <n v="0.25227568270481143"/>
  </r>
  <r>
    <s v="COUNTY"/>
    <x v="81"/>
    <s v="914065"/>
    <n v="69.81"/>
    <n v="69.81"/>
    <x v="2"/>
    <d v="2017-01-19T00:00:00"/>
    <x v="9"/>
    <n v="5735060"/>
    <n v="23.07"/>
    <n v="3.0260078023407022"/>
  </r>
  <r>
    <s v="COUNTY"/>
    <x v="81"/>
    <s v="914066"/>
    <n v="5.82"/>
    <n v="5.82"/>
    <x v="2"/>
    <d v="2017-01-19T00:00:00"/>
    <x v="9"/>
    <n v="5732950"/>
    <n v="23.07"/>
    <n v="0.25227568270481143"/>
  </r>
  <r>
    <s v="COUNTY"/>
    <x v="81"/>
    <s v="914068"/>
    <n v="5.82"/>
    <n v="5.82"/>
    <x v="2"/>
    <d v="2017-01-19T00:00:00"/>
    <x v="9"/>
    <n v="5010681"/>
    <n v="23.07"/>
    <n v="0.25227568270481143"/>
  </r>
  <r>
    <s v="COUNTY"/>
    <x v="81"/>
    <s v="914110"/>
    <n v="11.64"/>
    <n v="11.64"/>
    <x v="2"/>
    <d v="2017-01-24T00:00:00"/>
    <x v="9"/>
    <n v="5010337"/>
    <n v="23.07"/>
    <n v="0.50455136540962287"/>
  </r>
  <r>
    <s v="COUNTY"/>
    <x v="81"/>
    <s v="914170"/>
    <n v="11.64"/>
    <n v="11.64"/>
    <x v="2"/>
    <d v="2017-01-26T00:00:00"/>
    <x v="9"/>
    <n v="5010744"/>
    <n v="23.07"/>
    <n v="0.50455136540962287"/>
  </r>
  <r>
    <s v="COUNTY"/>
    <x v="81"/>
    <s v="914172"/>
    <n v="11.64"/>
    <n v="11.64"/>
    <x v="2"/>
    <d v="2017-01-26T00:00:00"/>
    <x v="9"/>
    <n v="5735060"/>
    <n v="23.07"/>
    <n v="0.50455136540962287"/>
  </r>
  <r>
    <s v="COUNTY"/>
    <x v="81"/>
    <s v="914173"/>
    <n v="11.64"/>
    <n v="11.64"/>
    <x v="2"/>
    <d v="2017-01-26T00:00:00"/>
    <x v="9"/>
    <n v="5010437"/>
    <n v="23.07"/>
    <n v="0.50455136540962287"/>
  </r>
  <r>
    <s v="COUNTY"/>
    <x v="81"/>
    <s v="914174"/>
    <n v="11.64"/>
    <n v="11.64"/>
    <x v="2"/>
    <d v="2017-01-26T00:00:00"/>
    <x v="9"/>
    <n v="5010681"/>
    <n v="23.07"/>
    <n v="0.50455136540962287"/>
  </r>
  <r>
    <s v="COUNTY"/>
    <x v="81"/>
    <s v="914218"/>
    <n v="93.08"/>
    <n v="93.08"/>
    <x v="2"/>
    <d v="2017-01-27T00:00:00"/>
    <x v="9"/>
    <n v="5012564"/>
    <n v="23.07"/>
    <n v="4.0346770697876027"/>
  </r>
  <r>
    <s v="COUNTY"/>
    <x v="81"/>
    <s v="916401"/>
    <n v="5.82"/>
    <n v="5.82"/>
    <x v="2"/>
    <d v="2017-01-31T00:00:00"/>
    <x v="9"/>
    <n v="5010354"/>
    <n v="23.07"/>
    <n v="0.25227568270481143"/>
  </r>
  <r>
    <s v="COUNTY"/>
    <x v="81"/>
    <s v="917969"/>
    <n v="11.64"/>
    <n v="11.64"/>
    <x v="2"/>
    <d v="2017-02-02T00:00:00"/>
    <x v="10"/>
    <n v="5735060"/>
    <n v="23.07"/>
    <n v="0.50455136540962287"/>
  </r>
  <r>
    <s v="COUNTY"/>
    <x v="81"/>
    <s v="917971"/>
    <n v="5.82"/>
    <n v="5.82"/>
    <x v="2"/>
    <d v="2017-02-02T00:00:00"/>
    <x v="10"/>
    <n v="5732950"/>
    <n v="23.07"/>
    <n v="0.25227568270481143"/>
  </r>
  <r>
    <s v="COUNTY"/>
    <x v="81"/>
    <s v="917972"/>
    <n v="5.82"/>
    <n v="5.82"/>
    <x v="2"/>
    <d v="2017-02-02T00:00:00"/>
    <x v="10"/>
    <n v="5010681"/>
    <n v="23.07"/>
    <n v="0.25227568270481143"/>
  </r>
  <r>
    <s v="COUNTY"/>
    <x v="81"/>
    <s v="917973"/>
    <n v="5.82"/>
    <n v="5.82"/>
    <x v="2"/>
    <d v="2017-02-02T00:00:00"/>
    <x v="10"/>
    <n v="5010681"/>
    <n v="23.07"/>
    <n v="0.25227568270481143"/>
  </r>
  <r>
    <s v="COUNTY"/>
    <x v="81"/>
    <s v="917925"/>
    <n v="5.82"/>
    <n v="5.82"/>
    <x v="2"/>
    <d v="2017-02-03T00:00:00"/>
    <x v="10"/>
    <n v="5741680"/>
    <n v="23.07"/>
    <n v="0.25227568270481143"/>
  </r>
  <r>
    <s v="COUNTY"/>
    <x v="81"/>
    <s v="918958"/>
    <n v="34.909999999999997"/>
    <n v="34.909999999999997"/>
    <x v="2"/>
    <d v="2017-02-07T00:00:00"/>
    <x v="10"/>
    <n v="5782970"/>
    <n v="23.07"/>
    <n v="1.5132206328565234"/>
  </r>
  <r>
    <s v="COUNTY"/>
    <x v="81"/>
    <s v="919048"/>
    <n v="23.27"/>
    <n v="23.27"/>
    <x v="2"/>
    <d v="2017-02-08T00:00:00"/>
    <x v="10"/>
    <n v="5776990"/>
    <n v="23.07"/>
    <n v="1.0086692674469007"/>
  </r>
  <r>
    <s v="SpokCity"/>
    <x v="81"/>
    <s v="920140"/>
    <n v="23.27"/>
    <n v="23.27"/>
    <x v="2"/>
    <d v="2017-02-09T00:00:00"/>
    <x v="10"/>
    <n v="5010473"/>
    <n v="23.07"/>
    <n v="1.0086692674469007"/>
  </r>
  <r>
    <s v="COUNTY"/>
    <x v="81"/>
    <s v="920402"/>
    <n v="23.27"/>
    <n v="23.27"/>
    <x v="2"/>
    <d v="2017-02-10T00:00:00"/>
    <x v="10"/>
    <n v="5775550"/>
    <n v="23.07"/>
    <n v="1.0086692674469007"/>
  </r>
  <r>
    <s v="COUNTY"/>
    <x v="81"/>
    <s v="921182"/>
    <n v="5.82"/>
    <n v="5.82"/>
    <x v="2"/>
    <d v="2017-02-14T00:00:00"/>
    <x v="10"/>
    <n v="5010354"/>
    <n v="23.07"/>
    <n v="0.25227568270481143"/>
  </r>
  <r>
    <s v="COUNTY"/>
    <x v="81"/>
    <s v="921183"/>
    <n v="11.64"/>
    <n v="11.64"/>
    <x v="2"/>
    <d v="2017-02-14T00:00:00"/>
    <x v="10"/>
    <n v="5016139"/>
    <n v="23.07"/>
    <n v="0.50455136540962287"/>
  </r>
  <r>
    <s v="COUNTY"/>
    <x v="81"/>
    <s v="921204"/>
    <n v="93.08"/>
    <n v="93.08"/>
    <x v="2"/>
    <d v="2017-02-15T00:00:00"/>
    <x v="10"/>
    <n v="5010387"/>
    <n v="23.07"/>
    <n v="4.0346770697876027"/>
  </r>
  <r>
    <s v="COUNTY"/>
    <x v="81"/>
    <s v="921278"/>
    <n v="5.82"/>
    <n v="5.82"/>
    <x v="2"/>
    <d v="2017-02-16T00:00:00"/>
    <x v="10"/>
    <n v="5010744"/>
    <n v="23.07"/>
    <n v="0.25227568270481143"/>
  </r>
  <r>
    <s v="COUNTY"/>
    <x v="81"/>
    <s v="921279"/>
    <n v="11.64"/>
    <n v="11.64"/>
    <x v="2"/>
    <d v="2017-02-16T00:00:00"/>
    <x v="10"/>
    <n v="5735060"/>
    <n v="23.07"/>
    <n v="0.50455136540962287"/>
  </r>
  <r>
    <s v="COUNTY"/>
    <x v="81"/>
    <s v="921281"/>
    <n v="5.82"/>
    <n v="5.82"/>
    <x v="2"/>
    <d v="2017-02-16T00:00:00"/>
    <x v="10"/>
    <n v="5010681"/>
    <n v="23.07"/>
    <n v="0.25227568270481143"/>
  </r>
  <r>
    <s v="COUNTY"/>
    <x v="81"/>
    <s v="921282"/>
    <n v="11.64"/>
    <n v="11.64"/>
    <x v="2"/>
    <d v="2017-02-16T00:00:00"/>
    <x v="10"/>
    <n v="5010740"/>
    <n v="23.07"/>
    <n v="0.50455136540962287"/>
  </r>
  <r>
    <s v="COUNTY"/>
    <x v="81"/>
    <s v="923721"/>
    <n v="11.64"/>
    <n v="11.64"/>
    <x v="2"/>
    <d v="2017-02-23T00:00:00"/>
    <x v="10"/>
    <n v="5735060"/>
    <n v="23.07"/>
    <n v="0.50455136540962287"/>
  </r>
  <r>
    <s v="COUNTY"/>
    <x v="81"/>
    <s v="923723"/>
    <n v="11.64"/>
    <n v="11.64"/>
    <x v="2"/>
    <d v="2017-02-23T00:00:00"/>
    <x v="10"/>
    <n v="5010681"/>
    <n v="23.07"/>
    <n v="0.50455136540962287"/>
  </r>
  <r>
    <s v="COUNTY"/>
    <x v="81"/>
    <s v="923724"/>
    <n v="5.82"/>
    <n v="5.82"/>
    <x v="2"/>
    <d v="2017-02-23T00:00:00"/>
    <x v="10"/>
    <n v="5010740"/>
    <n v="23.07"/>
    <n v="0.25227568270481143"/>
  </r>
  <r>
    <s v="COUNTY"/>
    <x v="81"/>
    <s v="927465"/>
    <n v="93.08"/>
    <n v="93.08"/>
    <x v="2"/>
    <d v="2017-03-02T00:00:00"/>
    <x v="11"/>
    <n v="5010681"/>
    <n v="23.07"/>
    <n v="4.0346770697876027"/>
  </r>
  <r>
    <s v="COUNTY"/>
    <x v="81"/>
    <s v="929685"/>
    <n v="69.81"/>
    <n v="69.81"/>
    <x v="2"/>
    <d v="2017-03-07T00:00:00"/>
    <x v="11"/>
    <n v="5783110"/>
    <n v="23.07"/>
    <n v="3.0260078023407022"/>
  </r>
  <r>
    <s v="COUNTY"/>
    <x v="81"/>
    <s v="931137"/>
    <n v="5.82"/>
    <n v="5.82"/>
    <x v="2"/>
    <d v="2017-03-09T00:00:00"/>
    <x v="11"/>
    <n v="5010744"/>
    <n v="23.07"/>
    <n v="0.25227568270481143"/>
  </r>
  <r>
    <s v="COUNTY"/>
    <x v="81"/>
    <s v="931138"/>
    <n v="11.64"/>
    <n v="11.64"/>
    <x v="2"/>
    <d v="2017-03-09T00:00:00"/>
    <x v="11"/>
    <n v="5735060"/>
    <n v="23.07"/>
    <n v="0.50455136540962287"/>
  </r>
  <r>
    <s v="COUNTY"/>
    <x v="81"/>
    <s v="931196"/>
    <n v="46.54"/>
    <n v="46.54"/>
    <x v="2"/>
    <d v="2017-03-10T00:00:00"/>
    <x v="11"/>
    <n v="5010721"/>
    <n v="23.07"/>
    <n v="2.0173385348938013"/>
  </r>
  <r>
    <s v="COUNTY"/>
    <x v="81"/>
    <s v="931198"/>
    <n v="11.64"/>
    <n v="11.64"/>
    <x v="2"/>
    <d v="2017-03-10T00:00:00"/>
    <x v="11"/>
    <n v="5010752"/>
    <n v="23.07"/>
    <n v="0.50455136540962287"/>
  </r>
  <r>
    <s v="COUNTY"/>
    <x v="81"/>
    <s v="931537"/>
    <n v="11.64"/>
    <n v="11.64"/>
    <x v="2"/>
    <d v="2017-03-13T00:00:00"/>
    <x v="11"/>
    <n v="5010510"/>
    <n v="23.07"/>
    <n v="0.50455136540962287"/>
  </r>
  <r>
    <s v="COUNTY"/>
    <x v="81"/>
    <s v="933293"/>
    <n v="11.64"/>
    <n v="11.64"/>
    <x v="2"/>
    <d v="2017-03-16T00:00:00"/>
    <x v="11"/>
    <n v="5010740"/>
    <n v="23.07"/>
    <n v="0.50455136540962287"/>
  </r>
  <r>
    <s v="COUNTY"/>
    <x v="81"/>
    <s v="933278"/>
    <n v="5.82"/>
    <n v="5.82"/>
    <x v="2"/>
    <d v="2017-03-17T00:00:00"/>
    <x v="11"/>
    <n v="5775550"/>
    <n v="23.07"/>
    <n v="0.25227568270481143"/>
  </r>
  <r>
    <s v="COUNTY"/>
    <x v="81"/>
    <s v="934864"/>
    <n v="5.82"/>
    <n v="5.82"/>
    <x v="2"/>
    <d v="2017-03-21T00:00:00"/>
    <x v="11"/>
    <n v="5010616"/>
    <n v="23.07"/>
    <n v="0.25227568270481143"/>
  </r>
  <r>
    <s v="COUNTY"/>
    <x v="81"/>
    <s v="936911"/>
    <n v="11.64"/>
    <n v="11.64"/>
    <x v="2"/>
    <d v="2017-03-23T00:00:00"/>
    <x v="11"/>
    <n v="5702970"/>
    <n v="23.07"/>
    <n v="0.50455136540962287"/>
  </r>
  <r>
    <s v="COUNTY"/>
    <x v="81"/>
    <s v="936912"/>
    <n v="5.82"/>
    <n v="5.82"/>
    <x v="2"/>
    <d v="2017-03-23T00:00:00"/>
    <x v="11"/>
    <n v="5735060"/>
    <n v="23.07"/>
    <n v="0.25227568270481143"/>
  </r>
  <r>
    <s v="COUNTY"/>
    <x v="81"/>
    <s v="936914"/>
    <n v="5.82"/>
    <n v="5.82"/>
    <x v="2"/>
    <d v="2017-03-23T00:00:00"/>
    <x v="11"/>
    <n v="5010681"/>
    <n v="23.07"/>
    <n v="0.25227568270481143"/>
  </r>
  <r>
    <s v="SpokCity"/>
    <x v="81"/>
    <s v="936915"/>
    <n v="5.82"/>
    <n v="5.82"/>
    <x v="2"/>
    <d v="2017-03-23T00:00:00"/>
    <x v="11"/>
    <n v="5733780"/>
    <n v="23.07"/>
    <n v="0.25227568270481143"/>
  </r>
  <r>
    <s v="COUNTY"/>
    <x v="81"/>
    <s v="937242"/>
    <n v="5.82"/>
    <n v="5.82"/>
    <x v="2"/>
    <d v="2017-03-24T00:00:00"/>
    <x v="11"/>
    <n v="5775550"/>
    <n v="23.07"/>
    <n v="0.25227568270481143"/>
  </r>
  <r>
    <s v="COUNTY"/>
    <x v="81"/>
    <s v="939033"/>
    <n v="5.82"/>
    <n v="5.82"/>
    <x v="2"/>
    <d v="2017-03-28T00:00:00"/>
    <x v="11"/>
    <n v="5742890"/>
    <n v="23.07"/>
    <n v="0.25227568270481143"/>
  </r>
  <r>
    <s v="COUNTY"/>
    <x v="81"/>
    <s v="939034"/>
    <n v="5.82"/>
    <n v="5.82"/>
    <x v="2"/>
    <d v="2017-03-28T00:00:00"/>
    <x v="11"/>
    <n v="5784970"/>
    <n v="23.07"/>
    <n v="0.25227568270481143"/>
  </r>
  <r>
    <s v="COUNTY"/>
    <x v="81"/>
    <s v="939035"/>
    <n v="11.64"/>
    <n v="11.64"/>
    <x v="2"/>
    <d v="2017-03-28T00:00:00"/>
    <x v="11"/>
    <n v="5010721"/>
    <n v="23.07"/>
    <n v="0.50455136540962287"/>
  </r>
  <r>
    <s v="COUNTY"/>
    <x v="81"/>
    <s v="939036"/>
    <n v="5.82"/>
    <n v="5.82"/>
    <x v="2"/>
    <d v="2017-03-28T00:00:00"/>
    <x v="11"/>
    <n v="5016139"/>
    <n v="23.07"/>
    <n v="0.25227568270481143"/>
  </r>
  <r>
    <s v="COUNTY"/>
    <x v="81"/>
    <s v="939083"/>
    <n v="5.82"/>
    <n v="5.82"/>
    <x v="2"/>
    <d v="2017-03-30T00:00:00"/>
    <x v="11"/>
    <n v="5787640"/>
    <n v="23.07"/>
    <n v="0.25227568270481143"/>
  </r>
  <r>
    <s v="COUNTY"/>
    <x v="81"/>
    <s v="939084"/>
    <n v="5.82"/>
    <n v="5.82"/>
    <x v="2"/>
    <d v="2017-03-30T00:00:00"/>
    <x v="11"/>
    <n v="5010744"/>
    <n v="23.07"/>
    <n v="0.25227568270481143"/>
  </r>
  <r>
    <s v="COUNTY"/>
    <x v="81"/>
    <s v="939085"/>
    <n v="5.82"/>
    <n v="5.82"/>
    <x v="2"/>
    <d v="2017-03-30T00:00:00"/>
    <x v="11"/>
    <n v="5735060"/>
    <n v="23.07"/>
    <n v="0.25227568270481143"/>
  </r>
  <r>
    <s v="COUNTY"/>
    <x v="81"/>
    <s v="939120"/>
    <n v="5.82"/>
    <n v="5.82"/>
    <x v="2"/>
    <d v="2017-03-31T00:00:00"/>
    <x v="11"/>
    <n v="5775550"/>
    <n v="23.07"/>
    <n v="0.25227568270481143"/>
  </r>
  <r>
    <s v="COUNTY"/>
    <x v="14"/>
    <s v="776817"/>
    <n v="-4.5599999999999996"/>
    <n v="4.5599999999999996"/>
    <x v="2"/>
    <d v="2016-04-01T00:00:00"/>
    <x v="0"/>
    <n v="5005260"/>
    <n v="4.5599999999999996"/>
    <n v="-1"/>
  </r>
  <r>
    <s v="COUNTY"/>
    <x v="14"/>
    <s v="780239"/>
    <n v="4.5599999999999996"/>
    <n v="4.5599999999999996"/>
    <x v="2"/>
    <d v="2016-04-01T00:00:00"/>
    <x v="0"/>
    <n v="5780290"/>
    <n v="4.5599999999999996"/>
    <n v="1"/>
  </r>
  <r>
    <s v="COUNTY"/>
    <x v="14"/>
    <s v="780241"/>
    <n v="4.5599999999999996"/>
    <n v="4.5599999999999996"/>
    <x v="2"/>
    <d v="2016-04-01T00:00:00"/>
    <x v="0"/>
    <n v="5704940"/>
    <n v="4.5599999999999996"/>
    <n v="1"/>
  </r>
  <r>
    <s v="COUNTY"/>
    <x v="14"/>
    <s v="781753"/>
    <n v="4.5599999999999996"/>
    <n v="4.5599999999999996"/>
    <x v="2"/>
    <d v="2016-04-04T00:00:00"/>
    <x v="0"/>
    <n v="5765250"/>
    <n v="4.5599999999999996"/>
    <n v="1"/>
  </r>
  <r>
    <s v="COUNTY"/>
    <x v="14"/>
    <s v="781756"/>
    <n v="4.5599999999999996"/>
    <n v="4.5599999999999996"/>
    <x v="2"/>
    <d v="2016-04-04T00:00:00"/>
    <x v="0"/>
    <n v="5728580"/>
    <n v="4.5599999999999996"/>
    <n v="1"/>
  </r>
  <r>
    <s v="COUNTY"/>
    <x v="14"/>
    <s v="781757"/>
    <n v="4.5599999999999996"/>
    <n v="4.5599999999999996"/>
    <x v="2"/>
    <d v="2016-04-04T00:00:00"/>
    <x v="0"/>
    <n v="5005663"/>
    <n v="4.5599999999999996"/>
    <n v="1"/>
  </r>
  <r>
    <s v="COUNTY"/>
    <x v="14"/>
    <s v="781758"/>
    <n v="4.5599999999999996"/>
    <n v="4.5599999999999996"/>
    <x v="2"/>
    <d v="2016-04-04T00:00:00"/>
    <x v="0"/>
    <n v="5006340"/>
    <n v="4.5599999999999996"/>
    <n v="1"/>
  </r>
  <r>
    <s v="COUNTY"/>
    <x v="14"/>
    <s v="781759"/>
    <n v="4.5599999999999996"/>
    <n v="4.5599999999999996"/>
    <x v="2"/>
    <d v="2016-04-04T00:00:00"/>
    <x v="0"/>
    <n v="5776360"/>
    <n v="4.5599999999999996"/>
    <n v="1"/>
  </r>
  <r>
    <s v="COUNTY"/>
    <x v="14"/>
    <s v="781760"/>
    <n v="4.5599999999999996"/>
    <n v="4.5599999999999996"/>
    <x v="2"/>
    <d v="2016-04-04T00:00:00"/>
    <x v="0"/>
    <n v="5748590"/>
    <n v="4.5599999999999996"/>
    <n v="1"/>
  </r>
  <r>
    <s v="COUNTY"/>
    <x v="14"/>
    <s v="781762"/>
    <n v="4.5599999999999996"/>
    <n v="4.5599999999999996"/>
    <x v="2"/>
    <d v="2016-04-04T00:00:00"/>
    <x v="0"/>
    <n v="5768330"/>
    <n v="4.5599999999999996"/>
    <n v="1"/>
  </r>
  <r>
    <s v="COUNTY"/>
    <x v="14"/>
    <s v="781764"/>
    <n v="4.5599999999999996"/>
    <n v="4.5599999999999996"/>
    <x v="2"/>
    <d v="2016-04-04T00:00:00"/>
    <x v="0"/>
    <n v="5004132"/>
    <n v="4.5599999999999996"/>
    <n v="1"/>
  </r>
  <r>
    <s v="COUNTY"/>
    <x v="14"/>
    <s v="781765"/>
    <n v="4.5599999999999996"/>
    <n v="4.5599999999999996"/>
    <x v="2"/>
    <d v="2016-04-04T00:00:00"/>
    <x v="0"/>
    <n v="5005685"/>
    <n v="4.5599999999999996"/>
    <n v="1"/>
  </r>
  <r>
    <s v="COUNTY"/>
    <x v="14"/>
    <s v="781766"/>
    <n v="4.5599999999999996"/>
    <n v="4.5599999999999996"/>
    <x v="2"/>
    <d v="2016-04-04T00:00:00"/>
    <x v="0"/>
    <n v="5747990"/>
    <n v="4.5599999999999996"/>
    <n v="1"/>
  </r>
  <r>
    <s v="COUNTY"/>
    <x v="14"/>
    <s v="781767"/>
    <n v="4.5599999999999996"/>
    <n v="4.5599999999999996"/>
    <x v="2"/>
    <d v="2016-04-04T00:00:00"/>
    <x v="0"/>
    <n v="5775830"/>
    <n v="4.5599999999999996"/>
    <n v="1"/>
  </r>
  <r>
    <s v="COUNTY"/>
    <x v="14"/>
    <s v="781770"/>
    <n v="4.5599999999999996"/>
    <n v="4.5599999999999996"/>
    <x v="2"/>
    <d v="2016-04-04T00:00:00"/>
    <x v="0"/>
    <n v="5732660"/>
    <n v="4.5599999999999996"/>
    <n v="1"/>
  </r>
  <r>
    <s v="COUNTY"/>
    <x v="14"/>
    <s v="781771"/>
    <n v="4.5599999999999996"/>
    <n v="4.5599999999999996"/>
    <x v="2"/>
    <d v="2016-04-04T00:00:00"/>
    <x v="0"/>
    <n v="5006939"/>
    <n v="4.5599999999999996"/>
    <n v="1"/>
  </r>
  <r>
    <s v="COUNTY"/>
    <x v="14"/>
    <s v="781799"/>
    <n v="4.5599999999999996"/>
    <n v="4.5599999999999996"/>
    <x v="2"/>
    <d v="2016-04-05T00:00:00"/>
    <x v="0"/>
    <n v="5006442"/>
    <n v="4.5599999999999996"/>
    <n v="1"/>
  </r>
  <r>
    <s v="COUNTY"/>
    <x v="14"/>
    <s v="781804"/>
    <n v="4.5599999999999996"/>
    <n v="4.5599999999999996"/>
    <x v="2"/>
    <d v="2016-04-05T00:00:00"/>
    <x v="0"/>
    <n v="5737360"/>
    <n v="4.5599999999999996"/>
    <n v="1"/>
  </r>
  <r>
    <s v="COUNTY"/>
    <x v="14"/>
    <s v="781805"/>
    <n v="4.5599999999999996"/>
    <n v="4.5599999999999996"/>
    <x v="2"/>
    <d v="2016-04-05T00:00:00"/>
    <x v="0"/>
    <n v="5006000"/>
    <n v="4.5599999999999996"/>
    <n v="1"/>
  </r>
  <r>
    <s v="COUNTY"/>
    <x v="14"/>
    <s v="781807"/>
    <n v="4.5599999999999996"/>
    <n v="4.5599999999999996"/>
    <x v="2"/>
    <d v="2016-04-05T00:00:00"/>
    <x v="0"/>
    <n v="5006124"/>
    <n v="4.5599999999999996"/>
    <n v="1"/>
  </r>
  <r>
    <s v="COUNTY"/>
    <x v="14"/>
    <s v="781808"/>
    <n v="4.5599999999999996"/>
    <n v="4.5599999999999996"/>
    <x v="2"/>
    <d v="2016-04-05T00:00:00"/>
    <x v="0"/>
    <n v="5006276"/>
    <n v="4.5599999999999996"/>
    <n v="1"/>
  </r>
  <r>
    <s v="COUNTY"/>
    <x v="14"/>
    <s v="781809"/>
    <n v="4.5599999999999996"/>
    <n v="4.5599999999999996"/>
    <x v="2"/>
    <d v="2016-04-05T00:00:00"/>
    <x v="0"/>
    <n v="5006616"/>
    <n v="4.5599999999999996"/>
    <n v="1"/>
  </r>
  <r>
    <s v="COUNTY"/>
    <x v="14"/>
    <s v="782045"/>
    <n v="4.5599999999999996"/>
    <n v="4.5599999999999996"/>
    <x v="2"/>
    <d v="2016-04-06T00:00:00"/>
    <x v="0"/>
    <n v="5757770"/>
    <n v="4.5599999999999996"/>
    <n v="1"/>
  </r>
  <r>
    <s v="COUNTY"/>
    <x v="14"/>
    <s v="782046"/>
    <n v="4.5599999999999996"/>
    <n v="4.5599999999999996"/>
    <x v="2"/>
    <d v="2016-04-06T00:00:00"/>
    <x v="0"/>
    <n v="5759800"/>
    <n v="4.5599999999999996"/>
    <n v="1"/>
  </r>
  <r>
    <s v="COUNTY"/>
    <x v="14"/>
    <s v="782047"/>
    <n v="4.5599999999999996"/>
    <n v="4.5599999999999996"/>
    <x v="2"/>
    <d v="2016-04-06T00:00:00"/>
    <x v="0"/>
    <n v="5004367"/>
    <n v="4.5599999999999996"/>
    <n v="1"/>
  </r>
  <r>
    <s v="COUNTY"/>
    <x v="14"/>
    <s v="778970"/>
    <n v="-4.5599999999999996"/>
    <n v="4.5599999999999996"/>
    <x v="2"/>
    <d v="2016-04-07T00:00:00"/>
    <x v="0"/>
    <n v="5012302"/>
    <n v="4.5599999999999996"/>
    <n v="-1"/>
  </r>
  <r>
    <s v="COUNTY"/>
    <x v="14"/>
    <s v="782205"/>
    <n v="4.5599999999999996"/>
    <n v="4.5599999999999996"/>
    <x v="2"/>
    <d v="2016-04-07T00:00:00"/>
    <x v="0"/>
    <n v="5006092"/>
    <n v="4.5599999999999996"/>
    <n v="1"/>
  </r>
  <r>
    <s v="COUNTY"/>
    <x v="14"/>
    <s v="782206"/>
    <n v="4.5599999999999996"/>
    <n v="4.5599999999999996"/>
    <x v="2"/>
    <d v="2016-04-07T00:00:00"/>
    <x v="0"/>
    <n v="5012848"/>
    <n v="4.5599999999999996"/>
    <n v="1"/>
  </r>
  <r>
    <s v="COUNTY"/>
    <x v="14"/>
    <s v="782221"/>
    <n v="4.5599999999999996"/>
    <n v="4.5599999999999996"/>
    <x v="2"/>
    <d v="2016-04-08T00:00:00"/>
    <x v="0"/>
    <n v="5704940"/>
    <n v="4.5599999999999996"/>
    <n v="1"/>
  </r>
  <r>
    <s v="COUNTY"/>
    <x v="14"/>
    <s v="782230"/>
    <n v="4.5599999999999996"/>
    <n v="4.5599999999999996"/>
    <x v="2"/>
    <d v="2016-04-08T00:00:00"/>
    <x v="0"/>
    <n v="5741470"/>
    <n v="4.5599999999999996"/>
    <n v="1"/>
  </r>
  <r>
    <s v="COUNTY"/>
    <x v="14"/>
    <s v="782299"/>
    <n v="4.5599999999999996"/>
    <n v="4.5599999999999996"/>
    <x v="2"/>
    <d v="2016-04-11T00:00:00"/>
    <x v="0"/>
    <n v="5776360"/>
    <n v="4.5599999999999996"/>
    <n v="1"/>
  </r>
  <r>
    <s v="COUNTY"/>
    <x v="14"/>
    <s v="782300"/>
    <n v="4.5599999999999996"/>
    <n v="4.5599999999999996"/>
    <x v="2"/>
    <d v="2016-04-11T00:00:00"/>
    <x v="0"/>
    <n v="5747330"/>
    <n v="4.5599999999999996"/>
    <n v="1"/>
  </r>
  <r>
    <s v="COUNTY"/>
    <x v="14"/>
    <s v="782303"/>
    <n v="4.5599999999999996"/>
    <n v="4.5599999999999996"/>
    <x v="2"/>
    <d v="2016-04-11T00:00:00"/>
    <x v="0"/>
    <n v="5731530"/>
    <n v="4.5599999999999996"/>
    <n v="1"/>
  </r>
  <r>
    <s v="COUNTY"/>
    <x v="14"/>
    <s v="782305"/>
    <n v="4.5599999999999996"/>
    <n v="4.5599999999999996"/>
    <x v="2"/>
    <d v="2016-04-11T00:00:00"/>
    <x v="0"/>
    <n v="5006150"/>
    <n v="4.5599999999999996"/>
    <n v="1"/>
  </r>
  <r>
    <s v="COUNTY"/>
    <x v="14"/>
    <s v="782306"/>
    <n v="4.5599999999999996"/>
    <n v="4.5599999999999996"/>
    <x v="2"/>
    <d v="2016-04-11T00:00:00"/>
    <x v="0"/>
    <n v="5765660"/>
    <n v="4.5599999999999996"/>
    <n v="1"/>
  </r>
  <r>
    <s v="COUNTY"/>
    <x v="14"/>
    <s v="782307"/>
    <n v="4.5599999999999996"/>
    <n v="4.5599999999999996"/>
    <x v="2"/>
    <d v="2016-04-11T00:00:00"/>
    <x v="0"/>
    <n v="5740140"/>
    <n v="4.5599999999999996"/>
    <n v="1"/>
  </r>
  <r>
    <s v="COUNTY"/>
    <x v="14"/>
    <s v="782308"/>
    <n v="4.5599999999999996"/>
    <n v="4.5599999999999996"/>
    <x v="2"/>
    <d v="2016-04-11T00:00:00"/>
    <x v="0"/>
    <n v="5748680"/>
    <n v="4.5599999999999996"/>
    <n v="1"/>
  </r>
  <r>
    <s v="COUNTY"/>
    <x v="14"/>
    <s v="782309"/>
    <n v="4.5599999999999996"/>
    <n v="4.5599999999999996"/>
    <x v="2"/>
    <d v="2016-04-11T00:00:00"/>
    <x v="0"/>
    <n v="5762750"/>
    <n v="4.5599999999999996"/>
    <n v="1"/>
  </r>
  <r>
    <s v="COUNTY"/>
    <x v="14"/>
    <s v="782310"/>
    <n v="4.5599999999999996"/>
    <n v="4.5599999999999996"/>
    <x v="2"/>
    <d v="2016-04-11T00:00:00"/>
    <x v="0"/>
    <n v="5013661"/>
    <n v="4.5599999999999996"/>
    <n v="1"/>
  </r>
  <r>
    <s v="COUNTY"/>
    <x v="14"/>
    <s v="782311"/>
    <n v="4.5599999999999996"/>
    <n v="4.5599999999999996"/>
    <x v="2"/>
    <d v="2016-04-11T00:00:00"/>
    <x v="0"/>
    <n v="5743210"/>
    <n v="4.5599999999999996"/>
    <n v="1"/>
  </r>
  <r>
    <s v="COUNTY"/>
    <x v="14"/>
    <s v="782313"/>
    <n v="4.5599999999999996"/>
    <n v="4.5599999999999996"/>
    <x v="2"/>
    <d v="2016-04-11T00:00:00"/>
    <x v="0"/>
    <n v="5701050"/>
    <n v="4.5599999999999996"/>
    <n v="1"/>
  </r>
  <r>
    <s v="COUNTY"/>
    <x v="14"/>
    <s v="782314"/>
    <n v="4.5599999999999996"/>
    <n v="4.5599999999999996"/>
    <x v="2"/>
    <d v="2016-04-11T00:00:00"/>
    <x v="0"/>
    <n v="5006217"/>
    <n v="4.5599999999999996"/>
    <n v="1"/>
  </r>
  <r>
    <s v="COUNTY"/>
    <x v="14"/>
    <s v="782315"/>
    <n v="4.5599999999999996"/>
    <n v="4.5599999999999996"/>
    <x v="2"/>
    <d v="2016-04-11T00:00:00"/>
    <x v="0"/>
    <n v="5770740"/>
    <n v="4.5599999999999996"/>
    <n v="1"/>
  </r>
  <r>
    <s v="AWH"/>
    <x v="14"/>
    <s v="782317"/>
    <n v="4.5599999999999996"/>
    <n v="4.5599999999999996"/>
    <x v="2"/>
    <d v="2016-04-11T00:00:00"/>
    <x v="0"/>
    <n v="5761560"/>
    <n v="4.5599999999999996"/>
    <n v="1"/>
  </r>
  <r>
    <s v="COUNTY"/>
    <x v="14"/>
    <s v="782320"/>
    <n v="4.5599999999999996"/>
    <n v="4.5599999999999996"/>
    <x v="2"/>
    <d v="2016-04-11T00:00:00"/>
    <x v="0"/>
    <n v="5736360"/>
    <n v="4.5599999999999996"/>
    <n v="1"/>
  </r>
  <r>
    <s v="COUNTY"/>
    <x v="14"/>
    <s v="782323"/>
    <n v="4.5599999999999996"/>
    <n v="4.5599999999999996"/>
    <x v="2"/>
    <d v="2016-04-11T00:00:00"/>
    <x v="0"/>
    <n v="5005298"/>
    <n v="4.5599999999999996"/>
    <n v="1"/>
  </r>
  <r>
    <s v="COUNTY"/>
    <x v="14"/>
    <s v="782327"/>
    <n v="4.5599999999999996"/>
    <n v="4.5599999999999996"/>
    <x v="2"/>
    <d v="2016-04-11T00:00:00"/>
    <x v="0"/>
    <n v="5016682"/>
    <n v="4.5599999999999996"/>
    <n v="1"/>
  </r>
  <r>
    <s v="COUNTY"/>
    <x v="14"/>
    <s v="782328"/>
    <n v="4.5599999999999996"/>
    <n v="4.5599999999999996"/>
    <x v="2"/>
    <d v="2016-04-11T00:00:00"/>
    <x v="0"/>
    <n v="5770250"/>
    <n v="4.5599999999999996"/>
    <n v="1"/>
  </r>
  <r>
    <s v="COUNTY"/>
    <x v="14"/>
    <s v="782331"/>
    <n v="4.5599999999999996"/>
    <n v="4.5599999999999996"/>
    <x v="2"/>
    <d v="2016-04-11T00:00:00"/>
    <x v="0"/>
    <n v="5768480"/>
    <n v="4.5599999999999996"/>
    <n v="1"/>
  </r>
  <r>
    <s v="COUNTY"/>
    <x v="14"/>
    <s v="782332"/>
    <n v="4.5599999999999996"/>
    <n v="4.5599999999999996"/>
    <x v="2"/>
    <d v="2016-04-11T00:00:00"/>
    <x v="0"/>
    <n v="5772820"/>
    <n v="4.5599999999999996"/>
    <n v="1"/>
  </r>
  <r>
    <s v="COUNTY"/>
    <x v="14"/>
    <s v="782333"/>
    <n v="4.5599999999999996"/>
    <n v="4.5599999999999996"/>
    <x v="2"/>
    <d v="2016-04-11T00:00:00"/>
    <x v="0"/>
    <n v="5703860"/>
    <n v="4.5599999999999996"/>
    <n v="1"/>
  </r>
  <r>
    <s v="COUNTY"/>
    <x v="14"/>
    <s v="782334"/>
    <n v="4.5599999999999996"/>
    <n v="4.5599999999999996"/>
    <x v="2"/>
    <d v="2016-04-11T00:00:00"/>
    <x v="0"/>
    <n v="5771990"/>
    <n v="4.5599999999999996"/>
    <n v="1"/>
  </r>
  <r>
    <s v="COUNTY"/>
    <x v="14"/>
    <s v="782335"/>
    <n v="4.5599999999999996"/>
    <n v="4.5599999999999996"/>
    <x v="2"/>
    <d v="2016-04-11T00:00:00"/>
    <x v="0"/>
    <n v="5741190"/>
    <n v="4.5599999999999996"/>
    <n v="1"/>
  </r>
  <r>
    <s v="COUNTY"/>
    <x v="14"/>
    <s v="782336"/>
    <n v="4.5599999999999996"/>
    <n v="4.5599999999999996"/>
    <x v="2"/>
    <d v="2016-04-11T00:00:00"/>
    <x v="0"/>
    <n v="5766150"/>
    <n v="4.5599999999999996"/>
    <n v="1"/>
  </r>
  <r>
    <s v="COUNTY"/>
    <x v="14"/>
    <s v="784118"/>
    <n v="4.5599999999999996"/>
    <n v="4.5599999999999996"/>
    <x v="2"/>
    <d v="2016-04-12T00:00:00"/>
    <x v="0"/>
    <n v="5004125"/>
    <n v="4.5599999999999996"/>
    <n v="1"/>
  </r>
  <r>
    <s v="COUNTY"/>
    <x v="14"/>
    <s v="784122"/>
    <n v="4.5599999999999996"/>
    <n v="4.5599999999999996"/>
    <x v="2"/>
    <d v="2016-04-12T00:00:00"/>
    <x v="0"/>
    <n v="5004861"/>
    <n v="4.5599999999999996"/>
    <n v="1"/>
  </r>
  <r>
    <s v="COUNTY"/>
    <x v="14"/>
    <s v="784131"/>
    <n v="4.5599999999999996"/>
    <n v="4.5599999999999996"/>
    <x v="2"/>
    <d v="2016-04-12T00:00:00"/>
    <x v="0"/>
    <n v="5777900"/>
    <n v="4.5599999999999996"/>
    <n v="1"/>
  </r>
  <r>
    <s v="COUNTY"/>
    <x v="14"/>
    <s v="784133"/>
    <n v="4.5599999999999996"/>
    <n v="4.5599999999999996"/>
    <x v="2"/>
    <d v="2016-04-12T00:00:00"/>
    <x v="0"/>
    <n v="5726250"/>
    <n v="4.5599999999999996"/>
    <n v="1"/>
  </r>
  <r>
    <s v="COUNTY"/>
    <x v="14"/>
    <s v="784134"/>
    <n v="4.5599999999999996"/>
    <n v="4.5599999999999996"/>
    <x v="2"/>
    <d v="2016-04-12T00:00:00"/>
    <x v="0"/>
    <n v="5001125"/>
    <n v="4.5599999999999996"/>
    <n v="1"/>
  </r>
  <r>
    <s v="COUNTY"/>
    <x v="14"/>
    <s v="784142"/>
    <n v="4.5599999999999996"/>
    <n v="4.5599999999999996"/>
    <x v="2"/>
    <d v="2016-04-12T00:00:00"/>
    <x v="0"/>
    <n v="5756940"/>
    <n v="4.5599999999999996"/>
    <n v="1"/>
  </r>
  <r>
    <s v="COUNTY"/>
    <x v="14"/>
    <s v="784143"/>
    <n v="4.5599999999999996"/>
    <n v="4.5599999999999996"/>
    <x v="2"/>
    <d v="2016-04-12T00:00:00"/>
    <x v="0"/>
    <n v="5001417"/>
    <n v="4.5599999999999996"/>
    <n v="1"/>
  </r>
  <r>
    <s v="COUNTY"/>
    <x v="14"/>
    <s v="784144"/>
    <n v="4.5599999999999996"/>
    <n v="4.5599999999999996"/>
    <x v="2"/>
    <d v="2016-04-12T00:00:00"/>
    <x v="0"/>
    <n v="5000955"/>
    <n v="4.5599999999999996"/>
    <n v="1"/>
  </r>
  <r>
    <s v="COUNTY"/>
    <x v="14"/>
    <s v="781393"/>
    <n v="-4.5599999999999996"/>
    <n v="4.5599999999999996"/>
    <x v="2"/>
    <d v="2016-04-13T00:00:00"/>
    <x v="0"/>
    <n v="5004920"/>
    <n v="4.5599999999999996"/>
    <n v="-1"/>
  </r>
  <r>
    <s v="COUNTY"/>
    <x v="14"/>
    <s v="784382"/>
    <n v="4.5599999999999996"/>
    <n v="4.5599999999999996"/>
    <x v="2"/>
    <d v="2016-04-13T00:00:00"/>
    <x v="0"/>
    <n v="5005648"/>
    <n v="4.5599999999999996"/>
    <n v="1"/>
  </r>
  <r>
    <s v="COUNTY"/>
    <x v="14"/>
    <s v="784383"/>
    <n v="4.5599999999999996"/>
    <n v="4.5599999999999996"/>
    <x v="2"/>
    <d v="2016-04-13T00:00:00"/>
    <x v="0"/>
    <n v="5762580"/>
    <n v="4.5599999999999996"/>
    <n v="1"/>
  </r>
  <r>
    <s v="COUNTY"/>
    <x v="14"/>
    <s v="784385"/>
    <n v="4.5599999999999996"/>
    <n v="4.5599999999999996"/>
    <x v="2"/>
    <d v="2016-04-13T00:00:00"/>
    <x v="0"/>
    <n v="5006026"/>
    <n v="4.5599999999999996"/>
    <n v="1"/>
  </r>
  <r>
    <s v="COUNTY"/>
    <x v="14"/>
    <s v="784408"/>
    <n v="4.5599999999999996"/>
    <n v="4.5599999999999996"/>
    <x v="2"/>
    <d v="2016-04-14T00:00:00"/>
    <x v="0"/>
    <n v="5745900"/>
    <n v="4.5599999999999996"/>
    <n v="1"/>
  </r>
  <r>
    <s v="COUNTY"/>
    <x v="14"/>
    <s v="784409"/>
    <n v="4.5599999999999996"/>
    <n v="4.5599999999999996"/>
    <x v="2"/>
    <d v="2016-04-14T00:00:00"/>
    <x v="0"/>
    <n v="5732150"/>
    <n v="4.5599999999999996"/>
    <n v="1"/>
  </r>
  <r>
    <s v="COUNTY"/>
    <x v="14"/>
    <s v="784412"/>
    <n v="4.5599999999999996"/>
    <n v="4.5599999999999996"/>
    <x v="2"/>
    <d v="2016-04-14T00:00:00"/>
    <x v="0"/>
    <n v="5005556"/>
    <n v="4.5599999999999996"/>
    <n v="1"/>
  </r>
  <r>
    <s v="COUNTY"/>
    <x v="14"/>
    <s v="784413"/>
    <n v="4.5599999999999996"/>
    <n v="4.5599999999999996"/>
    <x v="2"/>
    <d v="2016-04-14T00:00:00"/>
    <x v="0"/>
    <n v="5728530"/>
    <n v="4.5599999999999996"/>
    <n v="1"/>
  </r>
  <r>
    <s v="COUNTY"/>
    <x v="14"/>
    <s v="784414"/>
    <n v="4.5599999999999996"/>
    <n v="4.5599999999999996"/>
    <x v="2"/>
    <d v="2016-04-14T00:00:00"/>
    <x v="0"/>
    <n v="5720230"/>
    <n v="4.5599999999999996"/>
    <n v="1"/>
  </r>
  <r>
    <s v="COUNTY"/>
    <x v="14"/>
    <s v="784415"/>
    <n v="4.5599999999999996"/>
    <n v="4.5599999999999996"/>
    <x v="2"/>
    <d v="2016-04-14T00:00:00"/>
    <x v="0"/>
    <n v="5772350"/>
    <n v="4.5599999999999996"/>
    <n v="1"/>
  </r>
  <r>
    <s v="COUNTY"/>
    <x v="14"/>
    <s v="784417"/>
    <n v="4.5599999999999996"/>
    <n v="4.5599999999999996"/>
    <x v="2"/>
    <d v="2016-04-14T00:00:00"/>
    <x v="0"/>
    <n v="5778900"/>
    <n v="4.5599999999999996"/>
    <n v="1"/>
  </r>
  <r>
    <s v="COUNTY"/>
    <x v="14"/>
    <s v="784419"/>
    <n v="4.5599999999999996"/>
    <n v="4.5599999999999996"/>
    <x v="2"/>
    <d v="2016-04-14T00:00:00"/>
    <x v="0"/>
    <n v="5007151"/>
    <n v="4.5599999999999996"/>
    <n v="1"/>
  </r>
  <r>
    <s v="COUNTY"/>
    <x v="14"/>
    <s v="784420"/>
    <n v="4.5599999999999996"/>
    <n v="4.5599999999999996"/>
    <x v="2"/>
    <d v="2016-04-14T00:00:00"/>
    <x v="0"/>
    <n v="5005525"/>
    <n v="4.5599999999999996"/>
    <n v="1"/>
  </r>
  <r>
    <s v="COUNTY"/>
    <x v="14"/>
    <s v="784455"/>
    <n v="4.5599999999999996"/>
    <n v="4.5599999999999996"/>
    <x v="2"/>
    <d v="2016-04-15T00:00:00"/>
    <x v="0"/>
    <n v="5780290"/>
    <n v="4.5599999999999996"/>
    <n v="1"/>
  </r>
  <r>
    <s v="COUNTY"/>
    <x v="14"/>
    <s v="784457"/>
    <n v="4.5599999999999996"/>
    <n v="4.5599999999999996"/>
    <x v="2"/>
    <d v="2016-04-15T00:00:00"/>
    <x v="0"/>
    <n v="5763240"/>
    <n v="4.5599999999999996"/>
    <n v="1"/>
  </r>
  <r>
    <s v="COUNTY"/>
    <x v="14"/>
    <s v="784458"/>
    <n v="4.5599999999999996"/>
    <n v="4.5599999999999996"/>
    <x v="2"/>
    <d v="2016-04-15T00:00:00"/>
    <x v="0"/>
    <n v="5773660"/>
    <n v="4.5599999999999996"/>
    <n v="1"/>
  </r>
  <r>
    <s v="COUNTY"/>
    <x v="14"/>
    <s v="784459"/>
    <n v="4.5599999999999996"/>
    <n v="4.5599999999999996"/>
    <x v="2"/>
    <d v="2016-04-15T00:00:00"/>
    <x v="0"/>
    <n v="5748440"/>
    <n v="4.5599999999999996"/>
    <n v="1"/>
  </r>
  <r>
    <s v="COUNTY"/>
    <x v="14"/>
    <s v="784460"/>
    <n v="4.5599999999999996"/>
    <n v="4.5599999999999996"/>
    <x v="2"/>
    <d v="2016-04-15T00:00:00"/>
    <x v="0"/>
    <n v="5767070"/>
    <n v="4.5599999999999996"/>
    <n v="1"/>
  </r>
  <r>
    <s v="COUNTY"/>
    <x v="14"/>
    <s v="784474"/>
    <n v="4.5599999999999996"/>
    <n v="4.5599999999999996"/>
    <x v="2"/>
    <d v="2016-04-18T00:00:00"/>
    <x v="0"/>
    <n v="5762290"/>
    <n v="4.5599999999999996"/>
    <n v="1"/>
  </r>
  <r>
    <s v="COUNTY"/>
    <x v="14"/>
    <s v="784477"/>
    <n v="4.5599999999999996"/>
    <n v="4.5599999999999996"/>
    <x v="2"/>
    <d v="2016-04-18T00:00:00"/>
    <x v="0"/>
    <n v="5012096"/>
    <n v="4.5599999999999996"/>
    <n v="1"/>
  </r>
  <r>
    <s v="COUNTY"/>
    <x v="14"/>
    <s v="784479"/>
    <n v="4.5599999999999996"/>
    <n v="4.5599999999999996"/>
    <x v="2"/>
    <d v="2016-04-18T00:00:00"/>
    <x v="0"/>
    <n v="5006314"/>
    <n v="4.5599999999999996"/>
    <n v="1"/>
  </r>
  <r>
    <s v="COUNTY"/>
    <x v="14"/>
    <s v="784480"/>
    <n v="4.5599999999999996"/>
    <n v="4.5599999999999996"/>
    <x v="2"/>
    <d v="2016-04-18T00:00:00"/>
    <x v="0"/>
    <n v="5740090"/>
    <n v="4.5599999999999996"/>
    <n v="1"/>
  </r>
  <r>
    <s v="COUNTY"/>
    <x v="14"/>
    <s v="784487"/>
    <n v="4.5599999999999996"/>
    <n v="4.5599999999999996"/>
    <x v="2"/>
    <d v="2016-04-18T00:00:00"/>
    <x v="0"/>
    <n v="5775830"/>
    <n v="4.5599999999999996"/>
    <n v="1"/>
  </r>
  <r>
    <s v="COUNTY"/>
    <x v="14"/>
    <s v="784488"/>
    <n v="4.5599999999999996"/>
    <n v="4.5599999999999996"/>
    <x v="2"/>
    <d v="2016-04-18T00:00:00"/>
    <x v="0"/>
    <n v="5764360"/>
    <n v="4.5599999999999996"/>
    <n v="1"/>
  </r>
  <r>
    <s v="COUNTY"/>
    <x v="14"/>
    <s v="784491"/>
    <n v="4.5599999999999996"/>
    <n v="4.5599999999999996"/>
    <x v="2"/>
    <d v="2016-04-18T00:00:00"/>
    <x v="0"/>
    <n v="5768300"/>
    <n v="4.5599999999999996"/>
    <n v="1"/>
  </r>
  <r>
    <s v="COUNTY"/>
    <x v="14"/>
    <s v="784492"/>
    <n v="4.5599999999999996"/>
    <n v="4.5599999999999996"/>
    <x v="2"/>
    <d v="2016-04-18T00:00:00"/>
    <x v="0"/>
    <n v="5748680"/>
    <n v="4.5599999999999996"/>
    <n v="1"/>
  </r>
  <r>
    <s v="COUNTY"/>
    <x v="14"/>
    <s v="784493"/>
    <n v="4.5599999999999996"/>
    <n v="4.5599999999999996"/>
    <x v="2"/>
    <d v="2016-04-18T00:00:00"/>
    <x v="0"/>
    <n v="5768820"/>
    <n v="4.5599999999999996"/>
    <n v="1"/>
  </r>
  <r>
    <s v="COUNTY"/>
    <x v="14"/>
    <s v="784495"/>
    <n v="4.5599999999999996"/>
    <n v="4.5599999999999996"/>
    <x v="2"/>
    <d v="2016-04-18T00:00:00"/>
    <x v="0"/>
    <n v="5016654"/>
    <n v="4.5599999999999996"/>
    <n v="1"/>
  </r>
  <r>
    <s v="COUNTY"/>
    <x v="14"/>
    <s v="785251"/>
    <n v="4.5599999999999996"/>
    <n v="4.5599999999999996"/>
    <x v="2"/>
    <d v="2016-04-19T00:00:00"/>
    <x v="0"/>
    <n v="5716050"/>
    <n v="4.5599999999999996"/>
    <n v="1"/>
  </r>
  <r>
    <s v="COUNTY"/>
    <x v="14"/>
    <s v="785253"/>
    <n v="4.5599999999999996"/>
    <n v="4.5599999999999996"/>
    <x v="2"/>
    <d v="2016-04-19T00:00:00"/>
    <x v="0"/>
    <n v="5005453"/>
    <n v="4.5599999999999996"/>
    <n v="1"/>
  </r>
  <r>
    <s v="COUNTY"/>
    <x v="14"/>
    <s v="785255"/>
    <n v="4.5599999999999996"/>
    <n v="4.5599999999999996"/>
    <x v="2"/>
    <d v="2016-04-19T00:00:00"/>
    <x v="0"/>
    <n v="5005053"/>
    <n v="4.5599999999999996"/>
    <n v="1"/>
  </r>
  <r>
    <s v="COUNTY"/>
    <x v="14"/>
    <s v="785257"/>
    <n v="4.5599999999999996"/>
    <n v="4.5599999999999996"/>
    <x v="2"/>
    <d v="2016-04-19T00:00:00"/>
    <x v="0"/>
    <n v="5706390"/>
    <n v="4.5599999999999996"/>
    <n v="1"/>
  </r>
  <r>
    <s v="COUNTY"/>
    <x v="14"/>
    <s v="785259"/>
    <n v="4.5599999999999996"/>
    <n v="4.5599999999999996"/>
    <x v="2"/>
    <d v="2016-04-19T00:00:00"/>
    <x v="0"/>
    <n v="5007104"/>
    <n v="4.5599999999999996"/>
    <n v="1"/>
  </r>
  <r>
    <s v="COUNTY"/>
    <x v="14"/>
    <s v="785261"/>
    <n v="4.5599999999999996"/>
    <n v="4.5599999999999996"/>
    <x v="2"/>
    <d v="2016-04-19T00:00:00"/>
    <x v="0"/>
    <n v="5724970"/>
    <n v="4.5599999999999996"/>
    <n v="1"/>
  </r>
  <r>
    <s v="COUNTY"/>
    <x v="14"/>
    <s v="785263"/>
    <n v="4.5599999999999996"/>
    <n v="4.5599999999999996"/>
    <x v="2"/>
    <d v="2016-04-19T00:00:00"/>
    <x v="0"/>
    <n v="5708470"/>
    <n v="4.5599999999999996"/>
    <n v="1"/>
  </r>
  <r>
    <s v="COUNTY"/>
    <x v="14"/>
    <s v="785265"/>
    <n v="4.5599999999999996"/>
    <n v="4.5599999999999996"/>
    <x v="2"/>
    <d v="2016-04-19T00:00:00"/>
    <x v="0"/>
    <n v="5004905"/>
    <n v="4.5599999999999996"/>
    <n v="1"/>
  </r>
  <r>
    <s v="COUNTY"/>
    <x v="14"/>
    <s v="785958"/>
    <n v="4.5599999999999996"/>
    <n v="4.5599999999999996"/>
    <x v="2"/>
    <d v="2016-04-19T00:00:00"/>
    <x v="0"/>
    <n v="5742720"/>
    <n v="4.5599999999999996"/>
    <n v="1"/>
  </r>
  <r>
    <s v="COUNTY"/>
    <x v="14"/>
    <s v="785959"/>
    <n v="4.5599999999999996"/>
    <n v="4.5599999999999996"/>
    <x v="2"/>
    <d v="2016-04-19T00:00:00"/>
    <x v="0"/>
    <n v="5010457"/>
    <n v="4.5599999999999996"/>
    <n v="1"/>
  </r>
  <r>
    <s v="COUNTY"/>
    <x v="14"/>
    <s v="785973"/>
    <n v="4.5599999999999996"/>
    <n v="4.5599999999999996"/>
    <x v="2"/>
    <d v="2016-04-20T00:00:00"/>
    <x v="0"/>
    <n v="5747830"/>
    <n v="4.5599999999999996"/>
    <n v="1"/>
  </r>
  <r>
    <s v="COUNTY"/>
    <x v="14"/>
    <s v="785979"/>
    <n v="4.5599999999999996"/>
    <n v="4.5599999999999996"/>
    <x v="2"/>
    <d v="2016-04-20T00:00:00"/>
    <x v="0"/>
    <n v="5004141"/>
    <n v="4.5599999999999996"/>
    <n v="1"/>
  </r>
  <r>
    <s v="COUNTY"/>
    <x v="14"/>
    <s v="785983"/>
    <n v="4.5599999999999996"/>
    <n v="4.5599999999999996"/>
    <x v="2"/>
    <d v="2016-04-20T00:00:00"/>
    <x v="0"/>
    <n v="5743700"/>
    <n v="4.5599999999999996"/>
    <n v="1"/>
  </r>
  <r>
    <s v="COUNTY"/>
    <x v="14"/>
    <s v="785984"/>
    <n v="4.5599999999999996"/>
    <n v="4.5599999999999996"/>
    <x v="2"/>
    <d v="2016-04-20T00:00:00"/>
    <x v="0"/>
    <n v="5005211"/>
    <n v="4.5599999999999996"/>
    <n v="1"/>
  </r>
  <r>
    <s v="COUNTY"/>
    <x v="14"/>
    <s v="785985"/>
    <n v="4.5599999999999996"/>
    <n v="4.5599999999999996"/>
    <x v="2"/>
    <d v="2016-04-20T00:00:00"/>
    <x v="0"/>
    <n v="5746410"/>
    <n v="4.5599999999999996"/>
    <n v="1"/>
  </r>
  <r>
    <s v="COUNTY"/>
    <x v="14"/>
    <s v="785988"/>
    <n v="4.5599999999999996"/>
    <n v="4.5599999999999996"/>
    <x v="2"/>
    <d v="2016-04-20T00:00:00"/>
    <x v="0"/>
    <n v="5016683"/>
    <n v="4.5599999999999996"/>
    <n v="1"/>
  </r>
  <r>
    <s v="COUNTY"/>
    <x v="14"/>
    <s v="785999"/>
    <n v="4.5599999999999996"/>
    <n v="4.5599999999999996"/>
    <x v="2"/>
    <d v="2016-04-21T00:00:00"/>
    <x v="0"/>
    <n v="5005348"/>
    <n v="4.5599999999999996"/>
    <n v="1"/>
  </r>
  <r>
    <s v="COUNTY"/>
    <x v="14"/>
    <s v="786001"/>
    <n v="4.5599999999999996"/>
    <n v="4.5599999999999996"/>
    <x v="2"/>
    <d v="2016-04-21T00:00:00"/>
    <x v="0"/>
    <n v="5765610"/>
    <n v="4.5599999999999996"/>
    <n v="1"/>
  </r>
  <r>
    <s v="COUNTY"/>
    <x v="14"/>
    <s v="786003"/>
    <n v="4.5599999999999996"/>
    <n v="4.5599999999999996"/>
    <x v="2"/>
    <d v="2016-04-21T00:00:00"/>
    <x v="0"/>
    <n v="5006989"/>
    <n v="4.5599999999999996"/>
    <n v="1"/>
  </r>
  <r>
    <s v="COUNTY"/>
    <x v="14"/>
    <s v="786004"/>
    <n v="4.5599999999999996"/>
    <n v="4.5599999999999996"/>
    <x v="2"/>
    <d v="2016-04-21T00:00:00"/>
    <x v="0"/>
    <n v="5006528"/>
    <n v="4.5599999999999996"/>
    <n v="1"/>
  </r>
  <r>
    <s v="COUNTY"/>
    <x v="14"/>
    <s v="786005"/>
    <n v="4.5599999999999996"/>
    <n v="4.5599999999999996"/>
    <x v="2"/>
    <d v="2016-04-21T00:00:00"/>
    <x v="0"/>
    <n v="5005255"/>
    <n v="4.5599999999999996"/>
    <n v="1"/>
  </r>
  <r>
    <s v="COUNTY"/>
    <x v="14"/>
    <s v="786011"/>
    <n v="4.5599999999999996"/>
    <n v="4.5599999999999996"/>
    <x v="2"/>
    <d v="2016-04-21T00:00:00"/>
    <x v="0"/>
    <n v="5012848"/>
    <n v="4.5599999999999996"/>
    <n v="1"/>
  </r>
  <r>
    <s v="COUNTY"/>
    <x v="14"/>
    <s v="786562"/>
    <n v="4.5599999999999996"/>
    <n v="4.5599999999999996"/>
    <x v="2"/>
    <d v="2016-04-22T00:00:00"/>
    <x v="0"/>
    <n v="5012179"/>
    <n v="4.5599999999999996"/>
    <n v="1"/>
  </r>
  <r>
    <s v="COUNTY"/>
    <x v="14"/>
    <s v="786563"/>
    <n v="4.5599999999999996"/>
    <n v="4.5599999999999996"/>
    <x v="2"/>
    <d v="2016-04-22T00:00:00"/>
    <x v="0"/>
    <n v="5760710"/>
    <n v="4.5599999999999996"/>
    <n v="1"/>
  </r>
  <r>
    <s v="COUNTY"/>
    <x v="14"/>
    <s v="786564"/>
    <n v="4.5599999999999996"/>
    <n v="4.5599999999999996"/>
    <x v="2"/>
    <d v="2016-04-22T00:00:00"/>
    <x v="0"/>
    <n v="5728000"/>
    <n v="4.5599999999999996"/>
    <n v="1"/>
  </r>
  <r>
    <s v="COUNTY"/>
    <x v="14"/>
    <s v="787046"/>
    <n v="4.5599999999999996"/>
    <n v="4.5599999999999996"/>
    <x v="2"/>
    <d v="2016-04-25T00:00:00"/>
    <x v="0"/>
    <n v="5780920"/>
    <n v="4.5599999999999996"/>
    <n v="1"/>
  </r>
  <r>
    <s v="AWH"/>
    <x v="14"/>
    <s v="787047"/>
    <n v="4.5599999999999996"/>
    <n v="4.5599999999999996"/>
    <x v="2"/>
    <d v="2016-04-25T00:00:00"/>
    <x v="0"/>
    <n v="5758540"/>
    <n v="4.5599999999999996"/>
    <n v="1"/>
  </r>
  <r>
    <s v="COUNTY"/>
    <x v="14"/>
    <s v="787049"/>
    <n v="4.5599999999999996"/>
    <n v="4.5599999999999996"/>
    <x v="2"/>
    <d v="2016-04-25T00:00:00"/>
    <x v="0"/>
    <n v="5015875"/>
    <n v="4.5599999999999996"/>
    <n v="1"/>
  </r>
  <r>
    <s v="COUNTY"/>
    <x v="14"/>
    <s v="787052"/>
    <n v="4.5599999999999996"/>
    <n v="4.5599999999999996"/>
    <x v="2"/>
    <d v="2016-04-25T00:00:00"/>
    <x v="0"/>
    <n v="5005251"/>
    <n v="4.5599999999999996"/>
    <n v="1"/>
  </r>
  <r>
    <s v="COUNTY"/>
    <x v="14"/>
    <s v="787054"/>
    <n v="4.5599999999999996"/>
    <n v="4.5599999999999996"/>
    <x v="2"/>
    <d v="2016-04-25T00:00:00"/>
    <x v="0"/>
    <n v="5005217"/>
    <n v="4.5599999999999996"/>
    <n v="1"/>
  </r>
  <r>
    <s v="COUNTY"/>
    <x v="14"/>
    <s v="788016"/>
    <n v="4.5599999999999996"/>
    <n v="4.5599999999999996"/>
    <x v="2"/>
    <d v="2016-04-26T00:00:00"/>
    <x v="0"/>
    <n v="5006677"/>
    <n v="4.5599999999999996"/>
    <n v="1"/>
  </r>
  <r>
    <s v="COUNTY"/>
    <x v="14"/>
    <s v="788024"/>
    <n v="4.5599999999999996"/>
    <n v="4.5599999999999996"/>
    <x v="2"/>
    <d v="2016-04-26T00:00:00"/>
    <x v="0"/>
    <n v="5004388"/>
    <n v="4.5599999999999996"/>
    <n v="1"/>
  </r>
  <r>
    <s v="COUNTY"/>
    <x v="14"/>
    <s v="788025"/>
    <n v="4.5599999999999996"/>
    <n v="4.5599999999999996"/>
    <x v="2"/>
    <d v="2016-04-26T00:00:00"/>
    <x v="0"/>
    <n v="5765770"/>
    <n v="4.5599999999999996"/>
    <n v="1"/>
  </r>
  <r>
    <s v="COUNTY"/>
    <x v="14"/>
    <s v="788026"/>
    <n v="4.5599999999999996"/>
    <n v="4.5599999999999996"/>
    <x v="2"/>
    <d v="2016-04-26T00:00:00"/>
    <x v="0"/>
    <n v="5771680"/>
    <n v="4.5599999999999996"/>
    <n v="1"/>
  </r>
  <r>
    <s v="COUNTY"/>
    <x v="14"/>
    <s v="788027"/>
    <n v="4.5599999999999996"/>
    <n v="4.5599999999999996"/>
    <x v="2"/>
    <d v="2016-04-26T00:00:00"/>
    <x v="0"/>
    <n v="5014037"/>
    <n v="4.5599999999999996"/>
    <n v="1"/>
  </r>
  <r>
    <s v="COUNTY"/>
    <x v="14"/>
    <s v="788028"/>
    <n v="4.5599999999999996"/>
    <n v="4.5599999999999996"/>
    <x v="2"/>
    <d v="2016-04-26T00:00:00"/>
    <x v="0"/>
    <n v="5006308"/>
    <n v="4.5599999999999996"/>
    <n v="1"/>
  </r>
  <r>
    <s v="COUNTY"/>
    <x v="14"/>
    <s v="788030"/>
    <n v="4.5599999999999996"/>
    <n v="4.5599999999999996"/>
    <x v="2"/>
    <d v="2016-04-26T00:00:00"/>
    <x v="0"/>
    <n v="5013753"/>
    <n v="4.5599999999999996"/>
    <n v="1"/>
  </r>
  <r>
    <s v="COUNTY"/>
    <x v="14"/>
    <s v="788033"/>
    <n v="4.5599999999999996"/>
    <n v="4.5599999999999996"/>
    <x v="2"/>
    <d v="2016-04-26T00:00:00"/>
    <x v="0"/>
    <n v="5006276"/>
    <n v="4.5599999999999996"/>
    <n v="1"/>
  </r>
  <r>
    <s v="COUNTY"/>
    <x v="14"/>
    <s v="788034"/>
    <n v="4.5599999999999996"/>
    <n v="4.5599999999999996"/>
    <x v="2"/>
    <d v="2016-04-26T00:00:00"/>
    <x v="0"/>
    <n v="5013612"/>
    <n v="4.5599999999999996"/>
    <n v="1"/>
  </r>
  <r>
    <s v="COUNTY"/>
    <x v="14"/>
    <s v="788076"/>
    <n v="4.5599999999999996"/>
    <n v="4.5599999999999996"/>
    <x v="2"/>
    <d v="2016-04-27T00:00:00"/>
    <x v="0"/>
    <n v="5014282"/>
    <n v="4.5599999999999996"/>
    <n v="1"/>
  </r>
  <r>
    <s v="COUNTY"/>
    <x v="14"/>
    <s v="788077"/>
    <n v="4.5599999999999996"/>
    <n v="4.5599999999999996"/>
    <x v="2"/>
    <d v="2016-04-27T00:00:00"/>
    <x v="0"/>
    <n v="5005648"/>
    <n v="4.5599999999999996"/>
    <n v="1"/>
  </r>
  <r>
    <s v="COUNTY"/>
    <x v="14"/>
    <s v="788078"/>
    <n v="4.5599999999999996"/>
    <n v="4.5599999999999996"/>
    <x v="2"/>
    <d v="2016-04-27T00:00:00"/>
    <x v="0"/>
    <n v="5764610"/>
    <n v="4.5599999999999996"/>
    <n v="1"/>
  </r>
  <r>
    <s v="COUNTY"/>
    <x v="14"/>
    <s v="788079"/>
    <n v="4.5599999999999996"/>
    <n v="4.5599999999999996"/>
    <x v="2"/>
    <d v="2016-04-27T00:00:00"/>
    <x v="0"/>
    <n v="5006270"/>
    <n v="4.5599999999999996"/>
    <n v="1"/>
  </r>
  <r>
    <s v="COUNTY"/>
    <x v="14"/>
    <s v="788081"/>
    <n v="4.5599999999999996"/>
    <n v="4.5599999999999996"/>
    <x v="2"/>
    <d v="2016-04-27T00:00:00"/>
    <x v="0"/>
    <n v="5005814"/>
    <n v="4.5599999999999996"/>
    <n v="1"/>
  </r>
  <r>
    <s v="COUNTY"/>
    <x v="14"/>
    <s v="788082"/>
    <n v="4.5599999999999996"/>
    <n v="4.5599999999999996"/>
    <x v="2"/>
    <d v="2016-04-27T00:00:00"/>
    <x v="0"/>
    <n v="5747310"/>
    <n v="4.5599999999999996"/>
    <n v="1"/>
  </r>
  <r>
    <s v="COUNTY"/>
    <x v="14"/>
    <s v="788083"/>
    <n v="4.5599999999999996"/>
    <n v="4.5599999999999996"/>
    <x v="2"/>
    <d v="2016-04-27T00:00:00"/>
    <x v="0"/>
    <n v="5005211"/>
    <n v="4.5599999999999996"/>
    <n v="1"/>
  </r>
  <r>
    <s v="COUNTY"/>
    <x v="14"/>
    <s v="788084"/>
    <n v="4.5599999999999996"/>
    <n v="4.5599999999999996"/>
    <x v="2"/>
    <d v="2016-04-27T00:00:00"/>
    <x v="0"/>
    <n v="5005471"/>
    <n v="4.5599999999999996"/>
    <n v="1"/>
  </r>
  <r>
    <s v="COUNTY"/>
    <x v="14"/>
    <s v="788085"/>
    <n v="4.5599999999999996"/>
    <n v="4.5599999999999996"/>
    <x v="2"/>
    <d v="2016-04-27T00:00:00"/>
    <x v="0"/>
    <n v="5006057"/>
    <n v="4.5599999999999996"/>
    <n v="1"/>
  </r>
  <r>
    <s v="COUNTY"/>
    <x v="14"/>
    <s v="788086"/>
    <n v="4.5599999999999996"/>
    <n v="4.5599999999999996"/>
    <x v="2"/>
    <d v="2016-04-27T00:00:00"/>
    <x v="0"/>
    <n v="5012872"/>
    <n v="4.5599999999999996"/>
    <n v="1"/>
  </r>
  <r>
    <s v="COUNTY"/>
    <x v="14"/>
    <s v="788097"/>
    <n v="4.5599999999999996"/>
    <n v="4.5599999999999996"/>
    <x v="2"/>
    <d v="2016-04-28T00:00:00"/>
    <x v="0"/>
    <n v="5771950"/>
    <n v="4.5599999999999996"/>
    <n v="1"/>
  </r>
  <r>
    <s v="COUNTY"/>
    <x v="14"/>
    <s v="788099"/>
    <n v="4.5599999999999996"/>
    <n v="4.5599999999999996"/>
    <x v="2"/>
    <d v="2016-04-28T00:00:00"/>
    <x v="0"/>
    <n v="5709720"/>
    <n v="4.5599999999999996"/>
    <n v="1"/>
  </r>
  <r>
    <s v="COUNTY"/>
    <x v="14"/>
    <s v="788103"/>
    <n v="4.5599999999999996"/>
    <n v="4.5599999999999996"/>
    <x v="2"/>
    <d v="2016-04-28T00:00:00"/>
    <x v="0"/>
    <n v="5004818"/>
    <n v="4.5599999999999996"/>
    <n v="1"/>
  </r>
  <r>
    <s v="COUNTY"/>
    <x v="14"/>
    <s v="790001"/>
    <n v="4.5599999999999996"/>
    <n v="4.5599999999999996"/>
    <x v="2"/>
    <d v="2016-04-29T00:00:00"/>
    <x v="0"/>
    <n v="5006424"/>
    <n v="4.5599999999999996"/>
    <n v="1"/>
  </r>
  <r>
    <s v="COUNTY"/>
    <x v="14"/>
    <s v="794637"/>
    <n v="4.5599999999999996"/>
    <n v="4.5599999999999996"/>
    <x v="2"/>
    <d v="2016-05-02T00:00:00"/>
    <x v="1"/>
    <n v="5703980"/>
    <n v="4.5599999999999996"/>
    <n v="1"/>
  </r>
  <r>
    <s v="COUNTY"/>
    <x v="14"/>
    <s v="794638"/>
    <n v="4.5599999999999996"/>
    <n v="4.5599999999999996"/>
    <x v="2"/>
    <d v="2016-05-02T00:00:00"/>
    <x v="1"/>
    <n v="5734080"/>
    <n v="4.5599999999999996"/>
    <n v="1"/>
  </r>
  <r>
    <s v="COUNTY"/>
    <x v="14"/>
    <s v="794641"/>
    <n v="4.5599999999999996"/>
    <n v="4.5599999999999996"/>
    <x v="2"/>
    <d v="2016-05-02T00:00:00"/>
    <x v="1"/>
    <n v="5776930"/>
    <n v="4.5599999999999996"/>
    <n v="1"/>
  </r>
  <r>
    <s v="COUNTY"/>
    <x v="14"/>
    <s v="794642"/>
    <n v="4.5599999999999996"/>
    <n v="4.5599999999999996"/>
    <x v="2"/>
    <d v="2016-05-02T00:00:00"/>
    <x v="1"/>
    <n v="5004590"/>
    <n v="4.5599999999999996"/>
    <n v="1"/>
  </r>
  <r>
    <s v="COUNTY"/>
    <x v="14"/>
    <s v="794643"/>
    <n v="4.5599999999999996"/>
    <n v="4.5599999999999996"/>
    <x v="2"/>
    <d v="2016-05-02T00:00:00"/>
    <x v="1"/>
    <n v="5005415"/>
    <n v="4.5599999999999996"/>
    <n v="1"/>
  </r>
  <r>
    <s v="COUNTY"/>
    <x v="14"/>
    <s v="794648"/>
    <n v="4.5599999999999996"/>
    <n v="4.5599999999999996"/>
    <x v="2"/>
    <d v="2016-05-02T00:00:00"/>
    <x v="1"/>
    <n v="5013637"/>
    <n v="4.5599999999999996"/>
    <n v="1"/>
  </r>
  <r>
    <s v="COUNTY"/>
    <x v="14"/>
    <s v="794649"/>
    <n v="4.5599999999999996"/>
    <n v="4.5599999999999996"/>
    <x v="2"/>
    <d v="2016-05-02T00:00:00"/>
    <x v="1"/>
    <n v="5016654"/>
    <n v="4.5599999999999996"/>
    <n v="1"/>
  </r>
  <r>
    <s v="COUNTY"/>
    <x v="14"/>
    <s v="794655"/>
    <n v="4.5599999999999996"/>
    <n v="4.5599999999999996"/>
    <x v="2"/>
    <d v="2016-05-03T00:00:00"/>
    <x v="1"/>
    <n v="5014037"/>
    <n v="4.5599999999999996"/>
    <n v="1"/>
  </r>
  <r>
    <s v="COUNTY"/>
    <x v="14"/>
    <s v="794656"/>
    <n v="4.5599999999999996"/>
    <n v="4.5599999999999996"/>
    <x v="2"/>
    <d v="2016-05-03T00:00:00"/>
    <x v="1"/>
    <n v="5724670"/>
    <n v="4.5599999999999996"/>
    <n v="1"/>
  </r>
  <r>
    <s v="COUNTY"/>
    <x v="14"/>
    <s v="794657"/>
    <n v="4.5599999999999996"/>
    <n v="4.5599999999999996"/>
    <x v="2"/>
    <d v="2016-05-03T00:00:00"/>
    <x v="1"/>
    <n v="5016765"/>
    <n v="4.5599999999999996"/>
    <n v="1"/>
  </r>
  <r>
    <s v="COUNTY"/>
    <x v="14"/>
    <s v="794658"/>
    <n v="4.5599999999999996"/>
    <n v="4.5599999999999996"/>
    <x v="2"/>
    <d v="2016-05-03T00:00:00"/>
    <x v="1"/>
    <n v="5722660"/>
    <n v="4.5599999999999996"/>
    <n v="1"/>
  </r>
  <r>
    <s v="COUNTY"/>
    <x v="14"/>
    <s v="794661"/>
    <n v="4.5599999999999996"/>
    <n v="4.5599999999999996"/>
    <x v="2"/>
    <d v="2016-05-03T00:00:00"/>
    <x v="1"/>
    <n v="5004658"/>
    <n v="4.5599999999999996"/>
    <n v="1"/>
  </r>
  <r>
    <s v="COUNTY"/>
    <x v="14"/>
    <s v="794666"/>
    <n v="4.5599999999999996"/>
    <n v="4.5599999999999996"/>
    <x v="2"/>
    <d v="2016-05-03T00:00:00"/>
    <x v="1"/>
    <n v="5777900"/>
    <n v="4.5599999999999996"/>
    <n v="1"/>
  </r>
  <r>
    <s v="COUNTY"/>
    <x v="14"/>
    <s v="795009"/>
    <n v="4.5599999999999996"/>
    <n v="4.5599999999999996"/>
    <x v="2"/>
    <d v="2016-05-04T00:00:00"/>
    <x v="1"/>
    <n v="5012857"/>
    <n v="4.5599999999999996"/>
    <n v="1"/>
  </r>
  <r>
    <s v="COUNTY"/>
    <x v="14"/>
    <s v="795011"/>
    <n v="4.5599999999999996"/>
    <n v="4.5599999999999996"/>
    <x v="2"/>
    <d v="2016-05-04T00:00:00"/>
    <x v="1"/>
    <n v="5013079"/>
    <n v="4.5599999999999996"/>
    <n v="1"/>
  </r>
  <r>
    <s v="COUNTY"/>
    <x v="14"/>
    <s v="795013"/>
    <n v="4.5599999999999996"/>
    <n v="4.5599999999999996"/>
    <x v="2"/>
    <d v="2016-05-04T00:00:00"/>
    <x v="1"/>
    <n v="5749210"/>
    <n v="4.5599999999999996"/>
    <n v="1"/>
  </r>
  <r>
    <s v="COUNTY"/>
    <x v="14"/>
    <s v="795014"/>
    <n v="4.5599999999999996"/>
    <n v="4.5599999999999996"/>
    <x v="2"/>
    <d v="2016-05-04T00:00:00"/>
    <x v="1"/>
    <n v="5005854"/>
    <n v="4.5599999999999996"/>
    <n v="1"/>
  </r>
  <r>
    <s v="COUNTY"/>
    <x v="14"/>
    <s v="795015"/>
    <n v="4.5599999999999996"/>
    <n v="4.5599999999999996"/>
    <x v="2"/>
    <d v="2016-05-04T00:00:00"/>
    <x v="1"/>
    <n v="5014454"/>
    <n v="4.5599999999999996"/>
    <n v="1"/>
  </r>
  <r>
    <s v="COUNTY"/>
    <x v="14"/>
    <s v="795032"/>
    <n v="4.5599999999999996"/>
    <n v="4.5599999999999996"/>
    <x v="2"/>
    <d v="2016-05-05T00:00:00"/>
    <x v="1"/>
    <n v="5006643"/>
    <n v="4.5599999999999996"/>
    <n v="1"/>
  </r>
  <r>
    <s v="COUNTY"/>
    <x v="14"/>
    <s v="793161"/>
    <n v="4.5599999999999996"/>
    <n v="4.5599999999999996"/>
    <x v="2"/>
    <d v="2016-05-06T00:00:00"/>
    <x v="1"/>
    <n v="5013843"/>
    <n v="4.5599999999999996"/>
    <n v="1"/>
  </r>
  <r>
    <s v="COUNTY"/>
    <x v="14"/>
    <s v="796005"/>
    <n v="4.5599999999999996"/>
    <n v="4.5599999999999996"/>
    <x v="2"/>
    <d v="2016-05-09T00:00:00"/>
    <x v="1"/>
    <n v="5005878"/>
    <n v="4.5599999999999996"/>
    <n v="1"/>
  </r>
  <r>
    <s v="COUNTY"/>
    <x v="14"/>
    <s v="796007"/>
    <n v="4.5599999999999996"/>
    <n v="4.5599999999999996"/>
    <x v="2"/>
    <d v="2016-05-09T00:00:00"/>
    <x v="1"/>
    <n v="5007436"/>
    <n v="4.5599999999999996"/>
    <n v="1"/>
  </r>
  <r>
    <s v="COUNTY"/>
    <x v="14"/>
    <s v="796009"/>
    <n v="4.5599999999999996"/>
    <n v="4.5599999999999996"/>
    <x v="2"/>
    <d v="2016-05-09T00:00:00"/>
    <x v="1"/>
    <n v="5013637"/>
    <n v="4.5599999999999996"/>
    <n v="1"/>
  </r>
  <r>
    <s v="COUNTY"/>
    <x v="14"/>
    <s v="796011"/>
    <n v="4.5599999999999996"/>
    <n v="4.5599999999999996"/>
    <x v="2"/>
    <d v="2016-05-09T00:00:00"/>
    <x v="1"/>
    <n v="5776360"/>
    <n v="4.5599999999999996"/>
    <n v="1"/>
  </r>
  <r>
    <s v="COUNTY"/>
    <x v="14"/>
    <s v="796017"/>
    <n v="4.5599999999999996"/>
    <n v="4.5599999999999996"/>
    <x v="2"/>
    <d v="2016-05-09T00:00:00"/>
    <x v="1"/>
    <n v="5779830"/>
    <n v="4.5599999999999996"/>
    <n v="1"/>
  </r>
  <r>
    <s v="COUNTY"/>
    <x v="14"/>
    <s v="796019"/>
    <n v="4.5599999999999996"/>
    <n v="4.5599999999999996"/>
    <x v="2"/>
    <d v="2016-05-09T00:00:00"/>
    <x v="1"/>
    <n v="5015875"/>
    <n v="4.5599999999999996"/>
    <n v="1"/>
  </r>
  <r>
    <s v="COUNTY"/>
    <x v="14"/>
    <s v="796020"/>
    <n v="4.5599999999999996"/>
    <n v="4.5599999999999996"/>
    <x v="2"/>
    <d v="2016-05-09T00:00:00"/>
    <x v="1"/>
    <n v="5736360"/>
    <n v="4.5599999999999996"/>
    <n v="1"/>
  </r>
  <r>
    <s v="COUNTY"/>
    <x v="14"/>
    <s v="796021"/>
    <n v="4.5599999999999996"/>
    <n v="4.5599999999999996"/>
    <x v="2"/>
    <d v="2016-05-09T00:00:00"/>
    <x v="1"/>
    <n v="5013840"/>
    <n v="4.5599999999999996"/>
    <n v="1"/>
  </r>
  <r>
    <s v="COUNTY"/>
    <x v="14"/>
    <s v="796023"/>
    <n v="4.5599999999999996"/>
    <n v="4.5599999999999996"/>
    <x v="2"/>
    <d v="2016-05-09T00:00:00"/>
    <x v="1"/>
    <n v="5004932"/>
    <n v="4.5599999999999996"/>
    <n v="1"/>
  </r>
  <r>
    <s v="COUNTY"/>
    <x v="14"/>
    <s v="796024"/>
    <n v="4.5599999999999996"/>
    <n v="4.5599999999999996"/>
    <x v="2"/>
    <d v="2016-05-09T00:00:00"/>
    <x v="1"/>
    <n v="5006314"/>
    <n v="4.5599999999999996"/>
    <n v="1"/>
  </r>
  <r>
    <s v="COUNTY"/>
    <x v="14"/>
    <s v="796029"/>
    <n v="4.5599999999999996"/>
    <n v="4.5599999999999996"/>
    <x v="2"/>
    <d v="2016-05-10T00:00:00"/>
    <x v="1"/>
    <n v="5001271"/>
    <n v="4.5599999999999996"/>
    <n v="1"/>
  </r>
  <r>
    <s v="COUNTY"/>
    <x v="14"/>
    <s v="796032"/>
    <n v="4.5599999999999996"/>
    <n v="4.5599999999999996"/>
    <x v="2"/>
    <d v="2016-05-10T00:00:00"/>
    <x v="1"/>
    <n v="5758380"/>
    <n v="4.5599999999999996"/>
    <n v="1"/>
  </r>
  <r>
    <s v="COUNTY"/>
    <x v="14"/>
    <s v="796033"/>
    <n v="4.5599999999999996"/>
    <n v="4.5599999999999996"/>
    <x v="2"/>
    <d v="2016-05-10T00:00:00"/>
    <x v="1"/>
    <n v="5744290"/>
    <n v="4.5599999999999996"/>
    <n v="1"/>
  </r>
  <r>
    <s v="COUNTY"/>
    <x v="14"/>
    <s v="796044"/>
    <n v="4.5599999999999996"/>
    <n v="4.5599999999999996"/>
    <x v="2"/>
    <d v="2016-05-10T00:00:00"/>
    <x v="1"/>
    <n v="5016314"/>
    <n v="4.5599999999999996"/>
    <n v="1"/>
  </r>
  <r>
    <s v="COUNTY"/>
    <x v="14"/>
    <s v="796046"/>
    <n v="4.5599999999999996"/>
    <n v="4.5599999999999996"/>
    <x v="2"/>
    <d v="2016-05-10T00:00:00"/>
    <x v="1"/>
    <n v="5724670"/>
    <n v="4.5599999999999996"/>
    <n v="1"/>
  </r>
  <r>
    <s v="COUNTY"/>
    <x v="14"/>
    <s v="796049"/>
    <n v="4.5599999999999996"/>
    <n v="4.5599999999999996"/>
    <x v="2"/>
    <d v="2016-05-10T00:00:00"/>
    <x v="1"/>
    <n v="5746680"/>
    <n v="4.5599999999999996"/>
    <n v="1"/>
  </r>
  <r>
    <s v="COUNTY"/>
    <x v="14"/>
    <s v="796051"/>
    <n v="4.5599999999999996"/>
    <n v="4.5599999999999996"/>
    <x v="2"/>
    <d v="2016-05-10T00:00:00"/>
    <x v="1"/>
    <n v="5717300"/>
    <n v="4.5599999999999996"/>
    <n v="1"/>
  </r>
  <r>
    <s v="COUNTY"/>
    <x v="14"/>
    <s v="796054"/>
    <n v="4.5599999999999996"/>
    <n v="4.5599999999999996"/>
    <x v="2"/>
    <d v="2016-05-10T00:00:00"/>
    <x v="1"/>
    <n v="5006442"/>
    <n v="4.5599999999999996"/>
    <n v="1"/>
  </r>
  <r>
    <s v="COUNTY"/>
    <x v="14"/>
    <s v="796056"/>
    <n v="4.5599999999999996"/>
    <n v="4.5599999999999996"/>
    <x v="2"/>
    <d v="2016-05-10T00:00:00"/>
    <x v="1"/>
    <n v="5006677"/>
    <n v="4.5599999999999996"/>
    <n v="1"/>
  </r>
  <r>
    <s v="COUNTY"/>
    <x v="14"/>
    <s v="796057"/>
    <n v="4.5599999999999996"/>
    <n v="4.5599999999999996"/>
    <x v="2"/>
    <d v="2016-05-10T00:00:00"/>
    <x v="1"/>
    <n v="5733890"/>
    <n v="4.5599999999999996"/>
    <n v="1"/>
  </r>
  <r>
    <s v="COUNTY"/>
    <x v="14"/>
    <s v="796058"/>
    <n v="4.5599999999999996"/>
    <n v="4.5599999999999996"/>
    <x v="2"/>
    <d v="2016-05-10T00:00:00"/>
    <x v="1"/>
    <n v="5727490"/>
    <n v="4.5599999999999996"/>
    <n v="1"/>
  </r>
  <r>
    <s v="COUNTY"/>
    <x v="14"/>
    <s v="796059"/>
    <n v="4.5599999999999996"/>
    <n v="4.5599999999999996"/>
    <x v="2"/>
    <d v="2016-05-10T00:00:00"/>
    <x v="1"/>
    <n v="5006737"/>
    <n v="4.5599999999999996"/>
    <n v="1"/>
  </r>
  <r>
    <s v="COUNTY"/>
    <x v="14"/>
    <s v="796060"/>
    <n v="4.5599999999999996"/>
    <n v="4.5599999999999996"/>
    <x v="2"/>
    <d v="2016-05-10T00:00:00"/>
    <x v="1"/>
    <n v="5004387"/>
    <n v="4.5599999999999996"/>
    <n v="1"/>
  </r>
  <r>
    <s v="COUNTY"/>
    <x v="14"/>
    <s v="796064"/>
    <n v="4.5599999999999996"/>
    <n v="4.5599999999999996"/>
    <x v="2"/>
    <d v="2016-05-10T00:00:00"/>
    <x v="1"/>
    <n v="5006908"/>
    <n v="4.5599999999999996"/>
    <n v="1"/>
  </r>
  <r>
    <s v="COUNTY"/>
    <x v="14"/>
    <s v="794980"/>
    <n v="4.5599999999999996"/>
    <n v="4.5599999999999996"/>
    <x v="2"/>
    <d v="2016-05-11T00:00:00"/>
    <x v="1"/>
    <n v="5012003"/>
    <n v="4.5599999999999996"/>
    <n v="1"/>
  </r>
  <r>
    <s v="COUNTY"/>
    <x v="14"/>
    <s v="794983"/>
    <n v="4.5599999999999996"/>
    <n v="4.5599999999999996"/>
    <x v="2"/>
    <d v="2016-05-11T00:00:00"/>
    <x v="1"/>
    <n v="5713400"/>
    <n v="4.5599999999999996"/>
    <n v="1"/>
  </r>
  <r>
    <s v="COUNTY"/>
    <x v="14"/>
    <s v="796653"/>
    <n v="4.5599999999999996"/>
    <n v="4.5599999999999996"/>
    <x v="2"/>
    <d v="2016-05-13T00:00:00"/>
    <x v="1"/>
    <n v="5012179"/>
    <n v="4.5599999999999996"/>
    <n v="1"/>
  </r>
  <r>
    <s v="COUNTY"/>
    <x v="14"/>
    <s v="796655"/>
    <n v="4.5599999999999996"/>
    <n v="4.5599999999999996"/>
    <x v="2"/>
    <d v="2016-05-13T00:00:00"/>
    <x v="1"/>
    <n v="5004059"/>
    <n v="4.5599999999999996"/>
    <n v="1"/>
  </r>
  <r>
    <s v="COUNTY"/>
    <x v="14"/>
    <s v="797117"/>
    <n v="4.5599999999999996"/>
    <n v="4.5599999999999996"/>
    <x v="2"/>
    <d v="2016-05-17T00:00:00"/>
    <x v="1"/>
    <n v="5010637"/>
    <n v="4.5599999999999996"/>
    <n v="1"/>
  </r>
  <r>
    <s v="COUNTY"/>
    <x v="14"/>
    <s v="797120"/>
    <n v="4.5599999999999996"/>
    <n v="4.5599999999999996"/>
    <x v="2"/>
    <d v="2016-05-17T00:00:00"/>
    <x v="1"/>
    <n v="5006683"/>
    <n v="4.5599999999999996"/>
    <n v="1"/>
  </r>
  <r>
    <s v="COUNTY"/>
    <x v="14"/>
    <s v="797121"/>
    <n v="4.5599999999999996"/>
    <n v="4.5599999999999996"/>
    <x v="2"/>
    <d v="2016-05-17T00:00:00"/>
    <x v="1"/>
    <n v="5004609"/>
    <n v="4.5599999999999996"/>
    <n v="1"/>
  </r>
  <r>
    <s v="COUNTY"/>
    <x v="14"/>
    <s v="797128"/>
    <n v="4.5599999999999996"/>
    <n v="4.5599999999999996"/>
    <x v="2"/>
    <d v="2016-05-17T00:00:00"/>
    <x v="1"/>
    <n v="5727490"/>
    <n v="4.5599999999999996"/>
    <n v="1"/>
  </r>
  <r>
    <s v="COUNTY"/>
    <x v="14"/>
    <s v="797130"/>
    <n v="4.5599999999999996"/>
    <n v="4.5599999999999996"/>
    <x v="2"/>
    <d v="2016-05-17T00:00:00"/>
    <x v="1"/>
    <n v="5747120"/>
    <n v="4.5599999999999996"/>
    <n v="1"/>
  </r>
  <r>
    <s v="COUNTY"/>
    <x v="14"/>
    <s v="797133"/>
    <n v="4.5599999999999996"/>
    <n v="4.5599999999999996"/>
    <x v="2"/>
    <d v="2016-05-17T00:00:00"/>
    <x v="1"/>
    <n v="5004149"/>
    <n v="4.5599999999999996"/>
    <n v="1"/>
  </r>
  <r>
    <s v="COUNTY"/>
    <x v="14"/>
    <s v="798055"/>
    <n v="4.5599999999999996"/>
    <n v="4.5599999999999996"/>
    <x v="2"/>
    <d v="2016-05-18T00:00:00"/>
    <x v="1"/>
    <n v="5005870"/>
    <n v="4.5599999999999996"/>
    <n v="1"/>
  </r>
  <r>
    <s v="COUNTY"/>
    <x v="14"/>
    <s v="798089"/>
    <n v="4.5599999999999996"/>
    <n v="4.5599999999999996"/>
    <x v="2"/>
    <d v="2016-05-18T00:00:00"/>
    <x v="1"/>
    <n v="5766950"/>
    <n v="4.5599999999999996"/>
    <n v="1"/>
  </r>
  <r>
    <s v="COUNTY"/>
    <x v="14"/>
    <s v="798091"/>
    <n v="4.5599999999999996"/>
    <n v="4.5599999999999996"/>
    <x v="2"/>
    <d v="2016-05-18T00:00:00"/>
    <x v="1"/>
    <n v="5005765"/>
    <n v="4.5599999999999996"/>
    <n v="1"/>
  </r>
  <r>
    <s v="COUNTY"/>
    <x v="14"/>
    <s v="798225"/>
    <n v="4.5599999999999996"/>
    <n v="4.5599999999999996"/>
    <x v="2"/>
    <d v="2016-05-19T00:00:00"/>
    <x v="1"/>
    <n v="5767640"/>
    <n v="4.5599999999999996"/>
    <n v="1"/>
  </r>
  <r>
    <s v="COUNTY"/>
    <x v="14"/>
    <s v="798229"/>
    <n v="4.5599999999999996"/>
    <n v="4.5599999999999996"/>
    <x v="2"/>
    <d v="2016-05-19T00:00:00"/>
    <x v="1"/>
    <n v="5005719"/>
    <n v="4.5599999999999996"/>
    <n v="1"/>
  </r>
  <r>
    <s v="COUNTY"/>
    <x v="14"/>
    <s v="798230"/>
    <n v="4.5599999999999996"/>
    <n v="4.5599999999999996"/>
    <x v="2"/>
    <d v="2016-05-19T00:00:00"/>
    <x v="1"/>
    <n v="5710940"/>
    <n v="4.5599999999999996"/>
    <n v="1"/>
  </r>
  <r>
    <s v="COUNTY"/>
    <x v="14"/>
    <s v="798231"/>
    <n v="4.5599999999999996"/>
    <n v="4.5599999999999996"/>
    <x v="2"/>
    <d v="2016-05-19T00:00:00"/>
    <x v="1"/>
    <n v="5014810"/>
    <n v="4.5599999999999996"/>
    <n v="1"/>
  </r>
  <r>
    <s v="COUNTY"/>
    <x v="14"/>
    <s v="798232"/>
    <n v="4.5599999999999996"/>
    <n v="4.5599999999999996"/>
    <x v="2"/>
    <d v="2016-05-19T00:00:00"/>
    <x v="1"/>
    <n v="5006528"/>
    <n v="4.5599999999999996"/>
    <n v="1"/>
  </r>
  <r>
    <s v="COUNTY"/>
    <x v="14"/>
    <s v="798238"/>
    <n v="4.5599999999999996"/>
    <n v="4.5599999999999996"/>
    <x v="2"/>
    <d v="2016-05-19T00:00:00"/>
    <x v="1"/>
    <n v="5006385"/>
    <n v="4.5599999999999996"/>
    <n v="1"/>
  </r>
  <r>
    <s v="COUNTY"/>
    <x v="14"/>
    <s v="798240"/>
    <n v="4.5599999999999996"/>
    <n v="4.5599999999999996"/>
    <x v="2"/>
    <d v="2016-05-19T00:00:00"/>
    <x v="1"/>
    <n v="5745320"/>
    <n v="4.5599999999999996"/>
    <n v="1"/>
  </r>
  <r>
    <s v="COUNTY"/>
    <x v="14"/>
    <s v="798241"/>
    <n v="4.5599999999999996"/>
    <n v="4.5599999999999996"/>
    <x v="2"/>
    <d v="2016-05-19T00:00:00"/>
    <x v="1"/>
    <n v="5777050"/>
    <n v="4.5599999999999996"/>
    <n v="1"/>
  </r>
  <r>
    <s v="COUNTY"/>
    <x v="14"/>
    <s v="798242"/>
    <n v="4.5599999999999996"/>
    <n v="4.5599999999999996"/>
    <x v="2"/>
    <d v="2016-05-19T00:00:00"/>
    <x v="1"/>
    <n v="5766540"/>
    <n v="4.5599999999999996"/>
    <n v="1"/>
  </r>
  <r>
    <s v="COUNTY"/>
    <x v="14"/>
    <s v="799709"/>
    <n v="4.5599999999999996"/>
    <n v="4.5599999999999996"/>
    <x v="2"/>
    <d v="2016-05-20T00:00:00"/>
    <x v="1"/>
    <n v="5780290"/>
    <n v="4.5599999999999996"/>
    <n v="1"/>
  </r>
  <r>
    <s v="AWH"/>
    <x v="14"/>
    <s v="800449"/>
    <n v="4.5599999999999996"/>
    <n v="4.5599999999999996"/>
    <x v="2"/>
    <d v="2016-05-23T00:00:00"/>
    <x v="1"/>
    <n v="5764620"/>
    <n v="4.5599999999999996"/>
    <n v="1"/>
  </r>
  <r>
    <s v="SpokCity"/>
    <x v="14"/>
    <s v="800451"/>
    <n v="4.5599999999999996"/>
    <n v="4.5599999999999996"/>
    <x v="2"/>
    <d v="2016-05-23T00:00:00"/>
    <x v="1"/>
    <n v="5013494"/>
    <n v="4.5599999999999996"/>
    <n v="1"/>
  </r>
  <r>
    <s v="COUNTY"/>
    <x v="14"/>
    <s v="800452"/>
    <n v="4.5599999999999996"/>
    <n v="4.5599999999999996"/>
    <x v="2"/>
    <d v="2016-05-23T00:00:00"/>
    <x v="1"/>
    <n v="5006314"/>
    <n v="4.5599999999999996"/>
    <n v="1"/>
  </r>
  <r>
    <s v="COUNTY"/>
    <x v="14"/>
    <s v="800454"/>
    <n v="4.5599999999999996"/>
    <n v="4.5599999999999996"/>
    <x v="2"/>
    <d v="2016-05-23T00:00:00"/>
    <x v="1"/>
    <n v="5778190"/>
    <n v="4.5599999999999996"/>
    <n v="1"/>
  </r>
  <r>
    <s v="COUNTY"/>
    <x v="14"/>
    <s v="800456"/>
    <n v="4.5599999999999996"/>
    <n v="4.5599999999999996"/>
    <x v="2"/>
    <d v="2016-05-23T00:00:00"/>
    <x v="1"/>
    <n v="5717380"/>
    <n v="4.5599999999999996"/>
    <n v="1"/>
  </r>
  <r>
    <s v="COUNTY"/>
    <x v="14"/>
    <s v="800457"/>
    <n v="4.5599999999999996"/>
    <n v="4.5599999999999996"/>
    <x v="2"/>
    <d v="2016-05-23T00:00:00"/>
    <x v="1"/>
    <n v="5016654"/>
    <n v="4.5599999999999996"/>
    <n v="1"/>
  </r>
  <r>
    <s v="COUNTY"/>
    <x v="14"/>
    <s v="800499"/>
    <n v="4.5599999999999996"/>
    <n v="4.5599999999999996"/>
    <x v="2"/>
    <d v="2016-05-24T00:00:00"/>
    <x v="1"/>
    <n v="5004796"/>
    <n v="4.5599999999999996"/>
    <n v="1"/>
  </r>
  <r>
    <s v="COUNTY"/>
    <x v="14"/>
    <s v="800506"/>
    <n v="4.5599999999999996"/>
    <n v="4.5599999999999996"/>
    <x v="2"/>
    <d v="2016-05-24T00:00:00"/>
    <x v="1"/>
    <n v="5005486"/>
    <n v="4.5599999999999996"/>
    <n v="1"/>
  </r>
  <r>
    <s v="COUNTY"/>
    <x v="14"/>
    <s v="800511"/>
    <n v="4.5599999999999996"/>
    <n v="4.5599999999999996"/>
    <x v="2"/>
    <d v="2016-05-24T00:00:00"/>
    <x v="1"/>
    <n v="5000990"/>
    <n v="4.5599999999999996"/>
    <n v="1"/>
  </r>
  <r>
    <s v="COUNTY"/>
    <x v="14"/>
    <s v="800514"/>
    <n v="4.5599999999999996"/>
    <n v="4.5599999999999996"/>
    <x v="2"/>
    <d v="2016-05-24T00:00:00"/>
    <x v="1"/>
    <n v="5016568"/>
    <n v="4.5599999999999996"/>
    <n v="1"/>
  </r>
  <r>
    <s v="COUNTY"/>
    <x v="14"/>
    <s v="800518"/>
    <n v="4.5599999999999996"/>
    <n v="4.5599999999999996"/>
    <x v="2"/>
    <d v="2016-05-24T00:00:00"/>
    <x v="1"/>
    <n v="5724670"/>
    <n v="4.5599999999999996"/>
    <n v="1"/>
  </r>
  <r>
    <s v="COUNTY"/>
    <x v="14"/>
    <s v="800520"/>
    <n v="4.5599999999999996"/>
    <n v="4.5599999999999996"/>
    <x v="2"/>
    <d v="2016-05-24T00:00:00"/>
    <x v="1"/>
    <n v="5006542"/>
    <n v="4.5599999999999996"/>
    <n v="1"/>
  </r>
  <r>
    <s v="COUNTY"/>
    <x v="14"/>
    <s v="800521"/>
    <n v="4.5599999999999996"/>
    <n v="4.5599999999999996"/>
    <x v="2"/>
    <d v="2016-05-24T00:00:00"/>
    <x v="1"/>
    <n v="5746890"/>
    <n v="4.5599999999999996"/>
    <n v="1"/>
  </r>
  <r>
    <s v="COUNTY"/>
    <x v="14"/>
    <s v="800531"/>
    <n v="4.5599999999999996"/>
    <n v="4.5599999999999996"/>
    <x v="2"/>
    <d v="2016-05-25T00:00:00"/>
    <x v="1"/>
    <n v="5004849"/>
    <n v="4.5599999999999996"/>
    <n v="1"/>
  </r>
  <r>
    <s v="COUNTY"/>
    <x v="14"/>
    <s v="800534"/>
    <n v="4.5599999999999996"/>
    <n v="4.5599999999999996"/>
    <x v="2"/>
    <d v="2016-05-25T00:00:00"/>
    <x v="1"/>
    <n v="5747310"/>
    <n v="4.5599999999999996"/>
    <n v="1"/>
  </r>
  <r>
    <s v="COUNTY"/>
    <x v="14"/>
    <s v="800535"/>
    <n v="4.5599999999999996"/>
    <n v="4.5599999999999996"/>
    <x v="2"/>
    <d v="2016-05-25T00:00:00"/>
    <x v="1"/>
    <n v="5723870"/>
    <n v="4.5599999999999996"/>
    <n v="1"/>
  </r>
  <r>
    <s v="COUNTY"/>
    <x v="14"/>
    <s v="800823"/>
    <n v="4.5599999999999996"/>
    <n v="4.5599999999999996"/>
    <x v="2"/>
    <d v="2016-05-26T00:00:00"/>
    <x v="1"/>
    <n v="5004435"/>
    <n v="4.5599999999999996"/>
    <n v="1"/>
  </r>
  <r>
    <s v="COUNTY"/>
    <x v="14"/>
    <s v="800825"/>
    <n v="4.5599999999999996"/>
    <n v="4.5599999999999996"/>
    <x v="2"/>
    <d v="2016-05-26T00:00:00"/>
    <x v="1"/>
    <n v="5006528"/>
    <n v="4.5599999999999996"/>
    <n v="1"/>
  </r>
  <r>
    <s v="COUNTY"/>
    <x v="14"/>
    <s v="800826"/>
    <n v="4.5599999999999996"/>
    <n v="4.5599999999999996"/>
    <x v="2"/>
    <d v="2016-05-26T00:00:00"/>
    <x v="1"/>
    <n v="5732150"/>
    <n v="4.5599999999999996"/>
    <n v="1"/>
  </r>
  <r>
    <s v="COUNTY"/>
    <x v="14"/>
    <s v="800837"/>
    <n v="4.5599999999999996"/>
    <n v="4.5599999999999996"/>
    <x v="2"/>
    <d v="2016-05-26T00:00:00"/>
    <x v="1"/>
    <n v="5748810"/>
    <n v="4.5599999999999996"/>
    <n v="1"/>
  </r>
  <r>
    <s v="COUNTY"/>
    <x v="14"/>
    <s v="800838"/>
    <n v="4.5599999999999996"/>
    <n v="4.5599999999999996"/>
    <x v="2"/>
    <d v="2016-05-26T00:00:00"/>
    <x v="1"/>
    <n v="5001430"/>
    <n v="4.5599999999999996"/>
    <n v="1"/>
  </r>
  <r>
    <s v="COUNTY"/>
    <x v="14"/>
    <s v="800841"/>
    <n v="4.5599999999999996"/>
    <n v="4.5599999999999996"/>
    <x v="2"/>
    <d v="2016-05-26T00:00:00"/>
    <x v="1"/>
    <n v="5767640"/>
    <n v="4.5599999999999996"/>
    <n v="1"/>
  </r>
  <r>
    <s v="COUNTY"/>
    <x v="14"/>
    <s v="800842"/>
    <n v="4.5599999999999996"/>
    <n v="4.5599999999999996"/>
    <x v="2"/>
    <d v="2016-05-26T00:00:00"/>
    <x v="1"/>
    <n v="5744210"/>
    <n v="4.5599999999999996"/>
    <n v="1"/>
  </r>
  <r>
    <s v="COUNTY"/>
    <x v="14"/>
    <s v="800843"/>
    <n v="4.5599999999999996"/>
    <n v="4.5599999999999996"/>
    <x v="2"/>
    <d v="2016-05-26T00:00:00"/>
    <x v="1"/>
    <n v="5000833"/>
    <n v="4.5599999999999996"/>
    <n v="1"/>
  </r>
  <r>
    <s v="COUNTY"/>
    <x v="14"/>
    <s v="800844"/>
    <n v="4.5599999999999996"/>
    <n v="4.5599999999999996"/>
    <x v="2"/>
    <d v="2016-05-26T00:00:00"/>
    <x v="1"/>
    <n v="5728740"/>
    <n v="4.5599999999999996"/>
    <n v="1"/>
  </r>
  <r>
    <s v="COUNTY"/>
    <x v="14"/>
    <s v="800845"/>
    <n v="4.5599999999999996"/>
    <n v="4.5599999999999996"/>
    <x v="2"/>
    <d v="2016-05-26T00:00:00"/>
    <x v="1"/>
    <n v="5001501"/>
    <n v="4.5599999999999996"/>
    <n v="1"/>
  </r>
  <r>
    <s v="COUNTY"/>
    <x v="14"/>
    <s v="800846"/>
    <n v="4.5599999999999996"/>
    <n v="4.5599999999999996"/>
    <x v="2"/>
    <d v="2016-05-26T00:00:00"/>
    <x v="1"/>
    <n v="5001356"/>
    <n v="4.5599999999999996"/>
    <n v="1"/>
  </r>
  <r>
    <s v="COUNTY"/>
    <x v="14"/>
    <s v="800848"/>
    <n v="4.5599999999999996"/>
    <n v="4.5599999999999996"/>
    <x v="2"/>
    <d v="2016-05-26T00:00:00"/>
    <x v="1"/>
    <n v="5011977"/>
    <n v="4.5599999999999996"/>
    <n v="1"/>
  </r>
  <r>
    <s v="COUNTY"/>
    <x v="14"/>
    <s v="800850"/>
    <n v="4.5599999999999996"/>
    <n v="4.5599999999999996"/>
    <x v="2"/>
    <d v="2016-05-26T00:00:00"/>
    <x v="1"/>
    <n v="5006783"/>
    <n v="4.5599999999999996"/>
    <n v="1"/>
  </r>
  <r>
    <s v="COUNTY"/>
    <x v="14"/>
    <s v="800851"/>
    <n v="4.5599999999999996"/>
    <n v="4.5599999999999996"/>
    <x v="2"/>
    <d v="2016-05-26T00:00:00"/>
    <x v="1"/>
    <n v="5716070"/>
    <n v="4.5599999999999996"/>
    <n v="1"/>
  </r>
  <r>
    <s v="COUNTY"/>
    <x v="14"/>
    <s v="800852"/>
    <n v="4.5599999999999996"/>
    <n v="4.5599999999999996"/>
    <x v="2"/>
    <d v="2016-05-26T00:00:00"/>
    <x v="1"/>
    <n v="5005321"/>
    <n v="4.5599999999999996"/>
    <n v="1"/>
  </r>
  <r>
    <s v="COUNTY"/>
    <x v="14"/>
    <s v="800854"/>
    <n v="4.5599999999999996"/>
    <n v="4.5599999999999996"/>
    <x v="2"/>
    <d v="2016-05-26T00:00:00"/>
    <x v="1"/>
    <n v="5005144"/>
    <n v="4.5599999999999996"/>
    <n v="1"/>
  </r>
  <r>
    <s v="COUNTY"/>
    <x v="14"/>
    <s v="800856"/>
    <n v="4.5599999999999996"/>
    <n v="4.5599999999999996"/>
    <x v="2"/>
    <d v="2016-05-26T00:00:00"/>
    <x v="1"/>
    <n v="5013123"/>
    <n v="4.5599999999999996"/>
    <n v="1"/>
  </r>
  <r>
    <s v="COUNTY"/>
    <x v="14"/>
    <s v="802009"/>
    <n v="4.5599999999999996"/>
    <n v="4.5599999999999996"/>
    <x v="2"/>
    <d v="2016-05-27T00:00:00"/>
    <x v="1"/>
    <n v="5706220"/>
    <n v="4.5599999999999996"/>
    <n v="1"/>
  </r>
  <r>
    <s v="COUNTY"/>
    <x v="14"/>
    <s v="802010"/>
    <n v="4.5599999999999996"/>
    <n v="4.5599999999999996"/>
    <x v="2"/>
    <d v="2016-05-27T00:00:00"/>
    <x v="1"/>
    <n v="5004786"/>
    <n v="4.5599999999999996"/>
    <n v="1"/>
  </r>
  <r>
    <s v="COUNTY"/>
    <x v="14"/>
    <s v="802011"/>
    <n v="4.5599999999999996"/>
    <n v="4.5599999999999996"/>
    <x v="2"/>
    <d v="2016-05-27T00:00:00"/>
    <x v="1"/>
    <n v="5013837"/>
    <n v="4.5599999999999996"/>
    <n v="1"/>
  </r>
  <r>
    <s v="COUNTY"/>
    <x v="14"/>
    <s v="802012"/>
    <n v="4.5599999999999996"/>
    <n v="4.5599999999999996"/>
    <x v="2"/>
    <d v="2016-05-27T00:00:00"/>
    <x v="1"/>
    <n v="5780290"/>
    <n v="4.5599999999999996"/>
    <n v="1"/>
  </r>
  <r>
    <s v="COUNTY"/>
    <x v="14"/>
    <s v="802015"/>
    <n v="4.5599999999999996"/>
    <n v="4.5599999999999996"/>
    <x v="2"/>
    <d v="2016-05-27T00:00:00"/>
    <x v="1"/>
    <n v="5016620"/>
    <n v="4.5599999999999996"/>
    <n v="1"/>
  </r>
  <r>
    <s v="COUNTY"/>
    <x v="14"/>
    <s v="802017"/>
    <n v="4.5599999999999996"/>
    <n v="4.5599999999999996"/>
    <x v="2"/>
    <d v="2016-05-27T00:00:00"/>
    <x v="1"/>
    <n v="5001017"/>
    <n v="4.5599999999999996"/>
    <n v="1"/>
  </r>
  <r>
    <s v="COUNTY"/>
    <x v="14"/>
    <s v="802018"/>
    <n v="4.5599999999999996"/>
    <n v="4.5599999999999996"/>
    <x v="2"/>
    <d v="2016-05-27T00:00:00"/>
    <x v="1"/>
    <n v="5000834"/>
    <n v="4.5599999999999996"/>
    <n v="1"/>
  </r>
  <r>
    <s v="COUNTY"/>
    <x v="14"/>
    <s v="802019"/>
    <n v="4.5599999999999996"/>
    <n v="4.5599999999999996"/>
    <x v="2"/>
    <d v="2016-05-27T00:00:00"/>
    <x v="1"/>
    <n v="5012725"/>
    <n v="4.5599999999999996"/>
    <n v="1"/>
  </r>
  <r>
    <s v="AWH"/>
    <x v="14"/>
    <s v="803193"/>
    <n v="4.5599999999999996"/>
    <n v="4.5599999999999996"/>
    <x v="2"/>
    <d v="2016-05-30T00:00:00"/>
    <x v="1"/>
    <n v="5006557"/>
    <n v="4.5599999999999996"/>
    <n v="1"/>
  </r>
  <r>
    <s v="AWH"/>
    <x v="14"/>
    <s v="803194"/>
    <n v="4.5599999999999996"/>
    <n v="4.5599999999999996"/>
    <x v="2"/>
    <d v="2016-05-30T00:00:00"/>
    <x v="1"/>
    <n v="5761560"/>
    <n v="4.5599999999999996"/>
    <n v="1"/>
  </r>
  <r>
    <s v="AWH"/>
    <x v="14"/>
    <s v="803195"/>
    <n v="4.5599999999999996"/>
    <n v="4.5599999999999996"/>
    <x v="2"/>
    <d v="2016-05-30T00:00:00"/>
    <x v="1"/>
    <n v="5006576"/>
    <n v="4.5599999999999996"/>
    <n v="1"/>
  </r>
  <r>
    <s v="COUNTY"/>
    <x v="14"/>
    <s v="803198"/>
    <n v="4.5599999999999996"/>
    <n v="4.5599999999999996"/>
    <x v="2"/>
    <d v="2016-05-30T00:00:00"/>
    <x v="1"/>
    <n v="5006684"/>
    <n v="4.5599999999999996"/>
    <n v="1"/>
  </r>
  <r>
    <s v="COUNTY"/>
    <x v="14"/>
    <s v="803200"/>
    <n v="4.5599999999999996"/>
    <n v="4.5599999999999996"/>
    <x v="2"/>
    <d v="2016-05-30T00:00:00"/>
    <x v="1"/>
    <n v="5728580"/>
    <n v="4.5599999999999996"/>
    <n v="1"/>
  </r>
  <r>
    <s v="COUNTY"/>
    <x v="14"/>
    <s v="803202"/>
    <n v="4.5599999999999996"/>
    <n v="4.5599999999999996"/>
    <x v="2"/>
    <d v="2016-05-30T00:00:00"/>
    <x v="1"/>
    <n v="5778560"/>
    <n v="4.5599999999999996"/>
    <n v="1"/>
  </r>
  <r>
    <s v="COUNTY"/>
    <x v="14"/>
    <s v="803578"/>
    <n v="4.5599999999999996"/>
    <n v="4.5599999999999996"/>
    <x v="2"/>
    <d v="2016-05-30T00:00:00"/>
    <x v="1"/>
    <n v="5005878"/>
    <n v="4.5599999999999996"/>
    <n v="1"/>
  </r>
  <r>
    <s v="COUNTY"/>
    <x v="14"/>
    <s v="803580"/>
    <n v="4.5599999999999996"/>
    <n v="4.5599999999999996"/>
    <x v="2"/>
    <d v="2016-05-30T00:00:00"/>
    <x v="1"/>
    <n v="5778700"/>
    <n v="4.5599999999999996"/>
    <n v="1"/>
  </r>
  <r>
    <s v="COUNTY"/>
    <x v="14"/>
    <s v="803582"/>
    <n v="4.5599999999999996"/>
    <n v="4.5599999999999996"/>
    <x v="2"/>
    <d v="2016-05-30T00:00:00"/>
    <x v="1"/>
    <n v="5743050"/>
    <n v="4.5599999999999996"/>
    <n v="1"/>
  </r>
  <r>
    <s v="COUNTY"/>
    <x v="14"/>
    <s v="803583"/>
    <n v="4.5599999999999996"/>
    <n v="4.5599999999999996"/>
    <x v="2"/>
    <d v="2016-05-30T00:00:00"/>
    <x v="1"/>
    <n v="5005872"/>
    <n v="4.5599999999999996"/>
    <n v="1"/>
  </r>
  <r>
    <s v="COUNTY"/>
    <x v="14"/>
    <s v="803584"/>
    <n v="4.5599999999999996"/>
    <n v="4.5599999999999996"/>
    <x v="2"/>
    <d v="2016-05-30T00:00:00"/>
    <x v="1"/>
    <n v="5775830"/>
    <n v="4.5599999999999996"/>
    <n v="1"/>
  </r>
  <r>
    <s v="COUNTY"/>
    <x v="14"/>
    <s v="803586"/>
    <n v="4.5599999999999996"/>
    <n v="4.5599999999999996"/>
    <x v="2"/>
    <d v="2016-05-30T00:00:00"/>
    <x v="1"/>
    <n v="5773410"/>
    <n v="4.5599999999999996"/>
    <n v="1"/>
  </r>
  <r>
    <s v="COUNTY"/>
    <x v="14"/>
    <s v="803588"/>
    <n v="4.5599999999999996"/>
    <n v="4.5599999999999996"/>
    <x v="2"/>
    <d v="2016-05-30T00:00:00"/>
    <x v="1"/>
    <n v="5779980"/>
    <n v="4.5599999999999996"/>
    <n v="1"/>
  </r>
  <r>
    <s v="COUNTY"/>
    <x v="14"/>
    <s v="807265"/>
    <n v="4.5599999999999996"/>
    <n v="4.5599999999999996"/>
    <x v="2"/>
    <d v="2016-06-01T00:00:00"/>
    <x v="2"/>
    <n v="5777900"/>
    <n v="4.5599999999999996"/>
    <n v="1"/>
  </r>
  <r>
    <s v="COUNTY"/>
    <x v="14"/>
    <s v="807271"/>
    <n v="4.5599999999999996"/>
    <n v="4.5599999999999996"/>
    <x v="2"/>
    <d v="2016-06-01T00:00:00"/>
    <x v="2"/>
    <n v="5001314"/>
    <n v="4.5599999999999996"/>
    <n v="1"/>
  </r>
  <r>
    <s v="COUNTY"/>
    <x v="14"/>
    <s v="807274"/>
    <n v="4.5599999999999996"/>
    <n v="4.5599999999999996"/>
    <x v="2"/>
    <d v="2016-06-01T00:00:00"/>
    <x v="2"/>
    <n v="5739620"/>
    <n v="4.5599999999999996"/>
    <n v="1"/>
  </r>
  <r>
    <s v="COUNTY"/>
    <x v="14"/>
    <s v="807277"/>
    <n v="4.5599999999999996"/>
    <n v="4.5599999999999996"/>
    <x v="2"/>
    <d v="2016-06-01T00:00:00"/>
    <x v="2"/>
    <n v="5010637"/>
    <n v="4.5599999999999996"/>
    <n v="1"/>
  </r>
  <r>
    <s v="COUNTY"/>
    <x v="14"/>
    <s v="807278"/>
    <n v="4.5599999999999996"/>
    <n v="4.5599999999999996"/>
    <x v="2"/>
    <d v="2016-06-01T00:00:00"/>
    <x v="2"/>
    <n v="5724970"/>
    <n v="4.5599999999999996"/>
    <n v="1"/>
  </r>
  <r>
    <s v="COUNTY"/>
    <x v="14"/>
    <s v="807280"/>
    <n v="9.1199999999999992"/>
    <n v="9.1199999999999992"/>
    <x v="2"/>
    <d v="2016-06-01T00:00:00"/>
    <x v="2"/>
    <n v="5006416"/>
    <n v="4.5599999999999996"/>
    <n v="2"/>
  </r>
  <r>
    <s v="COUNTY"/>
    <x v="14"/>
    <s v="807287"/>
    <n v="4.5599999999999996"/>
    <n v="4.5599999999999996"/>
    <x v="2"/>
    <d v="2016-06-01T00:00:00"/>
    <x v="2"/>
    <n v="5010457"/>
    <n v="4.5599999999999996"/>
    <n v="1"/>
  </r>
  <r>
    <s v="COUNTY"/>
    <x v="14"/>
    <s v="808476"/>
    <n v="4.5599999999999996"/>
    <n v="4.5599999999999996"/>
    <x v="2"/>
    <d v="2016-06-01T00:00:00"/>
    <x v="2"/>
    <n v="5004849"/>
    <n v="4.5599999999999996"/>
    <n v="1"/>
  </r>
  <r>
    <s v="COUNTY"/>
    <x v="14"/>
    <s v="808479"/>
    <n v="4.5599999999999996"/>
    <n v="4.5599999999999996"/>
    <x v="2"/>
    <d v="2016-06-01T00:00:00"/>
    <x v="2"/>
    <n v="5004109"/>
    <n v="4.5599999999999996"/>
    <n v="1"/>
  </r>
  <r>
    <s v="COUNTY"/>
    <x v="14"/>
    <s v="808485"/>
    <n v="4.5599999999999996"/>
    <n v="4.5599999999999996"/>
    <x v="2"/>
    <d v="2016-06-01T00:00:00"/>
    <x v="2"/>
    <n v="5766700"/>
    <n v="4.5599999999999996"/>
    <n v="1"/>
  </r>
  <r>
    <s v="COUNTY"/>
    <x v="14"/>
    <s v="808486"/>
    <n v="4.5599999999999996"/>
    <n v="4.5599999999999996"/>
    <x v="2"/>
    <d v="2016-06-01T00:00:00"/>
    <x v="2"/>
    <n v="5007456"/>
    <n v="4.5599999999999996"/>
    <n v="1"/>
  </r>
  <r>
    <s v="COUNTY"/>
    <x v="14"/>
    <s v="808982"/>
    <n v="4.5599999999999996"/>
    <n v="4.5599999999999996"/>
    <x v="2"/>
    <d v="2016-06-02T00:00:00"/>
    <x v="2"/>
    <n v="5007173"/>
    <n v="4.5599999999999996"/>
    <n v="1"/>
  </r>
  <r>
    <s v="COUNTY"/>
    <x v="14"/>
    <s v="808984"/>
    <n v="4.5599999999999996"/>
    <n v="4.5599999999999996"/>
    <x v="2"/>
    <d v="2016-06-02T00:00:00"/>
    <x v="2"/>
    <n v="5016579"/>
    <n v="4.5599999999999996"/>
    <n v="1"/>
  </r>
  <r>
    <s v="COUNTY"/>
    <x v="14"/>
    <s v="808986"/>
    <n v="4.5599999999999996"/>
    <n v="4.5599999999999996"/>
    <x v="2"/>
    <d v="2016-06-02T00:00:00"/>
    <x v="2"/>
    <n v="5006528"/>
    <n v="4.5599999999999996"/>
    <n v="1"/>
  </r>
  <r>
    <s v="COUNTY"/>
    <x v="14"/>
    <s v="808987"/>
    <n v="4.5599999999999996"/>
    <n v="4.5599999999999996"/>
    <x v="2"/>
    <d v="2016-06-02T00:00:00"/>
    <x v="2"/>
    <n v="5732340"/>
    <n v="4.5599999999999996"/>
    <n v="1"/>
  </r>
  <r>
    <s v="COUNTY"/>
    <x v="14"/>
    <s v="809010"/>
    <n v="4.5599999999999996"/>
    <n v="4.5599999999999996"/>
    <x v="2"/>
    <d v="2016-06-03T00:00:00"/>
    <x v="2"/>
    <n v="5706220"/>
    <n v="4.5599999999999996"/>
    <n v="1"/>
  </r>
  <r>
    <s v="COUNTY"/>
    <x v="14"/>
    <s v="809011"/>
    <n v="4.5599999999999996"/>
    <n v="4.5599999999999996"/>
    <x v="2"/>
    <d v="2016-06-03T00:00:00"/>
    <x v="2"/>
    <n v="5700550"/>
    <n v="4.5599999999999996"/>
    <n v="1"/>
  </r>
  <r>
    <s v="COUNTY"/>
    <x v="14"/>
    <s v="809012"/>
    <n v="4.5599999999999996"/>
    <n v="4.5599999999999996"/>
    <x v="2"/>
    <d v="2016-06-03T00:00:00"/>
    <x v="2"/>
    <n v="5737990"/>
    <n v="4.5599999999999996"/>
    <n v="1"/>
  </r>
  <r>
    <s v="COUNTY"/>
    <x v="14"/>
    <s v="809013"/>
    <n v="4.5599999999999996"/>
    <n v="4.5599999999999996"/>
    <x v="2"/>
    <d v="2016-06-03T00:00:00"/>
    <x v="2"/>
    <n v="5013837"/>
    <n v="4.5599999999999996"/>
    <n v="1"/>
  </r>
  <r>
    <s v="COUNTY"/>
    <x v="14"/>
    <s v="809015"/>
    <n v="4.5599999999999996"/>
    <n v="4.5599999999999996"/>
    <x v="2"/>
    <d v="2016-06-03T00:00:00"/>
    <x v="2"/>
    <n v="5006245"/>
    <n v="4.5599999999999996"/>
    <n v="1"/>
  </r>
  <r>
    <s v="COUNTY"/>
    <x v="14"/>
    <s v="809593"/>
    <n v="4.5599999999999996"/>
    <n v="4.5599999999999996"/>
    <x v="2"/>
    <d v="2016-06-06T00:00:00"/>
    <x v="2"/>
    <n v="5780210"/>
    <n v="4.5599999999999996"/>
    <n v="1"/>
  </r>
  <r>
    <s v="COUNTY"/>
    <x v="14"/>
    <s v="809596"/>
    <n v="4.5599999999999996"/>
    <n v="4.5599999999999996"/>
    <x v="2"/>
    <d v="2016-06-06T00:00:00"/>
    <x v="2"/>
    <n v="5006581"/>
    <n v="4.5599999999999996"/>
    <n v="1"/>
  </r>
  <r>
    <s v="COUNTY"/>
    <x v="14"/>
    <s v="809597"/>
    <n v="4.5599999999999996"/>
    <n v="4.5599999999999996"/>
    <x v="2"/>
    <d v="2016-06-06T00:00:00"/>
    <x v="2"/>
    <n v="5758560"/>
    <n v="4.5599999999999996"/>
    <n v="1"/>
  </r>
  <r>
    <s v="COUNTY"/>
    <x v="14"/>
    <s v="806639"/>
    <n v="-4.5599999999999996"/>
    <n v="4.5599999999999996"/>
    <x v="2"/>
    <d v="2016-06-07T00:00:00"/>
    <x v="2"/>
    <n v="5000990"/>
    <n v="4.5599999999999996"/>
    <n v="-1"/>
  </r>
  <r>
    <s v="COUNTY"/>
    <x v="14"/>
    <s v="809983"/>
    <n v="4.5599999999999996"/>
    <n v="4.5599999999999996"/>
    <x v="2"/>
    <d v="2016-06-07T00:00:00"/>
    <x v="2"/>
    <n v="5716050"/>
    <n v="4.5599999999999996"/>
    <n v="1"/>
  </r>
  <r>
    <s v="COUNTY"/>
    <x v="14"/>
    <s v="809987"/>
    <n v="4.5599999999999996"/>
    <n v="4.5599999999999996"/>
    <x v="2"/>
    <d v="2016-06-07T00:00:00"/>
    <x v="2"/>
    <n v="5006276"/>
    <n v="4.5599999999999996"/>
    <n v="1"/>
  </r>
  <r>
    <s v="COUNTY"/>
    <x v="14"/>
    <s v="809990"/>
    <n v="4.5599999999999996"/>
    <n v="4.5599999999999996"/>
    <x v="2"/>
    <d v="2016-06-07T00:00:00"/>
    <x v="2"/>
    <n v="5004166"/>
    <n v="4.5599999999999996"/>
    <n v="1"/>
  </r>
  <r>
    <s v="COUNTY"/>
    <x v="14"/>
    <s v="809991"/>
    <n v="4.5599999999999996"/>
    <n v="4.5599999999999996"/>
    <x v="2"/>
    <d v="2016-06-07T00:00:00"/>
    <x v="2"/>
    <n v="5705800"/>
    <n v="4.5599999999999996"/>
    <n v="1"/>
  </r>
  <r>
    <s v="COUNTY"/>
    <x v="14"/>
    <s v="810003"/>
    <n v="4.5599999999999996"/>
    <n v="4.5599999999999996"/>
    <x v="2"/>
    <d v="2016-06-07T00:00:00"/>
    <x v="2"/>
    <n v="5756940"/>
    <n v="4.5599999999999996"/>
    <n v="1"/>
  </r>
  <r>
    <s v="COUNTY"/>
    <x v="14"/>
    <s v="810045"/>
    <n v="4.5599999999999996"/>
    <n v="4.5599999999999996"/>
    <x v="2"/>
    <d v="2016-06-08T00:00:00"/>
    <x v="2"/>
    <n v="5728790"/>
    <n v="4.5599999999999996"/>
    <n v="1"/>
  </r>
  <r>
    <s v="COUNTY"/>
    <x v="14"/>
    <s v="810048"/>
    <n v="4.5599999999999996"/>
    <n v="4.5599999999999996"/>
    <x v="2"/>
    <d v="2016-06-08T00:00:00"/>
    <x v="2"/>
    <n v="5743700"/>
    <n v="4.5599999999999996"/>
    <n v="1"/>
  </r>
  <r>
    <s v="COUNTY"/>
    <x v="14"/>
    <s v="811049"/>
    <n v="4.5599999999999996"/>
    <n v="4.5599999999999996"/>
    <x v="2"/>
    <d v="2016-06-09T00:00:00"/>
    <x v="2"/>
    <n v="5006382"/>
    <n v="4.5599999999999996"/>
    <n v="1"/>
  </r>
  <r>
    <s v="COUNTY"/>
    <x v="14"/>
    <s v="811052"/>
    <n v="4.5599999999999996"/>
    <n v="4.5599999999999996"/>
    <x v="2"/>
    <d v="2016-06-09T00:00:00"/>
    <x v="2"/>
    <n v="5005688"/>
    <n v="4.5599999999999996"/>
    <n v="1"/>
  </r>
  <r>
    <s v="COUNTY"/>
    <x v="14"/>
    <s v="811053"/>
    <n v="4.5599999999999996"/>
    <n v="4.5599999999999996"/>
    <x v="2"/>
    <d v="2016-06-09T00:00:00"/>
    <x v="2"/>
    <n v="5005525"/>
    <n v="4.5599999999999996"/>
    <n v="1"/>
  </r>
  <r>
    <s v="COUNTY"/>
    <x v="14"/>
    <s v="811060"/>
    <n v="4.5599999999999996"/>
    <n v="4.5599999999999996"/>
    <x v="2"/>
    <d v="2016-06-09T00:00:00"/>
    <x v="2"/>
    <n v="5007418"/>
    <n v="4.5599999999999996"/>
    <n v="1"/>
  </r>
  <r>
    <s v="COUNTY"/>
    <x v="14"/>
    <s v="811063"/>
    <n v="4.5599999999999996"/>
    <n v="4.5599999999999996"/>
    <x v="2"/>
    <d v="2016-06-09T00:00:00"/>
    <x v="2"/>
    <n v="5777350"/>
    <n v="4.5599999999999996"/>
    <n v="1"/>
  </r>
  <r>
    <s v="COUNTY"/>
    <x v="14"/>
    <s v="811064"/>
    <n v="4.5599999999999996"/>
    <n v="4.5599999999999996"/>
    <x v="2"/>
    <d v="2016-06-09T00:00:00"/>
    <x v="2"/>
    <n v="5781370"/>
    <n v="4.5599999999999996"/>
    <n v="1"/>
  </r>
  <r>
    <s v="COUNTY"/>
    <x v="14"/>
    <s v="811065"/>
    <n v="4.5599999999999996"/>
    <n v="4.5599999999999996"/>
    <x v="2"/>
    <d v="2016-06-09T00:00:00"/>
    <x v="2"/>
    <n v="5701670"/>
    <n v="4.5599999999999996"/>
    <n v="1"/>
  </r>
  <r>
    <s v="COUNTY"/>
    <x v="14"/>
    <s v="811066"/>
    <n v="4.5599999999999996"/>
    <n v="4.5599999999999996"/>
    <x v="2"/>
    <d v="2016-06-09T00:00:00"/>
    <x v="2"/>
    <n v="5001188"/>
    <n v="4.5599999999999996"/>
    <n v="1"/>
  </r>
  <r>
    <s v="COUNTY"/>
    <x v="14"/>
    <s v="811068"/>
    <n v="4.5599999999999996"/>
    <n v="4.5599999999999996"/>
    <x v="2"/>
    <d v="2016-06-09T00:00:00"/>
    <x v="2"/>
    <n v="5001356"/>
    <n v="4.5599999999999996"/>
    <n v="1"/>
  </r>
  <r>
    <s v="COUNTY"/>
    <x v="14"/>
    <s v="811069"/>
    <n v="4.5599999999999996"/>
    <n v="4.5599999999999996"/>
    <x v="2"/>
    <d v="2016-06-09T00:00:00"/>
    <x v="2"/>
    <n v="5726810"/>
    <n v="4.5599999999999996"/>
    <n v="1"/>
  </r>
  <r>
    <s v="COUNTY"/>
    <x v="14"/>
    <s v="811070"/>
    <n v="4.5599999999999996"/>
    <n v="4.5599999999999996"/>
    <x v="2"/>
    <d v="2016-06-09T00:00:00"/>
    <x v="2"/>
    <n v="5740860"/>
    <n v="4.5599999999999996"/>
    <n v="1"/>
  </r>
  <r>
    <s v="COUNTY"/>
    <x v="14"/>
    <s v="811071"/>
    <n v="4.5599999999999996"/>
    <n v="4.5599999999999996"/>
    <x v="2"/>
    <d v="2016-06-09T00:00:00"/>
    <x v="2"/>
    <n v="5001214"/>
    <n v="4.5599999999999996"/>
    <n v="1"/>
  </r>
  <r>
    <s v="COUNTY"/>
    <x v="14"/>
    <s v="811072"/>
    <n v="4.5599999999999996"/>
    <n v="4.5599999999999996"/>
    <x v="2"/>
    <d v="2016-06-09T00:00:00"/>
    <x v="2"/>
    <n v="5012996"/>
    <n v="4.5599999999999996"/>
    <n v="1"/>
  </r>
  <r>
    <s v="COUNTY"/>
    <x v="14"/>
    <s v="811073"/>
    <n v="4.5599999999999996"/>
    <n v="4.5599999999999996"/>
    <x v="2"/>
    <d v="2016-06-09T00:00:00"/>
    <x v="2"/>
    <n v="5713380"/>
    <n v="4.5599999999999996"/>
    <n v="1"/>
  </r>
  <r>
    <s v="COUNTY"/>
    <x v="14"/>
    <s v="811074"/>
    <n v="4.5599999999999996"/>
    <n v="4.5599999999999996"/>
    <x v="2"/>
    <d v="2016-06-09T00:00:00"/>
    <x v="2"/>
    <n v="5014180"/>
    <n v="4.5599999999999996"/>
    <n v="1"/>
  </r>
  <r>
    <s v="COUNTY"/>
    <x v="14"/>
    <s v="811075"/>
    <n v="4.5599999999999996"/>
    <n v="4.5599999999999996"/>
    <x v="2"/>
    <d v="2016-06-09T00:00:00"/>
    <x v="2"/>
    <n v="5005321"/>
    <n v="4.5599999999999996"/>
    <n v="1"/>
  </r>
  <r>
    <s v="COUNTY"/>
    <x v="14"/>
    <s v="811076"/>
    <n v="4.5599999999999996"/>
    <n v="4.5599999999999996"/>
    <x v="2"/>
    <d v="2016-06-09T00:00:00"/>
    <x v="2"/>
    <n v="5704720"/>
    <n v="4.5599999999999996"/>
    <n v="1"/>
  </r>
  <r>
    <s v="COUNTY"/>
    <x v="14"/>
    <s v="811078"/>
    <n v="4.5599999999999996"/>
    <n v="4.5599999999999996"/>
    <x v="2"/>
    <d v="2016-06-09T00:00:00"/>
    <x v="2"/>
    <n v="5726940"/>
    <n v="4.5599999999999996"/>
    <n v="1"/>
  </r>
  <r>
    <s v="COUNTY"/>
    <x v="14"/>
    <s v="811102"/>
    <n v="4.5599999999999996"/>
    <n v="4.5599999999999996"/>
    <x v="2"/>
    <d v="2016-06-10T00:00:00"/>
    <x v="2"/>
    <n v="5763240"/>
    <n v="4.5599999999999996"/>
    <n v="1"/>
  </r>
  <r>
    <s v="COUNTY"/>
    <x v="14"/>
    <s v="811103"/>
    <n v="4.5599999999999996"/>
    <n v="4.5599999999999996"/>
    <x v="2"/>
    <d v="2016-06-10T00:00:00"/>
    <x v="2"/>
    <n v="5773660"/>
    <n v="4.5599999999999996"/>
    <n v="1"/>
  </r>
  <r>
    <s v="COUNTY"/>
    <x v="14"/>
    <s v="808708"/>
    <n v="-4.5599999999999996"/>
    <n v="4.5599999999999996"/>
    <x v="2"/>
    <d v="2016-06-13T00:00:00"/>
    <x v="2"/>
    <n v="5004590"/>
    <n v="4.5599999999999996"/>
    <n v="-1"/>
  </r>
  <r>
    <s v="COUNTY"/>
    <x v="14"/>
    <s v="811564"/>
    <n v="4.5599999999999996"/>
    <n v="4.5599999999999996"/>
    <x v="2"/>
    <d v="2016-06-13T00:00:00"/>
    <x v="2"/>
    <n v="5760790"/>
    <n v="4.5599999999999996"/>
    <n v="1"/>
  </r>
  <r>
    <s v="COUNTY"/>
    <x v="14"/>
    <s v="811565"/>
    <n v="9.1199999999999992"/>
    <n v="9.1199999999999992"/>
    <x v="2"/>
    <d v="2016-06-13T00:00:00"/>
    <x v="2"/>
    <n v="5006939"/>
    <n v="4.5599999999999996"/>
    <n v="2"/>
  </r>
  <r>
    <s v="COUNTY"/>
    <x v="14"/>
    <s v="811566"/>
    <n v="4.5599999999999996"/>
    <n v="4.5599999999999996"/>
    <x v="2"/>
    <d v="2016-06-13T00:00:00"/>
    <x v="2"/>
    <n v="5773920"/>
    <n v="4.5599999999999996"/>
    <n v="1"/>
  </r>
  <r>
    <s v="COUNTY"/>
    <x v="14"/>
    <s v="811567"/>
    <n v="4.5599999999999996"/>
    <n v="4.5599999999999996"/>
    <x v="2"/>
    <d v="2016-06-13T00:00:00"/>
    <x v="2"/>
    <n v="5007475"/>
    <n v="4.5599999999999996"/>
    <n v="1"/>
  </r>
  <r>
    <s v="COUNTY"/>
    <x v="14"/>
    <s v="811568"/>
    <n v="4.5599999999999996"/>
    <n v="4.5599999999999996"/>
    <x v="2"/>
    <d v="2016-06-13T00:00:00"/>
    <x v="2"/>
    <n v="5007475"/>
    <n v="4.5599999999999996"/>
    <n v="1"/>
  </r>
  <r>
    <s v="COUNTY"/>
    <x v="14"/>
    <s v="811569"/>
    <n v="4.5599999999999996"/>
    <n v="4.5599999999999996"/>
    <x v="2"/>
    <d v="2016-06-13T00:00:00"/>
    <x v="2"/>
    <n v="5764250"/>
    <n v="4.5599999999999996"/>
    <n v="1"/>
  </r>
  <r>
    <s v="COUNTY"/>
    <x v="14"/>
    <s v="811570"/>
    <n v="4.5599999999999996"/>
    <n v="4.5599999999999996"/>
    <x v="2"/>
    <d v="2016-06-13T00:00:00"/>
    <x v="2"/>
    <n v="5743050"/>
    <n v="4.5599999999999996"/>
    <n v="1"/>
  </r>
  <r>
    <s v="COUNTY"/>
    <x v="14"/>
    <s v="811571"/>
    <n v="4.5599999999999996"/>
    <n v="4.5599999999999996"/>
    <x v="2"/>
    <d v="2016-06-13T00:00:00"/>
    <x v="2"/>
    <n v="5770800"/>
    <n v="4.5599999999999996"/>
    <n v="1"/>
  </r>
  <r>
    <s v="COUNTY"/>
    <x v="14"/>
    <s v="811580"/>
    <n v="4.5599999999999996"/>
    <n v="4.5599999999999996"/>
    <x v="2"/>
    <d v="2016-06-13T00:00:00"/>
    <x v="2"/>
    <n v="5746330"/>
    <n v="4.5599999999999996"/>
    <n v="1"/>
  </r>
  <r>
    <s v="COUNTY"/>
    <x v="14"/>
    <s v="811597"/>
    <n v="4.5599999999999996"/>
    <n v="4.5599999999999996"/>
    <x v="2"/>
    <d v="2016-06-14T00:00:00"/>
    <x v="2"/>
    <n v="5007350"/>
    <n v="4.5599999999999996"/>
    <n v="1"/>
  </r>
  <r>
    <s v="COUNTY"/>
    <x v="14"/>
    <s v="811600"/>
    <n v="4.5599999999999996"/>
    <n v="4.5599999999999996"/>
    <x v="2"/>
    <d v="2016-06-14T00:00:00"/>
    <x v="2"/>
    <n v="5006124"/>
    <n v="4.5599999999999996"/>
    <n v="1"/>
  </r>
  <r>
    <s v="COUNTY"/>
    <x v="14"/>
    <s v="811602"/>
    <n v="4.5599999999999996"/>
    <n v="4.5599999999999996"/>
    <x v="2"/>
    <d v="2016-06-14T00:00:00"/>
    <x v="2"/>
    <n v="5746890"/>
    <n v="4.5599999999999996"/>
    <n v="1"/>
  </r>
  <r>
    <s v="COUNTY"/>
    <x v="14"/>
    <s v="811605"/>
    <n v="4.5599999999999996"/>
    <n v="4.5599999999999996"/>
    <x v="2"/>
    <d v="2016-06-14T00:00:00"/>
    <x v="2"/>
    <n v="5005744"/>
    <n v="4.5599999999999996"/>
    <n v="1"/>
  </r>
  <r>
    <s v="COUNTY"/>
    <x v="14"/>
    <s v="811607"/>
    <n v="4.5599999999999996"/>
    <n v="4.5599999999999996"/>
    <x v="2"/>
    <d v="2016-06-14T00:00:00"/>
    <x v="2"/>
    <n v="5778740"/>
    <n v="4.5599999999999996"/>
    <n v="1"/>
  </r>
  <r>
    <s v="COUNTY"/>
    <x v="14"/>
    <s v="811608"/>
    <n v="4.5599999999999996"/>
    <n v="4.5599999999999996"/>
    <x v="2"/>
    <d v="2016-06-14T00:00:00"/>
    <x v="2"/>
    <n v="5719000"/>
    <n v="4.5599999999999996"/>
    <n v="1"/>
  </r>
  <r>
    <s v="COUNTY"/>
    <x v="14"/>
    <s v="811609"/>
    <n v="4.5599999999999996"/>
    <n v="4.5599999999999996"/>
    <x v="2"/>
    <d v="2016-06-14T00:00:00"/>
    <x v="2"/>
    <n v="5007622"/>
    <n v="4.5599999999999996"/>
    <n v="1"/>
  </r>
  <r>
    <s v="COUNTY"/>
    <x v="14"/>
    <s v="815856"/>
    <n v="4.5599999999999996"/>
    <n v="4.5599999999999996"/>
    <x v="2"/>
    <d v="2016-06-14T00:00:00"/>
    <x v="2"/>
    <n v="5013753"/>
    <n v="4.5599999999999996"/>
    <n v="1"/>
  </r>
  <r>
    <s v="COUNTY"/>
    <x v="14"/>
    <s v="809963"/>
    <n v="-4.5599999999999996"/>
    <n v="4.5599999999999996"/>
    <x v="2"/>
    <d v="2016-06-15T00:00:00"/>
    <x v="2"/>
    <n v="5016314"/>
    <n v="4.5599999999999996"/>
    <n v="-1"/>
  </r>
  <r>
    <s v="COUNTY"/>
    <x v="14"/>
    <s v="810439"/>
    <n v="-4.5599999999999996"/>
    <n v="4.5599999999999996"/>
    <x v="2"/>
    <d v="2016-06-15T00:00:00"/>
    <x v="2"/>
    <n v="5764360"/>
    <n v="4.5599999999999996"/>
    <n v="-1"/>
  </r>
  <r>
    <s v="COUNTY"/>
    <x v="14"/>
    <s v="811778"/>
    <n v="4.5599999999999996"/>
    <n v="4.5599999999999996"/>
    <x v="2"/>
    <d v="2016-06-15T00:00:00"/>
    <x v="2"/>
    <n v="5762580"/>
    <n v="4.5599999999999996"/>
    <n v="1"/>
  </r>
  <r>
    <s v="COUNTY"/>
    <x v="14"/>
    <s v="811783"/>
    <n v="4.5599999999999996"/>
    <n v="4.5599999999999996"/>
    <x v="2"/>
    <d v="2016-06-15T00:00:00"/>
    <x v="2"/>
    <n v="5775320"/>
    <n v="4.5599999999999996"/>
    <n v="1"/>
  </r>
  <r>
    <s v="COUNTY"/>
    <x v="14"/>
    <s v="812753"/>
    <n v="4.5599999999999996"/>
    <n v="4.5599999999999996"/>
    <x v="2"/>
    <d v="2016-06-16T00:00:00"/>
    <x v="2"/>
    <n v="5720230"/>
    <n v="4.5599999999999996"/>
    <n v="1"/>
  </r>
  <r>
    <s v="COUNTY"/>
    <x v="14"/>
    <s v="812755"/>
    <n v="4.5599999999999996"/>
    <n v="4.5599999999999996"/>
    <x v="2"/>
    <d v="2016-06-16T00:00:00"/>
    <x v="2"/>
    <n v="5005144"/>
    <n v="4.5599999999999996"/>
    <n v="1"/>
  </r>
  <r>
    <s v="COUNTY"/>
    <x v="14"/>
    <s v="812756"/>
    <n v="4.5599999999999996"/>
    <n v="4.5599999999999996"/>
    <x v="2"/>
    <d v="2016-06-16T00:00:00"/>
    <x v="2"/>
    <n v="5004464"/>
    <n v="4.5599999999999996"/>
    <n v="1"/>
  </r>
  <r>
    <s v="COUNTY"/>
    <x v="14"/>
    <s v="812762"/>
    <n v="4.5599999999999996"/>
    <n v="4.5599999999999996"/>
    <x v="2"/>
    <d v="2016-06-16T00:00:00"/>
    <x v="2"/>
    <n v="5006380"/>
    <n v="4.5599999999999996"/>
    <n v="1"/>
  </r>
  <r>
    <s v="COUNTY"/>
    <x v="14"/>
    <s v="812763"/>
    <n v="4.5599999999999996"/>
    <n v="4.5599999999999996"/>
    <x v="2"/>
    <d v="2016-06-16T00:00:00"/>
    <x v="2"/>
    <n v="5006528"/>
    <n v="4.5599999999999996"/>
    <n v="1"/>
  </r>
  <r>
    <s v="COUNTY"/>
    <x v="14"/>
    <s v="812775"/>
    <n v="4.5599999999999996"/>
    <n v="4.5599999999999996"/>
    <x v="2"/>
    <d v="2016-06-17T00:00:00"/>
    <x v="2"/>
    <n v="5730640"/>
    <n v="4.5599999999999996"/>
    <n v="1"/>
  </r>
  <r>
    <s v="COUNTY"/>
    <x v="14"/>
    <s v="812776"/>
    <n v="4.4000000000000004"/>
    <n v="4.4000000000000004"/>
    <x v="2"/>
    <d v="2016-06-17T00:00:00"/>
    <x v="2"/>
    <n v="5758850"/>
    <n v="4.5599999999999996"/>
    <n v="0.9649122807017545"/>
  </r>
  <r>
    <s v="COUNTY"/>
    <x v="14"/>
    <s v="812791"/>
    <n v="4.5599999999999996"/>
    <n v="4.5599999999999996"/>
    <x v="2"/>
    <d v="2016-06-20T00:00:00"/>
    <x v="2"/>
    <n v="5781130"/>
    <n v="4.5599999999999996"/>
    <n v="1"/>
  </r>
  <r>
    <s v="COUNTY"/>
    <x v="14"/>
    <s v="812792"/>
    <n v="4.5599999999999996"/>
    <n v="4.5599999999999996"/>
    <x v="2"/>
    <d v="2016-06-20T00:00:00"/>
    <x v="2"/>
    <n v="5016654"/>
    <n v="4.5599999999999996"/>
    <n v="1"/>
  </r>
  <r>
    <s v="COUNTY"/>
    <x v="14"/>
    <s v="812793"/>
    <n v="4.5599999999999996"/>
    <n v="4.5599999999999996"/>
    <x v="2"/>
    <d v="2016-06-20T00:00:00"/>
    <x v="2"/>
    <n v="5762470"/>
    <n v="4.5599999999999996"/>
    <n v="1"/>
  </r>
  <r>
    <s v="COUNTY"/>
    <x v="14"/>
    <s v="812795"/>
    <n v="4.5599999999999996"/>
    <n v="4.5599999999999996"/>
    <x v="2"/>
    <d v="2016-06-20T00:00:00"/>
    <x v="2"/>
    <n v="5005685"/>
    <n v="4.5599999999999996"/>
    <n v="1"/>
  </r>
  <r>
    <s v="COUNTY"/>
    <x v="14"/>
    <s v="812796"/>
    <n v="4.5599999999999996"/>
    <n v="4.5599999999999996"/>
    <x v="2"/>
    <d v="2016-06-20T00:00:00"/>
    <x v="2"/>
    <n v="5005986"/>
    <n v="4.5599999999999996"/>
    <n v="1"/>
  </r>
  <r>
    <s v="COUNTY"/>
    <x v="14"/>
    <s v="812797"/>
    <n v="4.5599999999999996"/>
    <n v="4.5599999999999996"/>
    <x v="2"/>
    <d v="2016-06-20T00:00:00"/>
    <x v="2"/>
    <n v="5006534"/>
    <n v="4.5599999999999996"/>
    <n v="1"/>
  </r>
  <r>
    <s v="COUNTY"/>
    <x v="14"/>
    <s v="812800"/>
    <n v="4.5599999999999996"/>
    <n v="4.5599999999999996"/>
    <x v="2"/>
    <d v="2016-06-20T00:00:00"/>
    <x v="2"/>
    <n v="5778190"/>
    <n v="4.5599999999999996"/>
    <n v="1"/>
  </r>
  <r>
    <s v="COUNTY"/>
    <x v="14"/>
    <s v="812801"/>
    <n v="4.5599999999999996"/>
    <n v="4.5599999999999996"/>
    <x v="2"/>
    <d v="2016-06-20T00:00:00"/>
    <x v="2"/>
    <n v="5015751"/>
    <n v="4.5599999999999996"/>
    <n v="1"/>
  </r>
  <r>
    <s v="COUNTY"/>
    <x v="14"/>
    <s v="813129"/>
    <n v="4.5599999999999996"/>
    <n v="4.5599999999999996"/>
    <x v="2"/>
    <d v="2016-06-21T00:00:00"/>
    <x v="2"/>
    <n v="5778160"/>
    <n v="4.5599999999999996"/>
    <n v="1"/>
  </r>
  <r>
    <s v="COUNTY"/>
    <x v="14"/>
    <s v="813130"/>
    <n v="4.5599999999999996"/>
    <n v="4.5599999999999996"/>
    <x v="2"/>
    <d v="2016-06-21T00:00:00"/>
    <x v="2"/>
    <n v="5005096"/>
    <n v="4.5599999999999996"/>
    <n v="1"/>
  </r>
  <r>
    <s v="COUNTY"/>
    <x v="14"/>
    <s v="813131"/>
    <n v="4.5599999999999996"/>
    <n v="4.5599999999999996"/>
    <x v="2"/>
    <d v="2016-06-21T00:00:00"/>
    <x v="2"/>
    <n v="5743510"/>
    <n v="4.5599999999999996"/>
    <n v="1"/>
  </r>
  <r>
    <s v="COUNTY"/>
    <x v="14"/>
    <s v="813134"/>
    <n v="4.5599999999999996"/>
    <n v="4.5599999999999996"/>
    <x v="2"/>
    <d v="2016-06-21T00:00:00"/>
    <x v="2"/>
    <n v="5747020"/>
    <n v="4.5599999999999996"/>
    <n v="1"/>
  </r>
  <r>
    <s v="COUNTY"/>
    <x v="14"/>
    <s v="813135"/>
    <n v="4.5599999999999996"/>
    <n v="4.5599999999999996"/>
    <x v="2"/>
    <d v="2016-06-21T00:00:00"/>
    <x v="2"/>
    <n v="5004025"/>
    <n v="4.5599999999999996"/>
    <n v="1"/>
  </r>
  <r>
    <s v="COUNTY"/>
    <x v="14"/>
    <s v="813137"/>
    <n v="4.5599999999999996"/>
    <n v="4.5599999999999996"/>
    <x v="2"/>
    <d v="2016-06-21T00:00:00"/>
    <x v="2"/>
    <n v="5782440"/>
    <n v="4.5599999999999996"/>
    <n v="1"/>
  </r>
  <r>
    <s v="COUNTY"/>
    <x v="14"/>
    <s v="813141"/>
    <n v="4.5599999999999996"/>
    <n v="4.5599999999999996"/>
    <x v="2"/>
    <d v="2016-06-21T00:00:00"/>
    <x v="2"/>
    <n v="5000932"/>
    <n v="4.5599999999999996"/>
    <n v="1"/>
  </r>
  <r>
    <s v="COUNTY"/>
    <x v="14"/>
    <s v="813156"/>
    <n v="4.5599999999999996"/>
    <n v="4.5599999999999996"/>
    <x v="2"/>
    <d v="2016-06-21T00:00:00"/>
    <x v="2"/>
    <n v="5001309"/>
    <n v="4.5599999999999996"/>
    <n v="1"/>
  </r>
  <r>
    <s v="COUNTY"/>
    <x v="14"/>
    <s v="813158"/>
    <n v="4.5599999999999996"/>
    <n v="4.5599999999999996"/>
    <x v="2"/>
    <d v="2016-06-21T00:00:00"/>
    <x v="2"/>
    <n v="5001283"/>
    <n v="4.5599999999999996"/>
    <n v="1"/>
  </r>
  <r>
    <s v="COUNTY"/>
    <x v="14"/>
    <s v="813159"/>
    <n v="4.5599999999999996"/>
    <n v="4.5599999999999996"/>
    <x v="2"/>
    <d v="2016-06-21T00:00:00"/>
    <x v="2"/>
    <n v="5704680"/>
    <n v="4.5599999999999996"/>
    <n v="1"/>
  </r>
  <r>
    <s v="COUNTY"/>
    <x v="14"/>
    <s v="813163"/>
    <n v="9.1199999999999992"/>
    <n v="9.1199999999999992"/>
    <x v="2"/>
    <d v="2016-06-21T00:00:00"/>
    <x v="2"/>
    <n v="5740850"/>
    <n v="4.5599999999999996"/>
    <n v="2"/>
  </r>
  <r>
    <s v="COUNTY"/>
    <x v="14"/>
    <s v="813166"/>
    <n v="9.1199999999999992"/>
    <n v="9.1199999999999992"/>
    <x v="2"/>
    <d v="2016-06-21T00:00:00"/>
    <x v="2"/>
    <n v="5001305"/>
    <n v="4.5599999999999996"/>
    <n v="2"/>
  </r>
  <r>
    <s v="COUNTY"/>
    <x v="14"/>
    <s v="813167"/>
    <n v="4.5599999999999996"/>
    <n v="4.5599999999999996"/>
    <x v="2"/>
    <d v="2016-06-21T00:00:00"/>
    <x v="2"/>
    <n v="5005355"/>
    <n v="4.5599999999999996"/>
    <n v="1"/>
  </r>
  <r>
    <s v="COUNTY"/>
    <x v="14"/>
    <s v="813170"/>
    <n v="4.5599999999999996"/>
    <n v="4.5599999999999996"/>
    <x v="2"/>
    <d v="2016-06-21T00:00:00"/>
    <x v="2"/>
    <n v="5737370"/>
    <n v="4.5599999999999996"/>
    <n v="1"/>
  </r>
  <r>
    <s v="COUNTY"/>
    <x v="14"/>
    <s v="813171"/>
    <n v="4.5599999999999996"/>
    <n v="4.5599999999999996"/>
    <x v="2"/>
    <d v="2016-06-21T00:00:00"/>
    <x v="2"/>
    <n v="5007069"/>
    <n v="4.5599999999999996"/>
    <n v="1"/>
  </r>
  <r>
    <s v="COUNTY"/>
    <x v="14"/>
    <s v="813172"/>
    <n v="4.5599999999999996"/>
    <n v="4.5599999999999996"/>
    <x v="2"/>
    <d v="2016-06-21T00:00:00"/>
    <x v="2"/>
    <n v="5004060"/>
    <n v="4.5599999999999996"/>
    <n v="1"/>
  </r>
  <r>
    <s v="COUNTY"/>
    <x v="14"/>
    <s v="813173"/>
    <n v="4.5599999999999996"/>
    <n v="4.5599999999999996"/>
    <x v="2"/>
    <d v="2016-06-21T00:00:00"/>
    <x v="2"/>
    <n v="5717300"/>
    <n v="4.5599999999999996"/>
    <n v="1"/>
  </r>
  <r>
    <s v="COUNTY"/>
    <x v="14"/>
    <s v="813176"/>
    <n v="4.5599999999999996"/>
    <n v="4.5599999999999996"/>
    <x v="2"/>
    <d v="2016-06-21T00:00:00"/>
    <x v="2"/>
    <n v="5015826"/>
    <n v="4.5599999999999996"/>
    <n v="1"/>
  </r>
  <r>
    <s v="COUNTY"/>
    <x v="14"/>
    <s v="814667"/>
    <n v="4.5599999999999996"/>
    <n v="4.5599999999999996"/>
    <x v="2"/>
    <d v="2016-06-22T00:00:00"/>
    <x v="2"/>
    <n v="5729260"/>
    <n v="4.5599999999999996"/>
    <n v="1"/>
  </r>
  <r>
    <s v="COUNTY"/>
    <x v="14"/>
    <s v="814669"/>
    <n v="4.5599999999999996"/>
    <n v="4.5599999999999996"/>
    <x v="2"/>
    <d v="2016-06-22T00:00:00"/>
    <x v="2"/>
    <n v="5006561"/>
    <n v="4.5599999999999996"/>
    <n v="1"/>
  </r>
  <r>
    <s v="COUNTY"/>
    <x v="14"/>
    <s v="814699"/>
    <n v="4.5599999999999996"/>
    <n v="4.5599999999999996"/>
    <x v="2"/>
    <d v="2016-06-23T00:00:00"/>
    <x v="2"/>
    <n v="5007173"/>
    <n v="4.5599999999999996"/>
    <n v="1"/>
  </r>
  <r>
    <s v="COUNTY"/>
    <x v="14"/>
    <s v="814701"/>
    <n v="4.5599999999999996"/>
    <n v="4.5599999999999996"/>
    <x v="2"/>
    <d v="2016-06-23T00:00:00"/>
    <x v="2"/>
    <n v="5775870"/>
    <n v="4.5599999999999996"/>
    <n v="1"/>
  </r>
  <r>
    <s v="COUNTY"/>
    <x v="14"/>
    <s v="814702"/>
    <n v="4.5599999999999996"/>
    <n v="4.5599999999999996"/>
    <x v="2"/>
    <d v="2016-06-23T00:00:00"/>
    <x v="2"/>
    <n v="5006528"/>
    <n v="4.5599999999999996"/>
    <n v="1"/>
  </r>
  <r>
    <s v="COUNTY"/>
    <x v="14"/>
    <s v="815565"/>
    <n v="4.5599999999999996"/>
    <n v="4.5599999999999996"/>
    <x v="2"/>
    <d v="2016-06-24T00:00:00"/>
    <x v="2"/>
    <n v="5704940"/>
    <n v="4.5599999999999996"/>
    <n v="1"/>
  </r>
  <r>
    <s v="COUNTY"/>
    <x v="14"/>
    <s v="815569"/>
    <n v="4.5599999999999996"/>
    <n v="4.5599999999999996"/>
    <x v="2"/>
    <d v="2016-06-24T00:00:00"/>
    <x v="2"/>
    <n v="5001097"/>
    <n v="4.5599999999999996"/>
    <n v="1"/>
  </r>
  <r>
    <s v="COUNTY"/>
    <x v="14"/>
    <s v="815571"/>
    <n v="4.5599999999999996"/>
    <n v="4.5599999999999996"/>
    <x v="2"/>
    <d v="2016-06-24T00:00:00"/>
    <x v="2"/>
    <n v="5012179"/>
    <n v="4.5599999999999996"/>
    <n v="1"/>
  </r>
  <r>
    <s v="COUNTY"/>
    <x v="14"/>
    <s v="815572"/>
    <n v="4.5599999999999996"/>
    <n v="4.5599999999999996"/>
    <x v="2"/>
    <d v="2016-06-24T00:00:00"/>
    <x v="2"/>
    <n v="5771400"/>
    <n v="4.5599999999999996"/>
    <n v="1"/>
  </r>
  <r>
    <s v="COUNTY"/>
    <x v="14"/>
    <s v="815682"/>
    <n v="4.5599999999999996"/>
    <n v="4.5599999999999996"/>
    <x v="2"/>
    <d v="2016-06-27T00:00:00"/>
    <x v="2"/>
    <n v="5004995"/>
    <n v="4.5599999999999996"/>
    <n v="1"/>
  </r>
  <r>
    <s v="COUNTY"/>
    <x v="14"/>
    <s v="815683"/>
    <n v="4.5599999999999996"/>
    <n v="4.5599999999999996"/>
    <x v="2"/>
    <d v="2016-06-27T00:00:00"/>
    <x v="2"/>
    <n v="5779680"/>
    <n v="4.5599999999999996"/>
    <n v="1"/>
  </r>
  <r>
    <s v="COUNTY"/>
    <x v="14"/>
    <s v="815684"/>
    <n v="4.5599999999999996"/>
    <n v="4.5599999999999996"/>
    <x v="2"/>
    <d v="2016-06-27T00:00:00"/>
    <x v="2"/>
    <n v="5775860"/>
    <n v="4.5599999999999996"/>
    <n v="1"/>
  </r>
  <r>
    <s v="AWH"/>
    <x v="14"/>
    <s v="815687"/>
    <n v="4.5599999999999996"/>
    <n v="4.5599999999999996"/>
    <x v="2"/>
    <d v="2016-06-27T00:00:00"/>
    <x v="2"/>
    <n v="5724410"/>
    <n v="4.5599999999999996"/>
    <n v="1"/>
  </r>
  <r>
    <s v="COUNTY"/>
    <x v="14"/>
    <s v="815695"/>
    <n v="4.5599999999999996"/>
    <n v="4.5599999999999996"/>
    <x v="2"/>
    <d v="2016-06-27T00:00:00"/>
    <x v="2"/>
    <n v="5736360"/>
    <n v="4.5599999999999996"/>
    <n v="1"/>
  </r>
  <r>
    <s v="COUNTY"/>
    <x v="14"/>
    <s v="815697"/>
    <n v="4.5599999999999996"/>
    <n v="4.5599999999999996"/>
    <x v="2"/>
    <d v="2016-06-27T00:00:00"/>
    <x v="2"/>
    <n v="5007526"/>
    <n v="4.5599999999999996"/>
    <n v="1"/>
  </r>
  <r>
    <s v="COUNTY"/>
    <x v="14"/>
    <s v="817552"/>
    <n v="4.5599999999999996"/>
    <n v="4.5599999999999996"/>
    <x v="2"/>
    <d v="2016-06-28T00:00:00"/>
    <x v="2"/>
    <n v="5703730"/>
    <n v="4.5599999999999996"/>
    <n v="1"/>
  </r>
  <r>
    <s v="COUNTY"/>
    <x v="14"/>
    <s v="817555"/>
    <n v="4.5599999999999996"/>
    <n v="4.5599999999999996"/>
    <x v="2"/>
    <d v="2016-06-28T00:00:00"/>
    <x v="2"/>
    <n v="5006249"/>
    <n v="4.5599999999999996"/>
    <n v="1"/>
  </r>
  <r>
    <s v="COUNTY"/>
    <x v="14"/>
    <s v="817559"/>
    <n v="4.5599999999999996"/>
    <n v="4.5599999999999996"/>
    <x v="2"/>
    <d v="2016-06-28T00:00:00"/>
    <x v="2"/>
    <n v="5772720"/>
    <n v="4.5599999999999996"/>
    <n v="1"/>
  </r>
  <r>
    <s v="COUNTY"/>
    <x v="14"/>
    <s v="817954"/>
    <n v="4.5599999999999996"/>
    <n v="4.5599999999999996"/>
    <x v="2"/>
    <d v="2016-06-29T00:00:00"/>
    <x v="2"/>
    <n v="5004849"/>
    <n v="4.5599999999999996"/>
    <n v="1"/>
  </r>
  <r>
    <s v="COUNTY"/>
    <x v="14"/>
    <s v="817922"/>
    <n v="4.5599999999999996"/>
    <n v="4.5599999999999996"/>
    <x v="2"/>
    <d v="2016-06-30T00:00:00"/>
    <x v="2"/>
    <n v="5764150"/>
    <n v="4.5599999999999996"/>
    <n v="1"/>
  </r>
  <r>
    <s v="COUNTY"/>
    <x v="14"/>
    <s v="817926"/>
    <n v="4.5599999999999996"/>
    <n v="4.5599999999999996"/>
    <x v="2"/>
    <d v="2016-06-30T00:00:00"/>
    <x v="2"/>
    <n v="5007173"/>
    <n v="4.5599999999999996"/>
    <n v="1"/>
  </r>
  <r>
    <s v="COUNTY"/>
    <x v="14"/>
    <s v="817928"/>
    <n v="4.5599999999999996"/>
    <n v="4.5599999999999996"/>
    <x v="2"/>
    <d v="2016-06-30T00:00:00"/>
    <x v="2"/>
    <n v="5767080"/>
    <n v="4.5599999999999996"/>
    <n v="1"/>
  </r>
  <r>
    <s v="COUNTY"/>
    <x v="14"/>
    <s v="817929"/>
    <n v="4.5599999999999996"/>
    <n v="4.5599999999999996"/>
    <x v="2"/>
    <d v="2016-06-30T00:00:00"/>
    <x v="2"/>
    <n v="5006528"/>
    <n v="4.5599999999999996"/>
    <n v="1"/>
  </r>
  <r>
    <s v="COUNTY"/>
    <x v="14"/>
    <s v="817930"/>
    <n v="4.5599999999999996"/>
    <n v="4.5599999999999996"/>
    <x v="2"/>
    <d v="2016-06-30T00:00:00"/>
    <x v="2"/>
    <n v="5732340"/>
    <n v="4.5599999999999996"/>
    <n v="1"/>
  </r>
  <r>
    <s v="COUNTY"/>
    <x v="14"/>
    <s v="820432"/>
    <n v="4.5599999999999996"/>
    <n v="4.5599999999999996"/>
    <x v="2"/>
    <d v="2016-07-01T00:00:00"/>
    <x v="3"/>
    <n v="5706220"/>
    <n v="4.5599999999999996"/>
    <n v="1"/>
  </r>
  <r>
    <s v="COUNTY"/>
    <x v="14"/>
    <s v="820433"/>
    <n v="4.5599999999999996"/>
    <n v="4.5599999999999996"/>
    <x v="2"/>
    <d v="2016-07-01T00:00:00"/>
    <x v="3"/>
    <n v="5712830"/>
    <n v="4.5599999999999996"/>
    <n v="1"/>
  </r>
  <r>
    <s v="COUNTY"/>
    <x v="14"/>
    <s v="820435"/>
    <n v="4.5599999999999996"/>
    <n v="4.5599999999999996"/>
    <x v="2"/>
    <d v="2016-07-01T00:00:00"/>
    <x v="3"/>
    <n v="5012179"/>
    <n v="4.5599999999999996"/>
    <n v="1"/>
  </r>
  <r>
    <s v="COUNTY"/>
    <x v="14"/>
    <s v="825452"/>
    <n v="4.5599999999999996"/>
    <n v="4.5599999999999996"/>
    <x v="2"/>
    <d v="2016-07-01T00:00:00"/>
    <x v="3"/>
    <n v="5738490"/>
    <n v="4.5599999999999996"/>
    <n v="1"/>
  </r>
  <r>
    <s v="COUNTY"/>
    <x v="14"/>
    <s v="825453"/>
    <n v="4.5599999999999996"/>
    <n v="4.5599999999999996"/>
    <x v="2"/>
    <d v="2016-07-01T00:00:00"/>
    <x v="3"/>
    <n v="5005200"/>
    <n v="4.5599999999999996"/>
    <n v="1"/>
  </r>
  <r>
    <s v="COUNTY"/>
    <x v="14"/>
    <s v="825455"/>
    <n v="4.5599999999999996"/>
    <n v="4.5599999999999996"/>
    <x v="2"/>
    <d v="2016-07-01T00:00:00"/>
    <x v="3"/>
    <n v="5005525"/>
    <n v="4.5599999999999996"/>
    <n v="1"/>
  </r>
  <r>
    <s v="COUNTY"/>
    <x v="14"/>
    <s v="825457"/>
    <n v="4.5599999999999996"/>
    <n v="4.5599999999999996"/>
    <x v="2"/>
    <d v="2016-07-01T00:00:00"/>
    <x v="3"/>
    <n v="5005346"/>
    <n v="4.5599999999999996"/>
    <n v="1"/>
  </r>
  <r>
    <s v="COUNTY"/>
    <x v="14"/>
    <s v="825459"/>
    <n v="4.5599999999999996"/>
    <n v="4.5599999999999996"/>
    <x v="2"/>
    <d v="2016-07-01T00:00:00"/>
    <x v="3"/>
    <n v="5000920"/>
    <n v="4.5599999999999996"/>
    <n v="1"/>
  </r>
  <r>
    <s v="COUNTY"/>
    <x v="14"/>
    <s v="825466"/>
    <n v="4.5599999999999996"/>
    <n v="4.5599999999999996"/>
    <x v="2"/>
    <d v="2016-07-01T00:00:00"/>
    <x v="3"/>
    <n v="5005291"/>
    <n v="4.5599999999999996"/>
    <n v="1"/>
  </r>
  <r>
    <s v="COUNTY"/>
    <x v="14"/>
    <s v="819932"/>
    <n v="4.5599999999999996"/>
    <n v="4.5599999999999996"/>
    <x v="2"/>
    <d v="2016-07-05T00:00:00"/>
    <x v="3"/>
    <n v="5771970"/>
    <n v="4.5599999999999996"/>
    <n v="1"/>
  </r>
  <r>
    <s v="AWH"/>
    <x v="14"/>
    <s v="821106"/>
    <n v="4.5599999999999996"/>
    <n v="4.5599999999999996"/>
    <x v="2"/>
    <d v="2016-07-05T00:00:00"/>
    <x v="3"/>
    <n v="5764620"/>
    <n v="4.5599999999999996"/>
    <n v="1"/>
  </r>
  <r>
    <s v="COUNTY"/>
    <x v="14"/>
    <s v="821107"/>
    <n v="4.5599999999999996"/>
    <n v="4.5599999999999996"/>
    <x v="2"/>
    <d v="2016-07-05T00:00:00"/>
    <x v="3"/>
    <n v="5759260"/>
    <n v="4.5599999999999996"/>
    <n v="1"/>
  </r>
  <r>
    <s v="COUNTY"/>
    <x v="14"/>
    <s v="821108"/>
    <n v="4.5599999999999996"/>
    <n v="4.5599999999999996"/>
    <x v="2"/>
    <d v="2016-07-05T00:00:00"/>
    <x v="3"/>
    <n v="5767150"/>
    <n v="4.5599999999999996"/>
    <n v="1"/>
  </r>
  <r>
    <s v="COUNTY"/>
    <x v="14"/>
    <s v="821110"/>
    <n v="4.5599999999999996"/>
    <n v="4.5599999999999996"/>
    <x v="2"/>
    <d v="2016-07-05T00:00:00"/>
    <x v="3"/>
    <n v="5766620"/>
    <n v="4.5599999999999996"/>
    <n v="1"/>
  </r>
  <r>
    <s v="COUNTY"/>
    <x v="14"/>
    <s v="821113"/>
    <n v="4.5599999999999996"/>
    <n v="4.5599999999999996"/>
    <x v="2"/>
    <d v="2016-07-05T00:00:00"/>
    <x v="3"/>
    <n v="5006314"/>
    <n v="4.5599999999999996"/>
    <n v="1"/>
  </r>
  <r>
    <s v="COUNTY"/>
    <x v="14"/>
    <s v="821117"/>
    <n v="4.5599999999999996"/>
    <n v="4.5599999999999996"/>
    <x v="2"/>
    <d v="2016-07-05T00:00:00"/>
    <x v="3"/>
    <n v="5775860"/>
    <n v="4.5599999999999996"/>
    <n v="1"/>
  </r>
  <r>
    <s v="COUNTY"/>
    <x v="14"/>
    <s v="821120"/>
    <n v="4.5599999999999996"/>
    <n v="4.5599999999999996"/>
    <x v="2"/>
    <d v="2016-07-05T00:00:00"/>
    <x v="3"/>
    <n v="5768720"/>
    <n v="4.5599999999999996"/>
    <n v="1"/>
  </r>
  <r>
    <s v="COUNTY"/>
    <x v="14"/>
    <s v="821121"/>
    <n v="4.5599999999999996"/>
    <n v="4.5599999999999996"/>
    <x v="2"/>
    <d v="2016-07-05T00:00:00"/>
    <x v="3"/>
    <n v="5005872"/>
    <n v="4.5599999999999996"/>
    <n v="1"/>
  </r>
  <r>
    <s v="COUNTY"/>
    <x v="14"/>
    <s v="821155"/>
    <n v="4.5599999999999996"/>
    <n v="4.5599999999999996"/>
    <x v="2"/>
    <d v="2016-07-05T00:00:00"/>
    <x v="3"/>
    <n v="5763430"/>
    <n v="4.5599999999999996"/>
    <n v="1"/>
  </r>
  <r>
    <s v="COUNTY"/>
    <x v="14"/>
    <s v="821159"/>
    <n v="4.5599999999999996"/>
    <n v="4.5599999999999996"/>
    <x v="2"/>
    <d v="2016-07-05T00:00:00"/>
    <x v="3"/>
    <n v="5007282"/>
    <n v="4.5599999999999996"/>
    <n v="1"/>
  </r>
  <r>
    <s v="COUNTY"/>
    <x v="14"/>
    <s v="821165"/>
    <n v="4.5599999999999996"/>
    <n v="4.5599999999999996"/>
    <x v="2"/>
    <d v="2016-07-05T00:00:00"/>
    <x v="3"/>
    <n v="5007350"/>
    <n v="4.5599999999999996"/>
    <n v="1"/>
  </r>
  <r>
    <s v="COUNTY"/>
    <x v="14"/>
    <s v="821166"/>
    <n v="4.5599999999999996"/>
    <n v="4.5599999999999996"/>
    <x v="2"/>
    <d v="2016-07-05T00:00:00"/>
    <x v="3"/>
    <n v="5004060"/>
    <n v="4.5599999999999996"/>
    <n v="1"/>
  </r>
  <r>
    <s v="COUNTY"/>
    <x v="14"/>
    <s v="821174"/>
    <n v="9.1199999999999992"/>
    <n v="9.1199999999999992"/>
    <x v="2"/>
    <d v="2016-07-05T00:00:00"/>
    <x v="3"/>
    <n v="5001498"/>
    <n v="4.5599999999999996"/>
    <n v="2"/>
  </r>
  <r>
    <s v="COUNTY"/>
    <x v="14"/>
    <s v="821179"/>
    <n v="4.5599999999999996"/>
    <n v="4.5599999999999996"/>
    <x v="2"/>
    <d v="2016-07-05T00:00:00"/>
    <x v="3"/>
    <n v="5001146"/>
    <n v="4.5599999999999996"/>
    <n v="1"/>
  </r>
  <r>
    <s v="COUNTY"/>
    <x v="14"/>
    <s v="821180"/>
    <n v="4.5599999999999996"/>
    <n v="4.5599999999999996"/>
    <x v="2"/>
    <d v="2016-07-05T00:00:00"/>
    <x v="3"/>
    <n v="5001271"/>
    <n v="4.5599999999999996"/>
    <n v="1"/>
  </r>
  <r>
    <s v="COUNTY"/>
    <x v="14"/>
    <s v="821185"/>
    <n v="4.5599999999999996"/>
    <n v="4.5599999999999996"/>
    <x v="2"/>
    <d v="2016-07-05T00:00:00"/>
    <x v="3"/>
    <n v="5001307"/>
    <n v="4.5599999999999996"/>
    <n v="1"/>
  </r>
  <r>
    <s v="COUNTY"/>
    <x v="14"/>
    <s v="821186"/>
    <n v="4.5599999999999996"/>
    <n v="4.5599999999999996"/>
    <x v="2"/>
    <d v="2016-07-05T00:00:00"/>
    <x v="3"/>
    <n v="5717210"/>
    <n v="4.5599999999999996"/>
    <n v="1"/>
  </r>
  <r>
    <s v="COUNTY"/>
    <x v="14"/>
    <s v="821187"/>
    <n v="4.5599999999999996"/>
    <n v="4.5599999999999996"/>
    <x v="2"/>
    <d v="2016-07-05T00:00:00"/>
    <x v="3"/>
    <n v="5772000"/>
    <n v="4.5599999999999996"/>
    <n v="1"/>
  </r>
  <r>
    <s v="COUNTY"/>
    <x v="14"/>
    <s v="821188"/>
    <n v="4.5599999999999996"/>
    <n v="4.5599999999999996"/>
    <x v="2"/>
    <d v="2016-07-05T00:00:00"/>
    <x v="3"/>
    <n v="5763920"/>
    <n v="4.5599999999999996"/>
    <n v="1"/>
  </r>
  <r>
    <s v="COUNTY"/>
    <x v="14"/>
    <s v="821190"/>
    <n v="4.5599999999999996"/>
    <n v="4.5599999999999996"/>
    <x v="2"/>
    <d v="2016-07-05T00:00:00"/>
    <x v="3"/>
    <n v="5776710"/>
    <n v="4.5599999999999996"/>
    <n v="1"/>
  </r>
  <r>
    <s v="COUNTY"/>
    <x v="14"/>
    <s v="821200"/>
    <n v="4.5599999999999996"/>
    <n v="4.5599999999999996"/>
    <x v="2"/>
    <d v="2016-07-05T00:00:00"/>
    <x v="3"/>
    <n v="5778160"/>
    <n v="4.5599999999999996"/>
    <n v="1"/>
  </r>
  <r>
    <s v="COUNTY"/>
    <x v="14"/>
    <s v="821219"/>
    <n v="-4.5599999999999996"/>
    <n v="4.5599999999999996"/>
    <x v="2"/>
    <d v="2016-07-05T00:00:00"/>
    <x v="3"/>
    <n v="5013840"/>
    <n v="4.5599999999999996"/>
    <n v="-1"/>
  </r>
  <r>
    <s v="COUNTY"/>
    <x v="14"/>
    <s v="823056"/>
    <n v="4.5599999999999996"/>
    <n v="4.5599999999999996"/>
    <x v="2"/>
    <d v="2016-07-06T00:00:00"/>
    <x v="3"/>
    <n v="5764610"/>
    <n v="4.5599999999999996"/>
    <n v="1"/>
  </r>
  <r>
    <s v="COUNTY"/>
    <x v="14"/>
    <s v="823057"/>
    <n v="4.5599999999999996"/>
    <n v="4.5599999999999996"/>
    <x v="2"/>
    <d v="2016-07-06T00:00:00"/>
    <x v="3"/>
    <n v="5745270"/>
    <n v="4.5599999999999996"/>
    <n v="1"/>
  </r>
  <r>
    <s v="COUNTY"/>
    <x v="14"/>
    <s v="823060"/>
    <n v="4.5599999999999996"/>
    <n v="4.5599999999999996"/>
    <x v="2"/>
    <d v="2016-07-06T00:00:00"/>
    <x v="3"/>
    <n v="5005498"/>
    <n v="4.5599999999999996"/>
    <n v="1"/>
  </r>
  <r>
    <s v="COUNTY"/>
    <x v="14"/>
    <s v="823063"/>
    <n v="4.5599999999999996"/>
    <n v="4.5599999999999996"/>
    <x v="2"/>
    <d v="2016-07-06T00:00:00"/>
    <x v="3"/>
    <n v="5012127"/>
    <n v="4.5599999999999996"/>
    <n v="1"/>
  </r>
  <r>
    <s v="COUNTY"/>
    <x v="14"/>
    <s v="823064"/>
    <n v="4.5599999999999996"/>
    <n v="4.5599999999999996"/>
    <x v="2"/>
    <d v="2016-07-06T00:00:00"/>
    <x v="3"/>
    <n v="5776390"/>
    <n v="4.5599999999999996"/>
    <n v="1"/>
  </r>
  <r>
    <s v="COUNTY"/>
    <x v="14"/>
    <s v="823065"/>
    <n v="4.5599999999999996"/>
    <n v="4.5599999999999996"/>
    <x v="2"/>
    <d v="2016-07-06T00:00:00"/>
    <x v="3"/>
    <n v="5006605"/>
    <n v="4.5599999999999996"/>
    <n v="1"/>
  </r>
  <r>
    <s v="COUNTY"/>
    <x v="14"/>
    <s v="823068"/>
    <n v="4.5599999999999996"/>
    <n v="4.5599999999999996"/>
    <x v="2"/>
    <d v="2016-07-06T00:00:00"/>
    <x v="3"/>
    <n v="5014117"/>
    <n v="4.5599999999999996"/>
    <n v="1"/>
  </r>
  <r>
    <s v="COUNTY"/>
    <x v="14"/>
    <s v="823069"/>
    <n v="4.5599999999999996"/>
    <n v="4.5599999999999996"/>
    <x v="2"/>
    <d v="2016-07-06T00:00:00"/>
    <x v="3"/>
    <n v="5004121"/>
    <n v="4.5599999999999996"/>
    <n v="1"/>
  </r>
  <r>
    <s v="COUNTY"/>
    <x v="14"/>
    <s v="820446"/>
    <n v="-4.5599999999999996"/>
    <n v="4.5599999999999996"/>
    <x v="2"/>
    <d v="2016-07-07T00:00:00"/>
    <x v="3"/>
    <n v="5778560"/>
    <n v="4.5599999999999996"/>
    <n v="-1"/>
  </r>
  <r>
    <s v="COUNTY"/>
    <x v="14"/>
    <s v="823569"/>
    <n v="4.5599999999999996"/>
    <n v="4.5599999999999996"/>
    <x v="2"/>
    <d v="2016-07-07T00:00:00"/>
    <x v="3"/>
    <n v="5706620"/>
    <n v="4.5599999999999996"/>
    <n v="1"/>
  </r>
  <r>
    <s v="COUNTY"/>
    <x v="14"/>
    <s v="823571"/>
    <n v="4.5599999999999996"/>
    <n v="4.5599999999999996"/>
    <x v="2"/>
    <d v="2016-07-07T00:00:00"/>
    <x v="3"/>
    <n v="5012996"/>
    <n v="4.5599999999999996"/>
    <n v="1"/>
  </r>
  <r>
    <s v="COUNTY"/>
    <x v="14"/>
    <s v="823578"/>
    <n v="4.5599999999999996"/>
    <n v="4.5599999999999996"/>
    <x v="2"/>
    <d v="2016-07-07T00:00:00"/>
    <x v="3"/>
    <n v="5012721"/>
    <n v="4.5599999999999996"/>
    <n v="1"/>
  </r>
  <r>
    <s v="COUNTY"/>
    <x v="14"/>
    <s v="825034"/>
    <n v="4.5599999999999996"/>
    <n v="4.5599999999999996"/>
    <x v="2"/>
    <d v="2016-07-11T00:00:00"/>
    <x v="3"/>
    <n v="5016324"/>
    <n v="4.5599999999999996"/>
    <n v="1"/>
  </r>
  <r>
    <s v="COUNTY"/>
    <x v="14"/>
    <s v="825035"/>
    <n v="4.5599999999999996"/>
    <n v="4.5599999999999996"/>
    <x v="2"/>
    <d v="2016-07-11T00:00:00"/>
    <x v="3"/>
    <n v="5778310"/>
    <n v="4.5599999999999996"/>
    <n v="1"/>
  </r>
  <r>
    <s v="COUNTY"/>
    <x v="14"/>
    <s v="825038"/>
    <n v="4.5599999999999996"/>
    <n v="4.5599999999999996"/>
    <x v="2"/>
    <d v="2016-07-11T00:00:00"/>
    <x v="3"/>
    <n v="5004448"/>
    <n v="4.5599999999999996"/>
    <n v="1"/>
  </r>
  <r>
    <s v="COUNTY"/>
    <x v="14"/>
    <s v="825039"/>
    <n v="4.5599999999999996"/>
    <n v="4.5599999999999996"/>
    <x v="2"/>
    <d v="2016-07-11T00:00:00"/>
    <x v="3"/>
    <n v="5014091"/>
    <n v="4.5599999999999996"/>
    <n v="1"/>
  </r>
  <r>
    <s v="COUNTY"/>
    <x v="14"/>
    <s v="825043"/>
    <n v="4.5599999999999996"/>
    <n v="4.5599999999999996"/>
    <x v="2"/>
    <d v="2016-07-11T00:00:00"/>
    <x v="3"/>
    <n v="5006089"/>
    <n v="4.5599999999999996"/>
    <n v="1"/>
  </r>
  <r>
    <s v="COUNTY"/>
    <x v="14"/>
    <s v="825045"/>
    <n v="4.5599999999999996"/>
    <n v="4.5599999999999996"/>
    <x v="2"/>
    <d v="2016-07-11T00:00:00"/>
    <x v="3"/>
    <n v="5774320"/>
    <n v="4.5599999999999996"/>
    <n v="1"/>
  </r>
  <r>
    <s v="COUNTY"/>
    <x v="14"/>
    <s v="825048"/>
    <n v="4.5599999999999996"/>
    <n v="4.5599999999999996"/>
    <x v="2"/>
    <d v="2016-07-11T00:00:00"/>
    <x v="3"/>
    <n v="5766720"/>
    <n v="4.5599999999999996"/>
    <n v="1"/>
  </r>
  <r>
    <s v="COUNTY"/>
    <x v="14"/>
    <s v="825050"/>
    <n v="4.5599999999999996"/>
    <n v="4.5599999999999996"/>
    <x v="2"/>
    <d v="2016-07-11T00:00:00"/>
    <x v="3"/>
    <n v="5778270"/>
    <n v="4.5599999999999996"/>
    <n v="1"/>
  </r>
  <r>
    <s v="COUNTY"/>
    <x v="14"/>
    <s v="825051"/>
    <n v="4.5599999999999996"/>
    <n v="4.5599999999999996"/>
    <x v="2"/>
    <d v="2016-07-11T00:00:00"/>
    <x v="3"/>
    <n v="5730840"/>
    <n v="4.5599999999999996"/>
    <n v="1"/>
  </r>
  <r>
    <s v="COUNTY"/>
    <x v="14"/>
    <s v="825474"/>
    <n v="4.5599999999999996"/>
    <n v="4.5599999999999996"/>
    <x v="2"/>
    <d v="2016-07-12T00:00:00"/>
    <x v="3"/>
    <n v="5778160"/>
    <n v="4.5599999999999996"/>
    <n v="1"/>
  </r>
  <r>
    <s v="COUNTY"/>
    <x v="14"/>
    <s v="825475"/>
    <n v="4.5599999999999996"/>
    <n v="4.5599999999999996"/>
    <x v="2"/>
    <d v="2016-07-12T00:00:00"/>
    <x v="3"/>
    <n v="5775010"/>
    <n v="4.5599999999999996"/>
    <n v="1"/>
  </r>
  <r>
    <s v="COUNTY"/>
    <x v="14"/>
    <s v="825477"/>
    <n v="4.5599999999999996"/>
    <n v="4.5599999999999996"/>
    <x v="2"/>
    <d v="2016-07-12T00:00:00"/>
    <x v="3"/>
    <n v="5731170"/>
    <n v="4.5599999999999996"/>
    <n v="1"/>
  </r>
  <r>
    <s v="COUNTY"/>
    <x v="14"/>
    <s v="825478"/>
    <n v="4.5599999999999996"/>
    <n v="4.5599999999999996"/>
    <x v="2"/>
    <d v="2016-07-12T00:00:00"/>
    <x v="3"/>
    <n v="5004025"/>
    <n v="4.5599999999999996"/>
    <n v="1"/>
  </r>
  <r>
    <s v="COUNTY"/>
    <x v="14"/>
    <s v="825481"/>
    <n v="4.5599999999999996"/>
    <n v="4.5599999999999996"/>
    <x v="2"/>
    <d v="2016-07-12T00:00:00"/>
    <x v="3"/>
    <n v="5011781"/>
    <n v="4.5599999999999996"/>
    <n v="1"/>
  </r>
  <r>
    <s v="COUNTY"/>
    <x v="14"/>
    <s v="825482"/>
    <n v="4.5599999999999996"/>
    <n v="4.5599999999999996"/>
    <x v="2"/>
    <d v="2016-07-12T00:00:00"/>
    <x v="3"/>
    <n v="5746890"/>
    <n v="4.5599999999999996"/>
    <n v="1"/>
  </r>
  <r>
    <s v="COUNTY"/>
    <x v="14"/>
    <s v="825494"/>
    <n v="4.5599999999999996"/>
    <n v="4.5599999999999996"/>
    <x v="2"/>
    <d v="2016-07-13T00:00:00"/>
    <x v="3"/>
    <n v="5006065"/>
    <n v="4.5599999999999996"/>
    <n v="1"/>
  </r>
  <r>
    <s v="COUNTY"/>
    <x v="14"/>
    <s v="825498"/>
    <n v="4.5599999999999996"/>
    <n v="4.5599999999999996"/>
    <x v="2"/>
    <d v="2016-07-13T00:00:00"/>
    <x v="3"/>
    <n v="5014117"/>
    <n v="4.5599999999999996"/>
    <n v="1"/>
  </r>
  <r>
    <s v="COUNTY"/>
    <x v="14"/>
    <s v="823249"/>
    <n v="-4.5599999999999996"/>
    <n v="4.5599999999999996"/>
    <x v="2"/>
    <d v="2016-07-14T00:00:00"/>
    <x v="3"/>
    <n v="5000957"/>
    <n v="4.5599999999999996"/>
    <n v="-1"/>
  </r>
  <r>
    <s v="COUNTY"/>
    <x v="14"/>
    <s v="825532"/>
    <n v="4.5599999999999996"/>
    <n v="4.5599999999999996"/>
    <x v="2"/>
    <d v="2016-07-14T00:00:00"/>
    <x v="3"/>
    <n v="5714250"/>
    <n v="4.5599999999999996"/>
    <n v="1"/>
  </r>
  <r>
    <s v="COUNTY"/>
    <x v="14"/>
    <s v="825534"/>
    <n v="4.5599999999999996"/>
    <n v="4.5599999999999996"/>
    <x v="2"/>
    <d v="2016-07-14T00:00:00"/>
    <x v="3"/>
    <n v="5012996"/>
    <n v="4.5599999999999996"/>
    <n v="1"/>
  </r>
  <r>
    <s v="COUNTY"/>
    <x v="14"/>
    <s v="825543"/>
    <n v="4.5599999999999996"/>
    <n v="4.5599999999999996"/>
    <x v="2"/>
    <d v="2016-07-14T00:00:00"/>
    <x v="3"/>
    <n v="5004040"/>
    <n v="4.5599999999999996"/>
    <n v="1"/>
  </r>
  <r>
    <s v="COUNTY"/>
    <x v="14"/>
    <s v="825546"/>
    <n v="4.5599999999999996"/>
    <n v="4.5599999999999996"/>
    <x v="2"/>
    <d v="2016-07-14T00:00:00"/>
    <x v="3"/>
    <n v="5745900"/>
    <n v="4.5599999999999996"/>
    <n v="1"/>
  </r>
  <r>
    <s v="COUNTY"/>
    <x v="14"/>
    <s v="825547"/>
    <n v="4.5599999999999996"/>
    <n v="4.5599999999999996"/>
    <x v="2"/>
    <d v="2016-07-14T00:00:00"/>
    <x v="3"/>
    <n v="5006528"/>
    <n v="4.5599999999999996"/>
    <n v="1"/>
  </r>
  <r>
    <s v="COUNTY"/>
    <x v="14"/>
    <s v="825019"/>
    <n v="4.5599999999999996"/>
    <n v="4.5599999999999996"/>
    <x v="2"/>
    <d v="2016-07-15T00:00:00"/>
    <x v="3"/>
    <n v="5001140"/>
    <n v="4.5599999999999996"/>
    <n v="1"/>
  </r>
  <r>
    <s v="COUNTY"/>
    <x v="14"/>
    <s v="825021"/>
    <n v="4.5599999999999996"/>
    <n v="4.5599999999999996"/>
    <x v="2"/>
    <d v="2016-07-15T00:00:00"/>
    <x v="3"/>
    <n v="5001460"/>
    <n v="4.5599999999999996"/>
    <n v="1"/>
  </r>
  <r>
    <s v="COUNTY"/>
    <x v="14"/>
    <s v="825671"/>
    <n v="4.5599999999999996"/>
    <n v="4.5599999999999996"/>
    <x v="2"/>
    <d v="2016-07-15T00:00:00"/>
    <x v="3"/>
    <n v="5005394"/>
    <n v="4.5599999999999996"/>
    <n v="1"/>
  </r>
  <r>
    <s v="COUNTY"/>
    <x v="14"/>
    <s v="827071"/>
    <n v="4.5599999999999996"/>
    <n v="4.5599999999999996"/>
    <x v="2"/>
    <d v="2016-07-18T00:00:00"/>
    <x v="3"/>
    <n v="5005872"/>
    <n v="4.5599999999999996"/>
    <n v="1"/>
  </r>
  <r>
    <s v="COUNTY"/>
    <x v="14"/>
    <s v="827075"/>
    <n v="4.5599999999999996"/>
    <n v="4.5599999999999996"/>
    <x v="2"/>
    <d v="2016-07-18T00:00:00"/>
    <x v="3"/>
    <n v="5767150"/>
    <n v="4.5599999999999996"/>
    <n v="1"/>
  </r>
  <r>
    <s v="COUNTY"/>
    <x v="14"/>
    <s v="827079"/>
    <n v="4.5599999999999996"/>
    <n v="4.5599999999999996"/>
    <x v="2"/>
    <d v="2016-07-18T00:00:00"/>
    <x v="3"/>
    <n v="5004391"/>
    <n v="4.5599999999999996"/>
    <n v="1"/>
  </r>
  <r>
    <s v="COUNTY"/>
    <x v="14"/>
    <s v="827080"/>
    <n v="4.5599999999999996"/>
    <n v="4.5599999999999996"/>
    <x v="2"/>
    <d v="2016-07-18T00:00:00"/>
    <x v="3"/>
    <n v="5007059"/>
    <n v="4.5599999999999996"/>
    <n v="1"/>
  </r>
  <r>
    <s v="COUNTY"/>
    <x v="14"/>
    <s v="827248"/>
    <n v="4.5599999999999996"/>
    <n v="4.5599999999999996"/>
    <x v="2"/>
    <d v="2016-07-19T00:00:00"/>
    <x v="3"/>
    <n v="5728860"/>
    <n v="4.5599999999999996"/>
    <n v="1"/>
  </r>
  <r>
    <s v="COUNTY"/>
    <x v="14"/>
    <s v="827250"/>
    <n v="4.5599999999999996"/>
    <n v="4.5599999999999996"/>
    <x v="2"/>
    <d v="2016-07-19T00:00:00"/>
    <x v="3"/>
    <n v="5765770"/>
    <n v="4.5599999999999996"/>
    <n v="1"/>
  </r>
  <r>
    <s v="COUNTY"/>
    <x v="14"/>
    <s v="827251"/>
    <n v="4.5599999999999996"/>
    <n v="4.5599999999999996"/>
    <x v="2"/>
    <d v="2016-07-19T00:00:00"/>
    <x v="3"/>
    <n v="5772720"/>
    <n v="4.5599999999999996"/>
    <n v="1"/>
  </r>
  <r>
    <s v="COUNTY"/>
    <x v="14"/>
    <s v="827252"/>
    <n v="4.5599999999999996"/>
    <n v="4.5599999999999996"/>
    <x v="2"/>
    <d v="2016-07-19T00:00:00"/>
    <x v="3"/>
    <n v="5705520"/>
    <n v="4.5599999999999996"/>
    <n v="1"/>
  </r>
  <r>
    <s v="COUNTY"/>
    <x v="14"/>
    <s v="827254"/>
    <n v="4.5599999999999996"/>
    <n v="4.5599999999999996"/>
    <x v="2"/>
    <d v="2016-07-19T00:00:00"/>
    <x v="3"/>
    <n v="5014037"/>
    <n v="4.5599999999999996"/>
    <n v="1"/>
  </r>
  <r>
    <s v="COUNTY"/>
    <x v="14"/>
    <s v="827255"/>
    <n v="4.5599999999999996"/>
    <n v="4.5599999999999996"/>
    <x v="2"/>
    <d v="2016-07-19T00:00:00"/>
    <x v="3"/>
    <n v="5724970"/>
    <n v="4.5599999999999996"/>
    <n v="1"/>
  </r>
  <r>
    <s v="COUNTY"/>
    <x v="14"/>
    <s v="827256"/>
    <n v="4.5599999999999996"/>
    <n v="4.5599999999999996"/>
    <x v="2"/>
    <d v="2016-07-19T00:00:00"/>
    <x v="3"/>
    <n v="5745420"/>
    <n v="4.5599999999999996"/>
    <n v="1"/>
  </r>
  <r>
    <s v="COUNTY"/>
    <x v="14"/>
    <s v="827259"/>
    <n v="4.5599999999999996"/>
    <n v="4.5599999999999996"/>
    <x v="2"/>
    <d v="2016-07-19T00:00:00"/>
    <x v="3"/>
    <n v="5006153"/>
    <n v="4.5599999999999996"/>
    <n v="1"/>
  </r>
  <r>
    <s v="COUNTY"/>
    <x v="14"/>
    <s v="827955"/>
    <n v="4.5599999999999996"/>
    <n v="4.5599999999999996"/>
    <x v="2"/>
    <d v="2016-07-20T00:00:00"/>
    <x v="3"/>
    <n v="5004702"/>
    <n v="4.5599999999999996"/>
    <n v="1"/>
  </r>
  <r>
    <s v="COUNTY"/>
    <x v="14"/>
    <s v="827958"/>
    <n v="4.5599999999999996"/>
    <n v="4.5599999999999996"/>
    <x v="2"/>
    <d v="2016-07-20T00:00:00"/>
    <x v="3"/>
    <n v="5005498"/>
    <n v="4.5599999999999996"/>
    <n v="1"/>
  </r>
  <r>
    <s v="COUNTY"/>
    <x v="14"/>
    <s v="827961"/>
    <n v="4.5599999999999996"/>
    <n v="4.5599999999999996"/>
    <x v="2"/>
    <d v="2016-07-20T00:00:00"/>
    <x v="3"/>
    <n v="5006561"/>
    <n v="4.5599999999999996"/>
    <n v="1"/>
  </r>
  <r>
    <s v="COUNTY"/>
    <x v="14"/>
    <s v="827962"/>
    <n v="4.5599999999999996"/>
    <n v="4.5599999999999996"/>
    <x v="2"/>
    <d v="2016-07-20T00:00:00"/>
    <x v="3"/>
    <n v="5012872"/>
    <n v="4.5599999999999996"/>
    <n v="1"/>
  </r>
  <r>
    <s v="COUNTY"/>
    <x v="14"/>
    <s v="827963"/>
    <n v="4.5599999999999996"/>
    <n v="4.5599999999999996"/>
    <x v="2"/>
    <d v="2016-07-20T00:00:00"/>
    <x v="3"/>
    <n v="5749210"/>
    <n v="4.5599999999999996"/>
    <n v="1"/>
  </r>
  <r>
    <s v="COUNTY"/>
    <x v="14"/>
    <s v="828195"/>
    <n v="4.5599999999999996"/>
    <n v="4.5599999999999996"/>
    <x v="2"/>
    <d v="2016-07-21T00:00:00"/>
    <x v="3"/>
    <n v="5001364"/>
    <n v="4.5599999999999996"/>
    <n v="1"/>
  </r>
  <r>
    <s v="COUNTY"/>
    <x v="14"/>
    <s v="828201"/>
    <n v="4.5599999999999996"/>
    <n v="4.5599999999999996"/>
    <x v="2"/>
    <d v="2016-07-21T00:00:00"/>
    <x v="3"/>
    <n v="5000840"/>
    <n v="4.5599999999999996"/>
    <n v="1"/>
  </r>
  <r>
    <s v="COUNTY"/>
    <x v="14"/>
    <s v="828208"/>
    <n v="4.5599999999999996"/>
    <n v="4.5599999999999996"/>
    <x v="2"/>
    <d v="2016-07-21T00:00:00"/>
    <x v="3"/>
    <n v="5718260"/>
    <n v="4.5599999999999996"/>
    <n v="1"/>
  </r>
  <r>
    <s v="COUNTY"/>
    <x v="14"/>
    <s v="828210"/>
    <n v="4.5599999999999996"/>
    <n v="4.5599999999999996"/>
    <x v="2"/>
    <d v="2016-07-21T00:00:00"/>
    <x v="3"/>
    <n v="5000951"/>
    <n v="4.5599999999999996"/>
    <n v="1"/>
  </r>
  <r>
    <s v="COUNTY"/>
    <x v="14"/>
    <s v="828211"/>
    <n v="4.5599999999999996"/>
    <n v="4.5599999999999996"/>
    <x v="2"/>
    <d v="2016-07-21T00:00:00"/>
    <x v="3"/>
    <n v="5012996"/>
    <n v="4.5599999999999996"/>
    <n v="1"/>
  </r>
  <r>
    <s v="COUNTY"/>
    <x v="14"/>
    <s v="828212"/>
    <n v="4.5599999999999996"/>
    <n v="4.5599999999999996"/>
    <x v="2"/>
    <d v="2016-07-21T00:00:00"/>
    <x v="3"/>
    <n v="5744050"/>
    <n v="4.5599999999999996"/>
    <n v="1"/>
  </r>
  <r>
    <s v="COUNTY"/>
    <x v="14"/>
    <s v="832204"/>
    <n v="4.5599999999999996"/>
    <n v="4.5599999999999996"/>
    <x v="2"/>
    <d v="2016-07-21T00:00:00"/>
    <x v="3"/>
    <n v="5004033"/>
    <n v="4.5599999999999996"/>
    <n v="1"/>
  </r>
  <r>
    <s v="COUNTY"/>
    <x v="14"/>
    <s v="832205"/>
    <n v="4.5599999999999996"/>
    <n v="4.5599999999999996"/>
    <x v="2"/>
    <d v="2016-07-21T00:00:00"/>
    <x v="3"/>
    <n v="5015838"/>
    <n v="4.5599999999999996"/>
    <n v="1"/>
  </r>
  <r>
    <s v="COUNTY"/>
    <x v="14"/>
    <s v="832207"/>
    <n v="4.5599999999999996"/>
    <n v="4.5599999999999996"/>
    <x v="2"/>
    <d v="2016-07-21T00:00:00"/>
    <x v="3"/>
    <n v="5005286"/>
    <n v="4.5599999999999996"/>
    <n v="1"/>
  </r>
  <r>
    <s v="COUNTY"/>
    <x v="14"/>
    <s v="832208"/>
    <n v="4.5599999999999996"/>
    <n v="4.5599999999999996"/>
    <x v="2"/>
    <d v="2016-07-21T00:00:00"/>
    <x v="3"/>
    <n v="5007455"/>
    <n v="4.5599999999999996"/>
    <n v="1"/>
  </r>
  <r>
    <s v="COUNTY"/>
    <x v="14"/>
    <s v="828339"/>
    <n v="4.5599999999999996"/>
    <n v="4.5599999999999996"/>
    <x v="2"/>
    <d v="2016-07-22T00:00:00"/>
    <x v="3"/>
    <n v="5012131"/>
    <n v="4.5599999999999996"/>
    <n v="1"/>
  </r>
  <r>
    <s v="COUNTY"/>
    <x v="14"/>
    <s v="828347"/>
    <n v="4.5599999999999996"/>
    <n v="4.5599999999999996"/>
    <x v="2"/>
    <d v="2016-07-22T00:00:00"/>
    <x v="3"/>
    <n v="5004971"/>
    <n v="4.5599999999999996"/>
    <n v="1"/>
  </r>
  <r>
    <s v="COUNTY"/>
    <x v="14"/>
    <s v="828348"/>
    <n v="4.5599999999999996"/>
    <n v="4.5599999999999996"/>
    <x v="2"/>
    <d v="2016-07-22T00:00:00"/>
    <x v="3"/>
    <n v="5007369"/>
    <n v="4.5599999999999996"/>
    <n v="1"/>
  </r>
  <r>
    <s v="COUNTY"/>
    <x v="14"/>
    <s v="828350"/>
    <n v="4.5599999999999996"/>
    <n v="4.5599999999999996"/>
    <x v="2"/>
    <d v="2016-07-22T00:00:00"/>
    <x v="3"/>
    <n v="5777530"/>
    <n v="4.5599999999999996"/>
    <n v="1"/>
  </r>
  <r>
    <s v="COUNTY"/>
    <x v="14"/>
    <s v="828968"/>
    <n v="4.5599999999999996"/>
    <n v="4.5599999999999996"/>
    <x v="2"/>
    <d v="2016-07-25T00:00:00"/>
    <x v="3"/>
    <n v="5016654"/>
    <n v="4.5599999999999996"/>
    <n v="1"/>
  </r>
  <r>
    <s v="COUNTY"/>
    <x v="14"/>
    <s v="828971"/>
    <n v="4.5599999999999996"/>
    <n v="4.5599999999999996"/>
    <x v="2"/>
    <d v="2016-07-25T00:00:00"/>
    <x v="3"/>
    <n v="5005685"/>
    <n v="4.5599999999999996"/>
    <n v="1"/>
  </r>
  <r>
    <s v="COUNTY"/>
    <x v="14"/>
    <s v="828977"/>
    <n v="4.5599999999999996"/>
    <n v="4.5599999999999996"/>
    <x v="2"/>
    <d v="2016-07-25T00:00:00"/>
    <x v="3"/>
    <n v="5005591"/>
    <n v="4.5599999999999996"/>
    <n v="1"/>
  </r>
  <r>
    <s v="COUNTY"/>
    <x v="14"/>
    <s v="828980"/>
    <n v="4.5599999999999996"/>
    <n v="4.5599999999999996"/>
    <x v="2"/>
    <d v="2016-07-25T00:00:00"/>
    <x v="3"/>
    <n v="5004682"/>
    <n v="4.5599999999999996"/>
    <n v="1"/>
  </r>
  <r>
    <s v="COUNTY"/>
    <x v="14"/>
    <s v="829229"/>
    <n v="4.5599999999999996"/>
    <n v="4.5599999999999996"/>
    <x v="2"/>
    <d v="2016-07-26T00:00:00"/>
    <x v="3"/>
    <n v="5007282"/>
    <n v="4.5599999999999996"/>
    <n v="1"/>
  </r>
  <r>
    <s v="COUNTY"/>
    <x v="14"/>
    <s v="829597"/>
    <n v="4.5599999999999996"/>
    <n v="4.5599999999999996"/>
    <x v="2"/>
    <d v="2016-07-27T00:00:00"/>
    <x v="3"/>
    <n v="5004702"/>
    <n v="4.5599999999999996"/>
    <n v="1"/>
  </r>
  <r>
    <s v="COUNTY"/>
    <x v="14"/>
    <s v="829599"/>
    <n v="4.5599999999999996"/>
    <n v="4.5599999999999996"/>
    <x v="2"/>
    <d v="2016-07-27T00:00:00"/>
    <x v="3"/>
    <n v="5004638"/>
    <n v="4.5599999999999996"/>
    <n v="1"/>
  </r>
  <r>
    <s v="COUNTY"/>
    <x v="14"/>
    <s v="829604"/>
    <n v="4.5599999999999996"/>
    <n v="4.5599999999999996"/>
    <x v="2"/>
    <d v="2016-07-27T00:00:00"/>
    <x v="3"/>
    <n v="5005797"/>
    <n v="4.5599999999999996"/>
    <n v="1"/>
  </r>
  <r>
    <s v="COUNTY"/>
    <x v="14"/>
    <s v="829605"/>
    <n v="4.5599999999999996"/>
    <n v="4.5599999999999996"/>
    <x v="2"/>
    <d v="2016-07-27T00:00:00"/>
    <x v="3"/>
    <n v="5005306"/>
    <n v="4.5599999999999996"/>
    <n v="1"/>
  </r>
  <r>
    <s v="COUNTY"/>
    <x v="14"/>
    <s v="829606"/>
    <n v="4.5599999999999996"/>
    <n v="4.5599999999999996"/>
    <x v="2"/>
    <d v="2016-07-27T00:00:00"/>
    <x v="3"/>
    <n v="5005859"/>
    <n v="4.5599999999999996"/>
    <n v="1"/>
  </r>
  <r>
    <s v="COUNTY"/>
    <x v="14"/>
    <s v="829825"/>
    <n v="4.5599999999999996"/>
    <n v="4.5599999999999996"/>
    <x v="2"/>
    <d v="2016-07-28T00:00:00"/>
    <x v="3"/>
    <n v="5720230"/>
    <n v="4.5599999999999996"/>
    <n v="1"/>
  </r>
  <r>
    <s v="COUNTY"/>
    <x v="14"/>
    <s v="829826"/>
    <n v="4.5599999999999996"/>
    <n v="4.5599999999999996"/>
    <x v="2"/>
    <d v="2016-07-28T00:00:00"/>
    <x v="3"/>
    <n v="5005768"/>
    <n v="4.5599999999999996"/>
    <n v="1"/>
  </r>
  <r>
    <s v="COUNTY"/>
    <x v="14"/>
    <s v="829829"/>
    <n v="4.5599999999999996"/>
    <n v="4.5599999999999996"/>
    <x v="2"/>
    <d v="2016-07-28T00:00:00"/>
    <x v="3"/>
    <n v="5732950"/>
    <n v="4.5599999999999996"/>
    <n v="1"/>
  </r>
  <r>
    <s v="COUNTY"/>
    <x v="14"/>
    <s v="829830"/>
    <n v="4.5599999999999996"/>
    <n v="4.5599999999999996"/>
    <x v="2"/>
    <d v="2016-07-28T00:00:00"/>
    <x v="3"/>
    <n v="5010681"/>
    <n v="4.5599999999999996"/>
    <n v="1"/>
  </r>
  <r>
    <s v="COUNTY"/>
    <x v="14"/>
    <s v="829833"/>
    <n v="4.5599999999999996"/>
    <n v="4.5599999999999996"/>
    <x v="2"/>
    <d v="2016-07-28T00:00:00"/>
    <x v="3"/>
    <n v="5006528"/>
    <n v="4.5599999999999996"/>
    <n v="1"/>
  </r>
  <r>
    <s v="COUNTY"/>
    <x v="14"/>
    <s v="829839"/>
    <n v="4.5599999999999996"/>
    <n v="4.5599999999999996"/>
    <x v="2"/>
    <d v="2016-07-28T00:00:00"/>
    <x v="3"/>
    <n v="5000885"/>
    <n v="4.5599999999999996"/>
    <n v="1"/>
  </r>
  <r>
    <s v="COUNTY"/>
    <x v="14"/>
    <s v="830508"/>
    <n v="4.5599999999999996"/>
    <n v="4.5599999999999996"/>
    <x v="2"/>
    <d v="2016-07-29T00:00:00"/>
    <x v="3"/>
    <n v="5719970"/>
    <n v="4.5599999999999996"/>
    <n v="1"/>
  </r>
  <r>
    <s v="COUNTY"/>
    <x v="14"/>
    <s v="830509"/>
    <n v="4.5599999999999996"/>
    <n v="4.5599999999999996"/>
    <x v="2"/>
    <d v="2016-07-29T00:00:00"/>
    <x v="3"/>
    <n v="5012999"/>
    <n v="4.5599999999999996"/>
    <n v="1"/>
  </r>
  <r>
    <s v="COUNTY"/>
    <x v="14"/>
    <s v="830510"/>
    <n v="4.5599999999999996"/>
    <n v="4.5599999999999996"/>
    <x v="2"/>
    <d v="2016-07-29T00:00:00"/>
    <x v="3"/>
    <n v="5737990"/>
    <n v="4.5599999999999996"/>
    <n v="1"/>
  </r>
  <r>
    <s v="COUNTY"/>
    <x v="14"/>
    <s v="830511"/>
    <n v="4.5599999999999996"/>
    <n v="4.5599999999999996"/>
    <x v="2"/>
    <d v="2016-07-29T00:00:00"/>
    <x v="3"/>
    <n v="5780290"/>
    <n v="4.5599999999999996"/>
    <n v="1"/>
  </r>
  <r>
    <s v="COUNTY"/>
    <x v="14"/>
    <s v="831838"/>
    <n v="-4.5599999999999996"/>
    <n v="4.5599999999999996"/>
    <x v="2"/>
    <d v="2016-07-31T00:00:00"/>
    <x v="3"/>
    <n v="5004796"/>
    <n v="4.5599999999999996"/>
    <n v="-1"/>
  </r>
  <r>
    <s v="COUNTY"/>
    <x v="14"/>
    <s v="833369"/>
    <n v="4.5599999999999996"/>
    <n v="4.5599999999999996"/>
    <x v="2"/>
    <d v="2016-08-01T00:00:00"/>
    <x v="4"/>
    <n v="5015488"/>
    <n v="4.5599999999999996"/>
    <n v="1"/>
  </r>
  <r>
    <s v="COUNTY"/>
    <x v="14"/>
    <s v="833375"/>
    <n v="4.5599999999999996"/>
    <n v="4.5599999999999996"/>
    <x v="2"/>
    <d v="2016-08-01T00:00:00"/>
    <x v="4"/>
    <n v="5782860"/>
    <n v="4.5599999999999996"/>
    <n v="1"/>
  </r>
  <r>
    <s v="COUNTY"/>
    <x v="14"/>
    <s v="833381"/>
    <n v="4.5599999999999996"/>
    <n v="4.5599999999999996"/>
    <x v="2"/>
    <d v="2016-08-01T00:00:00"/>
    <x v="4"/>
    <n v="5783720"/>
    <n v="4.5599999999999996"/>
    <n v="1"/>
  </r>
  <r>
    <s v="COUNTY"/>
    <x v="14"/>
    <s v="833382"/>
    <n v="4.5599999999999996"/>
    <n v="4.5599999999999996"/>
    <x v="2"/>
    <d v="2016-08-01T00:00:00"/>
    <x v="4"/>
    <n v="5723230"/>
    <n v="4.5599999999999996"/>
    <n v="1"/>
  </r>
  <r>
    <s v="COUNTY"/>
    <x v="14"/>
    <s v="833383"/>
    <n v="4.5599999999999996"/>
    <n v="4.5599999999999996"/>
    <x v="2"/>
    <d v="2016-08-01T00:00:00"/>
    <x v="4"/>
    <n v="5779400"/>
    <n v="4.5599999999999996"/>
    <n v="1"/>
  </r>
  <r>
    <s v="COUNTY"/>
    <x v="14"/>
    <s v="833384"/>
    <n v="4.5599999999999996"/>
    <n v="4.5599999999999996"/>
    <x v="2"/>
    <d v="2016-08-01T00:00:00"/>
    <x v="4"/>
    <n v="5006508"/>
    <n v="4.5599999999999996"/>
    <n v="1"/>
  </r>
  <r>
    <s v="COUNTY"/>
    <x v="14"/>
    <s v="833385"/>
    <n v="4.5599999999999996"/>
    <n v="4.5599999999999996"/>
    <x v="2"/>
    <d v="2016-08-01T00:00:00"/>
    <x v="4"/>
    <n v="5703530"/>
    <n v="4.5599999999999996"/>
    <n v="1"/>
  </r>
  <r>
    <s v="COUNTY"/>
    <x v="14"/>
    <s v="833386"/>
    <n v="4.5599999999999996"/>
    <n v="4.5599999999999996"/>
    <x v="2"/>
    <d v="2016-08-01T00:00:00"/>
    <x v="4"/>
    <n v="5770800"/>
    <n v="4.5599999999999996"/>
    <n v="1"/>
  </r>
  <r>
    <s v="COUNTY"/>
    <x v="14"/>
    <s v="833387"/>
    <n v="4.5599999999999996"/>
    <n v="4.5599999999999996"/>
    <x v="2"/>
    <d v="2016-08-01T00:00:00"/>
    <x v="4"/>
    <n v="5015738"/>
    <n v="4.5599999999999996"/>
    <n v="1"/>
  </r>
  <r>
    <s v="COUNTY"/>
    <x v="14"/>
    <s v="834092"/>
    <n v="4.5599999999999996"/>
    <n v="4.5599999999999996"/>
    <x v="2"/>
    <d v="2016-08-02T00:00:00"/>
    <x v="4"/>
    <n v="5001283"/>
    <n v="4.5599999999999996"/>
    <n v="1"/>
  </r>
  <r>
    <s v="COUNTY"/>
    <x v="14"/>
    <s v="834097"/>
    <n v="4.5599999999999996"/>
    <n v="4.5599999999999996"/>
    <x v="2"/>
    <d v="2016-08-02T00:00:00"/>
    <x v="4"/>
    <n v="5001565"/>
    <n v="4.5599999999999996"/>
    <n v="1"/>
  </r>
  <r>
    <s v="COUNTY"/>
    <x v="14"/>
    <s v="834098"/>
    <n v="4.5599999999999996"/>
    <n v="4.5599999999999996"/>
    <x v="2"/>
    <d v="2016-08-02T00:00:00"/>
    <x v="4"/>
    <n v="5747700"/>
    <n v="4.5599999999999996"/>
    <n v="1"/>
  </r>
  <r>
    <s v="COUNTY"/>
    <x v="14"/>
    <s v="834099"/>
    <n v="4.5599999999999996"/>
    <n v="4.5599999999999996"/>
    <x v="2"/>
    <d v="2016-08-02T00:00:00"/>
    <x v="4"/>
    <n v="5756700"/>
    <n v="4.5599999999999996"/>
    <n v="1"/>
  </r>
  <r>
    <s v="COUNTY"/>
    <x v="14"/>
    <s v="834100"/>
    <n v="4.5599999999999996"/>
    <n v="4.5599999999999996"/>
    <x v="2"/>
    <d v="2016-08-02T00:00:00"/>
    <x v="4"/>
    <n v="5005018"/>
    <n v="4.5599999999999996"/>
    <n v="1"/>
  </r>
  <r>
    <s v="COUNTY"/>
    <x v="14"/>
    <s v="834103"/>
    <n v="4.5599999999999996"/>
    <n v="4.5599999999999996"/>
    <x v="2"/>
    <d v="2016-08-02T00:00:00"/>
    <x v="4"/>
    <n v="5005721"/>
    <n v="4.5599999999999996"/>
    <n v="1"/>
  </r>
  <r>
    <s v="COUNTY"/>
    <x v="14"/>
    <s v="834104"/>
    <n v="4.5599999999999996"/>
    <n v="4.5599999999999996"/>
    <x v="2"/>
    <d v="2016-08-02T00:00:00"/>
    <x v="4"/>
    <n v="5763290"/>
    <n v="4.5599999999999996"/>
    <n v="1"/>
  </r>
  <r>
    <s v="COUNTY"/>
    <x v="14"/>
    <s v="834105"/>
    <n v="4.5599999999999996"/>
    <n v="4.5599999999999996"/>
    <x v="2"/>
    <d v="2016-08-02T00:00:00"/>
    <x v="4"/>
    <n v="5746890"/>
    <n v="4.5599999999999996"/>
    <n v="1"/>
  </r>
  <r>
    <s v="COUNTY"/>
    <x v="14"/>
    <s v="834106"/>
    <n v="4.5599999999999996"/>
    <n v="4.5599999999999996"/>
    <x v="2"/>
    <d v="2016-08-02T00:00:00"/>
    <x v="4"/>
    <n v="5015826"/>
    <n v="4.5599999999999996"/>
    <n v="1"/>
  </r>
  <r>
    <s v="COUNTY"/>
    <x v="14"/>
    <s v="834107"/>
    <n v="4.5599999999999996"/>
    <n v="4.5599999999999996"/>
    <x v="2"/>
    <d v="2016-08-02T00:00:00"/>
    <x v="4"/>
    <n v="5760460"/>
    <n v="4.5599999999999996"/>
    <n v="1"/>
  </r>
  <r>
    <s v="COUNTY"/>
    <x v="14"/>
    <s v="834579"/>
    <n v="4.5599999999999996"/>
    <n v="4.5599999999999996"/>
    <x v="2"/>
    <d v="2016-08-03T00:00:00"/>
    <x v="4"/>
    <n v="5006847"/>
    <n v="4.5599999999999996"/>
    <n v="1"/>
  </r>
  <r>
    <s v="COUNTY"/>
    <x v="14"/>
    <s v="834580"/>
    <n v="4.5599999999999996"/>
    <n v="4.5599999999999996"/>
    <x v="2"/>
    <d v="2016-08-03T00:00:00"/>
    <x v="4"/>
    <n v="5762580"/>
    <n v="4.5599999999999996"/>
    <n v="1"/>
  </r>
  <r>
    <s v="COUNTY"/>
    <x v="14"/>
    <s v="834581"/>
    <n v="4.5599999999999996"/>
    <n v="4.5599999999999996"/>
    <x v="2"/>
    <d v="2016-08-03T00:00:00"/>
    <x v="4"/>
    <n v="5741400"/>
    <n v="4.5599999999999996"/>
    <n v="1"/>
  </r>
  <r>
    <s v="COUNTY"/>
    <x v="14"/>
    <s v="834583"/>
    <n v="4.5599999999999996"/>
    <n v="4.5599999999999996"/>
    <x v="2"/>
    <d v="2016-08-03T00:00:00"/>
    <x v="4"/>
    <n v="5729260"/>
    <n v="4.5599999999999996"/>
    <n v="1"/>
  </r>
  <r>
    <s v="COUNTY"/>
    <x v="14"/>
    <s v="835374"/>
    <n v="4.5599999999999996"/>
    <n v="4.5599999999999996"/>
    <x v="2"/>
    <d v="2016-08-04T00:00:00"/>
    <x v="4"/>
    <n v="5001206"/>
    <n v="4.5599999999999996"/>
    <n v="1"/>
  </r>
  <r>
    <s v="COUNTY"/>
    <x v="14"/>
    <s v="835381"/>
    <n v="4.5599999999999996"/>
    <n v="4.5599999999999996"/>
    <x v="2"/>
    <d v="2016-08-04T00:00:00"/>
    <x v="4"/>
    <n v="5749100"/>
    <n v="4.5599999999999996"/>
    <n v="1"/>
  </r>
  <r>
    <s v="COUNTY"/>
    <x v="14"/>
    <s v="835382"/>
    <n v="4.5599999999999996"/>
    <n v="4.5599999999999996"/>
    <x v="2"/>
    <d v="2016-08-04T00:00:00"/>
    <x v="4"/>
    <n v="5006528"/>
    <n v="4.5599999999999996"/>
    <n v="1"/>
  </r>
  <r>
    <s v="COUNTY"/>
    <x v="14"/>
    <s v="835391"/>
    <n v="4.5599999999999996"/>
    <n v="4.5599999999999996"/>
    <x v="2"/>
    <d v="2016-08-04T00:00:00"/>
    <x v="4"/>
    <n v="5006164"/>
    <n v="4.5599999999999996"/>
    <n v="1"/>
  </r>
  <r>
    <s v="COUNTY"/>
    <x v="14"/>
    <s v="836057"/>
    <n v="4.5599999999999996"/>
    <n v="4.5599999999999996"/>
    <x v="2"/>
    <d v="2016-08-05T00:00:00"/>
    <x v="4"/>
    <n v="5781800"/>
    <n v="4.5599999999999996"/>
    <n v="1"/>
  </r>
  <r>
    <s v="COUNTY"/>
    <x v="14"/>
    <s v="836059"/>
    <n v="4.5599999999999996"/>
    <n v="4.5599999999999996"/>
    <x v="2"/>
    <d v="2016-08-05T00:00:00"/>
    <x v="4"/>
    <n v="5005394"/>
    <n v="4.5599999999999996"/>
    <n v="1"/>
  </r>
  <r>
    <s v="COUNTY"/>
    <x v="14"/>
    <s v="836061"/>
    <n v="4.5599999999999996"/>
    <n v="4.5599999999999996"/>
    <x v="2"/>
    <d v="2016-08-05T00:00:00"/>
    <x v="4"/>
    <n v="5768970"/>
    <n v="4.5599999999999996"/>
    <n v="1"/>
  </r>
  <r>
    <s v="COUNTY"/>
    <x v="14"/>
    <s v="836063"/>
    <n v="4.5599999999999996"/>
    <n v="4.5599999999999996"/>
    <x v="2"/>
    <d v="2016-08-05T00:00:00"/>
    <x v="4"/>
    <n v="5001089"/>
    <n v="4.5599999999999996"/>
    <n v="1"/>
  </r>
  <r>
    <s v="COUNTY"/>
    <x v="14"/>
    <s v="836064"/>
    <n v="4.5599999999999996"/>
    <n v="4.5599999999999996"/>
    <x v="2"/>
    <d v="2016-08-05T00:00:00"/>
    <x v="4"/>
    <n v="5760480"/>
    <n v="4.5599999999999996"/>
    <n v="1"/>
  </r>
  <r>
    <s v="AWH"/>
    <x v="14"/>
    <s v="836456"/>
    <n v="4.5599999999999996"/>
    <n v="4.5599999999999996"/>
    <x v="2"/>
    <d v="2016-08-08T00:00:00"/>
    <x v="4"/>
    <n v="5758540"/>
    <n v="4.5599999999999996"/>
    <n v="1"/>
  </r>
  <r>
    <s v="COUNTY"/>
    <x v="14"/>
    <s v="836458"/>
    <n v="4.5599999999999996"/>
    <n v="4.5599999999999996"/>
    <x v="2"/>
    <d v="2016-08-08T00:00:00"/>
    <x v="4"/>
    <n v="5015875"/>
    <n v="4.5599999999999996"/>
    <n v="1"/>
  </r>
  <r>
    <s v="COUNTY"/>
    <x v="14"/>
    <s v="836459"/>
    <n v="4.5599999999999996"/>
    <n v="4.5599999999999996"/>
    <x v="2"/>
    <d v="2016-08-08T00:00:00"/>
    <x v="4"/>
    <n v="5783720"/>
    <n v="4.5599999999999996"/>
    <n v="1"/>
  </r>
  <r>
    <s v="COUNTY"/>
    <x v="14"/>
    <s v="836460"/>
    <n v="4.5599999999999996"/>
    <n v="4.5599999999999996"/>
    <x v="2"/>
    <d v="2016-08-08T00:00:00"/>
    <x v="4"/>
    <n v="5006736"/>
    <n v="4.5599999999999996"/>
    <n v="1"/>
  </r>
  <r>
    <s v="COUNTY"/>
    <x v="14"/>
    <s v="836461"/>
    <n v="4.5599999999999996"/>
    <n v="4.5599999999999996"/>
    <x v="2"/>
    <d v="2016-08-08T00:00:00"/>
    <x v="4"/>
    <n v="5759230"/>
    <n v="4.5599999999999996"/>
    <n v="1"/>
  </r>
  <r>
    <s v="COUNTY"/>
    <x v="14"/>
    <s v="836462"/>
    <n v="4.5599999999999996"/>
    <n v="4.5599999999999996"/>
    <x v="2"/>
    <d v="2016-08-08T00:00:00"/>
    <x v="4"/>
    <n v="5723230"/>
    <n v="4.5599999999999996"/>
    <n v="1"/>
  </r>
  <r>
    <s v="COUNTY"/>
    <x v="14"/>
    <s v="836967"/>
    <n v="4.5599999999999996"/>
    <n v="4.5599999999999996"/>
    <x v="2"/>
    <d v="2016-08-09T00:00:00"/>
    <x v="4"/>
    <n v="5001120"/>
    <n v="4.5599999999999996"/>
    <n v="1"/>
  </r>
  <r>
    <s v="COUNTY"/>
    <x v="14"/>
    <s v="836969"/>
    <n v="4.5599999999999996"/>
    <n v="4.5599999999999996"/>
    <x v="2"/>
    <d v="2016-08-09T00:00:00"/>
    <x v="4"/>
    <n v="5783760"/>
    <n v="4.5599999999999996"/>
    <n v="1"/>
  </r>
  <r>
    <s v="COUNTY"/>
    <x v="14"/>
    <s v="836973"/>
    <n v="4.5599999999999996"/>
    <n v="4.5599999999999996"/>
    <x v="2"/>
    <d v="2016-08-09T00:00:00"/>
    <x v="4"/>
    <n v="5728860"/>
    <n v="4.5599999999999996"/>
    <n v="1"/>
  </r>
  <r>
    <s v="COUNTY"/>
    <x v="14"/>
    <s v="836976"/>
    <n v="4.5599999999999996"/>
    <n v="4.5599999999999996"/>
    <x v="2"/>
    <d v="2016-08-09T00:00:00"/>
    <x v="4"/>
    <n v="5705520"/>
    <n v="4.5599999999999996"/>
    <n v="1"/>
  </r>
  <r>
    <s v="COUNTY"/>
    <x v="14"/>
    <s v="836977"/>
    <n v="4.5599999999999996"/>
    <n v="4.5599999999999996"/>
    <x v="2"/>
    <d v="2016-08-09T00:00:00"/>
    <x v="4"/>
    <n v="5005917"/>
    <n v="4.5599999999999996"/>
    <n v="1"/>
  </r>
  <r>
    <s v="COUNTY"/>
    <x v="14"/>
    <s v="836979"/>
    <n v="4.5599999999999996"/>
    <n v="4.5599999999999996"/>
    <x v="2"/>
    <d v="2016-08-09T00:00:00"/>
    <x v="4"/>
    <n v="5747480"/>
    <n v="4.5599999999999996"/>
    <n v="1"/>
  </r>
  <r>
    <s v="COUNTY"/>
    <x v="14"/>
    <s v="836981"/>
    <n v="4.5599999999999996"/>
    <n v="4.5599999999999996"/>
    <x v="2"/>
    <d v="2016-08-09T00:00:00"/>
    <x v="4"/>
    <n v="5745420"/>
    <n v="4.5599999999999996"/>
    <n v="1"/>
  </r>
  <r>
    <s v="COUNTY"/>
    <x v="14"/>
    <s v="836984"/>
    <n v="4.5599999999999996"/>
    <n v="4.5599999999999996"/>
    <x v="2"/>
    <d v="2016-08-09T00:00:00"/>
    <x v="4"/>
    <n v="5005096"/>
    <n v="4.5599999999999996"/>
    <n v="1"/>
  </r>
  <r>
    <s v="COUNTY"/>
    <x v="14"/>
    <s v="836992"/>
    <n v="4.5599999999999996"/>
    <n v="4.5599999999999996"/>
    <x v="2"/>
    <d v="2016-08-09T00:00:00"/>
    <x v="4"/>
    <n v="5005080"/>
    <n v="4.5599999999999996"/>
    <n v="1"/>
  </r>
  <r>
    <s v="COUNTY"/>
    <x v="14"/>
    <s v="838151"/>
    <n v="4.5599999999999996"/>
    <n v="4.5599999999999996"/>
    <x v="2"/>
    <d v="2016-08-10T00:00:00"/>
    <x v="4"/>
    <n v="5004702"/>
    <n v="4.5599999999999996"/>
    <n v="1"/>
  </r>
  <r>
    <s v="COUNTY"/>
    <x v="14"/>
    <s v="838153"/>
    <n v="4.5599999999999996"/>
    <n v="4.5599999999999996"/>
    <x v="2"/>
    <d v="2016-08-10T00:00:00"/>
    <x v="4"/>
    <n v="5004605"/>
    <n v="4.5599999999999996"/>
    <n v="1"/>
  </r>
  <r>
    <s v="COUNTY"/>
    <x v="14"/>
    <s v="838154"/>
    <n v="4.5599999999999996"/>
    <n v="4.5599999999999996"/>
    <x v="2"/>
    <d v="2016-08-10T00:00:00"/>
    <x v="4"/>
    <n v="5013079"/>
    <n v="4.5599999999999996"/>
    <n v="1"/>
  </r>
  <r>
    <s v="COUNTY"/>
    <x v="14"/>
    <s v="838155"/>
    <n v="4.5599999999999996"/>
    <n v="4.5599999999999996"/>
    <x v="2"/>
    <d v="2016-08-10T00:00:00"/>
    <x v="4"/>
    <n v="5006234"/>
    <n v="4.5599999999999996"/>
    <n v="1"/>
  </r>
  <r>
    <s v="COUNTY"/>
    <x v="14"/>
    <s v="838117"/>
    <n v="4.5599999999999996"/>
    <n v="4.5599999999999996"/>
    <x v="2"/>
    <d v="2016-08-11T00:00:00"/>
    <x v="4"/>
    <n v="5014509"/>
    <n v="4.5599999999999996"/>
    <n v="1"/>
  </r>
  <r>
    <s v="COUNTY"/>
    <x v="14"/>
    <s v="838120"/>
    <n v="4.5599999999999996"/>
    <n v="4.5599999999999996"/>
    <x v="2"/>
    <d v="2016-08-11T00:00:00"/>
    <x v="4"/>
    <n v="5004357"/>
    <n v="4.5599999999999996"/>
    <n v="1"/>
  </r>
  <r>
    <s v="COUNTY"/>
    <x v="14"/>
    <s v="838121"/>
    <n v="4.5599999999999996"/>
    <n v="4.5599999999999996"/>
    <x v="2"/>
    <d v="2016-08-11T00:00:00"/>
    <x v="4"/>
    <n v="5759250"/>
    <n v="4.5599999999999996"/>
    <n v="1"/>
  </r>
  <r>
    <s v="COUNTY"/>
    <x v="14"/>
    <s v="838126"/>
    <n v="4.5599999999999996"/>
    <n v="4.5599999999999996"/>
    <x v="2"/>
    <d v="2016-08-11T00:00:00"/>
    <x v="4"/>
    <n v="5769940"/>
    <n v="4.5599999999999996"/>
    <n v="1"/>
  </r>
  <r>
    <s v="COUNTY"/>
    <x v="14"/>
    <s v="838687"/>
    <n v="4.5599999999999996"/>
    <n v="4.5599999999999996"/>
    <x v="2"/>
    <d v="2016-08-12T00:00:00"/>
    <x v="4"/>
    <n v="5709330"/>
    <n v="4.5599999999999996"/>
    <n v="1"/>
  </r>
  <r>
    <s v="COUNTY"/>
    <x v="14"/>
    <s v="838688"/>
    <n v="4.5599999999999996"/>
    <n v="4.5599999999999996"/>
    <x v="2"/>
    <d v="2016-08-12T00:00:00"/>
    <x v="4"/>
    <n v="5731580"/>
    <n v="4.5599999999999996"/>
    <n v="1"/>
  </r>
  <r>
    <s v="COUNTY"/>
    <x v="14"/>
    <s v="838689"/>
    <n v="4.5599999999999996"/>
    <n v="4.5599999999999996"/>
    <x v="2"/>
    <d v="2016-08-12T00:00:00"/>
    <x v="4"/>
    <n v="5768970"/>
    <n v="4.5599999999999996"/>
    <n v="1"/>
  </r>
  <r>
    <s v="COUNTY"/>
    <x v="14"/>
    <s v="838690"/>
    <n v="4.5599999999999996"/>
    <n v="4.5599999999999996"/>
    <x v="2"/>
    <d v="2016-08-12T00:00:00"/>
    <x v="4"/>
    <n v="5701250"/>
    <n v="4.5599999999999996"/>
    <n v="1"/>
  </r>
  <r>
    <s v="COUNTY"/>
    <x v="14"/>
    <s v="838692"/>
    <n v="4.5599999999999996"/>
    <n v="4.5599999999999996"/>
    <x v="2"/>
    <d v="2016-08-12T00:00:00"/>
    <x v="4"/>
    <n v="5726680"/>
    <n v="4.5599999999999996"/>
    <n v="1"/>
  </r>
  <r>
    <s v="COUNTY"/>
    <x v="14"/>
    <s v="838693"/>
    <n v="4.5599999999999996"/>
    <n v="4.5599999999999996"/>
    <x v="2"/>
    <d v="2016-08-12T00:00:00"/>
    <x v="4"/>
    <n v="5012725"/>
    <n v="4.5599999999999996"/>
    <n v="1"/>
  </r>
  <r>
    <s v="COUNTY"/>
    <x v="14"/>
    <s v="839248"/>
    <n v="4.5599999999999996"/>
    <n v="4.5599999999999996"/>
    <x v="2"/>
    <d v="2016-08-15T00:00:00"/>
    <x v="4"/>
    <n v="5763470"/>
    <n v="4.5599999999999996"/>
    <n v="1"/>
  </r>
  <r>
    <s v="AWH"/>
    <x v="14"/>
    <s v="839249"/>
    <n v="4.5599999999999996"/>
    <n v="4.5599999999999996"/>
    <x v="2"/>
    <d v="2016-08-15T00:00:00"/>
    <x v="4"/>
    <n v="5016048"/>
    <n v="4.5599999999999996"/>
    <n v="1"/>
  </r>
  <r>
    <s v="AWH"/>
    <x v="14"/>
    <s v="839250"/>
    <n v="4.5599999999999996"/>
    <n v="4.5599999999999996"/>
    <x v="2"/>
    <d v="2016-08-15T00:00:00"/>
    <x v="4"/>
    <n v="5015219"/>
    <n v="4.5599999999999996"/>
    <n v="1"/>
  </r>
  <r>
    <s v="COUNTY"/>
    <x v="14"/>
    <s v="839251"/>
    <n v="4.5599999999999996"/>
    <n v="4.5599999999999996"/>
    <x v="2"/>
    <d v="2016-08-15T00:00:00"/>
    <x v="4"/>
    <n v="5016324"/>
    <n v="4.5599999999999996"/>
    <n v="1"/>
  </r>
  <r>
    <s v="COUNTY"/>
    <x v="14"/>
    <s v="839253"/>
    <n v="4.5599999999999996"/>
    <n v="4.5599999999999996"/>
    <x v="2"/>
    <d v="2016-08-15T00:00:00"/>
    <x v="4"/>
    <n v="5778310"/>
    <n v="4.5599999999999996"/>
    <n v="1"/>
  </r>
  <r>
    <s v="COUNTY"/>
    <x v="14"/>
    <s v="839255"/>
    <n v="4.5599999999999996"/>
    <n v="4.5599999999999996"/>
    <x v="2"/>
    <d v="2016-08-15T00:00:00"/>
    <x v="4"/>
    <n v="5783720"/>
    <n v="4.5599999999999996"/>
    <n v="1"/>
  </r>
  <r>
    <s v="COUNTY"/>
    <x v="14"/>
    <s v="839256"/>
    <n v="4.5599999999999996"/>
    <n v="4.5599999999999996"/>
    <x v="2"/>
    <d v="2016-08-15T00:00:00"/>
    <x v="4"/>
    <n v="5761410"/>
    <n v="4.5599999999999996"/>
    <n v="1"/>
  </r>
  <r>
    <s v="COUNTY"/>
    <x v="14"/>
    <s v="839257"/>
    <n v="4.5599999999999996"/>
    <n v="4.5599999999999996"/>
    <x v="2"/>
    <d v="2016-08-15T00:00:00"/>
    <x v="4"/>
    <n v="5014091"/>
    <n v="4.5599999999999996"/>
    <n v="1"/>
  </r>
  <r>
    <s v="COUNTY"/>
    <x v="14"/>
    <s v="839369"/>
    <n v="4.5599999999999996"/>
    <n v="4.5599999999999996"/>
    <x v="2"/>
    <d v="2016-08-16T00:00:00"/>
    <x v="4"/>
    <n v="5004909"/>
    <n v="4.5599999999999996"/>
    <n v="1"/>
  </r>
  <r>
    <s v="COUNTY"/>
    <x v="14"/>
    <s v="839370"/>
    <n v="4.5599999999999996"/>
    <n v="4.5599999999999996"/>
    <x v="2"/>
    <d v="2016-08-16T00:00:00"/>
    <x v="4"/>
    <n v="5717420"/>
    <n v="4.5599999999999996"/>
    <n v="1"/>
  </r>
  <r>
    <s v="COUNTY"/>
    <x v="14"/>
    <s v="839371"/>
    <n v="4.5599999999999996"/>
    <n v="4.5599999999999996"/>
    <x v="2"/>
    <d v="2016-08-16T00:00:00"/>
    <x v="4"/>
    <n v="5014549"/>
    <n v="4.5599999999999996"/>
    <n v="1"/>
  </r>
  <r>
    <s v="COUNTY"/>
    <x v="14"/>
    <s v="839372"/>
    <n v="4.5599999999999996"/>
    <n v="4.5599999999999996"/>
    <x v="2"/>
    <d v="2016-08-16T00:00:00"/>
    <x v="4"/>
    <n v="5724670"/>
    <n v="4.5599999999999996"/>
    <n v="1"/>
  </r>
  <r>
    <s v="COUNTY"/>
    <x v="14"/>
    <s v="839375"/>
    <n v="4.5599999999999996"/>
    <n v="4.5599999999999996"/>
    <x v="2"/>
    <d v="2016-08-16T00:00:00"/>
    <x v="4"/>
    <n v="5011772"/>
    <n v="4.5599999999999996"/>
    <n v="1"/>
  </r>
  <r>
    <s v="COUNTY"/>
    <x v="14"/>
    <s v="839379"/>
    <n v="4.5599999999999996"/>
    <n v="4.5599999999999996"/>
    <x v="2"/>
    <d v="2016-08-16T00:00:00"/>
    <x v="4"/>
    <n v="5763920"/>
    <n v="4.5599999999999996"/>
    <n v="1"/>
  </r>
  <r>
    <s v="COUNTY"/>
    <x v="14"/>
    <s v="839381"/>
    <n v="4.5599999999999996"/>
    <n v="4.5599999999999996"/>
    <x v="2"/>
    <d v="2016-08-16T00:00:00"/>
    <x v="4"/>
    <n v="5776710"/>
    <n v="4.5599999999999996"/>
    <n v="1"/>
  </r>
  <r>
    <s v="COUNTY"/>
    <x v="14"/>
    <s v="839386"/>
    <n v="4.5599999999999996"/>
    <n v="4.5599999999999996"/>
    <x v="2"/>
    <d v="2016-08-16T00:00:00"/>
    <x v="4"/>
    <n v="5010457"/>
    <n v="4.5599999999999996"/>
    <n v="1"/>
  </r>
  <r>
    <s v="COUNTY"/>
    <x v="14"/>
    <s v="839393"/>
    <n v="4.5599999999999996"/>
    <n v="4.5599999999999996"/>
    <x v="2"/>
    <d v="2016-08-16T00:00:00"/>
    <x v="4"/>
    <n v="5782980"/>
    <n v="4.5599999999999996"/>
    <n v="1"/>
  </r>
  <r>
    <s v="COUNTY"/>
    <x v="14"/>
    <s v="839395"/>
    <n v="4.5599999999999996"/>
    <n v="4.5599999999999996"/>
    <x v="2"/>
    <d v="2016-08-16T00:00:00"/>
    <x v="4"/>
    <n v="5759530"/>
    <n v="4.5599999999999996"/>
    <n v="1"/>
  </r>
  <r>
    <s v="COUNTY"/>
    <x v="14"/>
    <s v="840010"/>
    <n v="4.5599999999999996"/>
    <n v="4.5599999999999996"/>
    <x v="2"/>
    <d v="2016-08-17T00:00:00"/>
    <x v="4"/>
    <n v="5004849"/>
    <n v="4.5599999999999996"/>
    <n v="1"/>
  </r>
  <r>
    <s v="COUNTY"/>
    <x v="14"/>
    <s v="840014"/>
    <n v="4.5599999999999996"/>
    <n v="4.5599999999999996"/>
    <x v="2"/>
    <d v="2016-08-17T00:00:00"/>
    <x v="4"/>
    <n v="5015884"/>
    <n v="4.5599999999999996"/>
    <n v="1"/>
  </r>
  <r>
    <s v="COUNTY"/>
    <x v="14"/>
    <s v="840017"/>
    <n v="4.5599999999999996"/>
    <n v="4.5599999999999996"/>
    <x v="2"/>
    <d v="2016-08-17T00:00:00"/>
    <x v="4"/>
    <n v="5749210"/>
    <n v="4.5599999999999996"/>
    <n v="1"/>
  </r>
  <r>
    <s v="COUNTY"/>
    <x v="14"/>
    <s v="840019"/>
    <n v="4.5599999999999996"/>
    <n v="4.5599999999999996"/>
    <x v="2"/>
    <d v="2016-08-17T00:00:00"/>
    <x v="4"/>
    <n v="5006080"/>
    <n v="4.5599999999999996"/>
    <n v="1"/>
  </r>
  <r>
    <s v="COUNTY"/>
    <x v="14"/>
    <s v="840557"/>
    <n v="4.5599999999999996"/>
    <n v="4.5599999999999996"/>
    <x v="2"/>
    <d v="2016-08-18T00:00:00"/>
    <x v="4"/>
    <n v="5012996"/>
    <n v="4.5599999999999996"/>
    <n v="1"/>
  </r>
  <r>
    <s v="COUNTY"/>
    <x v="14"/>
    <s v="840976"/>
    <n v="4.5599999999999996"/>
    <n v="4.5599999999999996"/>
    <x v="2"/>
    <d v="2016-08-19T00:00:00"/>
    <x v="4"/>
    <n v="5004042"/>
    <n v="4.5599999999999996"/>
    <n v="1"/>
  </r>
  <r>
    <s v="COUNTY"/>
    <x v="14"/>
    <s v="841692"/>
    <n v="4.5599999999999996"/>
    <n v="4.5599999999999996"/>
    <x v="2"/>
    <d v="2016-08-22T00:00:00"/>
    <x v="4"/>
    <n v="5014840"/>
    <n v="4.5599999999999996"/>
    <n v="1"/>
  </r>
  <r>
    <s v="COUNTY"/>
    <x v="14"/>
    <s v="841693"/>
    <n v="4.5599999999999996"/>
    <n v="4.5599999999999996"/>
    <x v="2"/>
    <d v="2016-08-22T00:00:00"/>
    <x v="4"/>
    <n v="5723930"/>
    <n v="4.5599999999999996"/>
    <n v="1"/>
  </r>
  <r>
    <s v="COUNTY"/>
    <x v="14"/>
    <s v="841694"/>
    <n v="4.5599999999999996"/>
    <n v="4.5599999999999996"/>
    <x v="2"/>
    <d v="2016-08-22T00:00:00"/>
    <x v="4"/>
    <n v="5728480"/>
    <n v="4.5599999999999996"/>
    <n v="1"/>
  </r>
  <r>
    <s v="AWH"/>
    <x v="14"/>
    <s v="841698"/>
    <n v="4.5599999999999996"/>
    <n v="4.5599999999999996"/>
    <x v="2"/>
    <d v="2016-08-22T00:00:00"/>
    <x v="4"/>
    <n v="5759190"/>
    <n v="4.5599999999999996"/>
    <n v="1"/>
  </r>
  <r>
    <s v="COUNTY"/>
    <x v="14"/>
    <s v="841699"/>
    <n v="4.5599999999999996"/>
    <n v="4.5599999999999996"/>
    <x v="2"/>
    <d v="2016-08-22T00:00:00"/>
    <x v="4"/>
    <n v="5770400"/>
    <n v="4.5599999999999996"/>
    <n v="1"/>
  </r>
  <r>
    <s v="COUNTY"/>
    <x v="14"/>
    <s v="841700"/>
    <n v="4.5599999999999996"/>
    <n v="4.5599999999999996"/>
    <x v="2"/>
    <d v="2016-08-22T00:00:00"/>
    <x v="4"/>
    <n v="5779890"/>
    <n v="4.5599999999999996"/>
    <n v="1"/>
  </r>
  <r>
    <s v="COUNTY"/>
    <x v="14"/>
    <s v="841702"/>
    <n v="4.5599999999999996"/>
    <n v="4.5599999999999996"/>
    <x v="2"/>
    <d v="2016-08-22T00:00:00"/>
    <x v="4"/>
    <n v="5773840"/>
    <n v="4.5599999999999996"/>
    <n v="1"/>
  </r>
  <r>
    <s v="COUNTY"/>
    <x v="14"/>
    <s v="841703"/>
    <n v="4.5599999999999996"/>
    <n v="4.5599999999999996"/>
    <x v="2"/>
    <d v="2016-08-22T00:00:00"/>
    <x v="4"/>
    <n v="5764180"/>
    <n v="4.5599999999999996"/>
    <n v="1"/>
  </r>
  <r>
    <s v="COUNTY"/>
    <x v="14"/>
    <s v="843201"/>
    <n v="4.5599999999999996"/>
    <n v="4.5599999999999996"/>
    <x v="2"/>
    <d v="2016-08-23T00:00:00"/>
    <x v="4"/>
    <n v="5707990"/>
    <n v="4.5599999999999996"/>
    <n v="1"/>
  </r>
  <r>
    <s v="COUNTY"/>
    <x v="14"/>
    <s v="843203"/>
    <n v="4.5599999999999996"/>
    <n v="4.5599999999999996"/>
    <x v="2"/>
    <d v="2016-08-23T00:00:00"/>
    <x v="4"/>
    <n v="5007350"/>
    <n v="4.5599999999999996"/>
    <n v="1"/>
  </r>
  <r>
    <s v="COUNTY"/>
    <x v="14"/>
    <s v="843204"/>
    <n v="4.5599999999999996"/>
    <n v="4.5599999999999996"/>
    <x v="2"/>
    <d v="2016-08-23T00:00:00"/>
    <x v="4"/>
    <n v="5774020"/>
    <n v="4.5599999999999996"/>
    <n v="1"/>
  </r>
  <r>
    <s v="COUNTY"/>
    <x v="14"/>
    <s v="843205"/>
    <n v="4.5599999999999996"/>
    <n v="4.5599999999999996"/>
    <x v="2"/>
    <d v="2016-08-23T00:00:00"/>
    <x v="4"/>
    <n v="5728850"/>
    <n v="4.5599999999999996"/>
    <n v="1"/>
  </r>
  <r>
    <s v="COUNTY"/>
    <x v="14"/>
    <s v="843209"/>
    <n v="4.5599999999999996"/>
    <n v="4.5599999999999996"/>
    <x v="2"/>
    <d v="2016-08-23T00:00:00"/>
    <x v="4"/>
    <n v="5745500"/>
    <n v="4.5599999999999996"/>
    <n v="1"/>
  </r>
  <r>
    <s v="COUNTY"/>
    <x v="14"/>
    <s v="843213"/>
    <n v="4.5599999999999996"/>
    <n v="4.5599999999999996"/>
    <x v="2"/>
    <d v="2016-08-23T00:00:00"/>
    <x v="4"/>
    <n v="5010098"/>
    <n v="4.5599999999999996"/>
    <n v="1"/>
  </r>
  <r>
    <s v="COUNTY"/>
    <x v="14"/>
    <s v="843218"/>
    <n v="4.5599999999999996"/>
    <n v="4.5599999999999996"/>
    <x v="2"/>
    <d v="2016-08-23T00:00:00"/>
    <x v="4"/>
    <n v="5727490"/>
    <n v="4.5599999999999996"/>
    <n v="1"/>
  </r>
  <r>
    <s v="COUNTY"/>
    <x v="14"/>
    <s v="843222"/>
    <n v="4.5599999999999996"/>
    <n v="4.5599999999999996"/>
    <x v="2"/>
    <d v="2016-08-23T00:00:00"/>
    <x v="4"/>
    <n v="5762840"/>
    <n v="4.5599999999999996"/>
    <n v="1"/>
  </r>
  <r>
    <s v="COUNTY"/>
    <x v="14"/>
    <s v="843223"/>
    <n v="4.5599999999999996"/>
    <n v="4.5599999999999996"/>
    <x v="2"/>
    <d v="2016-08-23T00:00:00"/>
    <x v="4"/>
    <n v="5778740"/>
    <n v="4.5599999999999996"/>
    <n v="1"/>
  </r>
  <r>
    <s v="COUNTY"/>
    <x v="14"/>
    <s v="843225"/>
    <n v="4.5599999999999996"/>
    <n v="4.5599999999999996"/>
    <x v="2"/>
    <d v="2016-08-23T00:00:00"/>
    <x v="4"/>
    <n v="5721200"/>
    <n v="4.5599999999999996"/>
    <n v="1"/>
  </r>
  <r>
    <s v="COUNTY"/>
    <x v="14"/>
    <s v="843226"/>
    <n v="4.5599999999999996"/>
    <n v="4.5599999999999996"/>
    <x v="2"/>
    <d v="2016-08-23T00:00:00"/>
    <x v="4"/>
    <n v="5005310"/>
    <n v="4.5599999999999996"/>
    <n v="1"/>
  </r>
  <r>
    <s v="COUNTY"/>
    <x v="14"/>
    <s v="843253"/>
    <n v="4.5599999999999996"/>
    <n v="4.5599999999999996"/>
    <x v="2"/>
    <d v="2016-08-24T00:00:00"/>
    <x v="4"/>
    <n v="5004109"/>
    <n v="4.5599999999999996"/>
    <n v="1"/>
  </r>
  <r>
    <s v="COUNTY"/>
    <x v="14"/>
    <s v="843254"/>
    <n v="4.5599999999999996"/>
    <n v="4.5599999999999996"/>
    <x v="2"/>
    <d v="2016-08-24T00:00:00"/>
    <x v="4"/>
    <n v="5004216"/>
    <n v="4.5599999999999996"/>
    <n v="1"/>
  </r>
  <r>
    <s v="COUNTY"/>
    <x v="14"/>
    <s v="845282"/>
    <n v="4.5599999999999996"/>
    <n v="4.5599999999999996"/>
    <x v="2"/>
    <d v="2016-08-25T00:00:00"/>
    <x v="4"/>
    <n v="5762360"/>
    <n v="4.5599999999999996"/>
    <n v="1"/>
  </r>
  <r>
    <s v="COUNTY"/>
    <x v="14"/>
    <s v="845299"/>
    <n v="4.5599999999999996"/>
    <n v="4.5599999999999996"/>
    <x v="2"/>
    <d v="2016-08-25T00:00:00"/>
    <x v="4"/>
    <n v="5756090"/>
    <n v="4.5599999999999996"/>
    <n v="1"/>
  </r>
  <r>
    <s v="COUNTY"/>
    <x v="14"/>
    <s v="845301"/>
    <n v="4.5599999999999996"/>
    <n v="4.5599999999999996"/>
    <x v="2"/>
    <d v="2016-08-25T00:00:00"/>
    <x v="4"/>
    <n v="5001123"/>
    <n v="4.5599999999999996"/>
    <n v="1"/>
  </r>
  <r>
    <s v="COUNTY"/>
    <x v="14"/>
    <s v="845325"/>
    <n v="4.5599999999999996"/>
    <n v="4.5599999999999996"/>
    <x v="2"/>
    <d v="2016-08-26T00:00:00"/>
    <x v="4"/>
    <n v="5709330"/>
    <n v="4.5599999999999996"/>
    <n v="1"/>
  </r>
  <r>
    <s v="COUNTY"/>
    <x v="14"/>
    <s v="845327"/>
    <n v="4.5599999999999996"/>
    <n v="4.5599999999999996"/>
    <x v="2"/>
    <d v="2016-08-26T00:00:00"/>
    <x v="4"/>
    <n v="5727600"/>
    <n v="4.5599999999999996"/>
    <n v="1"/>
  </r>
  <r>
    <s v="COUNTY"/>
    <x v="14"/>
    <s v="845333"/>
    <n v="4.5599999999999996"/>
    <n v="4.5599999999999996"/>
    <x v="2"/>
    <d v="2016-08-26T00:00:00"/>
    <x v="4"/>
    <n v="5001089"/>
    <n v="4.5599999999999996"/>
    <n v="1"/>
  </r>
  <r>
    <s v="COUNTY"/>
    <x v="14"/>
    <s v="845335"/>
    <n v="4.5599999999999996"/>
    <n v="4.5599999999999996"/>
    <x v="2"/>
    <d v="2016-08-26T00:00:00"/>
    <x v="4"/>
    <n v="5012179"/>
    <n v="4.5599999999999996"/>
    <n v="1"/>
  </r>
  <r>
    <s v="COUNTY"/>
    <x v="14"/>
    <s v="845336"/>
    <n v="4.5599999999999996"/>
    <n v="4.5599999999999996"/>
    <x v="2"/>
    <d v="2016-08-26T00:00:00"/>
    <x v="4"/>
    <n v="5734690"/>
    <n v="4.5599999999999996"/>
    <n v="1"/>
  </r>
  <r>
    <s v="COUNTY"/>
    <x v="14"/>
    <s v="845466"/>
    <n v="4.5599999999999996"/>
    <n v="4.5599999999999996"/>
    <x v="2"/>
    <d v="2016-08-29T00:00:00"/>
    <x v="4"/>
    <n v="5776800"/>
    <n v="4.5599999999999996"/>
    <n v="1"/>
  </r>
  <r>
    <s v="COUNTY"/>
    <x v="14"/>
    <s v="845471"/>
    <n v="4.5599999999999996"/>
    <n v="4.5599999999999996"/>
    <x v="2"/>
    <d v="2016-08-29T00:00:00"/>
    <x v="4"/>
    <n v="5703980"/>
    <n v="4.5599999999999996"/>
    <n v="1"/>
  </r>
  <r>
    <s v="COUNTY"/>
    <x v="14"/>
    <s v="845472"/>
    <n v="4.5599999999999996"/>
    <n v="4.5599999999999996"/>
    <x v="2"/>
    <d v="2016-08-29T00:00:00"/>
    <x v="4"/>
    <n v="5767740"/>
    <n v="4.5599999999999996"/>
    <n v="1"/>
  </r>
  <r>
    <s v="COUNTY"/>
    <x v="14"/>
    <s v="845473"/>
    <n v="4.5599999999999996"/>
    <n v="4.5599999999999996"/>
    <x v="2"/>
    <d v="2016-08-29T00:00:00"/>
    <x v="4"/>
    <n v="5736170"/>
    <n v="4.5599999999999996"/>
    <n v="1"/>
  </r>
  <r>
    <s v="COUNTY"/>
    <x v="14"/>
    <s v="845475"/>
    <n v="4.5599999999999996"/>
    <n v="4.5599999999999996"/>
    <x v="2"/>
    <d v="2016-08-29T00:00:00"/>
    <x v="4"/>
    <n v="5779400"/>
    <n v="4.5599999999999996"/>
    <n v="1"/>
  </r>
  <r>
    <s v="COUNTY"/>
    <x v="14"/>
    <s v="845476"/>
    <n v="4.5599999999999996"/>
    <n v="4.5599999999999996"/>
    <x v="2"/>
    <d v="2016-08-29T00:00:00"/>
    <x v="4"/>
    <n v="5004752"/>
    <n v="4.5599999999999996"/>
    <n v="1"/>
  </r>
  <r>
    <s v="COUNTY"/>
    <x v="14"/>
    <s v="845477"/>
    <n v="4.5599999999999996"/>
    <n v="4.5599999999999996"/>
    <x v="2"/>
    <d v="2016-08-29T00:00:00"/>
    <x v="4"/>
    <n v="5005217"/>
    <n v="4.5599999999999996"/>
    <n v="1"/>
  </r>
  <r>
    <s v="COUNTY"/>
    <x v="14"/>
    <s v="845481"/>
    <n v="4.5599999999999996"/>
    <n v="4.5599999999999996"/>
    <x v="2"/>
    <d v="2016-08-29T00:00:00"/>
    <x v="4"/>
    <n v="5007436"/>
    <n v="4.5599999999999996"/>
    <n v="1"/>
  </r>
  <r>
    <s v="COUNTY"/>
    <x v="14"/>
    <s v="845482"/>
    <n v="4.5599999999999996"/>
    <n v="4.5599999999999996"/>
    <x v="2"/>
    <d v="2016-08-29T00:00:00"/>
    <x v="4"/>
    <n v="5005872"/>
    <n v="4.5599999999999996"/>
    <n v="1"/>
  </r>
  <r>
    <s v="COUNTY"/>
    <x v="14"/>
    <s v="844563"/>
    <n v="-9.1199999999999992"/>
    <n v="9.1199999999999992"/>
    <x v="2"/>
    <d v="2016-08-30T00:00:00"/>
    <x v="4"/>
    <n v="5001305"/>
    <n v="4.5599999999999996"/>
    <n v="-2"/>
  </r>
  <r>
    <s v="COUNTY"/>
    <x v="14"/>
    <s v="846057"/>
    <n v="4.5599999999999996"/>
    <n v="4.5599999999999996"/>
    <x v="2"/>
    <d v="2016-08-30T00:00:00"/>
    <x v="4"/>
    <n v="5772720"/>
    <n v="4.5599999999999996"/>
    <n v="1"/>
  </r>
  <r>
    <s v="COUNTY"/>
    <x v="14"/>
    <s v="846058"/>
    <n v="4.5599999999999996"/>
    <n v="4.5599999999999996"/>
    <x v="2"/>
    <d v="2016-08-30T00:00:00"/>
    <x v="4"/>
    <n v="5007350"/>
    <n v="4.5599999999999996"/>
    <n v="1"/>
  </r>
  <r>
    <s v="COUNTY"/>
    <x v="14"/>
    <s v="846060"/>
    <n v="4.5599999999999996"/>
    <n v="4.5599999999999996"/>
    <x v="2"/>
    <d v="2016-08-30T00:00:00"/>
    <x v="4"/>
    <n v="5737370"/>
    <n v="4.5599999999999996"/>
    <n v="1"/>
  </r>
  <r>
    <s v="COUNTY"/>
    <x v="14"/>
    <s v="846062"/>
    <n v="4.5599999999999996"/>
    <n v="4.5599999999999996"/>
    <x v="2"/>
    <d v="2016-08-30T00:00:00"/>
    <x v="4"/>
    <n v="5015826"/>
    <n v="4.5599999999999996"/>
    <n v="1"/>
  </r>
  <r>
    <s v="COUNTY"/>
    <x v="14"/>
    <s v="846065"/>
    <n v="4.5599999999999996"/>
    <n v="4.5599999999999996"/>
    <x v="2"/>
    <d v="2016-08-30T00:00:00"/>
    <x v="4"/>
    <n v="5745500"/>
    <n v="4.5599999999999996"/>
    <n v="1"/>
  </r>
  <r>
    <s v="COUNTY"/>
    <x v="14"/>
    <s v="846364"/>
    <n v="4.5599999999999996"/>
    <n v="4.5599999999999996"/>
    <x v="2"/>
    <d v="2016-08-31T00:00:00"/>
    <x v="4"/>
    <n v="5766640"/>
    <n v="4.5599999999999996"/>
    <n v="1"/>
  </r>
  <r>
    <s v="COUNTY"/>
    <x v="14"/>
    <s v="846373"/>
    <n v="4.5599999999999996"/>
    <n v="4.5599999999999996"/>
    <x v="2"/>
    <d v="2016-08-31T00:00:00"/>
    <x v="4"/>
    <n v="5004702"/>
    <n v="4.5599999999999996"/>
    <n v="1"/>
  </r>
  <r>
    <s v="COUNTY"/>
    <x v="14"/>
    <s v="846374"/>
    <n v="4.5599999999999996"/>
    <n v="4.5599999999999996"/>
    <x v="2"/>
    <d v="2016-08-31T00:00:00"/>
    <x v="4"/>
    <n v="5004849"/>
    <n v="4.5599999999999996"/>
    <n v="1"/>
  </r>
  <r>
    <s v="COUNTY"/>
    <x v="14"/>
    <s v="846375"/>
    <n v="4.5599999999999996"/>
    <n v="4.5599999999999996"/>
    <x v="2"/>
    <d v="2016-08-31T00:00:00"/>
    <x v="4"/>
    <n v="5004503"/>
    <n v="4.5599999999999996"/>
    <n v="1"/>
  </r>
  <r>
    <s v="COUNTY"/>
    <x v="14"/>
    <s v="846376"/>
    <n v="4.5599999999999996"/>
    <n v="4.5599999999999996"/>
    <x v="2"/>
    <d v="2016-08-31T00:00:00"/>
    <x v="4"/>
    <n v="5016415"/>
    <n v="4.5599999999999996"/>
    <n v="1"/>
  </r>
  <r>
    <s v="COUNTY"/>
    <x v="14"/>
    <s v="846377"/>
    <n v="4.5599999999999996"/>
    <n v="4.5599999999999996"/>
    <x v="2"/>
    <d v="2016-08-31T00:00:00"/>
    <x v="4"/>
    <n v="5006122"/>
    <n v="4.5599999999999996"/>
    <n v="1"/>
  </r>
  <r>
    <s v="COUNTY"/>
    <x v="14"/>
    <s v="850252"/>
    <n v="4.5599999999999996"/>
    <n v="4.5599999999999996"/>
    <x v="2"/>
    <d v="2016-09-01T00:00:00"/>
    <x v="5"/>
    <n v="5710940"/>
    <n v="4.5599999999999996"/>
    <n v="1"/>
  </r>
  <r>
    <s v="COUNTY"/>
    <x v="14"/>
    <s v="850253"/>
    <n v="4.5599999999999996"/>
    <n v="4.5599999999999996"/>
    <x v="2"/>
    <d v="2016-09-01T00:00:00"/>
    <x v="5"/>
    <n v="5015317"/>
    <n v="4.5599999999999996"/>
    <n v="1"/>
  </r>
  <r>
    <s v="COUNTY"/>
    <x v="14"/>
    <s v="850255"/>
    <n v="4.5599999999999996"/>
    <n v="4.5599999999999996"/>
    <x v="2"/>
    <d v="2016-09-01T00:00:00"/>
    <x v="5"/>
    <n v="5014048"/>
    <n v="4.5599999999999996"/>
    <n v="1"/>
  </r>
  <r>
    <s v="COUNTY"/>
    <x v="14"/>
    <s v="850261"/>
    <n v="4.5599999999999996"/>
    <n v="4.5599999999999996"/>
    <x v="2"/>
    <d v="2016-09-01T00:00:00"/>
    <x v="5"/>
    <n v="5776330"/>
    <n v="4.5599999999999996"/>
    <n v="1"/>
  </r>
  <r>
    <s v="COUNTY"/>
    <x v="14"/>
    <s v="850263"/>
    <n v="9.1199999999999992"/>
    <n v="9.1199999999999992"/>
    <x v="2"/>
    <d v="2016-09-01T00:00:00"/>
    <x v="5"/>
    <n v="5000976"/>
    <n v="4.5599999999999996"/>
    <n v="2"/>
  </r>
  <r>
    <s v="COUNTY"/>
    <x v="14"/>
    <s v="850278"/>
    <n v="4.5599999999999996"/>
    <n v="4.5599999999999996"/>
    <x v="2"/>
    <d v="2016-09-02T00:00:00"/>
    <x v="5"/>
    <n v="5012179"/>
    <n v="4.5599999999999996"/>
    <n v="1"/>
  </r>
  <r>
    <s v="COUNTY"/>
    <x v="14"/>
    <s v="850280"/>
    <n v="4.5599999999999996"/>
    <n v="4.5599999999999996"/>
    <x v="2"/>
    <d v="2016-09-02T00:00:00"/>
    <x v="5"/>
    <n v="5771400"/>
    <n v="4.5599999999999996"/>
    <n v="1"/>
  </r>
  <r>
    <s v="COUNTY"/>
    <x v="14"/>
    <s v="850282"/>
    <n v="4.5599999999999996"/>
    <n v="4.5599999999999996"/>
    <x v="2"/>
    <d v="2016-09-02T00:00:00"/>
    <x v="5"/>
    <n v="5738370"/>
    <n v="4.5599999999999996"/>
    <n v="1"/>
  </r>
  <r>
    <s v="COUNTY"/>
    <x v="14"/>
    <s v="850290"/>
    <n v="4.5599999999999996"/>
    <n v="4.5599999999999996"/>
    <x v="2"/>
    <d v="2016-09-05T00:00:00"/>
    <x v="5"/>
    <n v="5778130"/>
    <n v="4.5599999999999996"/>
    <n v="1"/>
  </r>
  <r>
    <s v="COUNTY"/>
    <x v="14"/>
    <s v="850291"/>
    <n v="4.5599999999999996"/>
    <n v="4.5599999999999996"/>
    <x v="2"/>
    <d v="2016-09-05T00:00:00"/>
    <x v="5"/>
    <n v="5780920"/>
    <n v="4.5599999999999996"/>
    <n v="1"/>
  </r>
  <r>
    <s v="COUNTY"/>
    <x v="14"/>
    <s v="850292"/>
    <n v="4.5599999999999996"/>
    <n v="4.5599999999999996"/>
    <x v="2"/>
    <d v="2016-09-05T00:00:00"/>
    <x v="5"/>
    <n v="5015875"/>
    <n v="4.5599999999999996"/>
    <n v="1"/>
  </r>
  <r>
    <s v="COUNTY"/>
    <x v="14"/>
    <s v="850294"/>
    <n v="4.5599999999999996"/>
    <n v="4.5599999999999996"/>
    <x v="2"/>
    <d v="2016-09-05T00:00:00"/>
    <x v="5"/>
    <n v="5006291"/>
    <n v="4.5599999999999996"/>
    <n v="1"/>
  </r>
  <r>
    <s v="COUNTY"/>
    <x v="14"/>
    <s v="850297"/>
    <n v="4.5599999999999996"/>
    <n v="4.5599999999999996"/>
    <x v="2"/>
    <d v="2016-09-05T00:00:00"/>
    <x v="5"/>
    <n v="5004932"/>
    <n v="4.5599999999999996"/>
    <n v="1"/>
  </r>
  <r>
    <s v="COUNTY"/>
    <x v="14"/>
    <s v="850299"/>
    <n v="4.5599999999999996"/>
    <n v="4.5599999999999996"/>
    <x v="2"/>
    <d v="2016-09-05T00:00:00"/>
    <x v="5"/>
    <n v="5007264"/>
    <n v="4.5599999999999996"/>
    <n v="1"/>
  </r>
  <r>
    <s v="COUNTY"/>
    <x v="14"/>
    <s v="850301"/>
    <n v="4.5599999999999996"/>
    <n v="4.5599999999999996"/>
    <x v="2"/>
    <d v="2016-09-05T00:00:00"/>
    <x v="5"/>
    <n v="5006508"/>
    <n v="4.5599999999999996"/>
    <n v="1"/>
  </r>
  <r>
    <s v="COUNTY"/>
    <x v="14"/>
    <s v="850302"/>
    <n v="4.5599999999999996"/>
    <n v="4.5599999999999996"/>
    <x v="2"/>
    <d v="2016-09-05T00:00:00"/>
    <x v="5"/>
    <n v="5013385"/>
    <n v="4.5599999999999996"/>
    <n v="1"/>
  </r>
  <r>
    <s v="COUNTY"/>
    <x v="14"/>
    <s v="850305"/>
    <n v="4.5599999999999996"/>
    <n v="4.5599999999999996"/>
    <x v="2"/>
    <d v="2016-09-05T00:00:00"/>
    <x v="5"/>
    <n v="5013764"/>
    <n v="4.5599999999999996"/>
    <n v="1"/>
  </r>
  <r>
    <s v="COUNTY"/>
    <x v="14"/>
    <s v="850306"/>
    <n v="4.5599999999999996"/>
    <n v="4.5599999999999996"/>
    <x v="2"/>
    <d v="2016-09-05T00:00:00"/>
    <x v="5"/>
    <n v="5747670"/>
    <n v="4.5599999999999996"/>
    <n v="1"/>
  </r>
  <r>
    <s v="COUNTY"/>
    <x v="14"/>
    <s v="850307"/>
    <n v="4.5599999999999996"/>
    <n v="4.5599999999999996"/>
    <x v="2"/>
    <d v="2016-09-05T00:00:00"/>
    <x v="5"/>
    <n v="5772390"/>
    <n v="4.5599999999999996"/>
    <n v="1"/>
  </r>
  <r>
    <s v="COUNTY"/>
    <x v="14"/>
    <s v="850308"/>
    <n v="4.5599999999999996"/>
    <n v="4.5599999999999996"/>
    <x v="2"/>
    <d v="2016-09-05T00:00:00"/>
    <x v="5"/>
    <n v="5006963"/>
    <n v="4.5599999999999996"/>
    <n v="1"/>
  </r>
  <r>
    <s v="COUNTY"/>
    <x v="14"/>
    <s v="850310"/>
    <n v="4.5599999999999996"/>
    <n v="4.5599999999999996"/>
    <x v="2"/>
    <d v="2016-09-05T00:00:00"/>
    <x v="5"/>
    <n v="5778920"/>
    <n v="4.5599999999999996"/>
    <n v="1"/>
  </r>
  <r>
    <s v="COUNTY"/>
    <x v="14"/>
    <s v="850313"/>
    <n v="4.5599999999999996"/>
    <n v="4.5599999999999996"/>
    <x v="2"/>
    <d v="2016-09-05T00:00:00"/>
    <x v="5"/>
    <n v="5005228"/>
    <n v="4.5599999999999996"/>
    <n v="1"/>
  </r>
  <r>
    <s v="COUNTY"/>
    <x v="14"/>
    <s v="850315"/>
    <n v="4.5599999999999996"/>
    <n v="4.5599999999999996"/>
    <x v="2"/>
    <d v="2016-09-05T00:00:00"/>
    <x v="5"/>
    <n v="5768220"/>
    <n v="4.5599999999999996"/>
    <n v="1"/>
  </r>
  <r>
    <s v="COUNTY"/>
    <x v="14"/>
    <s v="850317"/>
    <n v="4.5599999999999996"/>
    <n v="4.5599999999999996"/>
    <x v="2"/>
    <d v="2016-09-06T00:00:00"/>
    <x v="5"/>
    <n v="5776040"/>
    <n v="4.5599999999999996"/>
    <n v="1"/>
  </r>
  <r>
    <s v="COUNTY"/>
    <x v="14"/>
    <s v="850319"/>
    <n v="4.5599999999999996"/>
    <n v="4.5599999999999996"/>
    <x v="2"/>
    <d v="2016-09-06T00:00:00"/>
    <x v="5"/>
    <n v="5764950"/>
    <n v="4.5599999999999996"/>
    <n v="1"/>
  </r>
  <r>
    <s v="COUNTY"/>
    <x v="14"/>
    <s v="850320"/>
    <n v="4.5599999999999996"/>
    <n v="4.5599999999999996"/>
    <x v="2"/>
    <d v="2016-09-06T00:00:00"/>
    <x v="5"/>
    <n v="5016765"/>
    <n v="4.5599999999999996"/>
    <n v="1"/>
  </r>
  <r>
    <s v="COUNTY"/>
    <x v="14"/>
    <s v="850321"/>
    <n v="4.5599999999999996"/>
    <n v="4.5599999999999996"/>
    <x v="2"/>
    <d v="2016-09-06T00:00:00"/>
    <x v="5"/>
    <n v="5737370"/>
    <n v="4.5599999999999996"/>
    <n v="1"/>
  </r>
  <r>
    <s v="COUNTY"/>
    <x v="14"/>
    <s v="850324"/>
    <n v="4.5599999999999996"/>
    <n v="4.5599999999999996"/>
    <x v="2"/>
    <d v="2016-09-06T00:00:00"/>
    <x v="5"/>
    <n v="5006238"/>
    <n v="4.5599999999999996"/>
    <n v="1"/>
  </r>
  <r>
    <s v="COUNTY"/>
    <x v="14"/>
    <s v="850329"/>
    <n v="4.5599999999999996"/>
    <n v="4.5599999999999996"/>
    <x v="2"/>
    <d v="2016-09-06T00:00:00"/>
    <x v="5"/>
    <n v="5001283"/>
    <n v="4.5599999999999996"/>
    <n v="1"/>
  </r>
  <r>
    <s v="COUNTY"/>
    <x v="14"/>
    <s v="850333"/>
    <n v="4.5599999999999996"/>
    <n v="4.5599999999999996"/>
    <x v="2"/>
    <d v="2016-09-06T00:00:00"/>
    <x v="5"/>
    <n v="5746460"/>
    <n v="4.5599999999999996"/>
    <n v="1"/>
  </r>
  <r>
    <s v="COUNTY"/>
    <x v="14"/>
    <s v="850837"/>
    <n v="4.5599999999999996"/>
    <n v="4.5599999999999996"/>
    <x v="2"/>
    <d v="2016-09-07T00:00:00"/>
    <x v="5"/>
    <n v="5004638"/>
    <n v="4.5599999999999996"/>
    <n v="1"/>
  </r>
  <r>
    <s v="COUNTY"/>
    <x v="14"/>
    <s v="850838"/>
    <n v="4.5599999999999996"/>
    <n v="4.5599999999999996"/>
    <x v="2"/>
    <d v="2016-09-07T00:00:00"/>
    <x v="5"/>
    <n v="5005706"/>
    <n v="4.5599999999999996"/>
    <n v="1"/>
  </r>
  <r>
    <s v="COUNTY"/>
    <x v="14"/>
    <s v="850842"/>
    <n v="4.5599999999999996"/>
    <n v="4.5599999999999996"/>
    <x v="2"/>
    <d v="2016-09-07T00:00:00"/>
    <x v="5"/>
    <n v="5005498"/>
    <n v="4.5599999999999996"/>
    <n v="1"/>
  </r>
  <r>
    <s v="COUNTY"/>
    <x v="14"/>
    <s v="853977"/>
    <n v="4.5599999999999996"/>
    <n v="4.5599999999999996"/>
    <x v="2"/>
    <d v="2016-09-08T00:00:00"/>
    <x v="5"/>
    <n v="5001214"/>
    <n v="4.5599999999999996"/>
    <n v="1"/>
  </r>
  <r>
    <s v="COUNTY"/>
    <x v="14"/>
    <s v="853992"/>
    <n v="4.5599999999999996"/>
    <n v="4.5599999999999996"/>
    <x v="2"/>
    <d v="2016-09-08T00:00:00"/>
    <x v="5"/>
    <n v="5757900"/>
    <n v="4.5599999999999996"/>
    <n v="1"/>
  </r>
  <r>
    <s v="COUNTY"/>
    <x v="14"/>
    <s v="853994"/>
    <n v="4.5599999999999996"/>
    <n v="4.5599999999999996"/>
    <x v="2"/>
    <d v="2016-09-08T00:00:00"/>
    <x v="5"/>
    <n v="5710940"/>
    <n v="4.5599999999999996"/>
    <n v="1"/>
  </r>
  <r>
    <s v="COUNTY"/>
    <x v="14"/>
    <s v="853995"/>
    <n v="4.5599999999999996"/>
    <n v="4.5599999999999996"/>
    <x v="2"/>
    <d v="2016-09-08T00:00:00"/>
    <x v="5"/>
    <n v="5005363"/>
    <n v="4.5599999999999996"/>
    <n v="1"/>
  </r>
  <r>
    <s v="COUNTY"/>
    <x v="14"/>
    <s v="854008"/>
    <n v="4.5599999999999996"/>
    <n v="4.5599999999999996"/>
    <x v="2"/>
    <d v="2016-09-09T00:00:00"/>
    <x v="5"/>
    <n v="5706220"/>
    <n v="4.5599999999999996"/>
    <n v="1"/>
  </r>
  <r>
    <s v="COUNTY"/>
    <x v="14"/>
    <s v="854009"/>
    <n v="4.5599999999999996"/>
    <n v="4.5599999999999996"/>
    <x v="2"/>
    <d v="2016-09-09T00:00:00"/>
    <x v="5"/>
    <n v="5700550"/>
    <n v="4.5599999999999996"/>
    <n v="1"/>
  </r>
  <r>
    <s v="COUNTY"/>
    <x v="14"/>
    <s v="854027"/>
    <n v="4.5599999999999996"/>
    <n v="4.5599999999999996"/>
    <x v="2"/>
    <d v="2016-09-12T00:00:00"/>
    <x v="5"/>
    <n v="5007436"/>
    <n v="4.5599999999999996"/>
    <n v="1"/>
  </r>
  <r>
    <s v="COUNTY"/>
    <x v="14"/>
    <s v="854028"/>
    <n v="4.5599999999999996"/>
    <n v="4.5599999999999996"/>
    <x v="2"/>
    <d v="2016-09-12T00:00:00"/>
    <x v="5"/>
    <n v="5734080"/>
    <n v="4.5599999999999996"/>
    <n v="1"/>
  </r>
  <r>
    <s v="COUNTY"/>
    <x v="14"/>
    <s v="854029"/>
    <n v="4.5599999999999996"/>
    <n v="4.5599999999999996"/>
    <x v="2"/>
    <d v="2016-09-12T00:00:00"/>
    <x v="5"/>
    <n v="5783720"/>
    <n v="4.5599999999999996"/>
    <n v="1"/>
  </r>
  <r>
    <s v="COUNTY"/>
    <x v="14"/>
    <s v="854165"/>
    <n v="4.5599999999999996"/>
    <n v="4.5599999999999996"/>
    <x v="2"/>
    <d v="2016-09-14T00:00:00"/>
    <x v="5"/>
    <n v="5784690"/>
    <n v="4.5599999999999996"/>
    <n v="1"/>
  </r>
  <r>
    <s v="COUNTY"/>
    <x v="14"/>
    <s v="854167"/>
    <n v="4.5599999999999996"/>
    <n v="4.5599999999999996"/>
    <x v="2"/>
    <d v="2016-09-14T00:00:00"/>
    <x v="5"/>
    <n v="5744190"/>
    <n v="4.5599999999999996"/>
    <n v="1"/>
  </r>
  <r>
    <s v="COUNTY"/>
    <x v="14"/>
    <s v="854169"/>
    <n v="4.5599999999999996"/>
    <n v="4.5599999999999996"/>
    <x v="2"/>
    <d v="2016-09-14T00:00:00"/>
    <x v="5"/>
    <n v="5703580"/>
    <n v="4.5599999999999996"/>
    <n v="1"/>
  </r>
  <r>
    <s v="COUNTY"/>
    <x v="14"/>
    <s v="854533"/>
    <n v="4.5599999999999996"/>
    <n v="4.5599999999999996"/>
    <x v="2"/>
    <d v="2016-09-15T00:00:00"/>
    <x v="5"/>
    <n v="5006528"/>
    <n v="4.5599999999999996"/>
    <n v="1"/>
  </r>
  <r>
    <s v="COUNTY"/>
    <x v="14"/>
    <s v="854607"/>
    <n v="4.5599999999999996"/>
    <n v="4.5599999999999996"/>
    <x v="2"/>
    <d v="2016-09-16T00:00:00"/>
    <x v="5"/>
    <n v="5006424"/>
    <n v="4.5599999999999996"/>
    <n v="1"/>
  </r>
  <r>
    <s v="COUNTY"/>
    <x v="14"/>
    <s v="854609"/>
    <n v="4.5599999999999996"/>
    <n v="4.5599999999999996"/>
    <x v="2"/>
    <d v="2016-09-16T00:00:00"/>
    <x v="5"/>
    <n v="5771590"/>
    <n v="4.5599999999999996"/>
    <n v="1"/>
  </r>
  <r>
    <s v="COUNTY"/>
    <x v="14"/>
    <s v="854610"/>
    <n v="4.5599999999999996"/>
    <n v="4.5599999999999996"/>
    <x v="2"/>
    <d v="2016-09-16T00:00:00"/>
    <x v="5"/>
    <n v="5729520"/>
    <n v="4.5599999999999996"/>
    <n v="1"/>
  </r>
  <r>
    <s v="COUNTY"/>
    <x v="14"/>
    <s v="854611"/>
    <n v="4.5599999999999996"/>
    <n v="4.5599999999999996"/>
    <x v="2"/>
    <d v="2016-09-16T00:00:00"/>
    <x v="5"/>
    <n v="5773660"/>
    <n v="4.5599999999999996"/>
    <n v="1"/>
  </r>
  <r>
    <s v="COUNTY"/>
    <x v="14"/>
    <s v="854612"/>
    <n v="4.5599999999999996"/>
    <n v="4.5599999999999996"/>
    <x v="2"/>
    <d v="2016-09-16T00:00:00"/>
    <x v="5"/>
    <n v="5723060"/>
    <n v="4.5599999999999996"/>
    <n v="1"/>
  </r>
  <r>
    <s v="COUNTY"/>
    <x v="14"/>
    <s v="856142"/>
    <n v="4.5599999999999996"/>
    <n v="4.5599999999999996"/>
    <x v="2"/>
    <d v="2016-09-20T00:00:00"/>
    <x v="5"/>
    <n v="5733890"/>
    <n v="4.5599999999999996"/>
    <n v="1"/>
  </r>
  <r>
    <s v="COUNTY"/>
    <x v="14"/>
    <s v="856153"/>
    <n v="4.5599999999999996"/>
    <n v="4.5599999999999996"/>
    <x v="2"/>
    <d v="2016-09-20T00:00:00"/>
    <x v="5"/>
    <n v="5005125"/>
    <n v="4.5599999999999996"/>
    <n v="1"/>
  </r>
  <r>
    <s v="COUNTY"/>
    <x v="14"/>
    <s v="856155"/>
    <n v="4.5599999999999996"/>
    <n v="4.5599999999999996"/>
    <x v="2"/>
    <d v="2016-09-20T00:00:00"/>
    <x v="5"/>
    <n v="5007104"/>
    <n v="4.5599999999999996"/>
    <n v="1"/>
  </r>
  <r>
    <s v="COUNTY"/>
    <x v="14"/>
    <s v="856156"/>
    <n v="4.5599999999999996"/>
    <n v="4.5599999999999996"/>
    <x v="2"/>
    <d v="2016-09-20T00:00:00"/>
    <x v="5"/>
    <n v="5707990"/>
    <n v="4.5599999999999996"/>
    <n v="1"/>
  </r>
  <r>
    <s v="COUNTY"/>
    <x v="14"/>
    <s v="856160"/>
    <n v="4.5599999999999996"/>
    <n v="4.5599999999999996"/>
    <x v="2"/>
    <d v="2016-09-20T00:00:00"/>
    <x v="5"/>
    <n v="5015826"/>
    <n v="4.5599999999999996"/>
    <n v="1"/>
  </r>
  <r>
    <s v="COUNTY"/>
    <x v="14"/>
    <s v="856164"/>
    <n v="4.5599999999999996"/>
    <n v="4.5599999999999996"/>
    <x v="2"/>
    <d v="2016-09-20T00:00:00"/>
    <x v="5"/>
    <n v="5001283"/>
    <n v="4.5599999999999996"/>
    <n v="1"/>
  </r>
  <r>
    <s v="COUNTY"/>
    <x v="14"/>
    <s v="856327"/>
    <n v="4.5599999999999996"/>
    <n v="4.5599999999999996"/>
    <x v="2"/>
    <d v="2016-09-21T00:00:00"/>
    <x v="5"/>
    <n v="5004176"/>
    <n v="4.5599999999999996"/>
    <n v="1"/>
  </r>
  <r>
    <s v="COUNTY"/>
    <x v="14"/>
    <s v="856332"/>
    <n v="4.5599999999999996"/>
    <n v="4.5599999999999996"/>
    <x v="2"/>
    <d v="2016-09-21T00:00:00"/>
    <x v="5"/>
    <n v="5005549"/>
    <n v="4.5599999999999996"/>
    <n v="1"/>
  </r>
  <r>
    <s v="COUNTY"/>
    <x v="14"/>
    <s v="856334"/>
    <n v="4.5599999999999996"/>
    <n v="4.5599999999999996"/>
    <x v="2"/>
    <d v="2016-09-21T00:00:00"/>
    <x v="5"/>
    <n v="5766700"/>
    <n v="4.5599999999999996"/>
    <n v="1"/>
  </r>
  <r>
    <s v="COUNTY"/>
    <x v="14"/>
    <s v="856688"/>
    <n v="4.5599999999999996"/>
    <n v="4.5599999999999996"/>
    <x v="2"/>
    <d v="2016-09-22T00:00:00"/>
    <x v="5"/>
    <n v="5766520"/>
    <n v="4.5599999999999996"/>
    <n v="1"/>
  </r>
  <r>
    <s v="COUNTY"/>
    <x v="14"/>
    <s v="856691"/>
    <n v="4.5599999999999996"/>
    <n v="4.5599999999999996"/>
    <x v="2"/>
    <d v="2016-09-22T00:00:00"/>
    <x v="5"/>
    <n v="5006528"/>
    <n v="4.5599999999999996"/>
    <n v="1"/>
  </r>
  <r>
    <s v="COUNTY"/>
    <x v="14"/>
    <s v="856692"/>
    <n v="4.5599999999999996"/>
    <n v="4.5599999999999996"/>
    <x v="2"/>
    <d v="2016-09-22T00:00:00"/>
    <x v="5"/>
    <n v="5011631"/>
    <n v="4.5599999999999996"/>
    <n v="1"/>
  </r>
  <r>
    <s v="COUNTY"/>
    <x v="14"/>
    <s v="856694"/>
    <n v="4.5599999999999996"/>
    <n v="4.5599999999999996"/>
    <x v="2"/>
    <d v="2016-09-22T00:00:00"/>
    <x v="5"/>
    <n v="5005255"/>
    <n v="4.5599999999999996"/>
    <n v="1"/>
  </r>
  <r>
    <s v="COUNTY"/>
    <x v="14"/>
    <s v="856696"/>
    <n v="4.5599999999999996"/>
    <n v="4.5599999999999996"/>
    <x v="2"/>
    <d v="2016-09-22T00:00:00"/>
    <x v="5"/>
    <n v="5005649"/>
    <n v="4.5599999999999996"/>
    <n v="1"/>
  </r>
  <r>
    <s v="COUNTY"/>
    <x v="14"/>
    <s v="856703"/>
    <n v="4.5599999999999996"/>
    <n v="4.5599999999999996"/>
    <x v="2"/>
    <d v="2016-09-22T00:00:00"/>
    <x v="5"/>
    <n v="5001473"/>
    <n v="4.5599999999999996"/>
    <n v="1"/>
  </r>
  <r>
    <s v="COUNTY"/>
    <x v="14"/>
    <s v="857992"/>
    <n v="4.5599999999999996"/>
    <n v="4.5599999999999996"/>
    <x v="2"/>
    <d v="2016-09-26T00:00:00"/>
    <x v="5"/>
    <n v="5747990"/>
    <n v="4.5599999999999996"/>
    <n v="1"/>
  </r>
  <r>
    <s v="COUNTY"/>
    <x v="14"/>
    <s v="858889"/>
    <n v="4.5599999999999996"/>
    <n v="4.5599999999999996"/>
    <x v="2"/>
    <d v="2016-09-27T00:00:00"/>
    <x v="5"/>
    <n v="5749300"/>
    <n v="4.5599999999999996"/>
    <n v="1"/>
  </r>
  <r>
    <s v="COUNTY"/>
    <x v="14"/>
    <s v="858890"/>
    <n v="4.5599999999999996"/>
    <n v="4.5599999999999996"/>
    <x v="2"/>
    <d v="2016-09-27T00:00:00"/>
    <x v="5"/>
    <n v="5001241"/>
    <n v="4.5599999999999996"/>
    <n v="1"/>
  </r>
  <r>
    <s v="COUNTY"/>
    <x v="14"/>
    <s v="859396"/>
    <n v="4.5599999999999996"/>
    <n v="4.5599999999999996"/>
    <x v="2"/>
    <d v="2016-09-27T00:00:00"/>
    <x v="5"/>
    <n v="5010457"/>
    <n v="4.5599999999999996"/>
    <n v="1"/>
  </r>
  <r>
    <s v="COUNTY"/>
    <x v="14"/>
    <s v="859398"/>
    <n v="4.5599999999999996"/>
    <n v="4.5599999999999996"/>
    <x v="2"/>
    <d v="2016-09-27T00:00:00"/>
    <x v="5"/>
    <n v="5743510"/>
    <n v="4.5599999999999996"/>
    <n v="1"/>
  </r>
  <r>
    <s v="COUNTY"/>
    <x v="14"/>
    <s v="859405"/>
    <n v="4.5599999999999996"/>
    <n v="4.5599999999999996"/>
    <x v="2"/>
    <d v="2016-09-27T00:00:00"/>
    <x v="5"/>
    <n v="5784270"/>
    <n v="4.5599999999999996"/>
    <n v="1"/>
  </r>
  <r>
    <s v="COUNTY"/>
    <x v="14"/>
    <s v="859408"/>
    <n v="4.5599999999999996"/>
    <n v="4.5599999999999996"/>
    <x v="2"/>
    <d v="2016-09-27T00:00:00"/>
    <x v="5"/>
    <n v="5013753"/>
    <n v="4.5599999999999996"/>
    <n v="1"/>
  </r>
  <r>
    <s v="COUNTY"/>
    <x v="14"/>
    <s v="859409"/>
    <n v="4.5599999999999996"/>
    <n v="4.5599999999999996"/>
    <x v="2"/>
    <d v="2016-09-27T00:00:00"/>
    <x v="5"/>
    <n v="5016765"/>
    <n v="4.5599999999999996"/>
    <n v="1"/>
  </r>
  <r>
    <s v="COUNTY"/>
    <x v="14"/>
    <s v="860249"/>
    <n v="4.5599999999999996"/>
    <n v="4.5599999999999996"/>
    <x v="2"/>
    <d v="2016-09-28T00:00:00"/>
    <x v="5"/>
    <n v="5758510"/>
    <n v="4.5599999999999996"/>
    <n v="1"/>
  </r>
  <r>
    <s v="COUNTY"/>
    <x v="14"/>
    <s v="860253"/>
    <n v="4.5599999999999996"/>
    <n v="4.5599999999999996"/>
    <x v="2"/>
    <d v="2016-09-28T00:00:00"/>
    <x v="5"/>
    <n v="5014042"/>
    <n v="4.5599999999999996"/>
    <n v="1"/>
  </r>
  <r>
    <s v="COUNTY"/>
    <x v="14"/>
    <s v="860338"/>
    <n v="4.5599999999999996"/>
    <n v="4.5599999999999996"/>
    <x v="2"/>
    <d v="2016-09-29T00:00:00"/>
    <x v="5"/>
    <n v="5004317"/>
    <n v="4.5599999999999996"/>
    <n v="1"/>
  </r>
  <r>
    <s v="COUNTY"/>
    <x v="14"/>
    <s v="860580"/>
    <n v="4.5599999999999996"/>
    <n v="4.5599999999999996"/>
    <x v="2"/>
    <d v="2016-09-30T00:00:00"/>
    <x v="5"/>
    <n v="5703750"/>
    <n v="4.5599999999999996"/>
    <n v="1"/>
  </r>
  <r>
    <s v="COUNTY"/>
    <x v="14"/>
    <s v="864230"/>
    <n v="4.5599999999999996"/>
    <n v="4.5599999999999996"/>
    <x v="2"/>
    <d v="2016-10-03T00:00:00"/>
    <x v="6"/>
    <n v="5015603"/>
    <n v="4.5599999999999996"/>
    <n v="1"/>
  </r>
  <r>
    <s v="COUNTY"/>
    <x v="14"/>
    <s v="864231"/>
    <n v="4.5599999999999996"/>
    <n v="4.5599999999999996"/>
    <x v="2"/>
    <d v="2016-10-03T00:00:00"/>
    <x v="6"/>
    <n v="5007475"/>
    <n v="4.5599999999999996"/>
    <n v="1"/>
  </r>
  <r>
    <s v="AWH"/>
    <x v="14"/>
    <s v="864234"/>
    <n v="4.5599999999999996"/>
    <n v="4.5599999999999996"/>
    <x v="2"/>
    <d v="2016-10-03T00:00:00"/>
    <x v="6"/>
    <n v="5761560"/>
    <n v="4.5599999999999996"/>
    <n v="1"/>
  </r>
  <r>
    <s v="COUNTY"/>
    <x v="14"/>
    <s v="864262"/>
    <n v="4.5599999999999996"/>
    <n v="4.5599999999999996"/>
    <x v="2"/>
    <d v="2016-10-03T00:00:00"/>
    <x v="6"/>
    <n v="5736360"/>
    <n v="4.5599999999999996"/>
    <n v="1"/>
  </r>
  <r>
    <s v="COUNTY"/>
    <x v="14"/>
    <s v="865111"/>
    <n v="4.5599999999999996"/>
    <n v="4.5599999999999996"/>
    <x v="2"/>
    <d v="2016-10-04T00:00:00"/>
    <x v="6"/>
    <n v="5001565"/>
    <n v="4.5599999999999996"/>
    <n v="1"/>
  </r>
  <r>
    <s v="COUNTY"/>
    <x v="14"/>
    <s v="865113"/>
    <n v="4.5599999999999996"/>
    <n v="4.5599999999999996"/>
    <x v="2"/>
    <d v="2016-10-04T00:00:00"/>
    <x v="6"/>
    <n v="5016376"/>
    <n v="4.5599999999999996"/>
    <n v="1"/>
  </r>
  <r>
    <s v="COUNTY"/>
    <x v="14"/>
    <s v="865114"/>
    <n v="4.5599999999999996"/>
    <n v="4.5599999999999996"/>
    <x v="2"/>
    <d v="2016-10-04T00:00:00"/>
    <x v="6"/>
    <n v="5764890"/>
    <n v="4.5599999999999996"/>
    <n v="1"/>
  </r>
  <r>
    <s v="COUNTY"/>
    <x v="14"/>
    <s v="865115"/>
    <n v="4.5599999999999996"/>
    <n v="4.5599999999999996"/>
    <x v="2"/>
    <d v="2016-10-04T00:00:00"/>
    <x v="6"/>
    <n v="5013753"/>
    <n v="4.5599999999999996"/>
    <n v="1"/>
  </r>
  <r>
    <s v="COUNTY"/>
    <x v="14"/>
    <s v="865116"/>
    <n v="4.5599999999999996"/>
    <n v="4.5599999999999996"/>
    <x v="2"/>
    <d v="2016-10-04T00:00:00"/>
    <x v="6"/>
    <n v="5763290"/>
    <n v="4.5599999999999996"/>
    <n v="1"/>
  </r>
  <r>
    <s v="COUNTY"/>
    <x v="14"/>
    <s v="864774"/>
    <n v="4.5599999999999996"/>
    <n v="4.5599999999999996"/>
    <x v="2"/>
    <d v="2016-10-05T00:00:00"/>
    <x v="6"/>
    <n v="5004849"/>
    <n v="4.5599999999999996"/>
    <n v="1"/>
  </r>
  <r>
    <s v="COUNTY"/>
    <x v="14"/>
    <s v="864776"/>
    <n v="4.5599999999999996"/>
    <n v="4.5599999999999996"/>
    <x v="2"/>
    <d v="2016-10-05T00:00:00"/>
    <x v="6"/>
    <n v="5785720"/>
    <n v="4.5599999999999996"/>
    <n v="1"/>
  </r>
  <r>
    <s v="COUNTY"/>
    <x v="14"/>
    <s v="864778"/>
    <n v="4.5599999999999996"/>
    <n v="4.5599999999999996"/>
    <x v="2"/>
    <d v="2016-10-05T00:00:00"/>
    <x v="6"/>
    <n v="5771500"/>
    <n v="4.5599999999999996"/>
    <n v="1"/>
  </r>
  <r>
    <s v="COUNTY"/>
    <x v="14"/>
    <s v="864781"/>
    <n v="4.5599999999999996"/>
    <n v="4.5599999999999996"/>
    <x v="2"/>
    <d v="2016-10-05T00:00:00"/>
    <x v="6"/>
    <n v="5006080"/>
    <n v="4.5599999999999996"/>
    <n v="1"/>
  </r>
  <r>
    <s v="COUNTY"/>
    <x v="14"/>
    <s v="863925"/>
    <n v="-4.5599999999999996"/>
    <n v="4.5599999999999996"/>
    <x v="2"/>
    <d v="2016-10-06T00:00:00"/>
    <x v="6"/>
    <n v="5006234"/>
    <n v="4.5599999999999996"/>
    <n v="-1"/>
  </r>
  <r>
    <s v="COUNTY"/>
    <x v="14"/>
    <s v="867540"/>
    <n v="4.5599999999999996"/>
    <n v="4.5599999999999996"/>
    <x v="2"/>
    <d v="2016-10-07T00:00:00"/>
    <x v="6"/>
    <n v="5705150"/>
    <n v="4.5599999999999996"/>
    <n v="1"/>
  </r>
  <r>
    <s v="COUNTY"/>
    <x v="14"/>
    <s v="867543"/>
    <n v="4.5599999999999996"/>
    <n v="4.5599999999999996"/>
    <x v="2"/>
    <d v="2016-10-07T00:00:00"/>
    <x v="6"/>
    <n v="5783850"/>
    <n v="4.5599999999999996"/>
    <n v="1"/>
  </r>
  <r>
    <s v="COUNTY"/>
    <x v="14"/>
    <s v="865432"/>
    <n v="4.5599999999999996"/>
    <n v="4.5599999999999996"/>
    <x v="2"/>
    <d v="2016-10-10T00:00:00"/>
    <x v="6"/>
    <n v="5734080"/>
    <n v="4.5599999999999996"/>
    <n v="1"/>
  </r>
  <r>
    <s v="COUNTY"/>
    <x v="14"/>
    <s v="865434"/>
    <n v="4.5599999999999996"/>
    <n v="4.5599999999999996"/>
    <x v="2"/>
    <d v="2016-10-10T00:00:00"/>
    <x v="6"/>
    <n v="5004932"/>
    <n v="4.5599999999999996"/>
    <n v="1"/>
  </r>
  <r>
    <s v="COUNTY"/>
    <x v="14"/>
    <s v="865293"/>
    <n v="4.5599999999999996"/>
    <n v="4.5599999999999996"/>
    <x v="2"/>
    <d v="2016-10-11T00:00:00"/>
    <x v="6"/>
    <n v="5001386"/>
    <n v="4.5599999999999996"/>
    <n v="1"/>
  </r>
  <r>
    <s v="COUNTY"/>
    <x v="14"/>
    <s v="865299"/>
    <n v="4.5599999999999996"/>
    <n v="4.5599999999999996"/>
    <x v="2"/>
    <d v="2016-10-11T00:00:00"/>
    <x v="6"/>
    <n v="5781760"/>
    <n v="4.5599999999999996"/>
    <n v="1"/>
  </r>
  <r>
    <s v="COUNTY"/>
    <x v="14"/>
    <s v="865301"/>
    <n v="4.5599999999999996"/>
    <n v="4.5599999999999996"/>
    <x v="2"/>
    <d v="2016-10-11T00:00:00"/>
    <x v="6"/>
    <n v="5717100"/>
    <n v="4.5599999999999996"/>
    <n v="1"/>
  </r>
  <r>
    <s v="COUNTY"/>
    <x v="14"/>
    <s v="865303"/>
    <n v="4.5599999999999996"/>
    <n v="4.5599999999999996"/>
    <x v="2"/>
    <d v="2016-10-11T00:00:00"/>
    <x v="6"/>
    <n v="5775450"/>
    <n v="4.5599999999999996"/>
    <n v="1"/>
  </r>
  <r>
    <s v="COUNTY"/>
    <x v="14"/>
    <s v="865305"/>
    <n v="4.5599999999999996"/>
    <n v="4.5599999999999996"/>
    <x v="2"/>
    <d v="2016-10-11T00:00:00"/>
    <x v="6"/>
    <n v="5001449"/>
    <n v="4.5599999999999996"/>
    <n v="1"/>
  </r>
  <r>
    <s v="COUNTY"/>
    <x v="14"/>
    <s v="865307"/>
    <n v="4.5599999999999996"/>
    <n v="4.5599999999999996"/>
    <x v="2"/>
    <d v="2016-10-11T00:00:00"/>
    <x v="6"/>
    <n v="5766520"/>
    <n v="4.5599999999999996"/>
    <n v="1"/>
  </r>
  <r>
    <s v="COUNTY"/>
    <x v="14"/>
    <s v="865309"/>
    <n v="4.5599999999999996"/>
    <n v="4.5599999999999996"/>
    <x v="2"/>
    <d v="2016-10-11T00:00:00"/>
    <x v="6"/>
    <n v="5014206"/>
    <n v="4.5599999999999996"/>
    <n v="1"/>
  </r>
  <r>
    <s v="COUNTY"/>
    <x v="14"/>
    <s v="865310"/>
    <n v="4.5599999999999996"/>
    <n v="4.5599999999999996"/>
    <x v="2"/>
    <d v="2016-10-11T00:00:00"/>
    <x v="6"/>
    <n v="5006528"/>
    <n v="4.5599999999999996"/>
    <n v="1"/>
  </r>
  <r>
    <s v="COUNTY"/>
    <x v="14"/>
    <s v="865311"/>
    <n v="4.5599999999999996"/>
    <n v="4.5599999999999996"/>
    <x v="2"/>
    <d v="2016-10-11T00:00:00"/>
    <x v="6"/>
    <n v="5728900"/>
    <n v="4.5599999999999996"/>
    <n v="1"/>
  </r>
  <r>
    <s v="COUNTY"/>
    <x v="14"/>
    <s v="868038"/>
    <n v="4.5599999999999996"/>
    <n v="4.5599999999999996"/>
    <x v="2"/>
    <d v="2016-10-11T00:00:00"/>
    <x v="6"/>
    <n v="5004279"/>
    <n v="4.5599999999999996"/>
    <n v="1"/>
  </r>
  <r>
    <s v="COUNTY"/>
    <x v="14"/>
    <s v="868040"/>
    <n v="4.5599999999999996"/>
    <n v="4.5599999999999996"/>
    <x v="2"/>
    <d v="2016-10-11T00:00:00"/>
    <x v="6"/>
    <n v="5776040"/>
    <n v="4.5599999999999996"/>
    <n v="1"/>
  </r>
  <r>
    <s v="COUNTY"/>
    <x v="14"/>
    <s v="868044"/>
    <n v="4.5599999999999996"/>
    <n v="4.5599999999999996"/>
    <x v="2"/>
    <d v="2016-10-11T00:00:00"/>
    <x v="6"/>
    <n v="5016102"/>
    <n v="4.5599999999999996"/>
    <n v="1"/>
  </r>
  <r>
    <s v="COUNTY"/>
    <x v="14"/>
    <s v="868045"/>
    <n v="4.5599999999999996"/>
    <n v="4.5599999999999996"/>
    <x v="2"/>
    <d v="2016-10-11T00:00:00"/>
    <x v="6"/>
    <n v="5006874"/>
    <n v="4.5599999999999996"/>
    <n v="1"/>
  </r>
  <r>
    <s v="COUNTY"/>
    <x v="14"/>
    <s v="868049"/>
    <n v="4.5599999999999996"/>
    <n v="4.5599999999999996"/>
    <x v="2"/>
    <d v="2016-10-11T00:00:00"/>
    <x v="6"/>
    <n v="5704470"/>
    <n v="4.5599999999999996"/>
    <n v="1"/>
  </r>
  <r>
    <s v="COUNTY"/>
    <x v="14"/>
    <s v="868050"/>
    <n v="4.5599999999999996"/>
    <n v="4.5599999999999996"/>
    <x v="2"/>
    <d v="2016-10-11T00:00:00"/>
    <x v="6"/>
    <n v="5003975"/>
    <n v="4.5599999999999996"/>
    <n v="1"/>
  </r>
  <r>
    <s v="COUNTY"/>
    <x v="14"/>
    <s v="868057"/>
    <n v="4.5599999999999996"/>
    <n v="4.5599999999999996"/>
    <x v="2"/>
    <d v="2016-10-12T00:00:00"/>
    <x v="6"/>
    <n v="5747830"/>
    <n v="4.5599999999999996"/>
    <n v="1"/>
  </r>
  <r>
    <s v="COUNTY"/>
    <x v="14"/>
    <s v="868060"/>
    <n v="4.5599999999999996"/>
    <n v="4.5599999999999996"/>
    <x v="2"/>
    <d v="2016-10-12T00:00:00"/>
    <x v="6"/>
    <n v="5763120"/>
    <n v="4.5599999999999996"/>
    <n v="1"/>
  </r>
  <r>
    <s v="COUNTY"/>
    <x v="14"/>
    <s v="868061"/>
    <n v="4.5599999999999996"/>
    <n v="4.5599999999999996"/>
    <x v="2"/>
    <d v="2016-10-12T00:00:00"/>
    <x v="6"/>
    <n v="5756890"/>
    <n v="4.5599999999999996"/>
    <n v="1"/>
  </r>
  <r>
    <s v="COUNTY"/>
    <x v="14"/>
    <s v="868062"/>
    <n v="4.5599999999999996"/>
    <n v="4.5599999999999996"/>
    <x v="2"/>
    <d v="2016-10-12T00:00:00"/>
    <x v="6"/>
    <n v="5011663"/>
    <n v="4.5599999999999996"/>
    <n v="1"/>
  </r>
  <r>
    <s v="COUNTY"/>
    <x v="14"/>
    <s v="868063"/>
    <n v="4.5599999999999996"/>
    <n v="4.5599999999999996"/>
    <x v="2"/>
    <d v="2016-10-12T00:00:00"/>
    <x v="6"/>
    <n v="5785720"/>
    <n v="4.5599999999999996"/>
    <n v="1"/>
  </r>
  <r>
    <s v="COUNTY"/>
    <x v="14"/>
    <s v="868064"/>
    <n v="4.5599999999999996"/>
    <n v="4.5599999999999996"/>
    <x v="2"/>
    <d v="2016-10-12T00:00:00"/>
    <x v="6"/>
    <n v="5747310"/>
    <n v="4.5599999999999996"/>
    <n v="1"/>
  </r>
  <r>
    <s v="COUNTY"/>
    <x v="14"/>
    <s v="868066"/>
    <n v="4.5599999999999996"/>
    <n v="4.5599999999999996"/>
    <x v="2"/>
    <d v="2016-10-12T00:00:00"/>
    <x v="6"/>
    <n v="5780160"/>
    <n v="4.5599999999999996"/>
    <n v="1"/>
  </r>
  <r>
    <s v="COUNTY"/>
    <x v="14"/>
    <s v="869310"/>
    <n v="4.5599999999999996"/>
    <n v="4.5599999999999996"/>
    <x v="2"/>
    <d v="2016-10-14T00:00:00"/>
    <x v="6"/>
    <n v="5731580"/>
    <n v="4.5599999999999996"/>
    <n v="1"/>
  </r>
  <r>
    <s v="COUNTY"/>
    <x v="14"/>
    <s v="869311"/>
    <n v="4.5599999999999996"/>
    <n v="4.5599999999999996"/>
    <x v="2"/>
    <d v="2016-10-14T00:00:00"/>
    <x v="6"/>
    <n v="5721850"/>
    <n v="4.5599999999999996"/>
    <n v="1"/>
  </r>
  <r>
    <s v="COUNTY"/>
    <x v="14"/>
    <s v="869312"/>
    <n v="4.5599999999999996"/>
    <n v="4.5599999999999996"/>
    <x v="2"/>
    <d v="2016-10-14T00:00:00"/>
    <x v="6"/>
    <n v="5737990"/>
    <n v="4.5599999999999996"/>
    <n v="1"/>
  </r>
  <r>
    <s v="COUNTY"/>
    <x v="14"/>
    <s v="869313"/>
    <n v="4.5599999999999996"/>
    <n v="4.5599999999999996"/>
    <x v="2"/>
    <d v="2016-10-14T00:00:00"/>
    <x v="6"/>
    <n v="5780290"/>
    <n v="4.5599999999999996"/>
    <n v="1"/>
  </r>
  <r>
    <s v="COUNTY"/>
    <x v="14"/>
    <s v="869392"/>
    <n v="4.5599999999999996"/>
    <n v="4.5599999999999996"/>
    <x v="2"/>
    <d v="2016-10-17T00:00:00"/>
    <x v="6"/>
    <n v="5771560"/>
    <n v="4.5599999999999996"/>
    <n v="1"/>
  </r>
  <r>
    <s v="AWH"/>
    <x v="14"/>
    <s v="869394"/>
    <n v="4.5599999999999996"/>
    <n v="4.5599999999999996"/>
    <x v="2"/>
    <d v="2016-10-17T00:00:00"/>
    <x v="6"/>
    <n v="5764620"/>
    <n v="4.5599999999999996"/>
    <n v="1"/>
  </r>
  <r>
    <s v="COUNTY"/>
    <x v="14"/>
    <s v="869395"/>
    <n v="4.5599999999999996"/>
    <n v="4.5599999999999996"/>
    <x v="2"/>
    <d v="2016-10-17T00:00:00"/>
    <x v="6"/>
    <n v="5786520"/>
    <n v="4.5599999999999996"/>
    <n v="1"/>
  </r>
  <r>
    <s v="COUNTY"/>
    <x v="14"/>
    <s v="869396"/>
    <n v="4.5599999999999996"/>
    <n v="4.5599999999999996"/>
    <x v="2"/>
    <d v="2016-10-17T00:00:00"/>
    <x v="6"/>
    <n v="5763470"/>
    <n v="4.5599999999999996"/>
    <n v="1"/>
  </r>
  <r>
    <s v="COUNTY"/>
    <x v="14"/>
    <s v="869397"/>
    <n v="4.5599999999999996"/>
    <n v="4.5599999999999996"/>
    <x v="2"/>
    <d v="2016-10-17T00:00:00"/>
    <x v="6"/>
    <n v="5015875"/>
    <n v="4.5599999999999996"/>
    <n v="1"/>
  </r>
  <r>
    <s v="COUNTY"/>
    <x v="14"/>
    <s v="869399"/>
    <n v="4.5599999999999996"/>
    <n v="4.5599999999999996"/>
    <x v="2"/>
    <d v="2016-10-17T00:00:00"/>
    <x v="6"/>
    <n v="5016406"/>
    <n v="4.5599999999999996"/>
    <n v="1"/>
  </r>
  <r>
    <s v="COUNTY"/>
    <x v="14"/>
    <s v="869401"/>
    <n v="4.5599999999999996"/>
    <n v="4.5599999999999996"/>
    <x v="2"/>
    <d v="2016-10-17T00:00:00"/>
    <x v="6"/>
    <n v="5006864"/>
    <n v="4.5599999999999996"/>
    <n v="1"/>
  </r>
  <r>
    <s v="COUNTY"/>
    <x v="14"/>
    <s v="869470"/>
    <n v="4.5599999999999996"/>
    <n v="4.5599999999999996"/>
    <x v="2"/>
    <d v="2016-10-18T00:00:00"/>
    <x v="6"/>
    <n v="5004695"/>
    <n v="4.5599999999999996"/>
    <n v="1"/>
  </r>
  <r>
    <s v="COUNTY"/>
    <x v="14"/>
    <s v="869472"/>
    <n v="4.5599999999999996"/>
    <n v="4.5599999999999996"/>
    <x v="2"/>
    <d v="2016-10-18T00:00:00"/>
    <x v="6"/>
    <n v="5014549"/>
    <n v="4.5599999999999996"/>
    <n v="1"/>
  </r>
  <r>
    <s v="COUNTY"/>
    <x v="14"/>
    <s v="869473"/>
    <n v="4.5599999999999996"/>
    <n v="4.5599999999999996"/>
    <x v="2"/>
    <d v="2016-10-18T00:00:00"/>
    <x v="6"/>
    <n v="5004215"/>
    <n v="4.5599999999999996"/>
    <n v="1"/>
  </r>
  <r>
    <s v="COUNTY"/>
    <x v="14"/>
    <s v="869867"/>
    <n v="4.5599999999999996"/>
    <n v="4.5599999999999996"/>
    <x v="2"/>
    <d v="2016-10-19T00:00:00"/>
    <x v="6"/>
    <n v="5763120"/>
    <n v="4.5599999999999996"/>
    <n v="1"/>
  </r>
  <r>
    <s v="COUNTY"/>
    <x v="14"/>
    <s v="869868"/>
    <n v="4.5599999999999996"/>
    <n v="4.5599999999999996"/>
    <x v="2"/>
    <d v="2016-10-19T00:00:00"/>
    <x v="6"/>
    <n v="5004674"/>
    <n v="4.5599999999999996"/>
    <n v="1"/>
  </r>
  <r>
    <s v="COUNTY"/>
    <x v="14"/>
    <s v="869870"/>
    <n v="4.5599999999999996"/>
    <n v="4.5599999999999996"/>
    <x v="2"/>
    <d v="2016-10-19T00:00:00"/>
    <x v="6"/>
    <n v="5004777"/>
    <n v="4.5599999999999996"/>
    <n v="1"/>
  </r>
  <r>
    <s v="COUNTY"/>
    <x v="14"/>
    <s v="869947"/>
    <n v="4.5599999999999996"/>
    <n v="4.5599999999999996"/>
    <x v="2"/>
    <d v="2016-10-20T00:00:00"/>
    <x v="6"/>
    <n v="5766520"/>
    <n v="4.5599999999999996"/>
    <n v="1"/>
  </r>
  <r>
    <s v="COUNTY"/>
    <x v="14"/>
    <s v="869949"/>
    <n v="4.5599999999999996"/>
    <n v="4.5599999999999996"/>
    <x v="2"/>
    <d v="2016-10-20T00:00:00"/>
    <x v="6"/>
    <n v="5006088"/>
    <n v="4.5599999999999996"/>
    <n v="1"/>
  </r>
  <r>
    <s v="COUNTY"/>
    <x v="14"/>
    <s v="869955"/>
    <n v="4.5599999999999996"/>
    <n v="4.5599999999999996"/>
    <x v="2"/>
    <d v="2016-10-20T00:00:00"/>
    <x v="6"/>
    <n v="5721570"/>
    <n v="4.5599999999999996"/>
    <n v="1"/>
  </r>
  <r>
    <s v="COUNTY"/>
    <x v="14"/>
    <s v="869959"/>
    <n v="4.5599999999999996"/>
    <n v="4.5599999999999996"/>
    <x v="2"/>
    <d v="2016-10-20T00:00:00"/>
    <x v="6"/>
    <n v="5004214"/>
    <n v="4.5599999999999996"/>
    <n v="1"/>
  </r>
  <r>
    <s v="COUNTY"/>
    <x v="14"/>
    <s v="870962"/>
    <n v="4.5599999999999996"/>
    <n v="4.5599999999999996"/>
    <x v="2"/>
    <d v="2016-10-21T00:00:00"/>
    <x v="6"/>
    <n v="5706220"/>
    <n v="4.5599999999999996"/>
    <n v="1"/>
  </r>
  <r>
    <s v="COUNTY"/>
    <x v="14"/>
    <s v="870968"/>
    <n v="4.5599999999999996"/>
    <n v="4.5599999999999996"/>
    <x v="2"/>
    <d v="2016-10-21T00:00:00"/>
    <x v="6"/>
    <n v="5734690"/>
    <n v="4.5599999999999996"/>
    <n v="1"/>
  </r>
  <r>
    <s v="COUNTY"/>
    <x v="14"/>
    <s v="870970"/>
    <n v="4.5599999999999996"/>
    <n v="4.5599999999999996"/>
    <x v="2"/>
    <d v="2016-10-21T00:00:00"/>
    <x v="6"/>
    <n v="5760480"/>
    <n v="4.5599999999999996"/>
    <n v="1"/>
  </r>
  <r>
    <s v="COUNTY"/>
    <x v="14"/>
    <s v="872108"/>
    <n v="4.5599999999999996"/>
    <n v="4.5599999999999996"/>
    <x v="2"/>
    <d v="2016-10-24T00:00:00"/>
    <x v="6"/>
    <n v="5755850"/>
    <n v="4.5599999999999996"/>
    <n v="1"/>
  </r>
  <r>
    <s v="COUNTY"/>
    <x v="14"/>
    <s v="872109"/>
    <n v="4.5599999999999996"/>
    <n v="4.5599999999999996"/>
    <x v="2"/>
    <d v="2016-10-24T00:00:00"/>
    <x v="6"/>
    <n v="5706520"/>
    <n v="4.5599999999999996"/>
    <n v="1"/>
  </r>
  <r>
    <s v="COUNTY"/>
    <x v="14"/>
    <s v="872110"/>
    <n v="4.5599999999999996"/>
    <n v="4.5599999999999996"/>
    <x v="2"/>
    <d v="2016-10-24T00:00:00"/>
    <x v="6"/>
    <n v="5007167"/>
    <n v="4.5599999999999996"/>
    <n v="1"/>
  </r>
  <r>
    <s v="COUNTY"/>
    <x v="14"/>
    <s v="872111"/>
    <n v="4.5599999999999996"/>
    <n v="4.5599999999999996"/>
    <x v="2"/>
    <d v="2016-10-24T00:00:00"/>
    <x v="6"/>
    <n v="5007107"/>
    <n v="4.5599999999999996"/>
    <n v="1"/>
  </r>
  <r>
    <s v="COUNTY"/>
    <x v="14"/>
    <s v="872114"/>
    <n v="4.5599999999999996"/>
    <n v="4.5599999999999996"/>
    <x v="2"/>
    <d v="2016-10-24T00:00:00"/>
    <x v="6"/>
    <n v="5016654"/>
    <n v="4.5599999999999996"/>
    <n v="1"/>
  </r>
  <r>
    <s v="COUNTY"/>
    <x v="14"/>
    <s v="872115"/>
    <n v="4.5599999999999996"/>
    <n v="4.5599999999999996"/>
    <x v="2"/>
    <d v="2016-10-24T00:00:00"/>
    <x v="6"/>
    <n v="5747650"/>
    <n v="4.5599999999999996"/>
    <n v="1"/>
  </r>
  <r>
    <s v="COUNTY"/>
    <x v="14"/>
    <s v="872116"/>
    <n v="4.5599999999999996"/>
    <n v="4.5599999999999996"/>
    <x v="2"/>
    <d v="2016-10-24T00:00:00"/>
    <x v="6"/>
    <n v="5734080"/>
    <n v="4.5599999999999996"/>
    <n v="1"/>
  </r>
  <r>
    <s v="COUNTY"/>
    <x v="14"/>
    <s v="872118"/>
    <n v="4.5599999999999996"/>
    <n v="4.5599999999999996"/>
    <x v="2"/>
    <d v="2016-10-24T00:00:00"/>
    <x v="6"/>
    <n v="5014091"/>
    <n v="4.5599999999999996"/>
    <n v="1"/>
  </r>
  <r>
    <s v="COUNTY"/>
    <x v="14"/>
    <s v="872326"/>
    <n v="4.5599999999999996"/>
    <n v="4.5599999999999996"/>
    <x v="2"/>
    <d v="2016-10-24T00:00:00"/>
    <x v="6"/>
    <n v="5767680"/>
    <n v="4.5599999999999996"/>
    <n v="1"/>
  </r>
  <r>
    <s v="COUNTY"/>
    <x v="14"/>
    <s v="872327"/>
    <n v="4.5599999999999996"/>
    <n v="4.5599999999999996"/>
    <x v="2"/>
    <d v="2016-10-24T00:00:00"/>
    <x v="6"/>
    <n v="5701270"/>
    <n v="4.5599999999999996"/>
    <n v="1"/>
  </r>
  <r>
    <s v="COUNTY"/>
    <x v="14"/>
    <s v="872329"/>
    <n v="4.5599999999999996"/>
    <n v="4.5599999999999996"/>
    <x v="2"/>
    <d v="2016-10-24T00:00:00"/>
    <x v="6"/>
    <n v="5774940"/>
    <n v="4.5599999999999996"/>
    <n v="1"/>
  </r>
  <r>
    <s v="COUNTY"/>
    <x v="14"/>
    <s v="872662"/>
    <n v="4.5599999999999996"/>
    <n v="4.5599999999999996"/>
    <x v="2"/>
    <d v="2016-10-26T00:00:00"/>
    <x v="6"/>
    <n v="5006405"/>
    <n v="4.5599999999999996"/>
    <n v="1"/>
  </r>
  <r>
    <s v="COUNTY"/>
    <x v="14"/>
    <s v="872663"/>
    <n v="4.5599999999999996"/>
    <n v="4.5599999999999996"/>
    <x v="2"/>
    <d v="2016-10-26T00:00:00"/>
    <x v="6"/>
    <n v="5004635"/>
    <n v="4.5599999999999996"/>
    <n v="1"/>
  </r>
  <r>
    <s v="COUNTY"/>
    <x v="14"/>
    <s v="872683"/>
    <n v="4.5599999999999996"/>
    <n v="4.5599999999999996"/>
    <x v="2"/>
    <d v="2016-10-27T00:00:00"/>
    <x v="6"/>
    <n v="5730660"/>
    <n v="4.5599999999999996"/>
    <n v="1"/>
  </r>
  <r>
    <s v="COUNTY"/>
    <x v="14"/>
    <s v="872685"/>
    <n v="4.5599999999999996"/>
    <n v="4.5599999999999996"/>
    <x v="2"/>
    <d v="2016-10-27T00:00:00"/>
    <x v="6"/>
    <n v="5013670"/>
    <n v="4.5599999999999996"/>
    <n v="1"/>
  </r>
  <r>
    <s v="COUNTY"/>
    <x v="14"/>
    <s v="872687"/>
    <n v="4.5599999999999996"/>
    <n v="4.5599999999999996"/>
    <x v="2"/>
    <d v="2016-10-27T00:00:00"/>
    <x v="6"/>
    <n v="5004317"/>
    <n v="4.5599999999999996"/>
    <n v="1"/>
  </r>
  <r>
    <s v="COUNTY"/>
    <x v="14"/>
    <s v="872688"/>
    <n v="4.5599999999999996"/>
    <n v="4.5599999999999996"/>
    <x v="2"/>
    <d v="2016-10-27T00:00:00"/>
    <x v="6"/>
    <n v="5012848"/>
    <n v="4.5599999999999996"/>
    <n v="1"/>
  </r>
  <r>
    <s v="COUNTY"/>
    <x v="14"/>
    <s v="872635"/>
    <n v="4.5599999999999996"/>
    <n v="4.5599999999999996"/>
    <x v="2"/>
    <d v="2016-10-28T00:00:00"/>
    <x v="6"/>
    <n v="5784720"/>
    <n v="4.5599999999999996"/>
    <n v="1"/>
  </r>
  <r>
    <s v="COUNTY"/>
    <x v="14"/>
    <s v="872640"/>
    <n v="4.5599999999999996"/>
    <n v="4.5599999999999996"/>
    <x v="2"/>
    <d v="2016-10-28T00:00:00"/>
    <x v="6"/>
    <n v="5007457"/>
    <n v="4.5599999999999996"/>
    <n v="1"/>
  </r>
  <r>
    <s v="COUNTY"/>
    <x v="14"/>
    <s v="872641"/>
    <n v="4.5599999999999996"/>
    <n v="4.5599999999999996"/>
    <x v="2"/>
    <d v="2016-10-28T00:00:00"/>
    <x v="6"/>
    <n v="5007055"/>
    <n v="4.5599999999999996"/>
    <n v="1"/>
  </r>
  <r>
    <s v="COUNTY"/>
    <x v="14"/>
    <s v="872642"/>
    <n v="4.5599999999999996"/>
    <n v="4.5599999999999996"/>
    <x v="2"/>
    <d v="2016-10-28T00:00:00"/>
    <x v="6"/>
    <n v="5704470"/>
    <n v="4.5599999999999996"/>
    <n v="1"/>
  </r>
  <r>
    <s v="COUNTY"/>
    <x v="14"/>
    <s v="872698"/>
    <n v="-4.5599999999999996"/>
    <n v="4.5599999999999996"/>
    <x v="2"/>
    <d v="2016-10-28T00:00:00"/>
    <x v="6"/>
    <n v="5738490"/>
    <n v="4.5599999999999996"/>
    <n v="-1"/>
  </r>
  <r>
    <s v="COUNTY"/>
    <x v="14"/>
    <s v="872871"/>
    <n v="4.5599999999999996"/>
    <n v="4.5599999999999996"/>
    <x v="2"/>
    <d v="2016-10-28T00:00:00"/>
    <x v="6"/>
    <n v="5005657"/>
    <n v="4.5599999999999996"/>
    <n v="1"/>
  </r>
  <r>
    <s v="COUNTY"/>
    <x v="14"/>
    <s v="874803"/>
    <n v="4.5599999999999996"/>
    <n v="4.5599999999999996"/>
    <x v="2"/>
    <d v="2016-10-31T00:00:00"/>
    <x v="6"/>
    <n v="5005558"/>
    <n v="4.5599999999999996"/>
    <n v="1"/>
  </r>
  <r>
    <s v="COUNTY"/>
    <x v="14"/>
    <s v="876683"/>
    <n v="4.5599999999999996"/>
    <n v="4.5599999999999996"/>
    <x v="2"/>
    <d v="2016-11-01T00:00:00"/>
    <x v="7"/>
    <n v="5784720"/>
    <n v="4.5599999999999996"/>
    <n v="1"/>
  </r>
  <r>
    <s v="COUNTY"/>
    <x v="14"/>
    <s v="876685"/>
    <n v="4.5599999999999996"/>
    <n v="4.5599999999999996"/>
    <x v="2"/>
    <d v="2016-11-01T00:00:00"/>
    <x v="7"/>
    <n v="5776040"/>
    <n v="4.5599999999999996"/>
    <n v="1"/>
  </r>
  <r>
    <s v="COUNTY"/>
    <x v="14"/>
    <s v="876687"/>
    <n v="4.5599999999999996"/>
    <n v="4.5599999999999996"/>
    <x v="2"/>
    <d v="2016-11-01T00:00:00"/>
    <x v="7"/>
    <n v="5774540"/>
    <n v="4.5599999999999996"/>
    <n v="1"/>
  </r>
  <r>
    <s v="COUNTY"/>
    <x v="14"/>
    <s v="876710"/>
    <n v="4.5599999999999996"/>
    <n v="4.5599999999999996"/>
    <x v="2"/>
    <d v="2016-11-01T00:00:00"/>
    <x v="7"/>
    <n v="5001516"/>
    <n v="4.5599999999999996"/>
    <n v="1"/>
  </r>
  <r>
    <s v="COUNTY"/>
    <x v="14"/>
    <s v="876714"/>
    <n v="4.5599999999999996"/>
    <n v="4.5599999999999996"/>
    <x v="2"/>
    <d v="2016-11-01T00:00:00"/>
    <x v="7"/>
    <n v="5004339"/>
    <n v="4.5599999999999996"/>
    <n v="1"/>
  </r>
  <r>
    <s v="COUNTY"/>
    <x v="14"/>
    <s v="877642"/>
    <n v="4.5599999999999996"/>
    <n v="4.5599999999999996"/>
    <x v="2"/>
    <d v="2016-11-02T00:00:00"/>
    <x v="7"/>
    <n v="5702090"/>
    <n v="4.5599999999999996"/>
    <n v="1"/>
  </r>
  <r>
    <s v="COUNTY"/>
    <x v="14"/>
    <s v="877648"/>
    <n v="4.5599999999999996"/>
    <n v="4.5599999999999996"/>
    <x v="2"/>
    <d v="2016-11-02T00:00:00"/>
    <x v="7"/>
    <n v="5782120"/>
    <n v="4.5599999999999996"/>
    <n v="1"/>
  </r>
  <r>
    <s v="COUNTY"/>
    <x v="14"/>
    <s v="879512"/>
    <n v="4.5599999999999996"/>
    <n v="4.5599999999999996"/>
    <x v="2"/>
    <d v="2016-11-07T00:00:00"/>
    <x v="7"/>
    <n v="5007620"/>
    <n v="4.5599999999999996"/>
    <n v="1"/>
  </r>
  <r>
    <s v="COUNTY"/>
    <x v="14"/>
    <s v="879518"/>
    <n v="13.68"/>
    <n v="13.68"/>
    <x v="2"/>
    <d v="2016-11-07T00:00:00"/>
    <x v="7"/>
    <n v="5007475"/>
    <n v="4.5599999999999996"/>
    <n v="3"/>
  </r>
  <r>
    <s v="COUNTY"/>
    <x v="14"/>
    <s v="879520"/>
    <n v="9.1199999999999992"/>
    <n v="9.1199999999999992"/>
    <x v="2"/>
    <d v="2016-11-07T00:00:00"/>
    <x v="7"/>
    <n v="5780950"/>
    <n v="4.5599999999999996"/>
    <n v="2"/>
  </r>
  <r>
    <s v="COUNTY"/>
    <x v="14"/>
    <s v="879528"/>
    <n v="4.5599999999999996"/>
    <n v="4.5599999999999996"/>
    <x v="2"/>
    <d v="2016-11-07T00:00:00"/>
    <x v="7"/>
    <n v="5747770"/>
    <n v="4.5599999999999996"/>
    <n v="1"/>
  </r>
  <r>
    <s v="COUNTY"/>
    <x v="14"/>
    <s v="879529"/>
    <n v="4.5599999999999996"/>
    <n v="4.5599999999999996"/>
    <x v="2"/>
    <d v="2016-11-07T00:00:00"/>
    <x v="7"/>
    <n v="5734080"/>
    <n v="4.5599999999999996"/>
    <n v="1"/>
  </r>
  <r>
    <s v="COUNTY"/>
    <x v="14"/>
    <s v="879533"/>
    <n v="4.5599999999999996"/>
    <n v="4.5599999999999996"/>
    <x v="2"/>
    <d v="2016-11-07T00:00:00"/>
    <x v="7"/>
    <n v="5005217"/>
    <n v="4.5599999999999996"/>
    <n v="1"/>
  </r>
  <r>
    <s v="COUNTY"/>
    <x v="14"/>
    <s v="879594"/>
    <n v="4.5599999999999996"/>
    <n v="4.5599999999999996"/>
    <x v="2"/>
    <d v="2016-11-08T00:00:00"/>
    <x v="7"/>
    <n v="5004811"/>
    <n v="4.5599999999999996"/>
    <n v="1"/>
  </r>
  <r>
    <s v="COUNTY"/>
    <x v="14"/>
    <s v="879604"/>
    <n v="4.5599999999999996"/>
    <n v="4.5599999999999996"/>
    <x v="2"/>
    <d v="2016-11-09T00:00:00"/>
    <x v="7"/>
    <n v="5004702"/>
    <n v="4.5599999999999996"/>
    <n v="1"/>
  </r>
  <r>
    <s v="COUNTY"/>
    <x v="14"/>
    <s v="879605"/>
    <n v="4.5599999999999996"/>
    <n v="4.5599999999999996"/>
    <x v="2"/>
    <d v="2016-11-09T00:00:00"/>
    <x v="7"/>
    <n v="5702090"/>
    <n v="4.5599999999999996"/>
    <n v="1"/>
  </r>
  <r>
    <s v="COUNTY"/>
    <x v="14"/>
    <s v="879608"/>
    <n v="4.5599999999999996"/>
    <n v="4.5599999999999996"/>
    <x v="2"/>
    <d v="2016-11-09T00:00:00"/>
    <x v="7"/>
    <n v="5004109"/>
    <n v="4.5599999999999996"/>
    <n v="1"/>
  </r>
  <r>
    <s v="COUNTY"/>
    <x v="14"/>
    <s v="879609"/>
    <n v="4.5599999999999996"/>
    <n v="4.5599999999999996"/>
    <x v="2"/>
    <d v="2016-11-09T00:00:00"/>
    <x v="7"/>
    <n v="5012003"/>
    <n v="4.5599999999999996"/>
    <n v="1"/>
  </r>
  <r>
    <s v="COUNTY"/>
    <x v="14"/>
    <s v="879539"/>
    <n v="-4.5599999999999996"/>
    <n v="4.5599999999999996"/>
    <x v="2"/>
    <d v="2016-11-10T00:00:00"/>
    <x v="7"/>
    <n v="5014037"/>
    <n v="4.5599999999999996"/>
    <n v="-1"/>
  </r>
  <r>
    <s v="COUNTY"/>
    <x v="14"/>
    <s v="880344"/>
    <n v="4.5599999999999996"/>
    <n v="4.5599999999999996"/>
    <x v="2"/>
    <d v="2016-11-10T00:00:00"/>
    <x v="7"/>
    <n v="5014509"/>
    <n v="4.5599999999999996"/>
    <n v="1"/>
  </r>
  <r>
    <s v="COUNTY"/>
    <x v="14"/>
    <s v="880345"/>
    <n v="4.5599999999999996"/>
    <n v="4.5599999999999996"/>
    <x v="2"/>
    <d v="2016-11-10T00:00:00"/>
    <x v="7"/>
    <n v="5006528"/>
    <n v="4.5599999999999996"/>
    <n v="1"/>
  </r>
  <r>
    <s v="COUNTY"/>
    <x v="14"/>
    <s v="880354"/>
    <n v="4.5599999999999996"/>
    <n v="4.5599999999999996"/>
    <x v="2"/>
    <d v="2016-11-10T00:00:00"/>
    <x v="7"/>
    <n v="5006479"/>
    <n v="4.5599999999999996"/>
    <n v="1"/>
  </r>
  <r>
    <s v="COUNTY"/>
    <x v="14"/>
    <s v="880356"/>
    <n v="4.5599999999999996"/>
    <n v="4.5599999999999996"/>
    <x v="2"/>
    <d v="2016-11-10T00:00:00"/>
    <x v="7"/>
    <n v="5006385"/>
    <n v="4.5599999999999996"/>
    <n v="1"/>
  </r>
  <r>
    <s v="COUNTY"/>
    <x v="14"/>
    <s v="880358"/>
    <n v="4.5599999999999996"/>
    <n v="4.5599999999999996"/>
    <x v="2"/>
    <d v="2016-11-10T00:00:00"/>
    <x v="7"/>
    <n v="5013029"/>
    <n v="4.5599999999999996"/>
    <n v="1"/>
  </r>
  <r>
    <s v="COUNTY"/>
    <x v="14"/>
    <s v="880359"/>
    <n v="4.5599999999999996"/>
    <n v="4.5599999999999996"/>
    <x v="2"/>
    <d v="2016-11-10T00:00:00"/>
    <x v="7"/>
    <n v="5005286"/>
    <n v="4.5599999999999996"/>
    <n v="1"/>
  </r>
  <r>
    <s v="COUNTY"/>
    <x v="14"/>
    <s v="880490"/>
    <n v="4.5599999999999996"/>
    <n v="4.5599999999999996"/>
    <x v="2"/>
    <d v="2016-11-11T00:00:00"/>
    <x v="7"/>
    <n v="5781590"/>
    <n v="4.5599999999999996"/>
    <n v="1"/>
  </r>
  <r>
    <s v="COUNTY"/>
    <x v="14"/>
    <s v="880551"/>
    <n v="4.5599999999999996"/>
    <n v="4.5599999999999996"/>
    <x v="2"/>
    <d v="2016-11-14T00:00:00"/>
    <x v="7"/>
    <n v="5787530"/>
    <n v="4.5599999999999996"/>
    <n v="1"/>
  </r>
  <r>
    <s v="COUNTY"/>
    <x v="14"/>
    <s v="880553"/>
    <n v="4.5599999999999996"/>
    <n v="4.5599999999999996"/>
    <x v="2"/>
    <d v="2016-11-14T00:00:00"/>
    <x v="7"/>
    <n v="5736360"/>
    <n v="4.5599999999999996"/>
    <n v="1"/>
  </r>
  <r>
    <s v="COUNTY"/>
    <x v="14"/>
    <s v="880554"/>
    <n v="4.5599999999999996"/>
    <n v="4.5599999999999996"/>
    <x v="2"/>
    <d v="2016-11-14T00:00:00"/>
    <x v="7"/>
    <n v="5006864"/>
    <n v="4.5599999999999996"/>
    <n v="1"/>
  </r>
  <r>
    <s v="COUNTY"/>
    <x v="14"/>
    <s v="880556"/>
    <n v="4.5599999999999996"/>
    <n v="4.5599999999999996"/>
    <x v="2"/>
    <d v="2016-11-14T00:00:00"/>
    <x v="7"/>
    <n v="5006939"/>
    <n v="4.5599999999999996"/>
    <n v="1"/>
  </r>
  <r>
    <s v="COUNTY"/>
    <x v="14"/>
    <s v="883219"/>
    <n v="4.5599999999999996"/>
    <n v="4.5599999999999996"/>
    <x v="2"/>
    <d v="2016-11-16T00:00:00"/>
    <x v="7"/>
    <n v="5006847"/>
    <n v="4.5599999999999996"/>
    <n v="1"/>
  </r>
  <r>
    <s v="COUNTY"/>
    <x v="14"/>
    <s v="883222"/>
    <n v="4.5599999999999996"/>
    <n v="4.5599999999999996"/>
    <x v="2"/>
    <d v="2016-11-16T00:00:00"/>
    <x v="7"/>
    <n v="5743700"/>
    <n v="4.5599999999999996"/>
    <n v="1"/>
  </r>
  <r>
    <s v="COUNTY"/>
    <x v="14"/>
    <s v="883227"/>
    <n v="4.5599999999999996"/>
    <n v="4.5599999999999996"/>
    <x v="2"/>
    <d v="2016-11-16T00:00:00"/>
    <x v="7"/>
    <n v="5007363"/>
    <n v="4.5599999999999996"/>
    <n v="1"/>
  </r>
  <r>
    <s v="COUNTY"/>
    <x v="14"/>
    <s v="881126"/>
    <n v="4.5599999999999996"/>
    <n v="4.5599999999999996"/>
    <x v="2"/>
    <d v="2016-11-17T00:00:00"/>
    <x v="7"/>
    <n v="5006000"/>
    <n v="4.5599999999999996"/>
    <n v="1"/>
  </r>
  <r>
    <s v="COUNTY"/>
    <x v="14"/>
    <s v="881128"/>
    <n v="4.5599999999999996"/>
    <n v="4.5599999999999996"/>
    <x v="2"/>
    <d v="2016-11-17T00:00:00"/>
    <x v="7"/>
    <n v="5717420"/>
    <n v="4.5599999999999996"/>
    <n v="1"/>
  </r>
  <r>
    <s v="COUNTY"/>
    <x v="14"/>
    <s v="881130"/>
    <n v="4.5599999999999996"/>
    <n v="4.5599999999999996"/>
    <x v="2"/>
    <d v="2016-11-17T00:00:00"/>
    <x v="7"/>
    <n v="5724550"/>
    <n v="4.5599999999999996"/>
    <n v="1"/>
  </r>
  <r>
    <s v="COUNTY"/>
    <x v="14"/>
    <s v="881131"/>
    <n v="4.5599999999999996"/>
    <n v="4.5599999999999996"/>
    <x v="2"/>
    <d v="2016-11-17T00:00:00"/>
    <x v="7"/>
    <n v="5005142"/>
    <n v="4.5599999999999996"/>
    <n v="1"/>
  </r>
  <r>
    <s v="COUNTY"/>
    <x v="14"/>
    <s v="881132"/>
    <n v="4.5599999999999996"/>
    <n v="4.5599999999999996"/>
    <x v="2"/>
    <d v="2016-11-17T00:00:00"/>
    <x v="7"/>
    <n v="5004060"/>
    <n v="4.5599999999999996"/>
    <n v="1"/>
  </r>
  <r>
    <s v="COUNTY"/>
    <x v="14"/>
    <s v="881135"/>
    <n v="4.5599999999999996"/>
    <n v="4.5599999999999996"/>
    <x v="2"/>
    <d v="2016-11-17T00:00:00"/>
    <x v="7"/>
    <n v="5006542"/>
    <n v="4.5599999999999996"/>
    <n v="1"/>
  </r>
  <r>
    <s v="COUNTY"/>
    <x v="14"/>
    <s v="881248"/>
    <n v="-4.5599999999999996"/>
    <n v="4.5599999999999996"/>
    <x v="2"/>
    <d v="2016-11-17T00:00:00"/>
    <x v="7"/>
    <n v="5001206"/>
    <n v="4.5599999999999996"/>
    <n v="-1"/>
  </r>
  <r>
    <s v="COUNTY"/>
    <x v="14"/>
    <s v="883412"/>
    <n v="4.5599999999999996"/>
    <n v="4.5599999999999996"/>
    <x v="2"/>
    <d v="2016-11-17T00:00:00"/>
    <x v="7"/>
    <n v="5710940"/>
    <n v="4.5599999999999996"/>
    <n v="1"/>
  </r>
  <r>
    <s v="COUNTY"/>
    <x v="14"/>
    <s v="883414"/>
    <n v="4.5599999999999996"/>
    <n v="4.5599999999999996"/>
    <x v="2"/>
    <d v="2016-11-17T00:00:00"/>
    <x v="7"/>
    <n v="5732340"/>
    <n v="4.5599999999999996"/>
    <n v="1"/>
  </r>
  <r>
    <s v="COUNTY"/>
    <x v="14"/>
    <s v="883419"/>
    <n v="4.5599999999999996"/>
    <n v="4.5599999999999996"/>
    <x v="2"/>
    <d v="2016-11-17T00:00:00"/>
    <x v="7"/>
    <n v="5707540"/>
    <n v="4.5599999999999996"/>
    <n v="1"/>
  </r>
  <r>
    <s v="COUNTY"/>
    <x v="14"/>
    <s v="883420"/>
    <n v="4.5599999999999996"/>
    <n v="4.5599999999999996"/>
    <x v="2"/>
    <d v="2016-11-17T00:00:00"/>
    <x v="7"/>
    <n v="5012850"/>
    <n v="4.5599999999999996"/>
    <n v="1"/>
  </r>
  <r>
    <s v="COUNTY"/>
    <x v="14"/>
    <s v="885677"/>
    <n v="4.5599999999999996"/>
    <n v="4.5599999999999996"/>
    <x v="2"/>
    <d v="2016-11-18T00:00:00"/>
    <x v="7"/>
    <n v="5012179"/>
    <n v="4.5599999999999996"/>
    <n v="1"/>
  </r>
  <r>
    <s v="COUNTY"/>
    <x v="14"/>
    <s v="885679"/>
    <n v="4.5599999999999996"/>
    <n v="4.5599999999999996"/>
    <x v="2"/>
    <d v="2016-11-18T00:00:00"/>
    <x v="7"/>
    <n v="5005724"/>
    <n v="4.5599999999999996"/>
    <n v="1"/>
  </r>
  <r>
    <s v="COUNTY"/>
    <x v="14"/>
    <s v="885680"/>
    <n v="4.5599999999999996"/>
    <n v="4.5599999999999996"/>
    <x v="2"/>
    <d v="2016-11-18T00:00:00"/>
    <x v="7"/>
    <n v="5773660"/>
    <n v="4.5599999999999996"/>
    <n v="1"/>
  </r>
  <r>
    <s v="COUNTY"/>
    <x v="14"/>
    <s v="885681"/>
    <n v="4.5599999999999996"/>
    <n v="4.5599999999999996"/>
    <x v="2"/>
    <d v="2016-11-18T00:00:00"/>
    <x v="7"/>
    <n v="5723060"/>
    <n v="4.5599999999999996"/>
    <n v="1"/>
  </r>
  <r>
    <s v="COUNTY"/>
    <x v="14"/>
    <s v="885686"/>
    <n v="4.5599999999999996"/>
    <n v="4.5599999999999996"/>
    <x v="2"/>
    <d v="2016-11-18T00:00:00"/>
    <x v="7"/>
    <n v="5003946"/>
    <n v="4.5599999999999996"/>
    <n v="1"/>
  </r>
  <r>
    <s v="COUNTY"/>
    <x v="14"/>
    <s v="885038"/>
    <n v="4.5599999999999996"/>
    <n v="4.5599999999999996"/>
    <x v="2"/>
    <d v="2016-11-21T00:00:00"/>
    <x v="7"/>
    <n v="5748360"/>
    <n v="4.5599999999999996"/>
    <n v="1"/>
  </r>
  <r>
    <s v="AWH"/>
    <x v="14"/>
    <s v="885039"/>
    <n v="4.5599999999999996"/>
    <n v="4.5599999999999996"/>
    <x v="2"/>
    <d v="2016-11-21T00:00:00"/>
    <x v="7"/>
    <n v="5015049"/>
    <n v="4.5599999999999996"/>
    <n v="1"/>
  </r>
  <r>
    <s v="AWH"/>
    <x v="14"/>
    <s v="885041"/>
    <n v="4.5599999999999996"/>
    <n v="4.5599999999999996"/>
    <x v="2"/>
    <d v="2016-11-21T00:00:00"/>
    <x v="7"/>
    <n v="5006620"/>
    <n v="4.5599999999999996"/>
    <n v="1"/>
  </r>
  <r>
    <s v="COUNTY"/>
    <x v="14"/>
    <s v="885043"/>
    <n v="4.5599999999999996"/>
    <n v="4.5599999999999996"/>
    <x v="2"/>
    <d v="2016-11-21T00:00:00"/>
    <x v="7"/>
    <n v="5007641"/>
    <n v="4.5599999999999996"/>
    <n v="1"/>
  </r>
  <r>
    <s v="COUNTY"/>
    <x v="14"/>
    <s v="885045"/>
    <n v="4.5599999999999996"/>
    <n v="4.5599999999999996"/>
    <x v="2"/>
    <d v="2016-11-21T00:00:00"/>
    <x v="7"/>
    <n v="5006314"/>
    <n v="4.5599999999999996"/>
    <n v="1"/>
  </r>
  <r>
    <s v="COUNTY"/>
    <x v="14"/>
    <s v="885046"/>
    <n v="4.5599999999999996"/>
    <n v="4.5599999999999996"/>
    <x v="2"/>
    <d v="2016-11-21T00:00:00"/>
    <x v="7"/>
    <n v="5740090"/>
    <n v="4.5599999999999996"/>
    <n v="1"/>
  </r>
  <r>
    <s v="COUNTY"/>
    <x v="14"/>
    <s v="887102"/>
    <n v="4.5599999999999996"/>
    <n v="4.5599999999999996"/>
    <x v="2"/>
    <d v="2016-11-22T00:00:00"/>
    <x v="7"/>
    <n v="5010457"/>
    <n v="4.5599999999999996"/>
    <n v="1"/>
  </r>
  <r>
    <s v="COUNTY"/>
    <x v="14"/>
    <s v="887104"/>
    <n v="4.5599999999999996"/>
    <n v="4.5599999999999996"/>
    <x v="2"/>
    <d v="2016-11-22T00:00:00"/>
    <x v="7"/>
    <n v="5006677"/>
    <n v="4.5599999999999996"/>
    <n v="1"/>
  </r>
  <r>
    <s v="COUNTY"/>
    <x v="14"/>
    <s v="887106"/>
    <n v="4.5599999999999996"/>
    <n v="4.5599999999999996"/>
    <x v="2"/>
    <d v="2016-11-22T00:00:00"/>
    <x v="7"/>
    <n v="5004037"/>
    <n v="4.5599999999999996"/>
    <n v="1"/>
  </r>
  <r>
    <s v="COUNTY"/>
    <x v="14"/>
    <s v="887111"/>
    <n v="4.5599999999999996"/>
    <n v="4.5599999999999996"/>
    <x v="2"/>
    <d v="2016-11-22T00:00:00"/>
    <x v="7"/>
    <n v="5719000"/>
    <n v="4.5599999999999996"/>
    <n v="1"/>
  </r>
  <r>
    <s v="COUNTY"/>
    <x v="14"/>
    <s v="887113"/>
    <n v="4.5599999999999996"/>
    <n v="4.5599999999999996"/>
    <x v="2"/>
    <d v="2016-11-22T00:00:00"/>
    <x v="7"/>
    <n v="5730880"/>
    <n v="4.5599999999999996"/>
    <n v="1"/>
  </r>
  <r>
    <s v="COUNTY"/>
    <x v="14"/>
    <s v="887115"/>
    <n v="4.5599999999999996"/>
    <n v="4.5599999999999996"/>
    <x v="2"/>
    <d v="2016-11-22T00:00:00"/>
    <x v="7"/>
    <n v="5782200"/>
    <n v="4.5599999999999996"/>
    <n v="1"/>
  </r>
  <r>
    <s v="COUNTY"/>
    <x v="14"/>
    <s v="887116"/>
    <n v="4.5599999999999996"/>
    <n v="4.5599999999999996"/>
    <x v="2"/>
    <d v="2016-11-22T00:00:00"/>
    <x v="7"/>
    <n v="5777920"/>
    <n v="4.5599999999999996"/>
    <n v="1"/>
  </r>
  <r>
    <s v="COUNTY"/>
    <x v="14"/>
    <s v="887117"/>
    <n v="4.5599999999999996"/>
    <n v="4.5599999999999996"/>
    <x v="2"/>
    <d v="2016-11-22T00:00:00"/>
    <x v="7"/>
    <n v="5715950"/>
    <n v="4.5599999999999996"/>
    <n v="1"/>
  </r>
  <r>
    <s v="COUNTY"/>
    <x v="14"/>
    <s v="887118"/>
    <n v="4.5599999999999996"/>
    <n v="4.5599999999999996"/>
    <x v="2"/>
    <d v="2016-11-22T00:00:00"/>
    <x v="7"/>
    <n v="5717420"/>
    <n v="4.5599999999999996"/>
    <n v="1"/>
  </r>
  <r>
    <s v="COUNTY"/>
    <x v="14"/>
    <s v="887119"/>
    <n v="4.5599999999999996"/>
    <n v="4.5599999999999996"/>
    <x v="2"/>
    <d v="2016-11-22T00:00:00"/>
    <x v="7"/>
    <n v="5701950"/>
    <n v="4.5599999999999996"/>
    <n v="1"/>
  </r>
  <r>
    <s v="COUNTY"/>
    <x v="14"/>
    <s v="887121"/>
    <n v="4.5599999999999996"/>
    <n v="4.5599999999999996"/>
    <x v="2"/>
    <d v="2016-11-22T00:00:00"/>
    <x v="7"/>
    <n v="5723010"/>
    <n v="4.5599999999999996"/>
    <n v="1"/>
  </r>
  <r>
    <s v="COUNTY"/>
    <x v="14"/>
    <s v="887127"/>
    <n v="4.5599999999999996"/>
    <n v="4.5599999999999996"/>
    <x v="2"/>
    <d v="2016-11-22T00:00:00"/>
    <x v="7"/>
    <n v="5001241"/>
    <n v="4.5599999999999996"/>
    <n v="1"/>
  </r>
  <r>
    <s v="COUNTY"/>
    <x v="14"/>
    <s v="887138"/>
    <n v="4.5599999999999996"/>
    <n v="4.5599999999999996"/>
    <x v="2"/>
    <d v="2016-11-23T00:00:00"/>
    <x v="7"/>
    <n v="5006270"/>
    <n v="4.5599999999999996"/>
    <n v="1"/>
  </r>
  <r>
    <s v="COUNTY"/>
    <x v="14"/>
    <s v="887139"/>
    <n v="4.5599999999999996"/>
    <n v="4.5599999999999996"/>
    <x v="2"/>
    <d v="2016-11-23T00:00:00"/>
    <x v="7"/>
    <n v="5743700"/>
    <n v="4.5599999999999996"/>
    <n v="1"/>
  </r>
  <r>
    <s v="COUNTY"/>
    <x v="14"/>
    <s v="887140"/>
    <n v="4.5599999999999996"/>
    <n v="4.5599999999999996"/>
    <x v="2"/>
    <d v="2016-11-23T00:00:00"/>
    <x v="7"/>
    <n v="5732290"/>
    <n v="4.5599999999999996"/>
    <n v="1"/>
  </r>
  <r>
    <s v="COUNTY"/>
    <x v="14"/>
    <s v="887143"/>
    <n v="4.5599999999999996"/>
    <n v="4.5599999999999996"/>
    <x v="2"/>
    <d v="2016-11-23T00:00:00"/>
    <x v="7"/>
    <n v="5005758"/>
    <n v="4.5599999999999996"/>
    <n v="1"/>
  </r>
  <r>
    <s v="COUNTY"/>
    <x v="14"/>
    <s v="887161"/>
    <n v="4.5599999999999996"/>
    <n v="4.5599999999999996"/>
    <x v="2"/>
    <d v="2016-11-24T00:00:00"/>
    <x v="7"/>
    <n v="5759990"/>
    <n v="4.5599999999999996"/>
    <n v="1"/>
  </r>
  <r>
    <s v="COUNTY"/>
    <x v="14"/>
    <s v="887162"/>
    <n v="4.5599999999999996"/>
    <n v="4.5599999999999996"/>
    <x v="2"/>
    <d v="2016-11-24T00:00:00"/>
    <x v="7"/>
    <n v="5005263"/>
    <n v="4.5599999999999996"/>
    <n v="1"/>
  </r>
  <r>
    <s v="COUNTY"/>
    <x v="14"/>
    <s v="887163"/>
    <n v="4.5599999999999996"/>
    <n v="4.5599999999999996"/>
    <x v="2"/>
    <d v="2016-11-24T00:00:00"/>
    <x v="7"/>
    <n v="5005407"/>
    <n v="4.5599999999999996"/>
    <n v="1"/>
  </r>
  <r>
    <s v="COUNTY"/>
    <x v="14"/>
    <s v="887164"/>
    <n v="4.5599999999999996"/>
    <n v="4.5599999999999996"/>
    <x v="2"/>
    <d v="2016-11-24T00:00:00"/>
    <x v="7"/>
    <n v="5006385"/>
    <n v="4.5599999999999996"/>
    <n v="1"/>
  </r>
  <r>
    <s v="COUNTY"/>
    <x v="14"/>
    <s v="887165"/>
    <n v="4.5599999999999996"/>
    <n v="4.5599999999999996"/>
    <x v="2"/>
    <d v="2016-11-24T00:00:00"/>
    <x v="7"/>
    <n v="5765920"/>
    <n v="4.5599999999999996"/>
    <n v="1"/>
  </r>
  <r>
    <s v="COUNTY"/>
    <x v="14"/>
    <s v="887167"/>
    <n v="4.5599999999999996"/>
    <n v="4.5599999999999996"/>
    <x v="2"/>
    <d v="2016-11-24T00:00:00"/>
    <x v="7"/>
    <n v="5768360"/>
    <n v="4.5599999999999996"/>
    <n v="1"/>
  </r>
  <r>
    <s v="COUNTY"/>
    <x v="14"/>
    <s v="887174"/>
    <n v="4.5599999999999996"/>
    <n v="4.5599999999999996"/>
    <x v="2"/>
    <d v="2016-11-24T00:00:00"/>
    <x v="7"/>
    <n v="5005530"/>
    <n v="4.5599999999999996"/>
    <n v="1"/>
  </r>
  <r>
    <s v="COUNTY"/>
    <x v="14"/>
    <s v="887175"/>
    <n v="4.5599999999999996"/>
    <n v="4.5599999999999996"/>
    <x v="2"/>
    <d v="2016-11-24T00:00:00"/>
    <x v="7"/>
    <n v="5710940"/>
    <n v="4.5599999999999996"/>
    <n v="1"/>
  </r>
  <r>
    <s v="COUNTY"/>
    <x v="14"/>
    <s v="887176"/>
    <n v="4.5599999999999996"/>
    <n v="4.5599999999999996"/>
    <x v="2"/>
    <d v="2016-11-24T00:00:00"/>
    <x v="7"/>
    <n v="5016434"/>
    <n v="4.5599999999999996"/>
    <n v="1"/>
  </r>
  <r>
    <s v="COUNTY"/>
    <x v="14"/>
    <s v="887857"/>
    <n v="4.5599999999999996"/>
    <n v="4.5599999999999996"/>
    <x v="2"/>
    <d v="2016-11-25T00:00:00"/>
    <x v="7"/>
    <n v="5773660"/>
    <n v="4.5599999999999996"/>
    <n v="1"/>
  </r>
  <r>
    <s v="COUNTY"/>
    <x v="14"/>
    <s v="887858"/>
    <n v="4.5599999999999996"/>
    <n v="4.5599999999999996"/>
    <x v="2"/>
    <d v="2016-11-25T00:00:00"/>
    <x v="7"/>
    <n v="5723060"/>
    <n v="4.5599999999999996"/>
    <n v="1"/>
  </r>
  <r>
    <s v="COUNTY"/>
    <x v="14"/>
    <s v="887859"/>
    <n v="4.5599999999999996"/>
    <n v="4.5599999999999996"/>
    <x v="2"/>
    <d v="2016-11-25T00:00:00"/>
    <x v="7"/>
    <n v="5779010"/>
    <n v="4.5599999999999996"/>
    <n v="1"/>
  </r>
  <r>
    <s v="COUNTY"/>
    <x v="14"/>
    <s v="887860"/>
    <n v="4.5599999999999996"/>
    <n v="4.5599999999999996"/>
    <x v="2"/>
    <d v="2016-11-25T00:00:00"/>
    <x v="7"/>
    <n v="5726680"/>
    <n v="4.5599999999999996"/>
    <n v="1"/>
  </r>
  <r>
    <s v="COUNTY"/>
    <x v="14"/>
    <s v="887862"/>
    <n v="4.5599999999999996"/>
    <n v="4.5599999999999996"/>
    <x v="2"/>
    <d v="2016-11-25T00:00:00"/>
    <x v="7"/>
    <n v="5005394"/>
    <n v="4.5599999999999996"/>
    <n v="1"/>
  </r>
  <r>
    <s v="COUNTY"/>
    <x v="14"/>
    <s v="887870"/>
    <n v="4.5599999999999996"/>
    <n v="4.5599999999999996"/>
    <x v="2"/>
    <d v="2016-11-28T00:00:00"/>
    <x v="7"/>
    <n v="5007620"/>
    <n v="4.5599999999999996"/>
    <n v="1"/>
  </r>
  <r>
    <s v="COUNTY"/>
    <x v="14"/>
    <s v="887872"/>
    <n v="4.5599999999999996"/>
    <n v="4.5599999999999996"/>
    <x v="2"/>
    <d v="2016-11-28T00:00:00"/>
    <x v="7"/>
    <n v="5759710"/>
    <n v="4.5599999999999996"/>
    <n v="1"/>
  </r>
  <r>
    <s v="COUNTY"/>
    <x v="14"/>
    <s v="887874"/>
    <n v="4.5599999999999996"/>
    <n v="4.5599999999999996"/>
    <x v="2"/>
    <d v="2016-11-28T00:00:00"/>
    <x v="7"/>
    <n v="5775830"/>
    <n v="4.5599999999999996"/>
    <n v="1"/>
  </r>
  <r>
    <s v="COUNTY"/>
    <x v="14"/>
    <s v="887875"/>
    <n v="4.5599999999999996"/>
    <n v="4.5599999999999996"/>
    <x v="2"/>
    <d v="2016-11-28T00:00:00"/>
    <x v="7"/>
    <n v="5775340"/>
    <n v="4.5599999999999996"/>
    <n v="1"/>
  </r>
  <r>
    <s v="COUNTY"/>
    <x v="14"/>
    <s v="887876"/>
    <n v="4.5599999999999996"/>
    <n v="4.5599999999999996"/>
    <x v="2"/>
    <d v="2016-11-28T00:00:00"/>
    <x v="7"/>
    <n v="5770250"/>
    <n v="4.5599999999999996"/>
    <n v="1"/>
  </r>
  <r>
    <s v="COUNTY"/>
    <x v="14"/>
    <s v="887877"/>
    <n v="4.5599999999999996"/>
    <n v="4.5599999999999996"/>
    <x v="2"/>
    <d v="2016-11-28T00:00:00"/>
    <x v="7"/>
    <n v="5787530"/>
    <n v="4.5599999999999996"/>
    <n v="1"/>
  </r>
  <r>
    <s v="COUNTY"/>
    <x v="14"/>
    <s v="887878"/>
    <n v="4.5599999999999996"/>
    <n v="4.5599999999999996"/>
    <x v="2"/>
    <d v="2016-11-28T00:00:00"/>
    <x v="7"/>
    <n v="5787310"/>
    <n v="4.5599999999999996"/>
    <n v="1"/>
  </r>
  <r>
    <s v="COUNTY"/>
    <x v="14"/>
    <s v="887880"/>
    <n v="4.5599999999999996"/>
    <n v="4.5599999999999996"/>
    <x v="2"/>
    <d v="2016-11-28T00:00:00"/>
    <x v="7"/>
    <n v="5700370"/>
    <n v="4.5599999999999996"/>
    <n v="1"/>
  </r>
  <r>
    <s v="SpokCity"/>
    <x v="14"/>
    <s v="887882"/>
    <n v="4.5599999999999996"/>
    <n v="4.5599999999999996"/>
    <x v="2"/>
    <d v="2016-11-28T00:00:00"/>
    <x v="7"/>
    <n v="5736420"/>
    <n v="4.5599999999999996"/>
    <n v="1"/>
  </r>
  <r>
    <s v="COUNTY"/>
    <x v="14"/>
    <s v="887884"/>
    <n v="4.5599999999999996"/>
    <n v="4.5599999999999996"/>
    <x v="2"/>
    <d v="2016-11-28T00:00:00"/>
    <x v="7"/>
    <n v="5006291"/>
    <n v="4.5599999999999996"/>
    <n v="1"/>
  </r>
  <r>
    <s v="COUNTY"/>
    <x v="14"/>
    <s v="887886"/>
    <n v="4.5599999999999996"/>
    <n v="4.5599999999999996"/>
    <x v="2"/>
    <d v="2016-11-28T00:00:00"/>
    <x v="7"/>
    <n v="5005879"/>
    <n v="4.5599999999999996"/>
    <n v="1"/>
  </r>
  <r>
    <s v="COUNTY"/>
    <x v="14"/>
    <s v="887888"/>
    <n v="4.5599999999999996"/>
    <n v="4.5599999999999996"/>
    <x v="2"/>
    <d v="2016-11-28T00:00:00"/>
    <x v="7"/>
    <n v="5004932"/>
    <n v="4.5599999999999996"/>
    <n v="1"/>
  </r>
  <r>
    <s v="COUNTY"/>
    <x v="14"/>
    <s v="887889"/>
    <n v="4.5599999999999996"/>
    <n v="4.5599999999999996"/>
    <x v="2"/>
    <d v="2016-11-28T00:00:00"/>
    <x v="7"/>
    <n v="5006314"/>
    <n v="4.5599999999999996"/>
    <n v="1"/>
  </r>
  <r>
    <s v="COUNTY"/>
    <x v="14"/>
    <s v="887890"/>
    <n v="4.5599999999999996"/>
    <n v="4.5599999999999996"/>
    <x v="2"/>
    <d v="2016-11-28T00:00:00"/>
    <x v="7"/>
    <n v="5784150"/>
    <n v="4.5599999999999996"/>
    <n v="1"/>
  </r>
  <r>
    <s v="COUNTY"/>
    <x v="14"/>
    <s v="887908"/>
    <n v="4.5599999999999996"/>
    <n v="4.5599999999999996"/>
    <x v="2"/>
    <d v="2016-11-29T00:00:00"/>
    <x v="7"/>
    <n v="5717420"/>
    <n v="4.5599999999999996"/>
    <n v="1"/>
  </r>
  <r>
    <s v="COUNTY"/>
    <x v="14"/>
    <s v="887911"/>
    <n v="4.5599999999999996"/>
    <n v="4.5599999999999996"/>
    <x v="2"/>
    <d v="2016-11-29T00:00:00"/>
    <x v="7"/>
    <n v="5013753"/>
    <n v="4.5599999999999996"/>
    <n v="1"/>
  </r>
  <r>
    <s v="COUNTY"/>
    <x v="14"/>
    <s v="887912"/>
    <n v="4.5599999999999996"/>
    <n v="4.5599999999999996"/>
    <x v="2"/>
    <d v="2016-11-29T00:00:00"/>
    <x v="7"/>
    <n v="5006874"/>
    <n v="4.5599999999999996"/>
    <n v="1"/>
  </r>
  <r>
    <s v="COUNTY"/>
    <x v="14"/>
    <s v="887914"/>
    <n v="4.5599999999999996"/>
    <n v="4.5599999999999996"/>
    <x v="2"/>
    <d v="2016-11-29T00:00:00"/>
    <x v="7"/>
    <n v="5004154"/>
    <n v="4.5599999999999996"/>
    <n v="1"/>
  </r>
  <r>
    <s v="COUNTY"/>
    <x v="14"/>
    <s v="888643"/>
    <n v="4.5599999999999996"/>
    <n v="4.5599999999999996"/>
    <x v="2"/>
    <d v="2016-11-30T00:00:00"/>
    <x v="7"/>
    <n v="5761740"/>
    <n v="4.5599999999999996"/>
    <n v="1"/>
  </r>
  <r>
    <s v="COUNTY"/>
    <x v="14"/>
    <s v="888645"/>
    <n v="4.5599999999999996"/>
    <n v="4.5599999999999996"/>
    <x v="2"/>
    <d v="2016-11-30T00:00:00"/>
    <x v="7"/>
    <n v="5747310"/>
    <n v="4.5599999999999996"/>
    <n v="1"/>
  </r>
  <r>
    <s v="COUNTY"/>
    <x v="14"/>
    <s v="888646"/>
    <n v="4.5599999999999996"/>
    <n v="4.5599999999999996"/>
    <x v="2"/>
    <d v="2016-11-30T00:00:00"/>
    <x v="7"/>
    <n v="5743700"/>
    <n v="4.5599999999999996"/>
    <n v="1"/>
  </r>
  <r>
    <s v="COUNTY"/>
    <x v="14"/>
    <s v="888647"/>
    <n v="4.5599999999999996"/>
    <n v="4.5599999999999996"/>
    <x v="2"/>
    <d v="2016-11-30T00:00:00"/>
    <x v="7"/>
    <n v="5746100"/>
    <n v="4.5599999999999996"/>
    <n v="1"/>
  </r>
  <r>
    <s v="COUNTY"/>
    <x v="14"/>
    <s v="888650"/>
    <n v="4.5599999999999996"/>
    <n v="4.5599999999999996"/>
    <x v="2"/>
    <d v="2016-11-30T00:00:00"/>
    <x v="7"/>
    <n v="5737340"/>
    <n v="4.5599999999999996"/>
    <n v="1"/>
  </r>
  <r>
    <s v="COUNTY"/>
    <x v="14"/>
    <s v="888652"/>
    <n v="4.5599999999999996"/>
    <n v="4.5599999999999996"/>
    <x v="2"/>
    <d v="2016-11-30T00:00:00"/>
    <x v="7"/>
    <n v="5766700"/>
    <n v="4.5599999999999996"/>
    <n v="1"/>
  </r>
  <r>
    <s v="COUNTY"/>
    <x v="14"/>
    <s v="888653"/>
    <n v="4.5599999999999996"/>
    <n v="4.5599999999999996"/>
    <x v="2"/>
    <d v="2016-11-30T00:00:00"/>
    <x v="7"/>
    <n v="5015482"/>
    <n v="4.5599999999999996"/>
    <n v="1"/>
  </r>
  <r>
    <s v="COUNTY"/>
    <x v="14"/>
    <s v="891658"/>
    <n v="4.5599999999999996"/>
    <n v="4.5599999999999996"/>
    <x v="2"/>
    <d v="2016-12-01T00:00:00"/>
    <x v="8"/>
    <n v="5005801"/>
    <n v="4.5599999999999996"/>
    <n v="1"/>
  </r>
  <r>
    <s v="COUNTY"/>
    <x v="14"/>
    <s v="891660"/>
    <n v="4.5599999999999996"/>
    <n v="4.5599999999999996"/>
    <x v="2"/>
    <d v="2016-12-01T00:00:00"/>
    <x v="8"/>
    <n v="5005768"/>
    <n v="4.5599999999999996"/>
    <n v="1"/>
  </r>
  <r>
    <s v="COUNTY"/>
    <x v="14"/>
    <s v="891662"/>
    <n v="4.5599999999999996"/>
    <n v="4.5599999999999996"/>
    <x v="2"/>
    <d v="2016-12-01T00:00:00"/>
    <x v="8"/>
    <n v="5007013"/>
    <n v="4.5599999999999996"/>
    <n v="1"/>
  </r>
  <r>
    <s v="COUNTY"/>
    <x v="14"/>
    <s v="891665"/>
    <n v="4.5599999999999996"/>
    <n v="4.5599999999999996"/>
    <x v="2"/>
    <d v="2016-12-01T00:00:00"/>
    <x v="8"/>
    <n v="5780800"/>
    <n v="4.5599999999999996"/>
    <n v="1"/>
  </r>
  <r>
    <s v="COUNTY"/>
    <x v="14"/>
    <s v="891676"/>
    <n v="4.5599999999999996"/>
    <n v="4.5599999999999996"/>
    <x v="2"/>
    <d v="2016-12-02T00:00:00"/>
    <x v="8"/>
    <n v="5007369"/>
    <n v="4.5599999999999996"/>
    <n v="1"/>
  </r>
  <r>
    <s v="COUNTY"/>
    <x v="14"/>
    <s v="892082"/>
    <n v="4.5599999999999996"/>
    <n v="4.5599999999999996"/>
    <x v="2"/>
    <d v="2016-12-05T00:00:00"/>
    <x v="8"/>
    <n v="5736060"/>
    <n v="4.5599999999999996"/>
    <n v="1"/>
  </r>
  <r>
    <s v="COUNTY"/>
    <x v="14"/>
    <s v="892083"/>
    <n v="4.5599999999999996"/>
    <n v="4.5599999999999996"/>
    <x v="2"/>
    <d v="2016-12-05T00:00:00"/>
    <x v="8"/>
    <n v="5775340"/>
    <n v="4.5599999999999996"/>
    <n v="1"/>
  </r>
  <r>
    <s v="COUNTY"/>
    <x v="14"/>
    <s v="892084"/>
    <n v="4.5599999999999996"/>
    <n v="4.5599999999999996"/>
    <x v="2"/>
    <d v="2016-12-05T00:00:00"/>
    <x v="8"/>
    <n v="5787530"/>
    <n v="4.5599999999999996"/>
    <n v="1"/>
  </r>
  <r>
    <s v="COUNTY"/>
    <x v="14"/>
    <s v="892085"/>
    <n v="4.5599999999999996"/>
    <n v="4.5599999999999996"/>
    <x v="2"/>
    <d v="2016-12-05T00:00:00"/>
    <x v="8"/>
    <n v="5764700"/>
    <n v="4.5599999999999996"/>
    <n v="1"/>
  </r>
  <r>
    <s v="COUNTY"/>
    <x v="14"/>
    <s v="892086"/>
    <n v="4.5599999999999996"/>
    <n v="4.5599999999999996"/>
    <x v="2"/>
    <d v="2016-12-05T00:00:00"/>
    <x v="8"/>
    <n v="5786680"/>
    <n v="4.5599999999999996"/>
    <n v="1"/>
  </r>
  <r>
    <s v="COUNTY"/>
    <x v="14"/>
    <s v="892087"/>
    <n v="4.5599999999999996"/>
    <n v="4.5599999999999996"/>
    <x v="2"/>
    <d v="2016-12-05T00:00:00"/>
    <x v="8"/>
    <n v="5006291"/>
    <n v="4.5599999999999996"/>
    <n v="1"/>
  </r>
  <r>
    <s v="COUNTY"/>
    <x v="14"/>
    <s v="892088"/>
    <n v="4.5599999999999996"/>
    <n v="4.5599999999999996"/>
    <x v="2"/>
    <d v="2016-12-05T00:00:00"/>
    <x v="8"/>
    <n v="5005217"/>
    <n v="4.5599999999999996"/>
    <n v="1"/>
  </r>
  <r>
    <s v="COUNTY"/>
    <x v="14"/>
    <s v="892124"/>
    <n v="4.5599999999999996"/>
    <n v="4.5599999999999996"/>
    <x v="2"/>
    <d v="2016-12-06T00:00:00"/>
    <x v="8"/>
    <n v="5717420"/>
    <n v="4.5599999999999996"/>
    <n v="1"/>
  </r>
  <r>
    <s v="COUNTY"/>
    <x v="14"/>
    <s v="892125"/>
    <n v="4.5599999999999996"/>
    <n v="4.5599999999999996"/>
    <x v="2"/>
    <d v="2016-12-06T00:00:00"/>
    <x v="8"/>
    <n v="5007617"/>
    <n v="4.5599999999999996"/>
    <n v="1"/>
  </r>
  <r>
    <s v="COUNTY"/>
    <x v="14"/>
    <s v="892128"/>
    <n v="4.5599999999999996"/>
    <n v="4.5599999999999996"/>
    <x v="2"/>
    <d v="2016-12-06T00:00:00"/>
    <x v="8"/>
    <n v="5016765"/>
    <n v="4.5599999999999996"/>
    <n v="1"/>
  </r>
  <r>
    <s v="COUNTY"/>
    <x v="14"/>
    <s v="892132"/>
    <n v="4.5599999999999996"/>
    <n v="4.5599999999999996"/>
    <x v="2"/>
    <d v="2016-12-06T00:00:00"/>
    <x v="8"/>
    <n v="5010440"/>
    <n v="4.5599999999999996"/>
    <n v="1"/>
  </r>
  <r>
    <s v="COUNTY"/>
    <x v="14"/>
    <s v="892133"/>
    <n v="4.5599999999999996"/>
    <n v="4.5599999999999996"/>
    <x v="2"/>
    <d v="2016-12-06T00:00:00"/>
    <x v="8"/>
    <n v="5006907"/>
    <n v="4.5599999999999996"/>
    <n v="1"/>
  </r>
  <r>
    <s v="COUNTY"/>
    <x v="14"/>
    <s v="892134"/>
    <n v="4.5599999999999996"/>
    <n v="4.5599999999999996"/>
    <x v="2"/>
    <d v="2016-12-06T00:00:00"/>
    <x v="8"/>
    <n v="5742720"/>
    <n v="4.5599999999999996"/>
    <n v="1"/>
  </r>
  <r>
    <s v="COUNTY"/>
    <x v="14"/>
    <s v="892140"/>
    <n v="4.5599999999999996"/>
    <n v="4.5599999999999996"/>
    <x v="2"/>
    <d v="2016-12-06T00:00:00"/>
    <x v="8"/>
    <n v="5005744"/>
    <n v="4.5599999999999996"/>
    <n v="1"/>
  </r>
  <r>
    <s v="COUNTY"/>
    <x v="14"/>
    <s v="892142"/>
    <n v="4.5599999999999996"/>
    <n v="4.5599999999999996"/>
    <x v="2"/>
    <d v="2016-12-06T00:00:00"/>
    <x v="8"/>
    <n v="5764120"/>
    <n v="4.5599999999999996"/>
    <n v="1"/>
  </r>
  <r>
    <s v="COUNTY"/>
    <x v="14"/>
    <s v="892144"/>
    <n v="4.5599999999999996"/>
    <n v="4.5599999999999996"/>
    <x v="2"/>
    <d v="2016-12-06T00:00:00"/>
    <x v="8"/>
    <n v="5012713"/>
    <n v="4.5599999999999996"/>
    <n v="1"/>
  </r>
  <r>
    <s v="COUNTY"/>
    <x v="14"/>
    <s v="892159"/>
    <n v="4.5599999999999996"/>
    <n v="4.5599999999999996"/>
    <x v="2"/>
    <d v="2016-12-07T00:00:00"/>
    <x v="8"/>
    <n v="5728790"/>
    <n v="4.5599999999999996"/>
    <n v="1"/>
  </r>
  <r>
    <s v="COUNTY"/>
    <x v="14"/>
    <s v="892162"/>
    <n v="4.5599999999999996"/>
    <n v="4.5599999999999996"/>
    <x v="2"/>
    <d v="2016-12-07T00:00:00"/>
    <x v="8"/>
    <n v="5780160"/>
    <n v="4.5599999999999996"/>
    <n v="1"/>
  </r>
  <r>
    <s v="COUNTY"/>
    <x v="14"/>
    <s v="894761"/>
    <n v="4.5599999999999996"/>
    <n v="4.5599999999999996"/>
    <x v="2"/>
    <d v="2016-12-08T00:00:00"/>
    <x v="8"/>
    <n v="5720230"/>
    <n v="4.5599999999999996"/>
    <n v="1"/>
  </r>
  <r>
    <s v="COUNTY"/>
    <x v="14"/>
    <s v="894763"/>
    <n v="4.5599999999999996"/>
    <n v="4.5599999999999996"/>
    <x v="2"/>
    <d v="2016-12-08T00:00:00"/>
    <x v="8"/>
    <n v="5006223"/>
    <n v="4.5599999999999996"/>
    <n v="1"/>
  </r>
  <r>
    <s v="COUNTY"/>
    <x v="14"/>
    <s v="894770"/>
    <n v="4.5599999999999996"/>
    <n v="4.5599999999999996"/>
    <x v="2"/>
    <d v="2016-12-09T00:00:00"/>
    <x v="8"/>
    <n v="5703750"/>
    <n v="4.5599999999999996"/>
    <n v="1"/>
  </r>
  <r>
    <s v="COUNTY"/>
    <x v="14"/>
    <s v="894785"/>
    <n v="4.5599999999999996"/>
    <n v="4.5599999999999996"/>
    <x v="2"/>
    <d v="2016-12-12T00:00:00"/>
    <x v="8"/>
    <n v="5766580"/>
    <n v="4.5599999999999996"/>
    <n v="1"/>
  </r>
  <r>
    <s v="COUNTY"/>
    <x v="14"/>
    <s v="894787"/>
    <n v="4.5599999999999996"/>
    <n v="4.5599999999999996"/>
    <x v="2"/>
    <d v="2016-12-12T00:00:00"/>
    <x v="8"/>
    <n v="5787530"/>
    <n v="4.5599999999999996"/>
    <n v="1"/>
  </r>
  <r>
    <s v="COUNTY"/>
    <x v="14"/>
    <s v="894788"/>
    <n v="4.5599999999999996"/>
    <n v="4.5599999999999996"/>
    <x v="2"/>
    <d v="2016-12-12T00:00:00"/>
    <x v="8"/>
    <n v="5778940"/>
    <n v="4.5599999999999996"/>
    <n v="1"/>
  </r>
  <r>
    <s v="COUNTY"/>
    <x v="14"/>
    <s v="894789"/>
    <n v="4.5599999999999996"/>
    <n v="4.5599999999999996"/>
    <x v="2"/>
    <d v="2016-12-12T00:00:00"/>
    <x v="8"/>
    <n v="5734080"/>
    <n v="4.5599999999999996"/>
    <n v="1"/>
  </r>
  <r>
    <s v="COUNTY"/>
    <x v="14"/>
    <s v="896315"/>
    <n v="4.5599999999999996"/>
    <n v="4.5599999999999996"/>
    <x v="2"/>
    <d v="2016-12-12T00:00:00"/>
    <x v="8"/>
    <n v="5764520"/>
    <n v="4.5599999999999996"/>
    <n v="1"/>
  </r>
  <r>
    <s v="COUNTY"/>
    <x v="14"/>
    <s v="896316"/>
    <n v="4.5599999999999996"/>
    <n v="4.5599999999999996"/>
    <x v="2"/>
    <d v="2016-12-12T00:00:00"/>
    <x v="8"/>
    <n v="5007620"/>
    <n v="4.5599999999999996"/>
    <n v="1"/>
  </r>
  <r>
    <s v="COUNTY"/>
    <x v="14"/>
    <s v="894804"/>
    <n v="4.5599999999999996"/>
    <n v="4.5599999999999996"/>
    <x v="2"/>
    <d v="2016-12-13T00:00:00"/>
    <x v="8"/>
    <n v="5739620"/>
    <n v="4.5599999999999996"/>
    <n v="1"/>
  </r>
  <r>
    <s v="COUNTY"/>
    <x v="14"/>
    <s v="894806"/>
    <n v="4.5599999999999996"/>
    <n v="4.5599999999999996"/>
    <x v="2"/>
    <d v="2016-12-13T00:00:00"/>
    <x v="8"/>
    <n v="5006977"/>
    <n v="4.5599999999999996"/>
    <n v="1"/>
  </r>
  <r>
    <s v="COUNTY"/>
    <x v="14"/>
    <s v="894807"/>
    <n v="4.5599999999999996"/>
    <n v="4.5599999999999996"/>
    <x v="2"/>
    <d v="2016-12-13T00:00:00"/>
    <x v="8"/>
    <n v="5724970"/>
    <n v="4.5599999999999996"/>
    <n v="1"/>
  </r>
  <r>
    <s v="COUNTY"/>
    <x v="14"/>
    <s v="894808"/>
    <n v="4.5599999999999996"/>
    <n v="4.5599999999999996"/>
    <x v="2"/>
    <d v="2016-12-13T00:00:00"/>
    <x v="8"/>
    <n v="5016765"/>
    <n v="4.5599999999999996"/>
    <n v="1"/>
  </r>
  <r>
    <s v="COUNTY"/>
    <x v="14"/>
    <s v="894810"/>
    <n v="4.5599999999999996"/>
    <n v="4.5599999999999996"/>
    <x v="2"/>
    <d v="2016-12-13T00:00:00"/>
    <x v="8"/>
    <n v="5005240"/>
    <n v="4.5599999999999996"/>
    <n v="1"/>
  </r>
  <r>
    <s v="COUNTY"/>
    <x v="14"/>
    <s v="894812"/>
    <n v="4.5599999999999996"/>
    <n v="4.5599999999999996"/>
    <x v="2"/>
    <d v="2016-12-13T00:00:00"/>
    <x v="8"/>
    <n v="5006000"/>
    <n v="4.5599999999999996"/>
    <n v="1"/>
  </r>
  <r>
    <s v="COUNTY"/>
    <x v="14"/>
    <s v="895031"/>
    <n v="4.5599999999999996"/>
    <n v="4.5599999999999996"/>
    <x v="2"/>
    <d v="2016-12-14T00:00:00"/>
    <x v="8"/>
    <n v="5747310"/>
    <n v="4.5599999999999996"/>
    <n v="1"/>
  </r>
  <r>
    <s v="COUNTY"/>
    <x v="14"/>
    <s v="895032"/>
    <n v="4.5599999999999996"/>
    <n v="4.5599999999999996"/>
    <x v="2"/>
    <d v="2016-12-14T00:00:00"/>
    <x v="8"/>
    <n v="5005498"/>
    <n v="4.5599999999999996"/>
    <n v="1"/>
  </r>
  <r>
    <s v="COUNTY"/>
    <x v="14"/>
    <s v="895034"/>
    <n v="4.5599999999999996"/>
    <n v="4.5599999999999996"/>
    <x v="2"/>
    <d v="2016-12-14T00:00:00"/>
    <x v="8"/>
    <n v="5006212"/>
    <n v="4.5599999999999996"/>
    <n v="1"/>
  </r>
  <r>
    <s v="COUNTY"/>
    <x v="14"/>
    <s v="895049"/>
    <n v="4.5599999999999996"/>
    <n v="4.5599999999999996"/>
    <x v="2"/>
    <d v="2016-12-15T00:00:00"/>
    <x v="8"/>
    <n v="5006493"/>
    <n v="4.5599999999999996"/>
    <n v="1"/>
  </r>
  <r>
    <s v="COUNTY"/>
    <x v="14"/>
    <s v="895050"/>
    <n v="4.5599999999999996"/>
    <n v="4.5599999999999996"/>
    <x v="2"/>
    <d v="2016-12-15T00:00:00"/>
    <x v="8"/>
    <n v="5764150"/>
    <n v="4.5599999999999996"/>
    <n v="1"/>
  </r>
  <r>
    <s v="COUNTY"/>
    <x v="14"/>
    <s v="895051"/>
    <n v="4.5599999999999996"/>
    <n v="4.5599999999999996"/>
    <x v="2"/>
    <d v="2016-12-15T00:00:00"/>
    <x v="8"/>
    <n v="5015317"/>
    <n v="4.5599999999999996"/>
    <n v="1"/>
  </r>
  <r>
    <s v="COUNTY"/>
    <x v="14"/>
    <s v="855338"/>
    <n v="4.5599999999999996"/>
    <n v="4.5599999999999996"/>
    <x v="2"/>
    <d v="2016-12-19T00:00:00"/>
    <x v="8"/>
    <n v="5758590"/>
    <n v="4.5599999999999996"/>
    <n v="1"/>
  </r>
  <r>
    <s v="COUNTY"/>
    <x v="14"/>
    <s v="855364"/>
    <n v="4.5599999999999996"/>
    <n v="4.5599999999999996"/>
    <x v="2"/>
    <d v="2016-12-19T00:00:00"/>
    <x v="8"/>
    <n v="5785930"/>
    <n v="4.5599999999999996"/>
    <n v="1"/>
  </r>
  <r>
    <s v="COUNTY"/>
    <x v="14"/>
    <s v="895351"/>
    <n v="4.5599999999999996"/>
    <n v="4.5599999999999996"/>
    <x v="2"/>
    <d v="2016-12-19T00:00:00"/>
    <x v="8"/>
    <n v="5727730"/>
    <n v="4.5599999999999996"/>
    <n v="1"/>
  </r>
  <r>
    <s v="COUNTY"/>
    <x v="14"/>
    <s v="895352"/>
    <n v="4.5599999999999996"/>
    <n v="4.5599999999999996"/>
    <x v="2"/>
    <d v="2016-12-19T00:00:00"/>
    <x v="8"/>
    <n v="5771970"/>
    <n v="4.5599999999999996"/>
    <n v="1"/>
  </r>
  <r>
    <s v="COUNTY"/>
    <x v="14"/>
    <s v="895354"/>
    <n v="4.5599999999999996"/>
    <n v="4.5599999999999996"/>
    <x v="2"/>
    <d v="2016-12-19T00:00:00"/>
    <x v="8"/>
    <n v="5007436"/>
    <n v="4.5599999999999996"/>
    <n v="1"/>
  </r>
  <r>
    <s v="COUNTY"/>
    <x v="14"/>
    <s v="895355"/>
    <n v="4.5599999999999996"/>
    <n v="4.5599999999999996"/>
    <x v="2"/>
    <d v="2016-12-19T00:00:00"/>
    <x v="8"/>
    <n v="5763320"/>
    <n v="4.5599999999999996"/>
    <n v="1"/>
  </r>
  <r>
    <s v="COUNTY"/>
    <x v="14"/>
    <s v="895356"/>
    <n v="4.5599999999999996"/>
    <n v="4.5599999999999996"/>
    <x v="2"/>
    <d v="2016-12-19T00:00:00"/>
    <x v="8"/>
    <n v="5740410"/>
    <n v="4.5599999999999996"/>
    <n v="1"/>
  </r>
  <r>
    <s v="COUNTY"/>
    <x v="14"/>
    <s v="895357"/>
    <n v="4.5599999999999996"/>
    <n v="4.5599999999999996"/>
    <x v="2"/>
    <d v="2016-12-19T00:00:00"/>
    <x v="8"/>
    <n v="5773560"/>
    <n v="4.5599999999999996"/>
    <n v="1"/>
  </r>
  <r>
    <s v="COUNTY"/>
    <x v="14"/>
    <s v="895358"/>
    <n v="4.5599999999999996"/>
    <n v="4.5599999999999996"/>
    <x v="2"/>
    <d v="2016-12-19T00:00:00"/>
    <x v="8"/>
    <n v="5742080"/>
    <n v="4.5599999999999996"/>
    <n v="1"/>
  </r>
  <r>
    <s v="COUNTY"/>
    <x v="14"/>
    <s v="895359"/>
    <n v="4.5599999999999996"/>
    <n v="4.5599999999999996"/>
    <x v="2"/>
    <d v="2016-12-19T00:00:00"/>
    <x v="8"/>
    <n v="5784160"/>
    <n v="4.5599999999999996"/>
    <n v="1"/>
  </r>
  <r>
    <s v="COUNTY"/>
    <x v="14"/>
    <s v="895360"/>
    <n v="4.5599999999999996"/>
    <n v="4.5599999999999996"/>
    <x v="2"/>
    <d v="2016-12-19T00:00:00"/>
    <x v="8"/>
    <n v="5006939"/>
    <n v="4.5599999999999996"/>
    <n v="1"/>
  </r>
  <r>
    <s v="COUNTY"/>
    <x v="14"/>
    <s v="895361"/>
    <n v="4.5599999999999996"/>
    <n v="4.5599999999999996"/>
    <x v="2"/>
    <d v="2016-12-19T00:00:00"/>
    <x v="8"/>
    <n v="5715250"/>
    <n v="4.5599999999999996"/>
    <n v="1"/>
  </r>
  <r>
    <s v="COUNTY"/>
    <x v="14"/>
    <s v="895362"/>
    <n v="4.5599999999999996"/>
    <n v="4.5599999999999996"/>
    <x v="2"/>
    <d v="2016-12-19T00:00:00"/>
    <x v="8"/>
    <n v="5759690"/>
    <n v="4.5599999999999996"/>
    <n v="1"/>
  </r>
  <r>
    <s v="COUNTY"/>
    <x v="14"/>
    <s v="895363"/>
    <n v="4.5599999999999996"/>
    <n v="4.5599999999999996"/>
    <x v="2"/>
    <d v="2016-12-19T00:00:00"/>
    <x v="8"/>
    <n v="5788480"/>
    <n v="4.5599999999999996"/>
    <n v="1"/>
  </r>
  <r>
    <s v="COUNTY"/>
    <x v="14"/>
    <s v="895365"/>
    <n v="4.5599999999999996"/>
    <n v="4.5599999999999996"/>
    <x v="2"/>
    <d v="2016-12-19T00:00:00"/>
    <x v="8"/>
    <n v="5787790"/>
    <n v="4.5599999999999996"/>
    <n v="1"/>
  </r>
  <r>
    <s v="COUNTY"/>
    <x v="14"/>
    <s v="895366"/>
    <n v="4.5599999999999996"/>
    <n v="4.5599999999999996"/>
    <x v="2"/>
    <d v="2016-12-19T00:00:00"/>
    <x v="8"/>
    <n v="5786100"/>
    <n v="4.5599999999999996"/>
    <n v="1"/>
  </r>
  <r>
    <s v="COUNTY"/>
    <x v="14"/>
    <s v="895367"/>
    <n v="4.5599999999999996"/>
    <n v="4.5599999999999996"/>
    <x v="2"/>
    <d v="2016-12-19T00:00:00"/>
    <x v="8"/>
    <n v="5748960"/>
    <n v="4.5599999999999996"/>
    <n v="1"/>
  </r>
  <r>
    <s v="COUNTY"/>
    <x v="14"/>
    <s v="895369"/>
    <n v="4.5599999999999996"/>
    <n v="4.5599999999999996"/>
    <x v="2"/>
    <d v="2016-12-19T00:00:00"/>
    <x v="8"/>
    <n v="5005878"/>
    <n v="4.5599999999999996"/>
    <n v="1"/>
  </r>
  <r>
    <s v="COUNTY"/>
    <x v="14"/>
    <s v="895372"/>
    <n v="4.5599999999999996"/>
    <n v="4.5599999999999996"/>
    <x v="2"/>
    <d v="2016-12-19T00:00:00"/>
    <x v="8"/>
    <n v="5005217"/>
    <n v="4.5599999999999996"/>
    <n v="1"/>
  </r>
  <r>
    <s v="COUNTY"/>
    <x v="14"/>
    <s v="895373"/>
    <n v="4.5599999999999996"/>
    <n v="4.5599999999999996"/>
    <x v="2"/>
    <d v="2016-12-19T00:00:00"/>
    <x v="8"/>
    <n v="5006314"/>
    <n v="4.5599999999999996"/>
    <n v="1"/>
  </r>
  <r>
    <s v="COUNTY"/>
    <x v="14"/>
    <s v="895374"/>
    <n v="4.5599999999999996"/>
    <n v="4.5599999999999996"/>
    <x v="2"/>
    <d v="2016-12-19T00:00:00"/>
    <x v="8"/>
    <n v="5012480"/>
    <n v="4.5599999999999996"/>
    <n v="1"/>
  </r>
  <r>
    <s v="COUNTY"/>
    <x v="14"/>
    <s v="895375"/>
    <n v="4.5599999999999996"/>
    <n v="4.5599999999999996"/>
    <x v="2"/>
    <d v="2016-12-19T00:00:00"/>
    <x v="8"/>
    <n v="5007264"/>
    <n v="4.5599999999999996"/>
    <n v="1"/>
  </r>
  <r>
    <s v="COUNTY"/>
    <x v="14"/>
    <s v="896014"/>
    <n v="4.5599999999999996"/>
    <n v="4.5599999999999996"/>
    <x v="2"/>
    <d v="2016-12-20T00:00:00"/>
    <x v="8"/>
    <n v="5001045"/>
    <n v="4.5599999999999996"/>
    <n v="1"/>
  </r>
  <r>
    <s v="COUNTY"/>
    <x v="14"/>
    <s v="896015"/>
    <n v="4.5599999999999996"/>
    <n v="4.5599999999999996"/>
    <x v="2"/>
    <d v="2016-12-20T00:00:00"/>
    <x v="8"/>
    <n v="5001498"/>
    <n v="4.5599999999999996"/>
    <n v="1"/>
  </r>
  <r>
    <s v="COUNTY"/>
    <x v="14"/>
    <s v="896017"/>
    <n v="4.5599999999999996"/>
    <n v="4.5599999999999996"/>
    <x v="2"/>
    <d v="2016-12-20T00:00:00"/>
    <x v="8"/>
    <n v="5775560"/>
    <n v="4.5599999999999996"/>
    <n v="1"/>
  </r>
  <r>
    <s v="COUNTY"/>
    <x v="14"/>
    <s v="896018"/>
    <n v="4.5599999999999996"/>
    <n v="4.5599999999999996"/>
    <x v="2"/>
    <d v="2016-12-20T00:00:00"/>
    <x v="8"/>
    <n v="5001106"/>
    <n v="4.5599999999999996"/>
    <n v="1"/>
  </r>
  <r>
    <s v="COUNTY"/>
    <x v="14"/>
    <s v="896019"/>
    <n v="4.5599999999999996"/>
    <n v="4.5599999999999996"/>
    <x v="2"/>
    <d v="2016-12-20T00:00:00"/>
    <x v="8"/>
    <n v="5001269"/>
    <n v="4.5599999999999996"/>
    <n v="1"/>
  </r>
  <r>
    <s v="COUNTY"/>
    <x v="14"/>
    <s v="896031"/>
    <n v="4.5599999999999996"/>
    <n v="4.5599999999999996"/>
    <x v="2"/>
    <d v="2016-12-20T00:00:00"/>
    <x v="8"/>
    <n v="5005694"/>
    <n v="4.5599999999999996"/>
    <n v="1"/>
  </r>
  <r>
    <s v="COUNTY"/>
    <x v="14"/>
    <s v="896251"/>
    <n v="4.5599999999999996"/>
    <n v="4.5599999999999996"/>
    <x v="2"/>
    <d v="2016-12-21T00:00:00"/>
    <x v="8"/>
    <n v="5006270"/>
    <n v="4.5599999999999996"/>
    <n v="1"/>
  </r>
  <r>
    <s v="COUNTY"/>
    <x v="14"/>
    <s v="896253"/>
    <n v="4.5599999999999996"/>
    <n v="4.5599999999999996"/>
    <x v="2"/>
    <d v="2016-12-21T00:00:00"/>
    <x v="8"/>
    <n v="5744190"/>
    <n v="4.5599999999999996"/>
    <n v="1"/>
  </r>
  <r>
    <s v="COUNTY"/>
    <x v="14"/>
    <s v="896257"/>
    <n v="4.5599999999999996"/>
    <n v="4.5599999999999996"/>
    <x v="2"/>
    <d v="2016-12-21T00:00:00"/>
    <x v="8"/>
    <n v="5004252"/>
    <n v="4.5599999999999996"/>
    <n v="1"/>
  </r>
  <r>
    <s v="COUNTY"/>
    <x v="14"/>
    <s v="896469"/>
    <n v="4.5599999999999996"/>
    <n v="4.5599999999999996"/>
    <x v="2"/>
    <d v="2016-12-22T00:00:00"/>
    <x v="8"/>
    <n v="5015317"/>
    <n v="4.5599999999999996"/>
    <n v="1"/>
  </r>
  <r>
    <s v="COUNTY"/>
    <x v="14"/>
    <s v="896478"/>
    <n v="4.5599999999999996"/>
    <n v="4.5599999999999996"/>
    <x v="2"/>
    <d v="2016-12-22T00:00:00"/>
    <x v="8"/>
    <n v="5004191"/>
    <n v="4.5599999999999996"/>
    <n v="1"/>
  </r>
  <r>
    <s v="COUNTY"/>
    <x v="14"/>
    <s v="896479"/>
    <n v="4.5599999999999996"/>
    <n v="4.5599999999999996"/>
    <x v="2"/>
    <d v="2016-12-22T00:00:00"/>
    <x v="8"/>
    <n v="5005525"/>
    <n v="4.5599999999999996"/>
    <n v="1"/>
  </r>
  <r>
    <s v="COUNTY"/>
    <x v="14"/>
    <s v="896481"/>
    <n v="4.5599999999999996"/>
    <n v="4.5599999999999996"/>
    <x v="2"/>
    <d v="2016-12-22T00:00:00"/>
    <x v="8"/>
    <n v="5007183"/>
    <n v="4.5599999999999996"/>
    <n v="1"/>
  </r>
  <r>
    <s v="COUNTY"/>
    <x v="14"/>
    <s v="896482"/>
    <n v="4.5599999999999996"/>
    <n v="4.5599999999999996"/>
    <x v="2"/>
    <d v="2016-12-22T00:00:00"/>
    <x v="8"/>
    <n v="5789300"/>
    <n v="4.5599999999999996"/>
    <n v="1"/>
  </r>
  <r>
    <s v="COUNTY"/>
    <x v="14"/>
    <s v="896483"/>
    <n v="4.5599999999999996"/>
    <n v="4.5599999999999996"/>
    <x v="2"/>
    <d v="2016-12-22T00:00:00"/>
    <x v="8"/>
    <n v="5005547"/>
    <n v="4.5599999999999996"/>
    <n v="1"/>
  </r>
  <r>
    <s v="COUNTY"/>
    <x v="14"/>
    <s v="896484"/>
    <n v="4.5599999999999996"/>
    <n v="4.5599999999999996"/>
    <x v="2"/>
    <d v="2016-12-22T00:00:00"/>
    <x v="8"/>
    <n v="5006914"/>
    <n v="4.5599999999999996"/>
    <n v="1"/>
  </r>
  <r>
    <s v="COUNTY"/>
    <x v="14"/>
    <s v="896486"/>
    <n v="4.5599999999999996"/>
    <n v="4.5599999999999996"/>
    <x v="2"/>
    <d v="2016-12-22T00:00:00"/>
    <x v="8"/>
    <n v="5006391"/>
    <n v="4.5599999999999996"/>
    <n v="1"/>
  </r>
  <r>
    <s v="COUNTY"/>
    <x v="14"/>
    <s v="896487"/>
    <n v="4.5599999999999996"/>
    <n v="4.5599999999999996"/>
    <x v="2"/>
    <d v="2016-12-22T00:00:00"/>
    <x v="8"/>
    <n v="5004022"/>
    <n v="4.5599999999999996"/>
    <n v="1"/>
  </r>
  <r>
    <s v="COUNTY"/>
    <x v="14"/>
    <s v="896980"/>
    <n v="9.1199999999999992"/>
    <n v="9.1199999999999992"/>
    <x v="2"/>
    <d v="2016-12-23T00:00:00"/>
    <x v="8"/>
    <n v="5783380"/>
    <n v="4.5599999999999996"/>
    <n v="2"/>
  </r>
  <r>
    <s v="COUNTY"/>
    <x v="14"/>
    <s v="896981"/>
    <n v="4.5599999999999996"/>
    <n v="4.5599999999999996"/>
    <x v="2"/>
    <d v="2016-12-23T00:00:00"/>
    <x v="8"/>
    <n v="5012179"/>
    <n v="4.5599999999999996"/>
    <n v="1"/>
  </r>
  <r>
    <s v="COUNTY"/>
    <x v="14"/>
    <s v="896982"/>
    <n v="4.5599999999999996"/>
    <n v="4.5599999999999996"/>
    <x v="2"/>
    <d v="2016-12-23T00:00:00"/>
    <x v="8"/>
    <n v="5728000"/>
    <n v="4.5599999999999996"/>
    <n v="1"/>
  </r>
  <r>
    <s v="COUNTY"/>
    <x v="14"/>
    <s v="896983"/>
    <n v="4.5599999999999996"/>
    <n v="4.5599999999999996"/>
    <x v="2"/>
    <d v="2016-12-23T00:00:00"/>
    <x v="8"/>
    <n v="5734690"/>
    <n v="4.5599999999999996"/>
    <n v="1"/>
  </r>
  <r>
    <s v="COUNTY"/>
    <x v="14"/>
    <s v="896986"/>
    <n v="4.5599999999999996"/>
    <n v="4.5599999999999996"/>
    <x v="2"/>
    <d v="2016-12-23T00:00:00"/>
    <x v="8"/>
    <n v="5726680"/>
    <n v="4.5599999999999996"/>
    <n v="1"/>
  </r>
  <r>
    <s v="COUNTY"/>
    <x v="14"/>
    <s v="896987"/>
    <n v="4.5599999999999996"/>
    <n v="4.5599999999999996"/>
    <x v="2"/>
    <d v="2016-12-23T00:00:00"/>
    <x v="8"/>
    <n v="5758850"/>
    <n v="4.5599999999999996"/>
    <n v="1"/>
  </r>
  <r>
    <s v="COUNTY"/>
    <x v="14"/>
    <s v="896988"/>
    <n v="4.5599999999999996"/>
    <n v="4.5599999999999996"/>
    <x v="2"/>
    <d v="2016-12-23T00:00:00"/>
    <x v="8"/>
    <n v="5005394"/>
    <n v="4.5599999999999996"/>
    <n v="1"/>
  </r>
  <r>
    <s v="COUNTY"/>
    <x v="14"/>
    <s v="897039"/>
    <n v="4.5599999999999996"/>
    <n v="4.5599999999999996"/>
    <x v="2"/>
    <d v="2016-12-26T00:00:00"/>
    <x v="8"/>
    <n v="5760890"/>
    <n v="4.5599999999999996"/>
    <n v="1"/>
  </r>
  <r>
    <s v="COUNTY"/>
    <x v="14"/>
    <s v="897040"/>
    <n v="4.5599999999999996"/>
    <n v="4.5599999999999996"/>
    <x v="2"/>
    <d v="2016-12-26T00:00:00"/>
    <x v="8"/>
    <n v="5005117"/>
    <n v="4.5599999999999996"/>
    <n v="1"/>
  </r>
  <r>
    <s v="COUNTY"/>
    <x v="14"/>
    <s v="897045"/>
    <n v="4.5599999999999996"/>
    <n v="4.5599999999999996"/>
    <x v="2"/>
    <d v="2016-12-26T00:00:00"/>
    <x v="8"/>
    <n v="5727730"/>
    <n v="4.5599999999999996"/>
    <n v="1"/>
  </r>
  <r>
    <s v="COUNTY"/>
    <x v="14"/>
    <s v="897054"/>
    <n v="4.5599999999999996"/>
    <n v="4.5599999999999996"/>
    <x v="2"/>
    <d v="2016-12-26T00:00:00"/>
    <x v="8"/>
    <n v="5725570"/>
    <n v="4.5599999999999996"/>
    <n v="1"/>
  </r>
  <r>
    <s v="AWH"/>
    <x v="14"/>
    <s v="897090"/>
    <n v="4.5599999999999996"/>
    <n v="4.5599999999999996"/>
    <x v="2"/>
    <d v="2016-12-26T00:00:00"/>
    <x v="8"/>
    <n v="5738120"/>
    <n v="4.5599999999999996"/>
    <n v="1"/>
  </r>
  <r>
    <s v="COUNTY"/>
    <x v="14"/>
    <s v="897091"/>
    <n v="4.5599999999999996"/>
    <n v="4.5599999999999996"/>
    <x v="2"/>
    <d v="2016-12-26T00:00:00"/>
    <x v="8"/>
    <n v="5007403"/>
    <n v="4.5599999999999996"/>
    <n v="1"/>
  </r>
  <r>
    <s v="COUNTY"/>
    <x v="14"/>
    <s v="897094"/>
    <n v="4.5599999999999996"/>
    <n v="4.5599999999999996"/>
    <x v="2"/>
    <d v="2016-12-26T00:00:00"/>
    <x v="8"/>
    <n v="5786680"/>
    <n v="4.5599999999999996"/>
    <n v="1"/>
  </r>
  <r>
    <s v="COUNTY"/>
    <x v="14"/>
    <s v="897096"/>
    <n v="4.5599999999999996"/>
    <n v="4.5599999999999996"/>
    <x v="2"/>
    <d v="2016-12-26T00:00:00"/>
    <x v="8"/>
    <n v="5006291"/>
    <n v="4.5599999999999996"/>
    <n v="1"/>
  </r>
  <r>
    <s v="COUNTY"/>
    <x v="14"/>
    <s v="897097"/>
    <n v="4.5599999999999996"/>
    <n v="4.5599999999999996"/>
    <x v="2"/>
    <d v="2016-12-26T00:00:00"/>
    <x v="8"/>
    <n v="5772110"/>
    <n v="4.5599999999999996"/>
    <n v="1"/>
  </r>
  <r>
    <s v="COUNTY"/>
    <x v="14"/>
    <s v="897098"/>
    <n v="4.5599999999999996"/>
    <n v="4.5599999999999996"/>
    <x v="2"/>
    <d v="2016-12-26T00:00:00"/>
    <x v="8"/>
    <n v="5004932"/>
    <n v="4.5599999999999996"/>
    <n v="1"/>
  </r>
  <r>
    <s v="COUNTY"/>
    <x v="14"/>
    <s v="898289"/>
    <n v="4.5599999999999996"/>
    <n v="4.5599999999999996"/>
    <x v="2"/>
    <d v="2016-12-27T00:00:00"/>
    <x v="8"/>
    <n v="5001215"/>
    <n v="4.5599999999999996"/>
    <n v="1"/>
  </r>
  <r>
    <s v="COUNTY"/>
    <x v="14"/>
    <s v="898290"/>
    <n v="4.5599999999999996"/>
    <n v="4.5599999999999996"/>
    <x v="2"/>
    <d v="2016-12-27T00:00:00"/>
    <x v="8"/>
    <n v="5001328"/>
    <n v="4.5599999999999996"/>
    <n v="1"/>
  </r>
  <r>
    <s v="COUNTY"/>
    <x v="14"/>
    <s v="898291"/>
    <n v="4.5599999999999996"/>
    <n v="4.5599999999999996"/>
    <x v="2"/>
    <d v="2016-12-27T00:00:00"/>
    <x v="8"/>
    <n v="5000932"/>
    <n v="4.5599999999999996"/>
    <n v="1"/>
  </r>
  <r>
    <s v="COUNTY"/>
    <x v="14"/>
    <s v="898293"/>
    <n v="4.5599999999999996"/>
    <n v="4.5599999999999996"/>
    <x v="2"/>
    <d v="2016-12-27T00:00:00"/>
    <x v="8"/>
    <n v="5001498"/>
    <n v="4.5599999999999996"/>
    <n v="1"/>
  </r>
  <r>
    <s v="COUNTY"/>
    <x v="14"/>
    <s v="898298"/>
    <n v="4.5599999999999996"/>
    <n v="4.5599999999999996"/>
    <x v="2"/>
    <d v="2016-12-27T00:00:00"/>
    <x v="8"/>
    <n v="5000879"/>
    <n v="4.5599999999999996"/>
    <n v="1"/>
  </r>
  <r>
    <s v="COUNTY"/>
    <x v="14"/>
    <s v="898299"/>
    <n v="4.5599999999999996"/>
    <n v="4.5599999999999996"/>
    <x v="2"/>
    <d v="2016-12-27T00:00:00"/>
    <x v="8"/>
    <n v="5726610"/>
    <n v="4.5599999999999996"/>
    <n v="1"/>
  </r>
  <r>
    <s v="COUNTY"/>
    <x v="14"/>
    <s v="898300"/>
    <n v="4.5599999999999996"/>
    <n v="4.5599999999999996"/>
    <x v="2"/>
    <d v="2016-12-27T00:00:00"/>
    <x v="8"/>
    <n v="5000912"/>
    <n v="4.5599999999999996"/>
    <n v="1"/>
  </r>
  <r>
    <s v="COUNTY"/>
    <x v="14"/>
    <s v="898301"/>
    <n v="4.5599999999999996"/>
    <n v="4.5599999999999996"/>
    <x v="2"/>
    <d v="2016-12-27T00:00:00"/>
    <x v="8"/>
    <n v="5001344"/>
    <n v="4.5599999999999996"/>
    <n v="1"/>
  </r>
  <r>
    <s v="COUNTY"/>
    <x v="14"/>
    <s v="898302"/>
    <n v="4.5599999999999996"/>
    <n v="4.5599999999999996"/>
    <x v="2"/>
    <d v="2016-12-27T00:00:00"/>
    <x v="8"/>
    <n v="5001223"/>
    <n v="4.5599999999999996"/>
    <n v="1"/>
  </r>
  <r>
    <s v="COUNTY"/>
    <x v="14"/>
    <s v="898303"/>
    <n v="4.5599999999999996"/>
    <n v="4.5599999999999996"/>
    <x v="2"/>
    <d v="2016-12-27T00:00:00"/>
    <x v="8"/>
    <n v="5001146"/>
    <n v="4.5599999999999996"/>
    <n v="1"/>
  </r>
  <r>
    <s v="COUNTY"/>
    <x v="14"/>
    <s v="898305"/>
    <n v="4.5599999999999996"/>
    <n v="4.5599999999999996"/>
    <x v="2"/>
    <d v="2016-12-27T00:00:00"/>
    <x v="8"/>
    <n v="5001061"/>
    <n v="4.5599999999999996"/>
    <n v="1"/>
  </r>
  <r>
    <s v="COUNTY"/>
    <x v="14"/>
    <s v="898307"/>
    <n v="4.5599999999999996"/>
    <n v="4.5599999999999996"/>
    <x v="2"/>
    <d v="2016-12-27T00:00:00"/>
    <x v="8"/>
    <n v="5001120"/>
    <n v="4.5599999999999996"/>
    <n v="1"/>
  </r>
  <r>
    <s v="COUNTY"/>
    <x v="14"/>
    <s v="898309"/>
    <n v="4.5599999999999996"/>
    <n v="4.5599999999999996"/>
    <x v="2"/>
    <d v="2016-12-27T00:00:00"/>
    <x v="8"/>
    <n v="5001063"/>
    <n v="4.5599999999999996"/>
    <n v="1"/>
  </r>
  <r>
    <s v="COUNTY"/>
    <x v="14"/>
    <s v="898310"/>
    <n v="4.5599999999999996"/>
    <n v="4.5599999999999996"/>
    <x v="2"/>
    <d v="2016-12-27T00:00:00"/>
    <x v="8"/>
    <n v="5742910"/>
    <n v="4.5599999999999996"/>
    <n v="1"/>
  </r>
  <r>
    <s v="COUNTY"/>
    <x v="14"/>
    <s v="898311"/>
    <n v="4.5599999999999996"/>
    <n v="4.5599999999999996"/>
    <x v="2"/>
    <d v="2016-12-27T00:00:00"/>
    <x v="8"/>
    <n v="5001329"/>
    <n v="4.5599999999999996"/>
    <n v="1"/>
  </r>
  <r>
    <s v="COUNTY"/>
    <x v="14"/>
    <s v="898312"/>
    <n v="4.5599999999999996"/>
    <n v="4.5599999999999996"/>
    <x v="2"/>
    <d v="2016-12-27T00:00:00"/>
    <x v="8"/>
    <n v="5000861"/>
    <n v="4.5599999999999996"/>
    <n v="1"/>
  </r>
  <r>
    <s v="COUNTY"/>
    <x v="14"/>
    <s v="898314"/>
    <n v="4.5599999999999996"/>
    <n v="4.5599999999999996"/>
    <x v="2"/>
    <d v="2016-12-27T00:00:00"/>
    <x v="8"/>
    <n v="5012086"/>
    <n v="4.5599999999999996"/>
    <n v="1"/>
  </r>
  <r>
    <s v="COUNTY"/>
    <x v="14"/>
    <s v="898315"/>
    <n v="4.5599999999999996"/>
    <n v="4.5599999999999996"/>
    <x v="2"/>
    <d v="2016-12-27T00:00:00"/>
    <x v="8"/>
    <n v="5719770"/>
    <n v="4.5599999999999996"/>
    <n v="1"/>
  </r>
  <r>
    <s v="COUNTY"/>
    <x v="14"/>
    <s v="898316"/>
    <n v="4.5599999999999996"/>
    <n v="4.5599999999999996"/>
    <x v="2"/>
    <d v="2016-12-27T00:00:00"/>
    <x v="8"/>
    <n v="5000975"/>
    <n v="4.5599999999999996"/>
    <n v="1"/>
  </r>
  <r>
    <s v="COUNTY"/>
    <x v="14"/>
    <s v="898317"/>
    <n v="4.5599999999999996"/>
    <n v="4.5599999999999996"/>
    <x v="2"/>
    <d v="2016-12-27T00:00:00"/>
    <x v="8"/>
    <n v="5776710"/>
    <n v="4.5599999999999996"/>
    <n v="1"/>
  </r>
  <r>
    <s v="COUNTY"/>
    <x v="14"/>
    <s v="898318"/>
    <n v="9.1199999999999992"/>
    <n v="9.1199999999999992"/>
    <x v="2"/>
    <d v="2016-12-27T00:00:00"/>
    <x v="8"/>
    <n v="5001096"/>
    <n v="4.5599999999999996"/>
    <n v="2"/>
  </r>
  <r>
    <s v="COUNTY"/>
    <x v="14"/>
    <s v="898326"/>
    <n v="4.5599999999999996"/>
    <n v="4.5599999999999996"/>
    <x v="2"/>
    <d v="2016-12-27T00:00:00"/>
    <x v="8"/>
    <n v="5747700"/>
    <n v="4.5599999999999996"/>
    <n v="1"/>
  </r>
  <r>
    <s v="COUNTY"/>
    <x v="14"/>
    <s v="898328"/>
    <n v="4.5599999999999996"/>
    <n v="4.5599999999999996"/>
    <x v="2"/>
    <d v="2016-12-27T00:00:00"/>
    <x v="8"/>
    <n v="5000955"/>
    <n v="4.5599999999999996"/>
    <n v="1"/>
  </r>
  <r>
    <s v="COUNTY"/>
    <x v="14"/>
    <s v="898330"/>
    <n v="4.5599999999999996"/>
    <n v="4.5599999999999996"/>
    <x v="2"/>
    <d v="2016-12-27T00:00:00"/>
    <x v="8"/>
    <n v="5001314"/>
    <n v="4.5599999999999996"/>
    <n v="1"/>
  </r>
  <r>
    <s v="COUNTY"/>
    <x v="14"/>
    <s v="898334"/>
    <n v="4.5599999999999996"/>
    <n v="4.5599999999999996"/>
    <x v="2"/>
    <d v="2016-12-27T00:00:00"/>
    <x v="8"/>
    <n v="5000997"/>
    <n v="4.5599999999999996"/>
    <n v="1"/>
  </r>
  <r>
    <s v="COUNTY"/>
    <x v="14"/>
    <s v="898336"/>
    <n v="4.5599999999999996"/>
    <n v="4.5599999999999996"/>
    <x v="2"/>
    <d v="2016-12-27T00:00:00"/>
    <x v="8"/>
    <n v="5005694"/>
    <n v="4.5599999999999996"/>
    <n v="1"/>
  </r>
  <r>
    <s v="COUNTY"/>
    <x v="14"/>
    <s v="898344"/>
    <n v="4.5599999999999996"/>
    <n v="4.5599999999999996"/>
    <x v="2"/>
    <d v="2016-12-27T00:00:00"/>
    <x v="8"/>
    <n v="5787250"/>
    <n v="4.5599999999999996"/>
    <n v="1"/>
  </r>
  <r>
    <s v="COUNTY"/>
    <x v="14"/>
    <s v="898346"/>
    <n v="4.5599999999999996"/>
    <n v="4.5599999999999996"/>
    <x v="2"/>
    <d v="2016-12-27T00:00:00"/>
    <x v="8"/>
    <n v="5006290"/>
    <n v="4.5599999999999996"/>
    <n v="1"/>
  </r>
  <r>
    <s v="COUNTY"/>
    <x v="14"/>
    <s v="898949"/>
    <n v="4.5599999999999996"/>
    <n v="4.5599999999999996"/>
    <x v="2"/>
    <d v="2016-12-28T00:00:00"/>
    <x v="8"/>
    <n v="5728790"/>
    <n v="4.5599999999999996"/>
    <n v="1"/>
  </r>
  <r>
    <s v="COUNTY"/>
    <x v="14"/>
    <s v="898957"/>
    <n v="4.5599999999999996"/>
    <n v="4.5599999999999996"/>
    <x v="2"/>
    <d v="2016-12-28T00:00:00"/>
    <x v="8"/>
    <n v="5706000"/>
    <n v="4.5599999999999996"/>
    <n v="1"/>
  </r>
  <r>
    <s v="COUNTY"/>
    <x v="14"/>
    <s v="899194"/>
    <n v="4.5599999999999996"/>
    <n v="4.5599999999999996"/>
    <x v="2"/>
    <d v="2016-12-30T00:00:00"/>
    <x v="8"/>
    <n v="5013374"/>
    <n v="4.5599999999999996"/>
    <n v="1"/>
  </r>
  <r>
    <s v="COUNTY"/>
    <x v="14"/>
    <s v="899195"/>
    <n v="4.5599999999999996"/>
    <n v="4.5599999999999996"/>
    <x v="2"/>
    <d v="2016-12-30T00:00:00"/>
    <x v="8"/>
    <n v="5012131"/>
    <n v="4.5599999999999996"/>
    <n v="1"/>
  </r>
  <r>
    <s v="COUNTY"/>
    <x v="14"/>
    <s v="899196"/>
    <n v="4.5599999999999996"/>
    <n v="4.5599999999999996"/>
    <x v="2"/>
    <d v="2016-12-30T00:00:00"/>
    <x v="8"/>
    <n v="5001140"/>
    <n v="4.5599999999999996"/>
    <n v="1"/>
  </r>
  <r>
    <s v="COUNTY"/>
    <x v="14"/>
    <s v="899197"/>
    <n v="4.5599999999999996"/>
    <n v="4.5599999999999996"/>
    <x v="2"/>
    <d v="2016-12-30T00:00:00"/>
    <x v="8"/>
    <n v="5001539"/>
    <n v="4.5599999999999996"/>
    <n v="1"/>
  </r>
  <r>
    <s v="COUNTY"/>
    <x v="14"/>
    <s v="899198"/>
    <n v="4.5599999999999996"/>
    <n v="4.5599999999999996"/>
    <x v="2"/>
    <d v="2016-12-30T00:00:00"/>
    <x v="8"/>
    <n v="5001460"/>
    <n v="4.5599999999999996"/>
    <n v="1"/>
  </r>
  <r>
    <s v="COUNTY"/>
    <x v="14"/>
    <s v="899199"/>
    <n v="4.5599999999999996"/>
    <n v="4.5599999999999996"/>
    <x v="2"/>
    <d v="2016-12-30T00:00:00"/>
    <x v="8"/>
    <n v="5001377"/>
    <n v="4.5599999999999996"/>
    <n v="1"/>
  </r>
  <r>
    <s v="COUNTY"/>
    <x v="14"/>
    <s v="899200"/>
    <n v="4.5599999999999996"/>
    <n v="4.5599999999999996"/>
    <x v="2"/>
    <d v="2016-12-30T00:00:00"/>
    <x v="8"/>
    <n v="5706630"/>
    <n v="4.5599999999999996"/>
    <n v="1"/>
  </r>
  <r>
    <s v="COUNTY"/>
    <x v="14"/>
    <s v="899201"/>
    <n v="4.5599999999999996"/>
    <n v="4.5599999999999996"/>
    <x v="2"/>
    <d v="2016-12-30T00:00:00"/>
    <x v="8"/>
    <n v="5001509"/>
    <n v="4.5599999999999996"/>
    <n v="1"/>
  </r>
  <r>
    <s v="COUNTY"/>
    <x v="14"/>
    <s v="899202"/>
    <n v="4.5599999999999996"/>
    <n v="4.5599999999999996"/>
    <x v="2"/>
    <d v="2016-12-30T00:00:00"/>
    <x v="8"/>
    <n v="5755970"/>
    <n v="4.5599999999999996"/>
    <n v="1"/>
  </r>
  <r>
    <s v="COUNTY"/>
    <x v="14"/>
    <s v="899203"/>
    <n v="4.5599999999999996"/>
    <n v="4.5599999999999996"/>
    <x v="2"/>
    <d v="2016-12-30T00:00:00"/>
    <x v="8"/>
    <n v="5001568"/>
    <n v="4.5599999999999996"/>
    <n v="1"/>
  </r>
  <r>
    <s v="COUNTY"/>
    <x v="14"/>
    <s v="899205"/>
    <n v="4.5599999999999996"/>
    <n v="4.5599999999999996"/>
    <x v="2"/>
    <d v="2016-12-30T00:00:00"/>
    <x v="8"/>
    <n v="5016063"/>
    <n v="4.5599999999999996"/>
    <n v="1"/>
  </r>
  <r>
    <s v="COUNTY"/>
    <x v="14"/>
    <s v="899206"/>
    <n v="4.5599999999999996"/>
    <n v="4.5599999999999996"/>
    <x v="2"/>
    <d v="2016-12-30T00:00:00"/>
    <x v="8"/>
    <n v="5004042"/>
    <n v="4.5599999999999996"/>
    <n v="1"/>
  </r>
  <r>
    <s v="COUNTY"/>
    <x v="14"/>
    <s v="899207"/>
    <n v="4.5599999999999996"/>
    <n v="4.5599999999999996"/>
    <x v="2"/>
    <d v="2016-12-30T00:00:00"/>
    <x v="8"/>
    <n v="5783380"/>
    <n v="4.5599999999999996"/>
    <n v="1"/>
  </r>
  <r>
    <s v="COUNTY"/>
    <x v="14"/>
    <s v="899208"/>
    <n v="4.5599999999999996"/>
    <n v="4.5599999999999996"/>
    <x v="2"/>
    <d v="2016-12-30T00:00:00"/>
    <x v="8"/>
    <n v="5739340"/>
    <n v="4.5599999999999996"/>
    <n v="1"/>
  </r>
  <r>
    <s v="COUNTY"/>
    <x v="14"/>
    <s v="899210"/>
    <n v="4.5599999999999996"/>
    <n v="4.5599999999999996"/>
    <x v="2"/>
    <d v="2016-12-30T00:00:00"/>
    <x v="8"/>
    <n v="5748300"/>
    <n v="4.5599999999999996"/>
    <n v="1"/>
  </r>
  <r>
    <s v="COUNTY"/>
    <x v="14"/>
    <s v="899211"/>
    <n v="4.5599999999999996"/>
    <n v="4.5599999999999996"/>
    <x v="2"/>
    <d v="2016-12-30T00:00:00"/>
    <x v="8"/>
    <n v="5771400"/>
    <n v="4.5599999999999996"/>
    <n v="1"/>
  </r>
  <r>
    <s v="COUNTY"/>
    <x v="14"/>
    <s v="899212"/>
    <n v="4.5599999999999996"/>
    <n v="4.5599999999999996"/>
    <x v="2"/>
    <d v="2016-12-30T00:00:00"/>
    <x v="8"/>
    <n v="5005724"/>
    <n v="4.5599999999999996"/>
    <n v="1"/>
  </r>
  <r>
    <s v="COUNTY"/>
    <x v="14"/>
    <s v="899213"/>
    <n v="4.5599999999999996"/>
    <n v="4.5599999999999996"/>
    <x v="2"/>
    <d v="2016-12-30T00:00:00"/>
    <x v="8"/>
    <n v="5780960"/>
    <n v="4.5599999999999996"/>
    <n v="1"/>
  </r>
  <r>
    <s v="COUNTY"/>
    <x v="14"/>
    <s v="899215"/>
    <n v="4.5599999999999996"/>
    <n v="4.5599999999999996"/>
    <x v="2"/>
    <d v="2016-12-30T00:00:00"/>
    <x v="8"/>
    <n v="5013157"/>
    <n v="4.5599999999999996"/>
    <n v="1"/>
  </r>
  <r>
    <s v="COUNTY"/>
    <x v="14"/>
    <s v="899217"/>
    <n v="4.5599999999999996"/>
    <n v="4.5599999999999996"/>
    <x v="2"/>
    <d v="2016-12-30T00:00:00"/>
    <x v="8"/>
    <n v="5007644"/>
    <n v="4.5599999999999996"/>
    <n v="1"/>
  </r>
  <r>
    <s v="COUNTY"/>
    <x v="14"/>
    <s v="899219"/>
    <n v="4.5599999999999996"/>
    <n v="4.5599999999999996"/>
    <x v="2"/>
    <d v="2016-12-30T00:00:00"/>
    <x v="8"/>
    <n v="5005734"/>
    <n v="4.5599999999999996"/>
    <n v="1"/>
  </r>
  <r>
    <s v="COUNTY"/>
    <x v="14"/>
    <s v="899220"/>
    <n v="4.5599999999999996"/>
    <n v="4.5599999999999996"/>
    <x v="2"/>
    <d v="2016-12-30T00:00:00"/>
    <x v="8"/>
    <n v="5730640"/>
    <n v="4.5599999999999996"/>
    <n v="1"/>
  </r>
  <r>
    <s v="COUNTY"/>
    <x v="14"/>
    <s v="907449"/>
    <n v="4.5999999999999996"/>
    <n v="4.5999999999999996"/>
    <x v="2"/>
    <d v="2017-01-02T00:00:00"/>
    <x v="9"/>
    <n v="5787880"/>
    <n v="4.5999999999999996"/>
    <n v="1"/>
  </r>
  <r>
    <s v="COUNTY"/>
    <x v="14"/>
    <s v="907463"/>
    <n v="4.5999999999999996"/>
    <n v="4.5999999999999996"/>
    <x v="2"/>
    <d v="2017-01-02T00:00:00"/>
    <x v="9"/>
    <n v="5760790"/>
    <n v="4.5999999999999996"/>
    <n v="1"/>
  </r>
  <r>
    <s v="COUNTY"/>
    <x v="14"/>
    <s v="907464"/>
    <n v="4.5999999999999996"/>
    <n v="4.5999999999999996"/>
    <x v="2"/>
    <d v="2017-01-02T00:00:00"/>
    <x v="9"/>
    <n v="5760640"/>
    <n v="4.5999999999999996"/>
    <n v="1"/>
  </r>
  <r>
    <s v="COUNTY"/>
    <x v="14"/>
    <s v="907465"/>
    <n v="4.5999999999999996"/>
    <n v="4.5999999999999996"/>
    <x v="2"/>
    <d v="2017-01-02T00:00:00"/>
    <x v="9"/>
    <n v="5779390"/>
    <n v="4.5999999999999996"/>
    <n v="1"/>
  </r>
  <r>
    <s v="COUNTY"/>
    <x v="14"/>
    <s v="907466"/>
    <n v="4.5999999999999996"/>
    <n v="4.5999999999999996"/>
    <x v="2"/>
    <d v="2017-01-02T00:00:00"/>
    <x v="9"/>
    <n v="5778700"/>
    <n v="4.5999999999999996"/>
    <n v="1"/>
  </r>
  <r>
    <s v="COUNTY"/>
    <x v="14"/>
    <s v="907467"/>
    <n v="4.5999999999999996"/>
    <n v="4.5999999999999996"/>
    <x v="2"/>
    <d v="2017-01-02T00:00:00"/>
    <x v="9"/>
    <n v="5007167"/>
    <n v="4.5999999999999996"/>
    <n v="1"/>
  </r>
  <r>
    <s v="COUNTY"/>
    <x v="14"/>
    <s v="907468"/>
    <n v="4.5999999999999996"/>
    <n v="4.5999999999999996"/>
    <x v="2"/>
    <d v="2017-01-02T00:00:00"/>
    <x v="9"/>
    <n v="5007436"/>
    <n v="4.5999999999999996"/>
    <n v="1"/>
  </r>
  <r>
    <s v="COUNTY"/>
    <x v="14"/>
    <s v="907469"/>
    <n v="4.5999999999999996"/>
    <n v="4.5999999999999996"/>
    <x v="2"/>
    <d v="2017-01-02T00:00:00"/>
    <x v="9"/>
    <n v="5763320"/>
    <n v="4.5999999999999996"/>
    <n v="1"/>
  </r>
  <r>
    <s v="COUNTY"/>
    <x v="14"/>
    <s v="907470"/>
    <n v="4.5999999999999996"/>
    <n v="4.5999999999999996"/>
    <x v="2"/>
    <d v="2017-01-02T00:00:00"/>
    <x v="9"/>
    <n v="5007213"/>
    <n v="4.5999999999999996"/>
    <n v="1"/>
  </r>
  <r>
    <s v="COUNTY"/>
    <x v="14"/>
    <s v="907482"/>
    <n v="4.5999999999999996"/>
    <n v="4.5999999999999996"/>
    <x v="2"/>
    <d v="2017-01-02T00:00:00"/>
    <x v="9"/>
    <n v="5726650"/>
    <n v="4.5999999999999996"/>
    <n v="1"/>
  </r>
  <r>
    <s v="COUNTY"/>
    <x v="14"/>
    <s v="907483"/>
    <n v="4.5999999999999996"/>
    <n v="4.5999999999999996"/>
    <x v="2"/>
    <d v="2017-01-02T00:00:00"/>
    <x v="9"/>
    <n v="5007029"/>
    <n v="4.5999999999999996"/>
    <n v="1"/>
  </r>
  <r>
    <s v="COUNTY"/>
    <x v="14"/>
    <s v="907484"/>
    <n v="4.5999999999999996"/>
    <n v="4.5999999999999996"/>
    <x v="2"/>
    <d v="2017-01-02T00:00:00"/>
    <x v="9"/>
    <n v="5755940"/>
    <n v="4.5999999999999996"/>
    <n v="1"/>
  </r>
  <r>
    <s v="COUNTY"/>
    <x v="14"/>
    <s v="907485"/>
    <n v="4.5999999999999996"/>
    <n v="4.5999999999999996"/>
    <x v="2"/>
    <d v="2017-01-02T00:00:00"/>
    <x v="9"/>
    <n v="5773670"/>
    <n v="4.5999999999999996"/>
    <n v="1"/>
  </r>
  <r>
    <s v="COUNTY"/>
    <x v="14"/>
    <s v="907486"/>
    <n v="4.5999999999999996"/>
    <n v="4.5999999999999996"/>
    <x v="2"/>
    <d v="2017-01-02T00:00:00"/>
    <x v="9"/>
    <n v="5740410"/>
    <n v="4.5999999999999996"/>
    <n v="1"/>
  </r>
  <r>
    <s v="COUNTY"/>
    <x v="14"/>
    <s v="907487"/>
    <n v="4.5999999999999996"/>
    <n v="4.5999999999999996"/>
    <x v="2"/>
    <d v="2017-01-02T00:00:00"/>
    <x v="9"/>
    <n v="5773560"/>
    <n v="4.5999999999999996"/>
    <n v="1"/>
  </r>
  <r>
    <s v="COUNTY"/>
    <x v="14"/>
    <s v="907488"/>
    <n v="4.5999999999999996"/>
    <n v="4.5999999999999996"/>
    <x v="2"/>
    <d v="2017-01-02T00:00:00"/>
    <x v="9"/>
    <n v="5715980"/>
    <n v="4.5999999999999996"/>
    <n v="1"/>
  </r>
  <r>
    <s v="COUNTY"/>
    <x v="14"/>
    <s v="907489"/>
    <n v="4.5999999999999996"/>
    <n v="4.5999999999999996"/>
    <x v="2"/>
    <d v="2017-01-02T00:00:00"/>
    <x v="9"/>
    <n v="5784160"/>
    <n v="4.5999999999999996"/>
    <n v="1"/>
  </r>
  <r>
    <s v="COUNTY"/>
    <x v="14"/>
    <s v="907492"/>
    <n v="4.5999999999999996"/>
    <n v="4.5999999999999996"/>
    <x v="2"/>
    <d v="2017-01-02T00:00:00"/>
    <x v="9"/>
    <n v="5006963"/>
    <n v="4.5999999999999996"/>
    <n v="1"/>
  </r>
  <r>
    <s v="COUNTY"/>
    <x v="14"/>
    <s v="907494"/>
    <n v="4.5999999999999996"/>
    <n v="4.5999999999999996"/>
    <x v="2"/>
    <d v="2017-01-02T00:00:00"/>
    <x v="9"/>
    <n v="5710710"/>
    <n v="4.5999999999999996"/>
    <n v="1"/>
  </r>
  <r>
    <s v="COUNTY"/>
    <x v="14"/>
    <s v="907495"/>
    <n v="4.5999999999999996"/>
    <n v="4.5999999999999996"/>
    <x v="2"/>
    <d v="2017-01-02T00:00:00"/>
    <x v="9"/>
    <n v="5758890"/>
    <n v="4.5999999999999996"/>
    <n v="1"/>
  </r>
  <r>
    <s v="COUNTY"/>
    <x v="14"/>
    <s v="907496"/>
    <n v="4.5999999999999996"/>
    <n v="4.5999999999999996"/>
    <x v="2"/>
    <d v="2017-01-02T00:00:00"/>
    <x v="9"/>
    <n v="5748960"/>
    <n v="4.5999999999999996"/>
    <n v="1"/>
  </r>
  <r>
    <s v="COUNTY"/>
    <x v="14"/>
    <s v="907497"/>
    <n v="4.5999999999999996"/>
    <n v="4.5999999999999996"/>
    <x v="2"/>
    <d v="2017-01-02T00:00:00"/>
    <x v="9"/>
    <n v="5748960"/>
    <n v="4.5999999999999996"/>
    <n v="1"/>
  </r>
  <r>
    <s v="COUNTY"/>
    <x v="14"/>
    <s v="907498"/>
    <n v="4.5999999999999996"/>
    <n v="4.5999999999999996"/>
    <x v="2"/>
    <d v="2017-01-02T00:00:00"/>
    <x v="9"/>
    <n v="5012451"/>
    <n v="4.5999999999999996"/>
    <n v="1"/>
  </r>
  <r>
    <s v="COUNTY"/>
    <x v="14"/>
    <s v="907499"/>
    <n v="4.5999999999999996"/>
    <n v="4.5999999999999996"/>
    <x v="2"/>
    <d v="2017-01-02T00:00:00"/>
    <x v="9"/>
    <n v="5005243"/>
    <n v="4.5999999999999996"/>
    <n v="1"/>
  </r>
  <r>
    <s v="COUNTY"/>
    <x v="14"/>
    <s v="907500"/>
    <n v="4.5999999999999996"/>
    <n v="4.5999999999999996"/>
    <x v="2"/>
    <d v="2017-01-02T00:00:00"/>
    <x v="9"/>
    <n v="5005448"/>
    <n v="4.5999999999999996"/>
    <n v="1"/>
  </r>
  <r>
    <s v="COUNTY"/>
    <x v="14"/>
    <s v="907502"/>
    <n v="4.5999999999999996"/>
    <n v="4.5999999999999996"/>
    <x v="2"/>
    <d v="2017-01-02T00:00:00"/>
    <x v="9"/>
    <n v="5764250"/>
    <n v="4.5999999999999996"/>
    <n v="1"/>
  </r>
  <r>
    <s v="COUNTY"/>
    <x v="14"/>
    <s v="907504"/>
    <n v="4.5999999999999996"/>
    <n v="4.5999999999999996"/>
    <x v="2"/>
    <d v="2017-01-02T00:00:00"/>
    <x v="9"/>
    <n v="5770010"/>
    <n v="4.5999999999999996"/>
    <n v="1"/>
  </r>
  <r>
    <s v="COUNTY"/>
    <x v="14"/>
    <s v="907506"/>
    <n v="9.1999999999999993"/>
    <n v="9.1999999999999993"/>
    <x v="2"/>
    <d v="2017-01-02T00:00:00"/>
    <x v="9"/>
    <n v="5785210"/>
    <n v="4.5999999999999996"/>
    <n v="2"/>
  </r>
  <r>
    <s v="COUNTY"/>
    <x v="14"/>
    <s v="907507"/>
    <n v="4.5999999999999996"/>
    <n v="4.5999999999999996"/>
    <x v="2"/>
    <d v="2017-01-02T00:00:00"/>
    <x v="9"/>
    <n v="5015374"/>
    <n v="4.5999999999999996"/>
    <n v="1"/>
  </r>
  <r>
    <s v="COUNTY"/>
    <x v="14"/>
    <s v="907508"/>
    <n v="4.5999999999999996"/>
    <n v="4.5999999999999996"/>
    <x v="2"/>
    <d v="2017-01-02T00:00:00"/>
    <x v="9"/>
    <n v="5714830"/>
    <n v="4.5999999999999996"/>
    <n v="1"/>
  </r>
  <r>
    <s v="COUNTY"/>
    <x v="14"/>
    <s v="907509"/>
    <n v="4.5999999999999996"/>
    <n v="4.5999999999999996"/>
    <x v="2"/>
    <d v="2017-01-02T00:00:00"/>
    <x v="9"/>
    <n v="5740630"/>
    <n v="4.5999999999999996"/>
    <n v="1"/>
  </r>
  <r>
    <s v="COUNTY"/>
    <x v="14"/>
    <s v="907510"/>
    <n v="4.5999999999999996"/>
    <n v="4.5999999999999996"/>
    <x v="2"/>
    <d v="2017-01-02T00:00:00"/>
    <x v="9"/>
    <n v="5781970"/>
    <n v="4.5999999999999996"/>
    <n v="1"/>
  </r>
  <r>
    <s v="COUNTY"/>
    <x v="14"/>
    <s v="907511"/>
    <n v="4.5999999999999996"/>
    <n v="4.5999999999999996"/>
    <x v="2"/>
    <d v="2017-01-02T00:00:00"/>
    <x v="9"/>
    <n v="5769500"/>
    <n v="4.5999999999999996"/>
    <n v="1"/>
  </r>
  <r>
    <s v="COUNTY"/>
    <x v="14"/>
    <s v="907512"/>
    <n v="4.5999999999999996"/>
    <n v="4.5999999999999996"/>
    <x v="2"/>
    <d v="2017-01-02T00:00:00"/>
    <x v="9"/>
    <n v="5779680"/>
    <n v="4.5999999999999996"/>
    <n v="1"/>
  </r>
  <r>
    <s v="COUNTY"/>
    <x v="14"/>
    <s v="907519"/>
    <n v="4.5999999999999996"/>
    <n v="4.5999999999999996"/>
    <x v="2"/>
    <d v="2017-01-02T00:00:00"/>
    <x v="9"/>
    <n v="5783430"/>
    <n v="4.5999999999999996"/>
    <n v="1"/>
  </r>
  <r>
    <s v="AWH"/>
    <x v="14"/>
    <s v="907549"/>
    <n v="4.5999999999999996"/>
    <n v="4.5999999999999996"/>
    <x v="2"/>
    <d v="2017-01-02T00:00:00"/>
    <x v="9"/>
    <n v="5738120"/>
    <n v="4.5999999999999996"/>
    <n v="1"/>
  </r>
  <r>
    <s v="COUNTY"/>
    <x v="14"/>
    <s v="907553"/>
    <n v="4.5999999999999996"/>
    <n v="4.5999999999999996"/>
    <x v="2"/>
    <d v="2017-01-02T00:00:00"/>
    <x v="9"/>
    <n v="5782700"/>
    <n v="4.5999999999999996"/>
    <n v="1"/>
  </r>
  <r>
    <s v="COUNTY"/>
    <x v="14"/>
    <s v="907560"/>
    <n v="4.5999999999999996"/>
    <n v="4.5999999999999996"/>
    <x v="2"/>
    <d v="2017-01-02T00:00:00"/>
    <x v="9"/>
    <n v="5003968"/>
    <n v="4.5999999999999996"/>
    <n v="1"/>
  </r>
  <r>
    <s v="COUNTY"/>
    <x v="14"/>
    <s v="908352"/>
    <n v="4.5999999999999996"/>
    <n v="4.5999999999999996"/>
    <x v="2"/>
    <d v="2017-01-03T00:00:00"/>
    <x v="9"/>
    <n v="5001045"/>
    <n v="4.5999999999999996"/>
    <n v="1"/>
  </r>
  <r>
    <s v="COUNTY"/>
    <x v="14"/>
    <s v="908353"/>
    <n v="4.5999999999999996"/>
    <n v="4.5999999999999996"/>
    <x v="2"/>
    <d v="2017-01-03T00:00:00"/>
    <x v="9"/>
    <n v="5001078"/>
    <n v="4.5999999999999996"/>
    <n v="1"/>
  </r>
  <r>
    <s v="COUNTY"/>
    <x v="14"/>
    <s v="908354"/>
    <n v="4.5999999999999996"/>
    <n v="4.5999999999999996"/>
    <x v="2"/>
    <d v="2017-01-03T00:00:00"/>
    <x v="9"/>
    <n v="5000960"/>
    <n v="4.5999999999999996"/>
    <n v="1"/>
  </r>
  <r>
    <s v="COUNTY"/>
    <x v="14"/>
    <s v="908355"/>
    <n v="4.5999999999999996"/>
    <n v="4.5999999999999996"/>
    <x v="2"/>
    <d v="2017-01-03T00:00:00"/>
    <x v="9"/>
    <n v="5001498"/>
    <n v="4.5999999999999996"/>
    <n v="1"/>
  </r>
  <r>
    <s v="COUNTY"/>
    <x v="14"/>
    <s v="908356"/>
    <n v="4.5999999999999996"/>
    <n v="4.5999999999999996"/>
    <x v="2"/>
    <d v="2017-01-03T00:00:00"/>
    <x v="9"/>
    <n v="5001290"/>
    <n v="4.5999999999999996"/>
    <n v="1"/>
  </r>
  <r>
    <s v="COUNTY"/>
    <x v="14"/>
    <s v="908358"/>
    <n v="4.5999999999999996"/>
    <n v="4.5999999999999996"/>
    <x v="2"/>
    <d v="2017-01-03T00:00:00"/>
    <x v="9"/>
    <n v="5000870"/>
    <n v="4.5999999999999996"/>
    <n v="1"/>
  </r>
  <r>
    <s v="COUNTY"/>
    <x v="14"/>
    <s v="908359"/>
    <n v="4.5999999999999996"/>
    <n v="4.5999999999999996"/>
    <x v="2"/>
    <d v="2017-01-03T00:00:00"/>
    <x v="9"/>
    <n v="5001294"/>
    <n v="4.5999999999999996"/>
    <n v="1"/>
  </r>
  <r>
    <s v="COUNTY"/>
    <x v="14"/>
    <s v="908360"/>
    <n v="4.5999999999999996"/>
    <n v="4.5999999999999996"/>
    <x v="2"/>
    <d v="2017-01-03T00:00:00"/>
    <x v="9"/>
    <n v="5001283"/>
    <n v="4.5999999999999996"/>
    <n v="1"/>
  </r>
  <r>
    <s v="COUNTY"/>
    <x v="14"/>
    <s v="908367"/>
    <n v="4.5999999999999996"/>
    <n v="4.5999999999999996"/>
    <x v="2"/>
    <d v="2017-01-03T00:00:00"/>
    <x v="9"/>
    <n v="5726610"/>
    <n v="4.5999999999999996"/>
    <n v="1"/>
  </r>
  <r>
    <s v="COUNTY"/>
    <x v="14"/>
    <s v="908368"/>
    <n v="4.5999999999999996"/>
    <n v="4.5999999999999996"/>
    <x v="2"/>
    <d v="2017-01-03T00:00:00"/>
    <x v="9"/>
    <n v="5001146"/>
    <n v="4.5999999999999996"/>
    <n v="1"/>
  </r>
  <r>
    <s v="COUNTY"/>
    <x v="14"/>
    <s v="908369"/>
    <n v="4.5999999999999996"/>
    <n v="4.5999999999999996"/>
    <x v="2"/>
    <d v="2017-01-03T00:00:00"/>
    <x v="9"/>
    <n v="5001271"/>
    <n v="4.5999999999999996"/>
    <n v="1"/>
  </r>
  <r>
    <s v="COUNTY"/>
    <x v="14"/>
    <s v="908370"/>
    <n v="4.5999999999999996"/>
    <n v="4.5999999999999996"/>
    <x v="2"/>
    <d v="2017-01-03T00:00:00"/>
    <x v="9"/>
    <n v="5001326"/>
    <n v="4.5999999999999996"/>
    <n v="1"/>
  </r>
  <r>
    <s v="COUNTY"/>
    <x v="14"/>
    <s v="908372"/>
    <n v="4.5999999999999996"/>
    <n v="4.5999999999999996"/>
    <x v="2"/>
    <d v="2017-01-03T00:00:00"/>
    <x v="9"/>
    <n v="5748950"/>
    <n v="4.5999999999999996"/>
    <n v="1"/>
  </r>
  <r>
    <s v="COUNTY"/>
    <x v="14"/>
    <s v="908374"/>
    <n v="4.5999999999999996"/>
    <n v="4.5999999999999996"/>
    <x v="2"/>
    <d v="2017-01-03T00:00:00"/>
    <x v="9"/>
    <n v="5001269"/>
    <n v="4.5999999999999996"/>
    <n v="1"/>
  </r>
  <r>
    <s v="COUNTY"/>
    <x v="14"/>
    <s v="908376"/>
    <n v="4.5999999999999996"/>
    <n v="4.5999999999999996"/>
    <x v="2"/>
    <d v="2017-01-03T00:00:00"/>
    <x v="9"/>
    <n v="5769440"/>
    <n v="4.5999999999999996"/>
    <n v="1"/>
  </r>
  <r>
    <s v="COUNTY"/>
    <x v="14"/>
    <s v="908377"/>
    <n v="4.5999999999999996"/>
    <n v="4.5999999999999996"/>
    <x v="2"/>
    <d v="2017-01-03T00:00:00"/>
    <x v="9"/>
    <n v="5001348"/>
    <n v="4.5999999999999996"/>
    <n v="1"/>
  </r>
  <r>
    <s v="COUNTY"/>
    <x v="14"/>
    <s v="908378"/>
    <n v="4.5999999999999996"/>
    <n v="4.5999999999999996"/>
    <x v="2"/>
    <d v="2017-01-03T00:00:00"/>
    <x v="9"/>
    <n v="5742910"/>
    <n v="4.5999999999999996"/>
    <n v="1"/>
  </r>
  <r>
    <s v="COUNTY"/>
    <x v="14"/>
    <s v="908379"/>
    <n v="4.5999999999999996"/>
    <n v="4.5999999999999996"/>
    <x v="2"/>
    <d v="2017-01-03T00:00:00"/>
    <x v="9"/>
    <n v="5000919"/>
    <n v="4.5999999999999996"/>
    <n v="1"/>
  </r>
  <r>
    <s v="COUNTY"/>
    <x v="14"/>
    <s v="908380"/>
    <n v="4.5999999999999996"/>
    <n v="4.5999999999999996"/>
    <x v="2"/>
    <d v="2017-01-03T00:00:00"/>
    <x v="9"/>
    <n v="5001387"/>
    <n v="4.5999999999999996"/>
    <n v="1"/>
  </r>
  <r>
    <s v="COUNTY"/>
    <x v="14"/>
    <s v="908381"/>
    <n v="4.5999999999999996"/>
    <n v="4.5999999999999996"/>
    <x v="2"/>
    <d v="2017-01-03T00:00:00"/>
    <x v="9"/>
    <n v="5012703"/>
    <n v="4.5999999999999996"/>
    <n v="1"/>
  </r>
  <r>
    <s v="COUNTY"/>
    <x v="14"/>
    <s v="909948"/>
    <n v="4.5999999999999996"/>
    <n v="4.5999999999999996"/>
    <x v="2"/>
    <d v="2017-01-03T00:00:00"/>
    <x v="9"/>
    <n v="5763430"/>
    <n v="4.5999999999999996"/>
    <n v="1"/>
  </r>
  <r>
    <s v="COUNTY"/>
    <x v="14"/>
    <s v="909949"/>
    <n v="4.5999999999999996"/>
    <n v="4.5999999999999996"/>
    <x v="2"/>
    <d v="2017-01-03T00:00:00"/>
    <x v="9"/>
    <n v="5765990"/>
    <n v="4.5999999999999996"/>
    <n v="1"/>
  </r>
  <r>
    <s v="COUNTY"/>
    <x v="14"/>
    <s v="909950"/>
    <n v="4.5999999999999996"/>
    <n v="4.5999999999999996"/>
    <x v="2"/>
    <d v="2017-01-03T00:00:00"/>
    <x v="9"/>
    <n v="5776040"/>
    <n v="4.5999999999999996"/>
    <n v="1"/>
  </r>
  <r>
    <s v="COUNTY"/>
    <x v="14"/>
    <s v="909951"/>
    <n v="4.5999999999999996"/>
    <n v="4.5999999999999996"/>
    <x v="2"/>
    <d v="2017-01-03T00:00:00"/>
    <x v="9"/>
    <n v="5006594"/>
    <n v="4.5999999999999996"/>
    <n v="1"/>
  </r>
  <r>
    <s v="COUNTY"/>
    <x v="14"/>
    <s v="909952"/>
    <n v="4.5999999999999996"/>
    <n v="4.5999999999999996"/>
    <x v="2"/>
    <d v="2017-01-03T00:00:00"/>
    <x v="9"/>
    <n v="5782200"/>
    <n v="4.5999999999999996"/>
    <n v="1"/>
  </r>
  <r>
    <s v="COUNTY"/>
    <x v="14"/>
    <s v="909960"/>
    <n v="4.5999999999999996"/>
    <n v="4.5999999999999996"/>
    <x v="2"/>
    <d v="2017-01-03T00:00:00"/>
    <x v="9"/>
    <n v="5007350"/>
    <n v="4.5999999999999996"/>
    <n v="1"/>
  </r>
  <r>
    <s v="COUNTY"/>
    <x v="14"/>
    <s v="906690"/>
    <n v="-4.5599999999999996"/>
    <n v="4.5599999999999996"/>
    <x v="2"/>
    <d v="2017-01-04T00:00:00"/>
    <x v="9"/>
    <n v="5012850"/>
    <n v="4.5999999999999996"/>
    <n v="-0.9913043478260869"/>
  </r>
  <r>
    <s v="COUNTY"/>
    <x v="14"/>
    <s v="908772"/>
    <n v="4.5999999999999996"/>
    <n v="4.5999999999999996"/>
    <x v="2"/>
    <d v="2017-01-04T00:00:00"/>
    <x v="9"/>
    <n v="5749040"/>
    <n v="4.5999999999999996"/>
    <n v="1"/>
  </r>
  <r>
    <s v="COUNTY"/>
    <x v="14"/>
    <s v="908774"/>
    <n v="4.5999999999999996"/>
    <n v="4.5999999999999996"/>
    <x v="2"/>
    <d v="2017-01-04T00:00:00"/>
    <x v="9"/>
    <n v="5771500"/>
    <n v="4.5999999999999996"/>
    <n v="1"/>
  </r>
  <r>
    <s v="COUNTY"/>
    <x v="14"/>
    <s v="908779"/>
    <n v="4.5999999999999996"/>
    <n v="4.5999999999999996"/>
    <x v="2"/>
    <d v="2017-01-04T00:00:00"/>
    <x v="9"/>
    <n v="5004287"/>
    <n v="4.5999999999999996"/>
    <n v="1"/>
  </r>
  <r>
    <s v="COUNTY"/>
    <x v="14"/>
    <s v="908781"/>
    <n v="4.5999999999999996"/>
    <n v="4.5999999999999996"/>
    <x v="2"/>
    <d v="2017-01-04T00:00:00"/>
    <x v="9"/>
    <n v="5007363"/>
    <n v="4.5999999999999996"/>
    <n v="1"/>
  </r>
  <r>
    <s v="COUNTY"/>
    <x v="14"/>
    <s v="909034"/>
    <n v="4.5999999999999996"/>
    <n v="4.5999999999999996"/>
    <x v="2"/>
    <d v="2017-01-05T00:00:00"/>
    <x v="9"/>
    <n v="5005547"/>
    <n v="4.5999999999999996"/>
    <n v="1"/>
  </r>
  <r>
    <s v="COUNTY"/>
    <x v="14"/>
    <s v="909035"/>
    <n v="4.5999999999999996"/>
    <n v="4.5999999999999996"/>
    <x v="2"/>
    <d v="2017-01-05T00:00:00"/>
    <x v="9"/>
    <n v="5012521"/>
    <n v="4.5999999999999996"/>
    <n v="1"/>
  </r>
  <r>
    <s v="COUNTY"/>
    <x v="14"/>
    <s v="909036"/>
    <n v="18.399999999999999"/>
    <n v="18.399999999999999"/>
    <x v="2"/>
    <d v="2017-01-05T00:00:00"/>
    <x v="9"/>
    <n v="5743660"/>
    <n v="4.5999999999999996"/>
    <n v="4"/>
  </r>
  <r>
    <s v="COUNTY"/>
    <x v="14"/>
    <s v="909055"/>
    <n v="4.5999999999999996"/>
    <n v="4.5999999999999996"/>
    <x v="2"/>
    <d v="2017-01-05T00:00:00"/>
    <x v="9"/>
    <n v="5006459"/>
    <n v="4.5999999999999996"/>
    <n v="1"/>
  </r>
  <r>
    <s v="COUNTY"/>
    <x v="14"/>
    <s v="909059"/>
    <n v="4.5999999999999996"/>
    <n v="4.5999999999999996"/>
    <x v="2"/>
    <d v="2017-01-05T00:00:00"/>
    <x v="9"/>
    <n v="5767660"/>
    <n v="4.5999999999999996"/>
    <n v="1"/>
  </r>
  <r>
    <s v="COUNTY"/>
    <x v="14"/>
    <s v="909322"/>
    <n v="4.5999999999999996"/>
    <n v="4.5999999999999996"/>
    <x v="2"/>
    <d v="2017-01-06T00:00:00"/>
    <x v="9"/>
    <n v="5706220"/>
    <n v="4.5999999999999996"/>
    <n v="1"/>
  </r>
  <r>
    <s v="COUNTY"/>
    <x v="14"/>
    <s v="909324"/>
    <n v="4.5999999999999996"/>
    <n v="4.5999999999999996"/>
    <x v="2"/>
    <d v="2017-01-06T00:00:00"/>
    <x v="9"/>
    <n v="5007369"/>
    <n v="4.5999999999999996"/>
    <n v="1"/>
  </r>
  <r>
    <s v="COUNTY"/>
    <x v="14"/>
    <s v="909328"/>
    <n v="4.5999999999999996"/>
    <n v="4.5999999999999996"/>
    <x v="2"/>
    <d v="2017-01-06T00:00:00"/>
    <x v="9"/>
    <n v="5782420"/>
    <n v="4.5999999999999996"/>
    <n v="1"/>
  </r>
  <r>
    <s v="COUNTY"/>
    <x v="14"/>
    <s v="909329"/>
    <n v="4.5999999999999996"/>
    <n v="4.5999999999999996"/>
    <x v="2"/>
    <d v="2017-01-06T00:00:00"/>
    <x v="9"/>
    <n v="5001377"/>
    <n v="4.5999999999999996"/>
    <n v="1"/>
  </r>
  <r>
    <s v="COUNTY"/>
    <x v="14"/>
    <s v="909331"/>
    <n v="4.5999999999999996"/>
    <n v="4.5999999999999996"/>
    <x v="2"/>
    <d v="2017-01-06T00:00:00"/>
    <x v="9"/>
    <n v="5783380"/>
    <n v="4.5999999999999996"/>
    <n v="1"/>
  </r>
  <r>
    <s v="COUNTY"/>
    <x v="14"/>
    <s v="909333"/>
    <n v="4.5999999999999996"/>
    <n v="4.5999999999999996"/>
    <x v="2"/>
    <d v="2017-01-06T00:00:00"/>
    <x v="9"/>
    <n v="5745650"/>
    <n v="4.5999999999999996"/>
    <n v="1"/>
  </r>
  <r>
    <s v="COUNTY"/>
    <x v="14"/>
    <s v="909334"/>
    <n v="4.5999999999999996"/>
    <n v="4.5999999999999996"/>
    <x v="2"/>
    <d v="2017-01-06T00:00:00"/>
    <x v="9"/>
    <n v="5728000"/>
    <n v="4.5999999999999996"/>
    <n v="1"/>
  </r>
  <r>
    <s v="COUNTY"/>
    <x v="14"/>
    <s v="909336"/>
    <n v="4.5999999999999996"/>
    <n v="4.5999999999999996"/>
    <x v="2"/>
    <d v="2017-01-06T00:00:00"/>
    <x v="9"/>
    <n v="5734690"/>
    <n v="4.5999999999999996"/>
    <n v="1"/>
  </r>
  <r>
    <s v="COUNTY"/>
    <x v="14"/>
    <s v="909337"/>
    <n v="4.5999999999999996"/>
    <n v="4.5999999999999996"/>
    <x v="2"/>
    <d v="2017-01-06T00:00:00"/>
    <x v="9"/>
    <n v="5725200"/>
    <n v="4.5999999999999996"/>
    <n v="1"/>
  </r>
  <r>
    <s v="COUNTY"/>
    <x v="14"/>
    <s v="909338"/>
    <n v="4.5999999999999996"/>
    <n v="4.5999999999999996"/>
    <x v="2"/>
    <d v="2017-01-06T00:00:00"/>
    <x v="9"/>
    <n v="5748300"/>
    <n v="4.5999999999999996"/>
    <n v="1"/>
  </r>
  <r>
    <s v="COUNTY"/>
    <x v="14"/>
    <s v="909339"/>
    <n v="4.5999999999999996"/>
    <n v="4.5999999999999996"/>
    <x v="2"/>
    <d v="2017-01-06T00:00:00"/>
    <x v="9"/>
    <n v="5771400"/>
    <n v="4.5999999999999996"/>
    <n v="1"/>
  </r>
  <r>
    <s v="COUNTY"/>
    <x v="14"/>
    <s v="909340"/>
    <n v="4.5999999999999996"/>
    <n v="4.5999999999999996"/>
    <x v="2"/>
    <d v="2017-01-06T00:00:00"/>
    <x v="9"/>
    <n v="5763240"/>
    <n v="4.5999999999999996"/>
    <n v="1"/>
  </r>
  <r>
    <s v="COUNTY"/>
    <x v="14"/>
    <s v="909343"/>
    <n v="4.5999999999999996"/>
    <n v="4.5999999999999996"/>
    <x v="2"/>
    <d v="2017-01-06T00:00:00"/>
    <x v="9"/>
    <n v="5013157"/>
    <n v="4.5999999999999996"/>
    <n v="1"/>
  </r>
  <r>
    <s v="COUNTY"/>
    <x v="14"/>
    <s v="909511"/>
    <n v="4.5999999999999996"/>
    <n v="4.5999999999999996"/>
    <x v="2"/>
    <d v="2017-01-09T00:00:00"/>
    <x v="9"/>
    <n v="5773560"/>
    <n v="4.5999999999999996"/>
    <n v="1"/>
  </r>
  <r>
    <s v="COUNTY"/>
    <x v="14"/>
    <s v="909514"/>
    <n v="4.5999999999999996"/>
    <n v="4.5999999999999996"/>
    <x v="2"/>
    <d v="2017-01-09T00:00:00"/>
    <x v="9"/>
    <n v="5718570"/>
    <n v="4.5999999999999996"/>
    <n v="1"/>
  </r>
  <r>
    <s v="AWH"/>
    <x v="14"/>
    <s v="909519"/>
    <n v="4.5999999999999996"/>
    <n v="4.5999999999999996"/>
    <x v="2"/>
    <d v="2017-01-09T00:00:00"/>
    <x v="9"/>
    <n v="5764620"/>
    <n v="4.5999999999999996"/>
    <n v="1"/>
  </r>
  <r>
    <s v="COUNTY"/>
    <x v="14"/>
    <s v="909529"/>
    <n v="4.5999999999999996"/>
    <n v="4.5999999999999996"/>
    <x v="2"/>
    <d v="2017-01-09T00:00:00"/>
    <x v="9"/>
    <n v="5724300"/>
    <n v="4.5999999999999996"/>
    <n v="1"/>
  </r>
  <r>
    <s v="COUNTY"/>
    <x v="14"/>
    <s v="910771"/>
    <n v="4.5999999999999996"/>
    <n v="4.5999999999999996"/>
    <x v="2"/>
    <d v="2017-01-10T00:00:00"/>
    <x v="9"/>
    <n v="5000879"/>
    <n v="4.5999999999999996"/>
    <n v="1"/>
  </r>
  <r>
    <s v="COUNTY"/>
    <x v="14"/>
    <s v="910772"/>
    <n v="4.5999999999999996"/>
    <n v="4.5999999999999996"/>
    <x v="2"/>
    <d v="2017-01-10T00:00:00"/>
    <x v="9"/>
    <n v="5001283"/>
    <n v="4.5999999999999996"/>
    <n v="1"/>
  </r>
  <r>
    <s v="COUNTY"/>
    <x v="14"/>
    <s v="910774"/>
    <n v="4.5999999999999996"/>
    <n v="4.5999999999999996"/>
    <x v="2"/>
    <d v="2017-01-10T00:00:00"/>
    <x v="9"/>
    <n v="5784720"/>
    <n v="4.5999999999999996"/>
    <n v="1"/>
  </r>
  <r>
    <s v="COUNTY"/>
    <x v="14"/>
    <s v="910777"/>
    <n v="4.5999999999999996"/>
    <n v="4.5999999999999996"/>
    <x v="2"/>
    <d v="2017-01-10T00:00:00"/>
    <x v="9"/>
    <n v="5777920"/>
    <n v="4.5999999999999996"/>
    <n v="1"/>
  </r>
  <r>
    <s v="COUNTY"/>
    <x v="14"/>
    <s v="910778"/>
    <n v="4.5999999999999996"/>
    <n v="4.5999999999999996"/>
    <x v="2"/>
    <d v="2017-01-10T00:00:00"/>
    <x v="9"/>
    <n v="5760370"/>
    <n v="4.5999999999999996"/>
    <n v="1"/>
  </r>
  <r>
    <s v="COUNTY"/>
    <x v="14"/>
    <s v="910780"/>
    <n v="4.5999999999999996"/>
    <n v="4.5999999999999996"/>
    <x v="2"/>
    <d v="2017-01-10T00:00:00"/>
    <x v="9"/>
    <n v="5013753"/>
    <n v="4.5999999999999996"/>
    <n v="1"/>
  </r>
  <r>
    <s v="COUNTY"/>
    <x v="14"/>
    <s v="910781"/>
    <n v="4.5999999999999996"/>
    <n v="4.5999999999999996"/>
    <x v="2"/>
    <d v="2017-01-10T00:00:00"/>
    <x v="9"/>
    <n v="5724550"/>
    <n v="4.5999999999999996"/>
    <n v="1"/>
  </r>
  <r>
    <s v="COUNTY"/>
    <x v="14"/>
    <s v="910787"/>
    <n v="4.5999999999999996"/>
    <n v="4.5999999999999996"/>
    <x v="2"/>
    <d v="2017-01-10T00:00:00"/>
    <x v="9"/>
    <n v="5006677"/>
    <n v="4.5999999999999996"/>
    <n v="1"/>
  </r>
  <r>
    <s v="COUNTY"/>
    <x v="14"/>
    <s v="910793"/>
    <n v="4.5999999999999996"/>
    <n v="4.5999999999999996"/>
    <x v="2"/>
    <d v="2017-01-10T00:00:00"/>
    <x v="9"/>
    <n v="5718060"/>
    <n v="4.5999999999999996"/>
    <n v="1"/>
  </r>
  <r>
    <s v="COUNTY"/>
    <x v="14"/>
    <s v="912233"/>
    <n v="4.5999999999999996"/>
    <n v="4.5999999999999996"/>
    <x v="2"/>
    <d v="2017-01-12T00:00:00"/>
    <x v="9"/>
    <n v="5004716"/>
    <n v="4.5999999999999996"/>
    <n v="1"/>
  </r>
  <r>
    <s v="COUNTY"/>
    <x v="14"/>
    <s v="912237"/>
    <n v="4.5999999999999996"/>
    <n v="4.5999999999999996"/>
    <x v="2"/>
    <d v="2017-01-12T00:00:00"/>
    <x v="9"/>
    <n v="5005547"/>
    <n v="4.5999999999999996"/>
    <n v="1"/>
  </r>
  <r>
    <s v="COUNTY"/>
    <x v="14"/>
    <s v="912238"/>
    <n v="4.5999999999999996"/>
    <n v="4.5999999999999996"/>
    <x v="2"/>
    <d v="2017-01-12T00:00:00"/>
    <x v="9"/>
    <n v="5780050"/>
    <n v="4.5999999999999996"/>
    <n v="1"/>
  </r>
  <r>
    <s v="COUNTY"/>
    <x v="14"/>
    <s v="912242"/>
    <n v="4.5999999999999996"/>
    <n v="4.5999999999999996"/>
    <x v="2"/>
    <d v="2017-01-12T00:00:00"/>
    <x v="9"/>
    <n v="5005708"/>
    <n v="4.5999999999999996"/>
    <n v="1"/>
  </r>
  <r>
    <s v="COUNTY"/>
    <x v="14"/>
    <s v="912327"/>
    <n v="4.5999999999999996"/>
    <n v="4.5999999999999996"/>
    <x v="2"/>
    <d v="2017-01-13T00:00:00"/>
    <x v="9"/>
    <n v="5730640"/>
    <n v="4.5999999999999996"/>
    <n v="1"/>
  </r>
  <r>
    <s v="COUNTY"/>
    <x v="14"/>
    <s v="912330"/>
    <n v="4.5999999999999996"/>
    <n v="4.5999999999999996"/>
    <x v="2"/>
    <d v="2017-01-13T00:00:00"/>
    <x v="9"/>
    <n v="5013157"/>
    <n v="4.5999999999999996"/>
    <n v="1"/>
  </r>
  <r>
    <s v="COUNTY"/>
    <x v="14"/>
    <s v="914008"/>
    <n v="4.5999999999999996"/>
    <n v="4.5999999999999996"/>
    <x v="2"/>
    <d v="2017-01-16T00:00:00"/>
    <x v="9"/>
    <n v="5012404"/>
    <n v="4.5999999999999996"/>
    <n v="1"/>
  </r>
  <r>
    <s v="COUNTY"/>
    <x v="14"/>
    <s v="914009"/>
    <n v="4.5999999999999996"/>
    <n v="4.5999999999999996"/>
    <x v="2"/>
    <d v="2017-01-16T00:00:00"/>
    <x v="9"/>
    <n v="5746470"/>
    <n v="4.5999999999999996"/>
    <n v="1"/>
  </r>
  <r>
    <s v="COUNTY"/>
    <x v="14"/>
    <s v="914010"/>
    <n v="9.1999999999999993"/>
    <n v="9.1999999999999993"/>
    <x v="2"/>
    <d v="2017-01-16T00:00:00"/>
    <x v="9"/>
    <n v="5782650"/>
    <n v="4.5999999999999996"/>
    <n v="2"/>
  </r>
  <r>
    <s v="COUNTY"/>
    <x v="14"/>
    <s v="914011"/>
    <n v="4.5999999999999996"/>
    <n v="4.5999999999999996"/>
    <x v="2"/>
    <d v="2017-01-16T00:00:00"/>
    <x v="9"/>
    <n v="5725570"/>
    <n v="4.5999999999999996"/>
    <n v="1"/>
  </r>
  <r>
    <s v="COUNTY"/>
    <x v="14"/>
    <s v="914013"/>
    <n v="4.5999999999999996"/>
    <n v="4.5999999999999996"/>
    <x v="2"/>
    <d v="2017-01-16T00:00:00"/>
    <x v="9"/>
    <n v="5741190"/>
    <n v="4.5999999999999996"/>
    <n v="1"/>
  </r>
  <r>
    <s v="COUNTY"/>
    <x v="14"/>
    <s v="914014"/>
    <n v="4.5999999999999996"/>
    <n v="4.5999999999999996"/>
    <x v="2"/>
    <d v="2017-01-16T00:00:00"/>
    <x v="9"/>
    <n v="5759260"/>
    <n v="4.5999999999999996"/>
    <n v="1"/>
  </r>
  <r>
    <s v="COUNTY"/>
    <x v="14"/>
    <s v="914015"/>
    <n v="4.5999999999999996"/>
    <n v="4.5999999999999996"/>
    <x v="2"/>
    <d v="2017-01-16T00:00:00"/>
    <x v="9"/>
    <n v="5016363"/>
    <n v="4.5999999999999996"/>
    <n v="1"/>
  </r>
  <r>
    <s v="COUNTY"/>
    <x v="14"/>
    <s v="914016"/>
    <n v="4.5999999999999996"/>
    <n v="4.5999999999999996"/>
    <x v="2"/>
    <d v="2017-01-16T00:00:00"/>
    <x v="9"/>
    <n v="5779400"/>
    <n v="4.5999999999999996"/>
    <n v="1"/>
  </r>
  <r>
    <s v="COUNTY"/>
    <x v="14"/>
    <s v="914017"/>
    <n v="4.5999999999999996"/>
    <n v="4.5999999999999996"/>
    <x v="2"/>
    <d v="2017-01-16T00:00:00"/>
    <x v="9"/>
    <n v="5012743"/>
    <n v="4.5999999999999996"/>
    <n v="1"/>
  </r>
  <r>
    <s v="COUNTY"/>
    <x v="14"/>
    <s v="914021"/>
    <n v="4.5999999999999996"/>
    <n v="4.5999999999999996"/>
    <x v="2"/>
    <d v="2017-01-16T00:00:00"/>
    <x v="9"/>
    <n v="5763320"/>
    <n v="4.5999999999999996"/>
    <n v="1"/>
  </r>
  <r>
    <s v="COUNTY"/>
    <x v="14"/>
    <s v="914028"/>
    <n v="4.5999999999999996"/>
    <n v="4.5999999999999996"/>
    <x v="2"/>
    <d v="2017-01-17T00:00:00"/>
    <x v="9"/>
    <n v="5759320"/>
    <n v="4.5999999999999996"/>
    <n v="1"/>
  </r>
  <r>
    <s v="COUNTY"/>
    <x v="14"/>
    <s v="914029"/>
    <n v="4.5999999999999996"/>
    <n v="4.5999999999999996"/>
    <x v="2"/>
    <d v="2017-01-17T00:00:00"/>
    <x v="9"/>
    <n v="5785580"/>
    <n v="4.5999999999999996"/>
    <n v="1"/>
  </r>
  <r>
    <s v="COUNTY"/>
    <x v="14"/>
    <s v="914030"/>
    <n v="4.5999999999999996"/>
    <n v="4.5999999999999996"/>
    <x v="2"/>
    <d v="2017-01-17T00:00:00"/>
    <x v="9"/>
    <n v="5717420"/>
    <n v="4.5999999999999996"/>
    <n v="1"/>
  </r>
  <r>
    <s v="COUNTY"/>
    <x v="14"/>
    <s v="914031"/>
    <n v="4.5999999999999996"/>
    <n v="4.5999999999999996"/>
    <x v="2"/>
    <d v="2017-01-17T00:00:00"/>
    <x v="9"/>
    <n v="5016102"/>
    <n v="4.5999999999999996"/>
    <n v="1"/>
  </r>
  <r>
    <s v="COUNTY"/>
    <x v="14"/>
    <s v="914034"/>
    <n v="4.5999999999999996"/>
    <n v="4.5999999999999996"/>
    <x v="2"/>
    <d v="2017-01-17T00:00:00"/>
    <x v="9"/>
    <n v="5001331"/>
    <n v="4.5999999999999996"/>
    <n v="1"/>
  </r>
  <r>
    <s v="COUNTY"/>
    <x v="14"/>
    <s v="914036"/>
    <n v="4.5999999999999996"/>
    <n v="4.5999999999999996"/>
    <x v="2"/>
    <d v="2017-01-17T00:00:00"/>
    <x v="9"/>
    <n v="5000879"/>
    <n v="4.5999999999999996"/>
    <n v="1"/>
  </r>
  <r>
    <s v="COUNTY"/>
    <x v="14"/>
    <s v="914037"/>
    <n v="4.5999999999999996"/>
    <n v="4.5999999999999996"/>
    <x v="2"/>
    <d v="2017-01-17T00:00:00"/>
    <x v="9"/>
    <n v="5001271"/>
    <n v="4.5999999999999996"/>
    <n v="1"/>
  </r>
  <r>
    <s v="COUNTY"/>
    <x v="14"/>
    <s v="914038"/>
    <n v="4.5999999999999996"/>
    <n v="4.5999999999999996"/>
    <x v="2"/>
    <d v="2017-01-17T00:00:00"/>
    <x v="9"/>
    <n v="5745500"/>
    <n v="4.5999999999999996"/>
    <n v="1"/>
  </r>
  <r>
    <s v="COUNTY"/>
    <x v="14"/>
    <s v="914039"/>
    <n v="4.5999999999999996"/>
    <n v="4.5999999999999996"/>
    <x v="2"/>
    <d v="2017-01-17T00:00:00"/>
    <x v="9"/>
    <n v="5001178"/>
    <n v="4.5999999999999996"/>
    <n v="1"/>
  </r>
  <r>
    <s v="COUNTY"/>
    <x v="14"/>
    <s v="914040"/>
    <n v="4.5999999999999996"/>
    <n v="4.5999999999999996"/>
    <x v="2"/>
    <d v="2017-01-17T00:00:00"/>
    <x v="9"/>
    <n v="5742910"/>
    <n v="4.5999999999999996"/>
    <n v="1"/>
  </r>
  <r>
    <s v="COUNTY"/>
    <x v="14"/>
    <s v="914059"/>
    <n v="4.5999999999999996"/>
    <n v="4.5999999999999996"/>
    <x v="2"/>
    <d v="2017-01-18T00:00:00"/>
    <x v="9"/>
    <n v="5013079"/>
    <n v="4.5999999999999996"/>
    <n v="1"/>
  </r>
  <r>
    <s v="COUNTY"/>
    <x v="14"/>
    <s v="914083"/>
    <n v="4.5999999999999996"/>
    <n v="4.5999999999999996"/>
    <x v="2"/>
    <d v="2017-01-20T00:00:00"/>
    <x v="9"/>
    <n v="5001509"/>
    <n v="4.5999999999999996"/>
    <n v="1"/>
  </r>
  <r>
    <s v="COUNTY"/>
    <x v="14"/>
    <s v="914089"/>
    <n v="4.5999999999999996"/>
    <n v="4.5999999999999996"/>
    <x v="2"/>
    <d v="2017-01-23T00:00:00"/>
    <x v="9"/>
    <n v="5016654"/>
    <n v="4.5999999999999996"/>
    <n v="1"/>
  </r>
  <r>
    <s v="COUNTY"/>
    <x v="14"/>
    <s v="914091"/>
    <n v="4.5999999999999996"/>
    <n v="4.5999999999999996"/>
    <x v="2"/>
    <d v="2017-01-23T00:00:00"/>
    <x v="9"/>
    <n v="5746470"/>
    <n v="4.5999999999999996"/>
    <n v="1"/>
  </r>
  <r>
    <s v="AWH"/>
    <x v="14"/>
    <s v="914092"/>
    <n v="4.5999999999999996"/>
    <n v="4.5999999999999996"/>
    <x v="2"/>
    <d v="2017-01-23T00:00:00"/>
    <x v="9"/>
    <n v="5764380"/>
    <n v="4.5999999999999996"/>
    <n v="1"/>
  </r>
  <r>
    <s v="COUNTY"/>
    <x v="14"/>
    <s v="914094"/>
    <n v="4.5999999999999996"/>
    <n v="4.5999999999999996"/>
    <x v="2"/>
    <d v="2017-01-23T00:00:00"/>
    <x v="9"/>
    <n v="5703980"/>
    <n v="4.5999999999999996"/>
    <n v="1"/>
  </r>
  <r>
    <s v="COUNTY"/>
    <x v="14"/>
    <s v="914096"/>
    <n v="4.5999999999999996"/>
    <n v="4.5999999999999996"/>
    <x v="2"/>
    <d v="2017-01-23T00:00:00"/>
    <x v="9"/>
    <n v="5759230"/>
    <n v="4.5999999999999996"/>
    <n v="1"/>
  </r>
  <r>
    <s v="COUNTY"/>
    <x v="14"/>
    <s v="914097"/>
    <n v="4.5999999999999996"/>
    <n v="4.5999999999999996"/>
    <x v="2"/>
    <d v="2017-01-23T00:00:00"/>
    <x v="9"/>
    <n v="5007264"/>
    <n v="4.5999999999999996"/>
    <n v="1"/>
  </r>
  <r>
    <s v="COUNTY"/>
    <x v="14"/>
    <s v="914101"/>
    <n v="4.5999999999999996"/>
    <n v="4.5999999999999996"/>
    <x v="2"/>
    <d v="2017-01-23T00:00:00"/>
    <x v="9"/>
    <n v="5778920"/>
    <n v="4.5999999999999996"/>
    <n v="1"/>
  </r>
  <r>
    <s v="COUNTY"/>
    <x v="14"/>
    <s v="914102"/>
    <n v="4.5999999999999996"/>
    <n v="4.5999999999999996"/>
    <x v="2"/>
    <d v="2017-01-23T00:00:00"/>
    <x v="9"/>
    <n v="5763320"/>
    <n v="4.5999999999999996"/>
    <n v="1"/>
  </r>
  <r>
    <s v="COUNTY"/>
    <x v="14"/>
    <s v="914103"/>
    <n v="4.5999999999999996"/>
    <n v="4.5999999999999996"/>
    <x v="2"/>
    <d v="2017-01-23T00:00:00"/>
    <x v="9"/>
    <n v="5715980"/>
    <n v="4.5999999999999996"/>
    <n v="1"/>
  </r>
  <r>
    <s v="COUNTY"/>
    <x v="14"/>
    <s v="914129"/>
    <n v="4.5999999999999996"/>
    <n v="4.5999999999999996"/>
    <x v="2"/>
    <d v="2017-01-25T00:00:00"/>
    <x v="9"/>
    <n v="5728790"/>
    <n v="4.5999999999999996"/>
    <n v="1"/>
  </r>
  <r>
    <s v="COUNTY"/>
    <x v="14"/>
    <s v="914131"/>
    <n v="4.5999999999999996"/>
    <n v="4.5999999999999996"/>
    <x v="2"/>
    <d v="2017-01-25T00:00:00"/>
    <x v="9"/>
    <n v="5004176"/>
    <n v="4.5999999999999996"/>
    <n v="1"/>
  </r>
  <r>
    <s v="COUNTY"/>
    <x v="14"/>
    <s v="914182"/>
    <n v="4.5999999999999996"/>
    <n v="4.5999999999999996"/>
    <x v="2"/>
    <d v="2017-01-26T00:00:00"/>
    <x v="9"/>
    <n v="5005255"/>
    <n v="4.5999999999999996"/>
    <n v="1"/>
  </r>
  <r>
    <s v="COUNTY"/>
    <x v="14"/>
    <s v="914184"/>
    <n v="4.5999999999999996"/>
    <n v="4.5999999999999996"/>
    <x v="2"/>
    <d v="2017-01-26T00:00:00"/>
    <x v="9"/>
    <n v="5006391"/>
    <n v="4.5999999999999996"/>
    <n v="1"/>
  </r>
  <r>
    <s v="COUNTY"/>
    <x v="14"/>
    <s v="914186"/>
    <n v="4.5999999999999996"/>
    <n v="4.5999999999999996"/>
    <x v="2"/>
    <d v="2017-01-26T00:00:00"/>
    <x v="9"/>
    <n v="5005649"/>
    <n v="4.5999999999999996"/>
    <n v="1"/>
  </r>
  <r>
    <s v="COUNTY"/>
    <x v="14"/>
    <s v="914187"/>
    <n v="4.5999999999999996"/>
    <n v="4.5999999999999996"/>
    <x v="2"/>
    <d v="2017-01-26T00:00:00"/>
    <x v="9"/>
    <n v="5012689"/>
    <n v="4.5999999999999996"/>
    <n v="1"/>
  </r>
  <r>
    <s v="COUNTY"/>
    <x v="14"/>
    <s v="915929"/>
    <n v="4.5999999999999996"/>
    <n v="4.5999999999999996"/>
    <x v="2"/>
    <d v="2017-01-30T00:00:00"/>
    <x v="9"/>
    <n v="5704460"/>
    <n v="4.5999999999999996"/>
    <n v="1"/>
  </r>
  <r>
    <s v="COUNTY"/>
    <x v="14"/>
    <s v="915930"/>
    <n v="4.5999999999999996"/>
    <n v="4.5999999999999996"/>
    <x v="2"/>
    <d v="2017-01-30T00:00:00"/>
    <x v="9"/>
    <n v="5703530"/>
    <n v="4.5999999999999996"/>
    <n v="1"/>
  </r>
  <r>
    <s v="COUNTY"/>
    <x v="14"/>
    <s v="915933"/>
    <n v="4.5999999999999996"/>
    <n v="4.5999999999999996"/>
    <x v="2"/>
    <d v="2017-01-30T00:00:00"/>
    <x v="9"/>
    <n v="5787530"/>
    <n v="4.5999999999999996"/>
    <n v="1"/>
  </r>
  <r>
    <s v="COUNTY"/>
    <x v="14"/>
    <s v="916402"/>
    <n v="4.5999999999999996"/>
    <n v="4.5999999999999996"/>
    <x v="2"/>
    <d v="2017-01-31T00:00:00"/>
    <x v="9"/>
    <n v="5001283"/>
    <n v="4.5999999999999996"/>
    <n v="1"/>
  </r>
  <r>
    <s v="COUNTY"/>
    <x v="14"/>
    <s v="916403"/>
    <n v="4.5999999999999996"/>
    <n v="4.5999999999999996"/>
    <x v="2"/>
    <d v="2017-01-31T00:00:00"/>
    <x v="9"/>
    <n v="5015781"/>
    <n v="4.5999999999999996"/>
    <n v="1"/>
  </r>
  <r>
    <s v="COUNTY"/>
    <x v="14"/>
    <s v="916404"/>
    <n v="4.5999999999999996"/>
    <n v="4.5999999999999996"/>
    <x v="2"/>
    <d v="2017-01-31T00:00:00"/>
    <x v="9"/>
    <n v="5001271"/>
    <n v="4.5999999999999996"/>
    <n v="1"/>
  </r>
  <r>
    <s v="COUNTY"/>
    <x v="14"/>
    <s v="916406"/>
    <n v="4.5999999999999996"/>
    <n v="4.5999999999999996"/>
    <x v="2"/>
    <d v="2017-01-31T00:00:00"/>
    <x v="9"/>
    <n v="5747700"/>
    <n v="4.5999999999999996"/>
    <n v="1"/>
  </r>
  <r>
    <s v="COUNTY"/>
    <x v="14"/>
    <s v="916407"/>
    <n v="4.5999999999999996"/>
    <n v="4.5999999999999996"/>
    <x v="2"/>
    <d v="2017-01-31T00:00:00"/>
    <x v="9"/>
    <n v="5765990"/>
    <n v="4.5999999999999996"/>
    <n v="1"/>
  </r>
  <r>
    <s v="COUNTY"/>
    <x v="14"/>
    <s v="916409"/>
    <n v="4.5999999999999996"/>
    <n v="4.5999999999999996"/>
    <x v="2"/>
    <d v="2017-01-31T00:00:00"/>
    <x v="9"/>
    <n v="5724970"/>
    <n v="4.5999999999999996"/>
    <n v="1"/>
  </r>
  <r>
    <s v="COUNTY"/>
    <x v="14"/>
    <s v="916466"/>
    <n v="4.5999999999999996"/>
    <n v="4.5999999999999996"/>
    <x v="2"/>
    <d v="2017-01-31T00:00:00"/>
    <x v="9"/>
    <n v="5738480"/>
    <n v="4.5999999999999996"/>
    <n v="1"/>
  </r>
  <r>
    <s v="COUNTY"/>
    <x v="14"/>
    <s v="917596"/>
    <n v="4.5999999999999996"/>
    <n v="4.5999999999999996"/>
    <x v="2"/>
    <d v="2017-02-01T00:00:00"/>
    <x v="10"/>
    <n v="5004849"/>
    <n v="4.5999999999999996"/>
    <n v="1"/>
  </r>
  <r>
    <s v="COUNTY"/>
    <x v="14"/>
    <s v="917599"/>
    <n v="4.5999999999999996"/>
    <n v="4.5999999999999996"/>
    <x v="2"/>
    <d v="2017-02-01T00:00:00"/>
    <x v="10"/>
    <n v="5744190"/>
    <n v="4.5999999999999996"/>
    <n v="1"/>
  </r>
  <r>
    <s v="COUNTY"/>
    <x v="14"/>
    <s v="917968"/>
    <n v="4.5999999999999996"/>
    <n v="4.5999999999999996"/>
    <x v="2"/>
    <d v="2017-02-02T00:00:00"/>
    <x v="10"/>
    <n v="5785150"/>
    <n v="4.5999999999999996"/>
    <n v="1"/>
  </r>
  <r>
    <s v="COUNTY"/>
    <x v="14"/>
    <s v="917927"/>
    <n v="4.5999999999999996"/>
    <n v="4.5999999999999996"/>
    <x v="2"/>
    <d v="2017-02-03T00:00:00"/>
    <x v="10"/>
    <n v="5006039"/>
    <n v="4.5999999999999996"/>
    <n v="1"/>
  </r>
  <r>
    <s v="COUNTY"/>
    <x v="14"/>
    <s v="917928"/>
    <n v="4.5999999999999996"/>
    <n v="4.5999999999999996"/>
    <x v="2"/>
    <d v="2017-02-03T00:00:00"/>
    <x v="10"/>
    <n v="5758850"/>
    <n v="4.5999999999999996"/>
    <n v="1"/>
  </r>
  <r>
    <s v="COUNTY"/>
    <x v="14"/>
    <s v="917930"/>
    <n v="4.5999999999999996"/>
    <n v="4.5999999999999996"/>
    <x v="2"/>
    <d v="2017-02-03T00:00:00"/>
    <x v="10"/>
    <n v="5012179"/>
    <n v="4.5999999999999996"/>
    <n v="1"/>
  </r>
  <r>
    <s v="COUNTY"/>
    <x v="14"/>
    <s v="917932"/>
    <n v="4.5999999999999996"/>
    <n v="4.5999999999999996"/>
    <x v="2"/>
    <d v="2017-02-03T00:00:00"/>
    <x v="10"/>
    <n v="5723060"/>
    <n v="4.5999999999999996"/>
    <n v="1"/>
  </r>
  <r>
    <s v="COUNTY"/>
    <x v="14"/>
    <s v="917933"/>
    <n v="4.5999999999999996"/>
    <n v="4.5999999999999996"/>
    <x v="2"/>
    <d v="2017-02-03T00:00:00"/>
    <x v="10"/>
    <n v="5013157"/>
    <n v="4.5999999999999996"/>
    <n v="1"/>
  </r>
  <r>
    <s v="COUNTY"/>
    <x v="14"/>
    <s v="918358"/>
    <n v="4.5999999999999996"/>
    <n v="4.5999999999999996"/>
    <x v="2"/>
    <d v="2017-02-06T00:00:00"/>
    <x v="10"/>
    <n v="5741190"/>
    <n v="4.5999999999999996"/>
    <n v="1"/>
  </r>
  <r>
    <s v="COUNTY"/>
    <x v="14"/>
    <s v="921146"/>
    <n v="4.5999999999999996"/>
    <n v="4.5999999999999996"/>
    <x v="2"/>
    <d v="2017-02-06T00:00:00"/>
    <x v="10"/>
    <n v="5016654"/>
    <n v="4.5999999999999996"/>
    <n v="1"/>
  </r>
  <r>
    <s v="COUNTY"/>
    <x v="14"/>
    <s v="918955"/>
    <n v="4.5999999999999996"/>
    <n v="4.5999999999999996"/>
    <x v="2"/>
    <d v="2017-02-07T00:00:00"/>
    <x v="10"/>
    <n v="5001290"/>
    <n v="4.5999999999999996"/>
    <n v="1"/>
  </r>
  <r>
    <s v="COUNTY"/>
    <x v="14"/>
    <s v="919049"/>
    <n v="4.5999999999999996"/>
    <n v="4.5999999999999996"/>
    <x v="2"/>
    <d v="2017-02-08T00:00:00"/>
    <x v="10"/>
    <n v="5005870"/>
    <n v="4.5999999999999996"/>
    <n v="1"/>
  </r>
  <r>
    <s v="COUNTY"/>
    <x v="14"/>
    <s v="919050"/>
    <n v="4.5999999999999996"/>
    <n v="4.5999999999999996"/>
    <x v="2"/>
    <d v="2017-02-08T00:00:00"/>
    <x v="10"/>
    <n v="5774600"/>
    <n v="4.5999999999999996"/>
    <n v="1"/>
  </r>
  <r>
    <s v="COUNTY"/>
    <x v="14"/>
    <s v="919053"/>
    <n v="4.5999999999999996"/>
    <n v="4.5999999999999996"/>
    <x v="2"/>
    <d v="2017-02-08T00:00:00"/>
    <x v="10"/>
    <n v="5005051"/>
    <n v="4.5999999999999996"/>
    <n v="1"/>
  </r>
  <r>
    <s v="COUNTY"/>
    <x v="14"/>
    <s v="920135"/>
    <n v="4.5999999999999996"/>
    <n v="4.5999999999999996"/>
    <x v="2"/>
    <d v="2017-02-09T00:00:00"/>
    <x v="10"/>
    <n v="5710940"/>
    <n v="4.5999999999999996"/>
    <n v="1"/>
  </r>
  <r>
    <s v="COUNTY"/>
    <x v="14"/>
    <s v="920136"/>
    <n v="4.5999999999999996"/>
    <n v="4.5999999999999996"/>
    <x v="2"/>
    <d v="2017-02-09T00:00:00"/>
    <x v="10"/>
    <n v="5765610"/>
    <n v="4.5999999999999996"/>
    <n v="1"/>
  </r>
  <r>
    <s v="COUNTY"/>
    <x v="14"/>
    <s v="920127"/>
    <n v="4.5999999999999996"/>
    <n v="4.5999999999999996"/>
    <x v="2"/>
    <d v="2017-02-10T00:00:00"/>
    <x v="10"/>
    <n v="5784560"/>
    <n v="4.5999999999999996"/>
    <n v="1"/>
  </r>
  <r>
    <s v="COUNTY"/>
    <x v="14"/>
    <s v="920128"/>
    <n v="4.5999999999999996"/>
    <n v="4.5999999999999996"/>
    <x v="2"/>
    <d v="2017-02-10T00:00:00"/>
    <x v="10"/>
    <n v="5727500"/>
    <n v="4.5999999999999996"/>
    <n v="1"/>
  </r>
  <r>
    <s v="COUNTY"/>
    <x v="14"/>
    <s v="920404"/>
    <n v="4.5999999999999996"/>
    <n v="4.5999999999999996"/>
    <x v="2"/>
    <d v="2017-02-10T00:00:00"/>
    <x v="10"/>
    <n v="5700550"/>
    <n v="4.5999999999999996"/>
    <n v="1"/>
  </r>
  <r>
    <s v="COUNTY"/>
    <x v="14"/>
    <s v="920436"/>
    <n v="4.5999999999999996"/>
    <n v="4.5999999999999996"/>
    <x v="2"/>
    <d v="2017-02-13T00:00:00"/>
    <x v="10"/>
    <n v="5790010"/>
    <n v="4.5999999999999996"/>
    <n v="1"/>
  </r>
  <r>
    <s v="COUNTY"/>
    <x v="14"/>
    <s v="920438"/>
    <n v="4.5999999999999996"/>
    <n v="4.5999999999999996"/>
    <x v="2"/>
    <d v="2017-02-13T00:00:00"/>
    <x v="10"/>
    <n v="5759260"/>
    <n v="4.5999999999999996"/>
    <n v="1"/>
  </r>
  <r>
    <s v="COUNTY"/>
    <x v="14"/>
    <s v="920440"/>
    <n v="4.5999999999999996"/>
    <n v="4.5999999999999996"/>
    <x v="2"/>
    <d v="2017-02-13T00:00:00"/>
    <x v="10"/>
    <n v="5717580"/>
    <n v="4.5999999999999996"/>
    <n v="1"/>
  </r>
  <r>
    <s v="COUNTY"/>
    <x v="14"/>
    <s v="921174"/>
    <n v="4.5999999999999996"/>
    <n v="4.5999999999999996"/>
    <x v="2"/>
    <d v="2017-02-14T00:00:00"/>
    <x v="10"/>
    <n v="5724970"/>
    <n v="4.5999999999999996"/>
    <n v="1"/>
  </r>
  <r>
    <s v="COUNTY"/>
    <x v="14"/>
    <s v="921175"/>
    <n v="4.5999999999999996"/>
    <n v="4.5999999999999996"/>
    <x v="2"/>
    <d v="2017-02-14T00:00:00"/>
    <x v="10"/>
    <n v="5013753"/>
    <n v="4.5999999999999996"/>
    <n v="1"/>
  </r>
  <r>
    <s v="COUNTY"/>
    <x v="14"/>
    <s v="921176"/>
    <n v="4.5999999999999996"/>
    <n v="4.5999999999999996"/>
    <x v="2"/>
    <d v="2017-02-14T00:00:00"/>
    <x v="10"/>
    <n v="5013913"/>
    <n v="4.5999999999999996"/>
    <n v="1"/>
  </r>
  <r>
    <s v="COUNTY"/>
    <x v="14"/>
    <s v="921177"/>
    <n v="4.5999999999999996"/>
    <n v="4.5999999999999996"/>
    <x v="2"/>
    <d v="2017-02-14T00:00:00"/>
    <x v="10"/>
    <n v="5005142"/>
    <n v="4.5999999999999996"/>
    <n v="1"/>
  </r>
  <r>
    <s v="COUNTY"/>
    <x v="14"/>
    <s v="921178"/>
    <n v="4.5999999999999996"/>
    <n v="4.5999999999999996"/>
    <x v="2"/>
    <d v="2017-02-14T00:00:00"/>
    <x v="10"/>
    <n v="5774020"/>
    <n v="4.5999999999999996"/>
    <n v="1"/>
  </r>
  <r>
    <s v="COUNTY"/>
    <x v="14"/>
    <s v="921181"/>
    <n v="4.5999999999999996"/>
    <n v="4.5999999999999996"/>
    <x v="2"/>
    <d v="2017-02-14T00:00:00"/>
    <x v="10"/>
    <n v="5013612"/>
    <n v="4.5999999999999996"/>
    <n v="1"/>
  </r>
  <r>
    <s v="COUNTY"/>
    <x v="14"/>
    <s v="921184"/>
    <n v="4.5999999999999996"/>
    <n v="4.5999999999999996"/>
    <x v="2"/>
    <d v="2017-02-14T00:00:00"/>
    <x v="10"/>
    <n v="5001498"/>
    <n v="4.5999999999999996"/>
    <n v="1"/>
  </r>
  <r>
    <s v="COUNTY"/>
    <x v="14"/>
    <s v="921185"/>
    <n v="4.5999999999999996"/>
    <n v="4.5999999999999996"/>
    <x v="2"/>
    <d v="2017-02-14T00:00:00"/>
    <x v="10"/>
    <n v="5001290"/>
    <n v="4.5999999999999996"/>
    <n v="1"/>
  </r>
  <r>
    <s v="COUNTY"/>
    <x v="14"/>
    <s v="921186"/>
    <n v="4.5999999999999996"/>
    <n v="4.5999999999999996"/>
    <x v="2"/>
    <d v="2017-02-14T00:00:00"/>
    <x v="10"/>
    <n v="5001283"/>
    <n v="4.5999999999999996"/>
    <n v="1"/>
  </r>
  <r>
    <s v="COUNTY"/>
    <x v="14"/>
    <s v="922021"/>
    <n v="4.5999999999999996"/>
    <n v="4.5999999999999996"/>
    <x v="2"/>
    <d v="2017-02-15T00:00:00"/>
    <x v="10"/>
    <n v="5743700"/>
    <n v="4.5999999999999996"/>
    <n v="1"/>
  </r>
  <r>
    <s v="COUNTY"/>
    <x v="14"/>
    <s v="921276"/>
    <n v="4.5999999999999996"/>
    <n v="4.5999999999999996"/>
    <x v="2"/>
    <d v="2017-02-16T00:00:00"/>
    <x v="10"/>
    <n v="5012689"/>
    <n v="4.5999999999999996"/>
    <n v="1"/>
  </r>
  <r>
    <s v="COUNTY"/>
    <x v="14"/>
    <s v="921277"/>
    <n v="4.5999999999999996"/>
    <n v="4.5999999999999996"/>
    <x v="2"/>
    <d v="2017-02-16T00:00:00"/>
    <x v="10"/>
    <n v="5005869"/>
    <n v="4.5999999999999996"/>
    <n v="1"/>
  </r>
  <r>
    <s v="COUNTY"/>
    <x v="14"/>
    <s v="921284"/>
    <n v="4.5999999999999996"/>
    <n v="4.5999999999999996"/>
    <x v="2"/>
    <d v="2017-02-16T00:00:00"/>
    <x v="10"/>
    <n v="5776330"/>
    <n v="4.5999999999999996"/>
    <n v="1"/>
  </r>
  <r>
    <s v="COUNTY"/>
    <x v="14"/>
    <s v="921309"/>
    <n v="4.5999999999999996"/>
    <n v="4.5999999999999996"/>
    <x v="2"/>
    <d v="2017-02-17T00:00:00"/>
    <x v="10"/>
    <n v="5756720"/>
    <n v="4.5999999999999996"/>
    <n v="1"/>
  </r>
  <r>
    <s v="COUNTY"/>
    <x v="14"/>
    <s v="921312"/>
    <n v="4.5999999999999996"/>
    <n v="4.5999999999999996"/>
    <x v="2"/>
    <d v="2017-02-17T00:00:00"/>
    <x v="10"/>
    <n v="5727500"/>
    <n v="4.5999999999999996"/>
    <n v="1"/>
  </r>
  <r>
    <s v="COUNTY"/>
    <x v="14"/>
    <s v="921313"/>
    <n v="4.5999999999999996"/>
    <n v="4.5999999999999996"/>
    <x v="2"/>
    <d v="2017-02-17T00:00:00"/>
    <x v="10"/>
    <n v="5734690"/>
    <n v="4.5999999999999996"/>
    <n v="1"/>
  </r>
  <r>
    <s v="COUNTY"/>
    <x v="14"/>
    <s v="921314"/>
    <n v="4.5999999999999996"/>
    <n v="4.5999999999999996"/>
    <x v="2"/>
    <d v="2017-02-17T00:00:00"/>
    <x v="10"/>
    <n v="5771400"/>
    <n v="4.5999999999999996"/>
    <n v="1"/>
  </r>
  <r>
    <s v="COUNTY"/>
    <x v="14"/>
    <s v="921315"/>
    <n v="4.5999999999999996"/>
    <n v="4.5999999999999996"/>
    <x v="2"/>
    <d v="2017-02-17T00:00:00"/>
    <x v="10"/>
    <n v="5723060"/>
    <n v="4.5999999999999996"/>
    <n v="1"/>
  </r>
  <r>
    <s v="COUNTY"/>
    <x v="14"/>
    <s v="921317"/>
    <n v="4.5999999999999996"/>
    <n v="4.5999999999999996"/>
    <x v="2"/>
    <d v="2017-02-17T00:00:00"/>
    <x v="10"/>
    <n v="5013157"/>
    <n v="4.5999999999999996"/>
    <n v="1"/>
  </r>
  <r>
    <s v="COUNTY"/>
    <x v="14"/>
    <s v="922158"/>
    <n v="4.5999999999999996"/>
    <n v="4.5999999999999996"/>
    <x v="2"/>
    <d v="2017-02-20T00:00:00"/>
    <x v="10"/>
    <n v="5763320"/>
    <n v="4.5999999999999996"/>
    <n v="1"/>
  </r>
  <r>
    <s v="AWH"/>
    <x v="14"/>
    <s v="922162"/>
    <n v="4.5999999999999996"/>
    <n v="4.5999999999999996"/>
    <x v="2"/>
    <d v="2017-02-20T00:00:00"/>
    <x v="10"/>
    <n v="5764380"/>
    <n v="4.5999999999999996"/>
    <n v="1"/>
  </r>
  <r>
    <s v="AWH"/>
    <x v="14"/>
    <s v="922163"/>
    <n v="4.5999999999999996"/>
    <n v="4.5999999999999996"/>
    <x v="2"/>
    <d v="2017-02-20T00:00:00"/>
    <x v="10"/>
    <n v="5014817"/>
    <n v="4.5999999999999996"/>
    <n v="1"/>
  </r>
  <r>
    <s v="COUNTY"/>
    <x v="14"/>
    <s v="922165"/>
    <n v="4.5999999999999996"/>
    <n v="4.5999999999999996"/>
    <x v="2"/>
    <d v="2017-02-20T00:00:00"/>
    <x v="10"/>
    <n v="5728910"/>
    <n v="4.5999999999999996"/>
    <n v="1"/>
  </r>
  <r>
    <s v="COUNTY"/>
    <x v="14"/>
    <s v="923043"/>
    <n v="4.5999999999999996"/>
    <n v="4.5999999999999996"/>
    <x v="2"/>
    <d v="2017-02-21T00:00:00"/>
    <x v="10"/>
    <n v="5763920"/>
    <n v="4.5999999999999996"/>
    <n v="1"/>
  </r>
  <r>
    <s v="COUNTY"/>
    <x v="14"/>
    <s v="923046"/>
    <n v="4.5999999999999996"/>
    <n v="4.5999999999999996"/>
    <x v="2"/>
    <d v="2017-02-21T00:00:00"/>
    <x v="10"/>
    <n v="5005744"/>
    <n v="4.5999999999999996"/>
    <n v="1"/>
  </r>
  <r>
    <s v="COUNTY"/>
    <x v="14"/>
    <s v="923051"/>
    <n v="4.5999999999999996"/>
    <n v="4.5999999999999996"/>
    <x v="2"/>
    <d v="2017-02-21T00:00:00"/>
    <x v="10"/>
    <n v="5765980"/>
    <n v="4.5999999999999996"/>
    <n v="1"/>
  </r>
  <r>
    <s v="COUNTY"/>
    <x v="14"/>
    <s v="923490"/>
    <n v="4.5999999999999996"/>
    <n v="4.5999999999999996"/>
    <x v="2"/>
    <d v="2017-02-22T00:00:00"/>
    <x v="10"/>
    <n v="5005555"/>
    <n v="4.5999999999999996"/>
    <n v="1"/>
  </r>
  <r>
    <s v="COUNTY"/>
    <x v="14"/>
    <s v="923494"/>
    <n v="4.5999999999999996"/>
    <n v="4.5999999999999996"/>
    <x v="2"/>
    <d v="2017-02-22T00:00:00"/>
    <x v="10"/>
    <n v="5766700"/>
    <n v="4.5999999999999996"/>
    <n v="1"/>
  </r>
  <r>
    <s v="COUNTY"/>
    <x v="14"/>
    <s v="923728"/>
    <n v="4.5999999999999996"/>
    <n v="4.5999999999999996"/>
    <x v="2"/>
    <d v="2017-02-23T00:00:00"/>
    <x v="10"/>
    <n v="5006391"/>
    <n v="4.5999999999999996"/>
    <n v="1"/>
  </r>
  <r>
    <s v="COUNTY"/>
    <x v="14"/>
    <s v="923929"/>
    <n v="4.5999999999999996"/>
    <n v="4.5999999999999996"/>
    <x v="2"/>
    <d v="2017-02-24T00:00:00"/>
    <x v="10"/>
    <n v="5732730"/>
    <n v="4.5999999999999996"/>
    <n v="1"/>
  </r>
  <r>
    <s v="COUNTY"/>
    <x v="14"/>
    <s v="923930"/>
    <n v="4.5999999999999996"/>
    <n v="4.5999999999999996"/>
    <x v="2"/>
    <d v="2017-02-24T00:00:00"/>
    <x v="10"/>
    <n v="5773660"/>
    <n v="4.5999999999999996"/>
    <n v="1"/>
  </r>
  <r>
    <s v="COUNTY"/>
    <x v="14"/>
    <s v="923931"/>
    <n v="4.5999999999999996"/>
    <n v="4.5999999999999996"/>
    <x v="2"/>
    <d v="2017-02-24T00:00:00"/>
    <x v="10"/>
    <n v="5723060"/>
    <n v="4.5999999999999996"/>
    <n v="1"/>
  </r>
  <r>
    <s v="COUNTY"/>
    <x v="14"/>
    <s v="923932"/>
    <n v="4.5999999999999996"/>
    <n v="4.5999999999999996"/>
    <x v="2"/>
    <d v="2017-02-24T00:00:00"/>
    <x v="10"/>
    <n v="5013157"/>
    <n v="4.5999999999999996"/>
    <n v="1"/>
  </r>
  <r>
    <s v="COUNTY"/>
    <x v="14"/>
    <s v="925109"/>
    <n v="4.5999999999999996"/>
    <n v="4.5999999999999996"/>
    <x v="2"/>
    <d v="2017-02-27T00:00:00"/>
    <x v="10"/>
    <n v="5004541"/>
    <n v="4.5999999999999996"/>
    <n v="1"/>
  </r>
  <r>
    <s v="COUNTY"/>
    <x v="14"/>
    <s v="925110"/>
    <n v="4.5999999999999996"/>
    <n v="4.5999999999999996"/>
    <x v="2"/>
    <d v="2017-02-27T00:00:00"/>
    <x v="10"/>
    <n v="5006263"/>
    <n v="4.5999999999999996"/>
    <n v="1"/>
  </r>
  <r>
    <s v="COUNTY"/>
    <x v="14"/>
    <s v="925112"/>
    <n v="4.5999999999999996"/>
    <n v="4.5999999999999996"/>
    <x v="2"/>
    <d v="2017-02-27T00:00:00"/>
    <x v="10"/>
    <n v="5763320"/>
    <n v="4.5999999999999996"/>
    <n v="1"/>
  </r>
  <r>
    <s v="COUNTY"/>
    <x v="14"/>
    <s v="925113"/>
    <n v="4.5999999999999996"/>
    <n v="4.5999999999999996"/>
    <x v="2"/>
    <d v="2017-02-27T00:00:00"/>
    <x v="10"/>
    <n v="5772680"/>
    <n v="4.5999999999999996"/>
    <n v="1"/>
  </r>
  <r>
    <s v="COUNTY"/>
    <x v="14"/>
    <s v="925115"/>
    <n v="4.5999999999999996"/>
    <n v="4.5999999999999996"/>
    <x v="2"/>
    <d v="2017-02-27T00:00:00"/>
    <x v="10"/>
    <n v="5748650"/>
    <n v="4.5999999999999996"/>
    <n v="1"/>
  </r>
  <r>
    <s v="COUNTY"/>
    <x v="14"/>
    <s v="927346"/>
    <n v="4.5999999999999996"/>
    <n v="4.5999999999999996"/>
    <x v="2"/>
    <d v="2017-03-01T00:00:00"/>
    <x v="11"/>
    <n v="5004849"/>
    <n v="4.5999999999999996"/>
    <n v="1"/>
  </r>
  <r>
    <s v="COUNTY"/>
    <x v="14"/>
    <s v="927627"/>
    <n v="-4.5999999999999996"/>
    <n v="4.5999999999999996"/>
    <x v="2"/>
    <d v="2017-03-01T00:00:00"/>
    <x v="11"/>
    <n v="5785150"/>
    <n v="4.5999999999999996"/>
    <n v="-1"/>
  </r>
  <r>
    <s v="COUNTY"/>
    <x v="14"/>
    <s v="927469"/>
    <n v="4.5999999999999996"/>
    <n v="4.5999999999999996"/>
    <x v="2"/>
    <d v="2017-03-02T00:00:00"/>
    <x v="11"/>
    <n v="5001505"/>
    <n v="4.5999999999999996"/>
    <n v="1"/>
  </r>
  <r>
    <s v="COUNTY"/>
    <x v="14"/>
    <s v="927548"/>
    <n v="4.5999999999999996"/>
    <n v="4.5999999999999996"/>
    <x v="2"/>
    <d v="2017-03-03T00:00:00"/>
    <x v="11"/>
    <n v="5700550"/>
    <n v="4.5999999999999996"/>
    <n v="1"/>
  </r>
  <r>
    <s v="COUNTY"/>
    <x v="14"/>
    <s v="927551"/>
    <n v="4.5999999999999996"/>
    <n v="4.5999999999999996"/>
    <x v="2"/>
    <d v="2017-03-03T00:00:00"/>
    <x v="11"/>
    <n v="5004057"/>
    <n v="4.5999999999999996"/>
    <n v="1"/>
  </r>
  <r>
    <s v="COUNTY"/>
    <x v="14"/>
    <s v="927553"/>
    <n v="9.1999999999999993"/>
    <n v="9.1999999999999993"/>
    <x v="2"/>
    <d v="2017-03-03T00:00:00"/>
    <x v="11"/>
    <n v="5784560"/>
    <n v="4.5999999999999996"/>
    <n v="2"/>
  </r>
  <r>
    <s v="COUNTY"/>
    <x v="14"/>
    <s v="927554"/>
    <n v="4.5999999999999996"/>
    <n v="4.5999999999999996"/>
    <x v="2"/>
    <d v="2017-03-03T00:00:00"/>
    <x v="11"/>
    <n v="5786600"/>
    <n v="4.5999999999999996"/>
    <n v="1"/>
  </r>
  <r>
    <s v="COUNTY"/>
    <x v="14"/>
    <s v="927555"/>
    <n v="4.5999999999999996"/>
    <n v="4.5999999999999996"/>
    <x v="2"/>
    <d v="2017-03-03T00:00:00"/>
    <x v="11"/>
    <n v="5730120"/>
    <n v="4.5999999999999996"/>
    <n v="1"/>
  </r>
  <r>
    <s v="COUNTY"/>
    <x v="14"/>
    <s v="927557"/>
    <n v="4.5999999999999996"/>
    <n v="4.5999999999999996"/>
    <x v="2"/>
    <d v="2017-03-03T00:00:00"/>
    <x v="11"/>
    <n v="5725200"/>
    <n v="4.5999999999999996"/>
    <n v="1"/>
  </r>
  <r>
    <s v="COUNTY"/>
    <x v="14"/>
    <s v="927558"/>
    <n v="4.5999999999999996"/>
    <n v="4.5999999999999996"/>
    <x v="2"/>
    <d v="2017-03-03T00:00:00"/>
    <x v="11"/>
    <n v="5761890"/>
    <n v="4.5999999999999996"/>
    <n v="1"/>
  </r>
  <r>
    <s v="AWH"/>
    <x v="14"/>
    <s v="929090"/>
    <n v="4.5999999999999996"/>
    <n v="4.5999999999999996"/>
    <x v="2"/>
    <d v="2017-03-06T00:00:00"/>
    <x v="11"/>
    <n v="5767820"/>
    <n v="4.5999999999999996"/>
    <n v="1"/>
  </r>
  <r>
    <s v="COUNTY"/>
    <x v="14"/>
    <s v="929091"/>
    <n v="4.5999999999999996"/>
    <n v="4.5999999999999996"/>
    <x v="2"/>
    <d v="2017-03-06T00:00:00"/>
    <x v="11"/>
    <n v="5004932"/>
    <n v="4.5999999999999996"/>
    <n v="1"/>
  </r>
  <r>
    <s v="COUNTY"/>
    <x v="14"/>
    <s v="929092"/>
    <n v="4.5999999999999996"/>
    <n v="4.5999999999999996"/>
    <x v="2"/>
    <d v="2017-03-06T00:00:00"/>
    <x v="11"/>
    <n v="5004899"/>
    <n v="4.5999999999999996"/>
    <n v="1"/>
  </r>
  <r>
    <s v="COUNTY"/>
    <x v="14"/>
    <s v="929094"/>
    <n v="4.5999999999999996"/>
    <n v="4.5999999999999996"/>
    <x v="2"/>
    <d v="2017-03-06T00:00:00"/>
    <x v="11"/>
    <n v="5773920"/>
    <n v="4.5999999999999996"/>
    <n v="1"/>
  </r>
  <r>
    <s v="COUNTY"/>
    <x v="14"/>
    <s v="929651"/>
    <n v="4.5999999999999996"/>
    <n v="4.5999999999999996"/>
    <x v="2"/>
    <d v="2017-03-07T00:00:00"/>
    <x v="11"/>
    <n v="5715950"/>
    <n v="4.5999999999999996"/>
    <n v="1"/>
  </r>
  <r>
    <s v="COUNTY"/>
    <x v="14"/>
    <s v="931133"/>
    <n v="4.5999999999999996"/>
    <n v="4.5999999999999996"/>
    <x v="2"/>
    <d v="2017-03-09T00:00:00"/>
    <x v="11"/>
    <n v="5004286"/>
    <n v="4.5999999999999996"/>
    <n v="1"/>
  </r>
  <r>
    <s v="COUNTY"/>
    <x v="14"/>
    <s v="931195"/>
    <n v="4.5999999999999996"/>
    <n v="4.5999999999999996"/>
    <x v="2"/>
    <d v="2017-03-10T00:00:00"/>
    <x v="11"/>
    <n v="5000834"/>
    <n v="4.5999999999999996"/>
    <n v="1"/>
  </r>
  <r>
    <s v="COUNTY"/>
    <x v="14"/>
    <s v="931197"/>
    <n v="4.5999999999999996"/>
    <n v="4.5999999999999996"/>
    <x v="2"/>
    <d v="2017-03-10T00:00:00"/>
    <x v="11"/>
    <n v="5781800"/>
    <n v="4.5999999999999996"/>
    <n v="1"/>
  </r>
  <r>
    <s v="COUNTY"/>
    <x v="14"/>
    <s v="931536"/>
    <n v="4.5999999999999996"/>
    <n v="4.5999999999999996"/>
    <x v="2"/>
    <d v="2017-03-13T00:00:00"/>
    <x v="11"/>
    <n v="5789340"/>
    <n v="4.5999999999999996"/>
    <n v="1"/>
  </r>
  <r>
    <s v="COUNTY"/>
    <x v="14"/>
    <s v="932193"/>
    <n v="4.5999999999999996"/>
    <n v="4.5999999999999996"/>
    <x v="2"/>
    <d v="2017-03-14T00:00:00"/>
    <x v="11"/>
    <n v="5766480"/>
    <n v="4.5999999999999996"/>
    <n v="1"/>
  </r>
  <r>
    <s v="COUNTY"/>
    <x v="14"/>
    <s v="933284"/>
    <n v="4.5999999999999996"/>
    <n v="4.5999999999999996"/>
    <x v="2"/>
    <d v="2017-03-15T00:00:00"/>
    <x v="11"/>
    <n v="5004148"/>
    <n v="4.5999999999999996"/>
    <n v="1"/>
  </r>
  <r>
    <s v="COUNTY"/>
    <x v="14"/>
    <s v="933285"/>
    <n v="4.5999999999999996"/>
    <n v="4.5999999999999996"/>
    <x v="2"/>
    <d v="2017-03-15T00:00:00"/>
    <x v="11"/>
    <n v="5759800"/>
    <n v="4.5999999999999996"/>
    <n v="1"/>
  </r>
  <r>
    <s v="COUNTY"/>
    <x v="14"/>
    <s v="932296"/>
    <n v="4.5999999999999996"/>
    <n v="4.5999999999999996"/>
    <x v="2"/>
    <d v="2017-03-16T00:00:00"/>
    <x v="11"/>
    <n v="5769940"/>
    <n v="4.5999999999999996"/>
    <n v="1"/>
  </r>
  <r>
    <s v="COUNTY"/>
    <x v="14"/>
    <s v="932298"/>
    <n v="4.5999999999999996"/>
    <n v="4.5999999999999996"/>
    <x v="2"/>
    <d v="2017-03-16T00:00:00"/>
    <x v="11"/>
    <n v="5739940"/>
    <n v="4.5999999999999996"/>
    <n v="1"/>
  </r>
  <r>
    <s v="COUNTY"/>
    <x v="14"/>
    <s v="934388"/>
    <n v="4.5999999999999996"/>
    <n v="4.5999999999999996"/>
    <x v="2"/>
    <d v="2017-03-17T00:00:00"/>
    <x v="11"/>
    <n v="5013157"/>
    <n v="4.5999999999999996"/>
    <n v="1"/>
  </r>
  <r>
    <s v="COUNTY"/>
    <x v="14"/>
    <s v="934389"/>
    <n v="4.5999999999999996"/>
    <n v="4.5999999999999996"/>
    <x v="2"/>
    <d v="2017-03-17T00:00:00"/>
    <x v="11"/>
    <n v="5778090"/>
    <n v="4.5999999999999996"/>
    <n v="1"/>
  </r>
  <r>
    <s v="COUNTY"/>
    <x v="14"/>
    <s v="934807"/>
    <n v="4.5999999999999996"/>
    <n v="4.5999999999999996"/>
    <x v="2"/>
    <d v="2017-03-20T00:00:00"/>
    <x v="11"/>
    <n v="5779990"/>
    <n v="4.5999999999999996"/>
    <n v="1"/>
  </r>
  <r>
    <s v="COUNTY"/>
    <x v="14"/>
    <s v="934808"/>
    <n v="4.5999999999999996"/>
    <n v="4.5999999999999996"/>
    <x v="2"/>
    <d v="2017-03-20T00:00:00"/>
    <x v="11"/>
    <n v="5747650"/>
    <n v="4.5999999999999996"/>
    <n v="1"/>
  </r>
  <r>
    <s v="COUNTY"/>
    <x v="14"/>
    <s v="934809"/>
    <n v="4.5999999999999996"/>
    <n v="4.5999999999999996"/>
    <x v="2"/>
    <d v="2017-03-20T00:00:00"/>
    <x v="11"/>
    <n v="5775830"/>
    <n v="4.5999999999999996"/>
    <n v="1"/>
  </r>
  <r>
    <s v="COUNTY"/>
    <x v="14"/>
    <s v="934810"/>
    <n v="4.5999999999999996"/>
    <n v="4.5999999999999996"/>
    <x v="2"/>
    <d v="2017-03-20T00:00:00"/>
    <x v="11"/>
    <n v="5780460"/>
    <n v="4.5999999999999996"/>
    <n v="1"/>
  </r>
  <r>
    <s v="COUNTY"/>
    <x v="14"/>
    <s v="934811"/>
    <n v="4.5999999999999996"/>
    <n v="4.5999999999999996"/>
    <x v="2"/>
    <d v="2017-03-20T00:00:00"/>
    <x v="11"/>
    <n v="5770660"/>
    <n v="4.5999999999999996"/>
    <n v="1"/>
  </r>
  <r>
    <s v="COUNTY"/>
    <x v="14"/>
    <s v="934812"/>
    <n v="4.5999999999999996"/>
    <n v="4.5999999999999996"/>
    <x v="2"/>
    <d v="2017-03-20T00:00:00"/>
    <x v="11"/>
    <n v="5787530"/>
    <n v="4.5999999999999996"/>
    <n v="1"/>
  </r>
  <r>
    <s v="COUNTY"/>
    <x v="14"/>
    <s v="934814"/>
    <n v="4.5999999999999996"/>
    <n v="4.5999999999999996"/>
    <x v="2"/>
    <d v="2017-03-20T00:00:00"/>
    <x v="11"/>
    <n v="5740340"/>
    <n v="4.5999999999999996"/>
    <n v="1"/>
  </r>
  <r>
    <s v="COUNTY"/>
    <x v="14"/>
    <s v="934817"/>
    <n v="4.5999999999999996"/>
    <n v="4.5999999999999996"/>
    <x v="2"/>
    <d v="2017-03-20T00:00:00"/>
    <x v="11"/>
    <n v="5004899"/>
    <n v="4.5999999999999996"/>
    <n v="1"/>
  </r>
  <r>
    <s v="COUNTY"/>
    <x v="14"/>
    <s v="934873"/>
    <n v="4.5999999999999996"/>
    <n v="4.5999999999999996"/>
    <x v="2"/>
    <d v="2017-03-21T00:00:00"/>
    <x v="11"/>
    <n v="5724670"/>
    <n v="4.5999999999999996"/>
    <n v="1"/>
  </r>
  <r>
    <s v="COUNTY"/>
    <x v="14"/>
    <s v="934878"/>
    <n v="4.5999999999999996"/>
    <n v="4.5999999999999996"/>
    <x v="2"/>
    <d v="2017-03-21T00:00:00"/>
    <x v="11"/>
    <n v="5007055"/>
    <n v="4.5999999999999996"/>
    <n v="1"/>
  </r>
  <r>
    <s v="COUNTY"/>
    <x v="14"/>
    <s v="934880"/>
    <n v="4.5999999999999996"/>
    <n v="4.5999999999999996"/>
    <x v="2"/>
    <d v="2017-03-21T00:00:00"/>
    <x v="11"/>
    <n v="5001271"/>
    <n v="4.5999999999999996"/>
    <n v="1"/>
  </r>
  <r>
    <s v="COUNTY"/>
    <x v="14"/>
    <s v="934882"/>
    <n v="23"/>
    <n v="23"/>
    <x v="2"/>
    <d v="2017-03-21T00:00:00"/>
    <x v="11"/>
    <n v="5745500"/>
    <n v="4.5999999999999996"/>
    <n v="5"/>
  </r>
  <r>
    <s v="COUNTY"/>
    <x v="14"/>
    <s v="934883"/>
    <n v="4.5999999999999996"/>
    <n v="4.5999999999999996"/>
    <x v="2"/>
    <d v="2017-03-21T00:00:00"/>
    <x v="11"/>
    <n v="5742910"/>
    <n v="4.5999999999999996"/>
    <n v="1"/>
  </r>
  <r>
    <s v="COUNTY"/>
    <x v="14"/>
    <s v="934372"/>
    <n v="-4.5599999999999996"/>
    <n v="4.5599999999999996"/>
    <x v="2"/>
    <d v="2017-03-22T00:00:00"/>
    <x v="11"/>
    <n v="5773560"/>
    <n v="4.5999999999999996"/>
    <n v="-0.9913043478260869"/>
  </r>
  <r>
    <s v="COUNTY"/>
    <x v="14"/>
    <s v="934373"/>
    <n v="-4.5999999999999996"/>
    <n v="4.5999999999999996"/>
    <x v="2"/>
    <d v="2017-03-22T00:00:00"/>
    <x v="11"/>
    <n v="5773560"/>
    <n v="4.5999999999999996"/>
    <n v="-1"/>
  </r>
  <r>
    <s v="COUNTY"/>
    <x v="14"/>
    <s v="934374"/>
    <n v="-4.5999999999999996"/>
    <n v="4.5999999999999996"/>
    <x v="2"/>
    <d v="2017-03-22T00:00:00"/>
    <x v="11"/>
    <n v="5773560"/>
    <n v="4.5999999999999996"/>
    <n v="-1"/>
  </r>
  <r>
    <s v="COUNTY"/>
    <x v="14"/>
    <s v="934905"/>
    <n v="4.5999999999999996"/>
    <n v="4.5999999999999996"/>
    <x v="2"/>
    <d v="2017-03-22T00:00:00"/>
    <x v="11"/>
    <n v="5004148"/>
    <n v="4.5999999999999996"/>
    <n v="1"/>
  </r>
  <r>
    <s v="COUNTY"/>
    <x v="14"/>
    <s v="934909"/>
    <n v="4.5999999999999996"/>
    <n v="4.5999999999999996"/>
    <x v="2"/>
    <d v="2017-03-22T00:00:00"/>
    <x v="11"/>
    <n v="5783870"/>
    <n v="4.5999999999999996"/>
    <n v="1"/>
  </r>
  <r>
    <s v="COUNTY"/>
    <x v="14"/>
    <s v="936906"/>
    <n v="4.5999999999999996"/>
    <n v="4.5999999999999996"/>
    <x v="2"/>
    <d v="2017-03-23T00:00:00"/>
    <x v="11"/>
    <n v="5725540"/>
    <n v="4.5999999999999996"/>
    <n v="1"/>
  </r>
  <r>
    <s v="COUNTY"/>
    <x v="14"/>
    <s v="937235"/>
    <n v="4.5999999999999996"/>
    <n v="4.5999999999999996"/>
    <x v="2"/>
    <d v="2017-03-24T00:00:00"/>
    <x v="11"/>
    <n v="5783380"/>
    <n v="4.5999999999999996"/>
    <n v="1"/>
  </r>
  <r>
    <s v="COUNTY"/>
    <x v="14"/>
    <s v="937236"/>
    <n v="4.5999999999999996"/>
    <n v="4.5999999999999996"/>
    <x v="2"/>
    <d v="2017-03-24T00:00:00"/>
    <x v="11"/>
    <n v="5725200"/>
    <n v="4.5999999999999996"/>
    <n v="1"/>
  </r>
  <r>
    <s v="COUNTY"/>
    <x v="14"/>
    <s v="937237"/>
    <n v="4.5999999999999996"/>
    <n v="4.5999999999999996"/>
    <x v="2"/>
    <d v="2017-03-24T00:00:00"/>
    <x v="11"/>
    <n v="5768600"/>
    <n v="4.5999999999999996"/>
    <n v="1"/>
  </r>
  <r>
    <s v="COUNTY"/>
    <x v="14"/>
    <s v="937238"/>
    <n v="4.5999999999999996"/>
    <n v="4.5999999999999996"/>
    <x v="2"/>
    <d v="2017-03-24T00:00:00"/>
    <x v="11"/>
    <n v="5763240"/>
    <n v="4.5999999999999996"/>
    <n v="1"/>
  </r>
  <r>
    <s v="COUNTY"/>
    <x v="14"/>
    <s v="937239"/>
    <n v="4.5999999999999996"/>
    <n v="4.5999999999999996"/>
    <x v="2"/>
    <d v="2017-03-24T00:00:00"/>
    <x v="11"/>
    <n v="5773660"/>
    <n v="4.5999999999999996"/>
    <n v="1"/>
  </r>
  <r>
    <s v="COUNTY"/>
    <x v="14"/>
    <s v="937244"/>
    <n v="4.5999999999999996"/>
    <n v="4.5999999999999996"/>
    <x v="2"/>
    <d v="2017-03-24T00:00:00"/>
    <x v="11"/>
    <n v="5729460"/>
    <n v="4.5999999999999996"/>
    <n v="1"/>
  </r>
  <r>
    <s v="COUNTY"/>
    <x v="14"/>
    <s v="937245"/>
    <n v="4.5999999999999996"/>
    <n v="4.5999999999999996"/>
    <x v="2"/>
    <d v="2017-03-24T00:00:00"/>
    <x v="11"/>
    <n v="5005852"/>
    <n v="4.5999999999999996"/>
    <n v="1"/>
  </r>
  <r>
    <s v="COUNTY"/>
    <x v="14"/>
    <s v="937707"/>
    <n v="4.5999999999999996"/>
    <n v="4.5999999999999996"/>
    <x v="2"/>
    <d v="2017-03-27T00:00:00"/>
    <x v="11"/>
    <n v="5725570"/>
    <n v="4.5999999999999996"/>
    <n v="1"/>
  </r>
  <r>
    <s v="COUNTY"/>
    <x v="14"/>
    <s v="937712"/>
    <n v="4.5999999999999996"/>
    <n v="4.5999999999999996"/>
    <x v="2"/>
    <d v="2017-03-27T00:00:00"/>
    <x v="11"/>
    <n v="5733840"/>
    <n v="4.5999999999999996"/>
    <n v="1"/>
  </r>
  <r>
    <s v="COUNTY"/>
    <x v="14"/>
    <s v="937716"/>
    <n v="4.5999999999999996"/>
    <n v="4.5999999999999996"/>
    <x v="2"/>
    <d v="2017-03-27T00:00:00"/>
    <x v="11"/>
    <n v="5006291"/>
    <n v="4.5999999999999996"/>
    <n v="1"/>
  </r>
  <r>
    <s v="COUNTY"/>
    <x v="14"/>
    <s v="937717"/>
    <n v="4.5999999999999996"/>
    <n v="4.5999999999999996"/>
    <x v="2"/>
    <d v="2017-03-27T00:00:00"/>
    <x v="11"/>
    <n v="5005675"/>
    <n v="4.5999999999999996"/>
    <n v="1"/>
  </r>
  <r>
    <s v="COUNTY"/>
    <x v="14"/>
    <s v="937718"/>
    <n v="4.5999999999999996"/>
    <n v="4.5999999999999996"/>
    <x v="2"/>
    <d v="2017-03-27T00:00:00"/>
    <x v="11"/>
    <n v="5006314"/>
    <n v="4.5999999999999996"/>
    <n v="1"/>
  </r>
  <r>
    <s v="COUNTY"/>
    <x v="14"/>
    <s v="937720"/>
    <n v="4.5999999999999996"/>
    <n v="4.5999999999999996"/>
    <x v="2"/>
    <d v="2017-03-27T00:00:00"/>
    <x v="11"/>
    <n v="5005872"/>
    <n v="4.5999999999999996"/>
    <n v="1"/>
  </r>
  <r>
    <s v="COUNTY"/>
    <x v="14"/>
    <s v="939037"/>
    <n v="4.5999999999999996"/>
    <n v="4.5999999999999996"/>
    <x v="2"/>
    <d v="2017-03-28T00:00:00"/>
    <x v="11"/>
    <n v="5006094"/>
    <n v="4.5999999999999996"/>
    <n v="1"/>
  </r>
  <r>
    <s v="COUNTY"/>
    <x v="14"/>
    <s v="939038"/>
    <n v="4.5999999999999996"/>
    <n v="4.5999999999999996"/>
    <x v="2"/>
    <d v="2017-03-28T00:00:00"/>
    <x v="11"/>
    <n v="5739670"/>
    <n v="4.5999999999999996"/>
    <n v="1"/>
  </r>
  <r>
    <s v="COUNTY"/>
    <x v="14"/>
    <s v="939040"/>
    <n v="4.5999999999999996"/>
    <n v="4.5999999999999996"/>
    <x v="2"/>
    <d v="2017-03-28T00:00:00"/>
    <x v="11"/>
    <n v="5724670"/>
    <n v="4.5999999999999996"/>
    <n v="1"/>
  </r>
  <r>
    <s v="COUNTY"/>
    <x v="14"/>
    <s v="939042"/>
    <n v="4.5999999999999996"/>
    <n v="4.5999999999999996"/>
    <x v="2"/>
    <d v="2017-03-28T00:00:00"/>
    <x v="11"/>
    <n v="5013753"/>
    <n v="4.5999999999999996"/>
    <n v="1"/>
  </r>
  <r>
    <s v="COUNTY"/>
    <x v="14"/>
    <s v="939047"/>
    <n v="13.8"/>
    <n v="13.8"/>
    <x v="2"/>
    <d v="2017-03-28T00:00:00"/>
    <x v="11"/>
    <n v="5783190"/>
    <n v="4.5999999999999996"/>
    <n v="3.0000000000000004"/>
  </r>
  <r>
    <s v="COUNTY"/>
    <x v="14"/>
    <s v="939081"/>
    <n v="4.5999999999999996"/>
    <n v="4.5999999999999996"/>
    <x v="2"/>
    <d v="2017-03-30T00:00:00"/>
    <x v="11"/>
    <n v="5725540"/>
    <n v="4.5999999999999996"/>
    <n v="1"/>
  </r>
  <r>
    <s v="COUNTY"/>
    <x v="14"/>
    <s v="939082"/>
    <n v="4.5999999999999996"/>
    <n v="4.5999999999999996"/>
    <x v="2"/>
    <d v="2017-03-30T00:00:00"/>
    <x v="11"/>
    <n v="5014366"/>
    <n v="4.5999999999999996"/>
    <n v="1"/>
  </r>
  <r>
    <s v="COUNTY"/>
    <x v="14"/>
    <s v="939123"/>
    <n v="4.5999999999999996"/>
    <n v="4.5999999999999996"/>
    <x v="2"/>
    <d v="2017-03-31T00:00:00"/>
    <x v="11"/>
    <n v="5780290"/>
    <n v="4.5999999999999996"/>
    <n v="1"/>
  </r>
  <r>
    <s v="COUNTY"/>
    <x v="82"/>
    <s v="0"/>
    <n v="28"/>
    <n v="28"/>
    <x v="2"/>
    <d v="2016-04-01T00:00:00"/>
    <x v="0"/>
    <n v="5760090"/>
    <n v="28"/>
    <n v="1"/>
  </r>
  <r>
    <s v="COUNTY"/>
    <x v="82"/>
    <s v="798137"/>
    <n v="28"/>
    <n v="28"/>
    <x v="2"/>
    <d v="2016-05-20T00:00:00"/>
    <x v="1"/>
    <n v="5727110"/>
    <n v="28"/>
    <n v="1"/>
  </r>
  <r>
    <s v="COUNTY"/>
    <x v="82"/>
    <s v="798139"/>
    <n v="28"/>
    <n v="28"/>
    <x v="2"/>
    <d v="2016-05-20T00:00:00"/>
    <x v="1"/>
    <n v="5782170"/>
    <n v="28"/>
    <n v="1"/>
  </r>
  <r>
    <s v="COUNTY"/>
    <x v="82"/>
    <s v="798141"/>
    <n v="28"/>
    <n v="28"/>
    <x v="2"/>
    <d v="2016-05-20T00:00:00"/>
    <x v="1"/>
    <n v="5776850"/>
    <n v="28"/>
    <n v="1"/>
  </r>
  <r>
    <s v="COUNTY"/>
    <x v="82"/>
    <s v="839112"/>
    <n v="28"/>
    <n v="28"/>
    <x v="2"/>
    <d v="2016-08-18T00:00:00"/>
    <x v="4"/>
    <n v="5780110"/>
    <n v="28"/>
    <n v="1"/>
  </r>
  <r>
    <s v="COUNTY"/>
    <x v="82"/>
    <s v="856466"/>
    <n v="28"/>
    <n v="28"/>
    <x v="2"/>
    <d v="2016-09-23T00:00:00"/>
    <x v="5"/>
    <n v="5016258"/>
    <n v="28"/>
    <n v="1"/>
  </r>
  <r>
    <s v="COUNTY"/>
    <x v="82"/>
    <s v="859428"/>
    <n v="28"/>
    <n v="28"/>
    <x v="2"/>
    <d v="2016-09-28T00:00:00"/>
    <x v="5"/>
    <n v="5010411"/>
    <n v="28"/>
    <n v="1"/>
  </r>
  <r>
    <s v="COUNTY"/>
    <x v="82"/>
    <s v="897472"/>
    <n v="28"/>
    <n v="28"/>
    <x v="2"/>
    <d v="2016-12-28T00:00:00"/>
    <x v="8"/>
    <n v="5739580"/>
    <n v="28"/>
    <n v="1"/>
  </r>
  <r>
    <s v="COUNTY"/>
    <x v="82"/>
    <s v="920866"/>
    <n v="28"/>
    <n v="28"/>
    <x v="2"/>
    <d v="2017-02-16T00:00:00"/>
    <x v="10"/>
    <n v="5010695"/>
    <n v="28"/>
    <n v="1"/>
  </r>
  <r>
    <s v="COUNTY"/>
    <x v="82"/>
    <s v="932102"/>
    <n v="27"/>
    <n v="27"/>
    <x v="2"/>
    <d v="2017-03-17T00:00:00"/>
    <x v="11"/>
    <n v="5010728"/>
    <n v="28"/>
    <n v="0.9642857142857143"/>
  </r>
  <r>
    <s v="COUNTY"/>
    <x v="83"/>
    <s v="0"/>
    <n v="20"/>
    <n v="20"/>
    <x v="2"/>
    <d v="2016-04-01T00:00:00"/>
    <x v="0"/>
    <n v="5760090"/>
    <n v="20"/>
    <n v="1"/>
  </r>
  <r>
    <s v="COUNTY"/>
    <x v="83"/>
    <s v="776819"/>
    <n v="20"/>
    <n v="20"/>
    <x v="2"/>
    <d v="2016-04-01T00:00:00"/>
    <x v="0"/>
    <n v="5771930"/>
    <n v="20"/>
    <n v="1"/>
  </r>
  <r>
    <s v="COUNTY"/>
    <x v="83"/>
    <s v="777857"/>
    <n v="20"/>
    <n v="20"/>
    <x v="2"/>
    <d v="2016-04-05T00:00:00"/>
    <x v="0"/>
    <n v="5007661"/>
    <n v="20"/>
    <n v="1"/>
  </r>
  <r>
    <s v="COUNTY"/>
    <x v="83"/>
    <s v="777950"/>
    <n v="20"/>
    <n v="20"/>
    <x v="2"/>
    <d v="2016-04-05T00:00:00"/>
    <x v="0"/>
    <n v="5761540"/>
    <n v="20"/>
    <n v="1"/>
  </r>
  <r>
    <s v="COUNTY"/>
    <x v="83"/>
    <s v="778197"/>
    <n v="20"/>
    <n v="20"/>
    <x v="2"/>
    <d v="2016-04-05T00:00:00"/>
    <x v="0"/>
    <n v="5001226"/>
    <n v="20"/>
    <n v="1"/>
  </r>
  <r>
    <s v="COUNTY"/>
    <x v="83"/>
    <s v="778198"/>
    <n v="20"/>
    <n v="20"/>
    <x v="2"/>
    <d v="2016-04-05T00:00:00"/>
    <x v="0"/>
    <n v="5015193"/>
    <n v="20"/>
    <n v="1"/>
  </r>
  <r>
    <s v="COUNTY"/>
    <x v="83"/>
    <s v="778206"/>
    <n v="20"/>
    <n v="20"/>
    <x v="2"/>
    <d v="2016-04-05T00:00:00"/>
    <x v="0"/>
    <n v="5748960"/>
    <n v="20"/>
    <n v="1"/>
  </r>
  <r>
    <s v="COUNTY"/>
    <x v="83"/>
    <s v="779570"/>
    <n v="20"/>
    <n v="20"/>
    <x v="2"/>
    <d v="2016-04-05T00:00:00"/>
    <x v="0"/>
    <n v="5006631"/>
    <n v="20"/>
    <n v="1"/>
  </r>
  <r>
    <s v="COUNTY"/>
    <x v="83"/>
    <s v="778258"/>
    <n v="20"/>
    <n v="20"/>
    <x v="2"/>
    <d v="2016-04-06T00:00:00"/>
    <x v="0"/>
    <n v="5013056"/>
    <n v="20"/>
    <n v="1"/>
  </r>
  <r>
    <s v="COUNTY"/>
    <x v="83"/>
    <s v="780968"/>
    <n v="20"/>
    <n v="20"/>
    <x v="2"/>
    <d v="2016-04-12T00:00:00"/>
    <x v="0"/>
    <n v="5708380"/>
    <n v="20"/>
    <n v="1"/>
  </r>
  <r>
    <s v="COUNTY"/>
    <x v="83"/>
    <s v="781054"/>
    <n v="20"/>
    <n v="20"/>
    <x v="2"/>
    <d v="2016-04-12T00:00:00"/>
    <x v="0"/>
    <n v="5005896"/>
    <n v="20"/>
    <n v="1"/>
  </r>
  <r>
    <s v="COUNTY"/>
    <x v="83"/>
    <s v="781313"/>
    <n v="20"/>
    <n v="20"/>
    <x v="2"/>
    <d v="2016-04-13T00:00:00"/>
    <x v="0"/>
    <n v="5005221"/>
    <n v="20"/>
    <n v="1"/>
  </r>
  <r>
    <s v="COUNTY"/>
    <x v="83"/>
    <s v="781381"/>
    <n v="20"/>
    <n v="20"/>
    <x v="2"/>
    <d v="2016-04-13T00:00:00"/>
    <x v="0"/>
    <n v="5743930"/>
    <n v="20"/>
    <n v="1"/>
  </r>
  <r>
    <s v="COUNTY"/>
    <x v="83"/>
    <s v="781384"/>
    <n v="20"/>
    <n v="20"/>
    <x v="2"/>
    <d v="2016-04-13T00:00:00"/>
    <x v="0"/>
    <n v="5714160"/>
    <n v="20"/>
    <n v="1"/>
  </r>
  <r>
    <s v="COUNTY"/>
    <x v="83"/>
    <s v="781386"/>
    <n v="20"/>
    <n v="20"/>
    <x v="2"/>
    <d v="2016-04-13T00:00:00"/>
    <x v="0"/>
    <n v="5757530"/>
    <n v="20"/>
    <n v="1"/>
  </r>
  <r>
    <s v="COUNTY"/>
    <x v="83"/>
    <s v="781390"/>
    <n v="20"/>
    <n v="20"/>
    <x v="2"/>
    <d v="2016-04-13T00:00:00"/>
    <x v="0"/>
    <n v="5731580"/>
    <n v="20"/>
    <n v="1"/>
  </r>
  <r>
    <s v="COUNTY"/>
    <x v="83"/>
    <s v="781813"/>
    <n v="20"/>
    <n v="20"/>
    <x v="2"/>
    <d v="2016-04-14T00:00:00"/>
    <x v="0"/>
    <n v="5744560"/>
    <n v="20"/>
    <n v="1"/>
  </r>
  <r>
    <s v="COUNTY"/>
    <x v="83"/>
    <s v="783977"/>
    <n v="-20"/>
    <n v="20"/>
    <x v="2"/>
    <d v="2016-04-19T00:00:00"/>
    <x v="0"/>
    <n v="5724510"/>
    <n v="20"/>
    <n v="-1"/>
  </r>
  <r>
    <s v="COUNTY"/>
    <x v="83"/>
    <s v="783978"/>
    <n v="20"/>
    <n v="20"/>
    <x v="2"/>
    <d v="2016-04-19T00:00:00"/>
    <x v="0"/>
    <n v="5742510"/>
    <n v="20"/>
    <n v="1"/>
  </r>
  <r>
    <s v="COUNTY"/>
    <x v="83"/>
    <s v="785348"/>
    <n v="20"/>
    <n v="20"/>
    <x v="2"/>
    <d v="2016-04-22T00:00:00"/>
    <x v="0"/>
    <n v="5769100"/>
    <n v="20"/>
    <n v="1"/>
  </r>
  <r>
    <s v="COUNTY"/>
    <x v="83"/>
    <s v="785349"/>
    <n v="20"/>
    <n v="20"/>
    <x v="2"/>
    <d v="2016-04-22T00:00:00"/>
    <x v="0"/>
    <n v="5005604"/>
    <n v="20"/>
    <n v="1"/>
  </r>
  <r>
    <s v="COUNTY"/>
    <x v="83"/>
    <s v="787815"/>
    <n v="20"/>
    <n v="20"/>
    <x v="2"/>
    <d v="2016-04-25T00:00:00"/>
    <x v="0"/>
    <n v="5723380"/>
    <n v="20"/>
    <n v="1"/>
  </r>
  <r>
    <s v="COUNTY"/>
    <x v="83"/>
    <s v="792143"/>
    <n v="20"/>
    <n v="20"/>
    <x v="2"/>
    <d v="2016-05-05T00:00:00"/>
    <x v="1"/>
    <n v="5746470"/>
    <n v="20"/>
    <n v="1"/>
  </r>
  <r>
    <s v="COUNTY"/>
    <x v="83"/>
    <s v="793148"/>
    <n v="20"/>
    <n v="20"/>
    <x v="2"/>
    <d v="2016-05-09T00:00:00"/>
    <x v="1"/>
    <n v="5014222"/>
    <n v="20"/>
    <n v="1"/>
  </r>
  <r>
    <s v="COUNTY"/>
    <x v="83"/>
    <s v="793149"/>
    <n v="20"/>
    <n v="20"/>
    <x v="2"/>
    <d v="2016-05-09T00:00:00"/>
    <x v="1"/>
    <n v="5712780"/>
    <n v="20"/>
    <n v="1"/>
  </r>
  <r>
    <s v="COUNTY"/>
    <x v="83"/>
    <s v="793629"/>
    <n v="20"/>
    <n v="20"/>
    <x v="2"/>
    <d v="2016-05-10T00:00:00"/>
    <x v="1"/>
    <n v="5015894"/>
    <n v="20"/>
    <n v="1"/>
  </r>
  <r>
    <s v="COUNTY"/>
    <x v="83"/>
    <s v="793634"/>
    <n v="20"/>
    <n v="20"/>
    <x v="2"/>
    <d v="2016-05-10T00:00:00"/>
    <x v="1"/>
    <n v="5777240"/>
    <n v="20"/>
    <n v="1"/>
  </r>
  <r>
    <s v="COUNTY"/>
    <x v="83"/>
    <s v="793635"/>
    <n v="20"/>
    <n v="20"/>
    <x v="2"/>
    <d v="2016-05-10T00:00:00"/>
    <x v="1"/>
    <n v="5762890"/>
    <n v="20"/>
    <n v="1"/>
  </r>
  <r>
    <s v="COUNTY"/>
    <x v="83"/>
    <s v="794124"/>
    <n v="20"/>
    <n v="20"/>
    <x v="2"/>
    <d v="2016-05-11T00:00:00"/>
    <x v="1"/>
    <n v="5006528"/>
    <n v="20"/>
    <n v="1"/>
  </r>
  <r>
    <s v="COUNTY"/>
    <x v="83"/>
    <s v="794615"/>
    <n v="20"/>
    <n v="20"/>
    <x v="2"/>
    <d v="2016-05-13T00:00:00"/>
    <x v="1"/>
    <n v="5015292"/>
    <n v="20"/>
    <n v="1"/>
  </r>
  <r>
    <s v="COUNTY"/>
    <x v="83"/>
    <s v="795066"/>
    <n v="20"/>
    <n v="20"/>
    <x v="2"/>
    <d v="2016-05-13T00:00:00"/>
    <x v="1"/>
    <n v="5765210"/>
    <n v="20"/>
    <n v="1"/>
  </r>
  <r>
    <s v="COUNTY"/>
    <x v="83"/>
    <s v="795075"/>
    <n v="20"/>
    <n v="20"/>
    <x v="2"/>
    <d v="2016-05-13T00:00:00"/>
    <x v="1"/>
    <n v="5759170"/>
    <n v="20"/>
    <n v="1"/>
  </r>
  <r>
    <s v="COUNTY"/>
    <x v="83"/>
    <s v="796551"/>
    <n v="20"/>
    <n v="20"/>
    <x v="2"/>
    <d v="2016-05-17T00:00:00"/>
    <x v="1"/>
    <n v="5013374"/>
    <n v="20"/>
    <n v="1"/>
  </r>
  <r>
    <s v="COUNTY"/>
    <x v="83"/>
    <s v="796552"/>
    <n v="20"/>
    <n v="20"/>
    <x v="2"/>
    <d v="2016-05-17T00:00:00"/>
    <x v="1"/>
    <n v="5769410"/>
    <n v="20"/>
    <n v="1"/>
  </r>
  <r>
    <s v="COUNTY"/>
    <x v="83"/>
    <s v="798136"/>
    <n v="20"/>
    <n v="20"/>
    <x v="2"/>
    <d v="2016-05-20T00:00:00"/>
    <x v="1"/>
    <n v="5727110"/>
    <n v="20"/>
    <n v="1"/>
  </r>
  <r>
    <s v="COUNTY"/>
    <x v="83"/>
    <s v="798138"/>
    <n v="20"/>
    <n v="20"/>
    <x v="2"/>
    <d v="2016-05-20T00:00:00"/>
    <x v="1"/>
    <n v="5782170"/>
    <n v="20"/>
    <n v="1"/>
  </r>
  <r>
    <s v="COUNTY"/>
    <x v="83"/>
    <s v="798140"/>
    <n v="20"/>
    <n v="20"/>
    <x v="2"/>
    <d v="2016-05-20T00:00:00"/>
    <x v="1"/>
    <n v="5776850"/>
    <n v="20"/>
    <n v="1"/>
  </r>
  <r>
    <s v="COUNTY"/>
    <x v="83"/>
    <s v="800078"/>
    <n v="20"/>
    <n v="20"/>
    <x v="2"/>
    <d v="2016-05-26T00:00:00"/>
    <x v="1"/>
    <n v="5006980"/>
    <n v="20"/>
    <n v="1"/>
  </r>
  <r>
    <s v="COUNTY"/>
    <x v="83"/>
    <s v="800080"/>
    <n v="20"/>
    <n v="20"/>
    <x v="2"/>
    <d v="2016-05-26T00:00:00"/>
    <x v="1"/>
    <n v="5778270"/>
    <n v="20"/>
    <n v="1"/>
  </r>
  <r>
    <s v="COUNTY"/>
    <x v="83"/>
    <s v="803048"/>
    <n v="20"/>
    <n v="20"/>
    <x v="2"/>
    <d v="2016-06-01T00:00:00"/>
    <x v="2"/>
    <n v="5005591"/>
    <n v="20"/>
    <n v="1"/>
  </r>
  <r>
    <s v="COUNTY"/>
    <x v="83"/>
    <s v="805448"/>
    <n v="20"/>
    <n v="20"/>
    <x v="2"/>
    <d v="2016-06-03T00:00:00"/>
    <x v="2"/>
    <n v="5765250"/>
    <n v="20"/>
    <n v="1"/>
  </r>
  <r>
    <s v="COUNTY"/>
    <x v="83"/>
    <s v="805515"/>
    <n v="20"/>
    <n v="20"/>
    <x v="2"/>
    <d v="2016-06-06T00:00:00"/>
    <x v="2"/>
    <n v="5005836"/>
    <n v="20"/>
    <n v="1"/>
  </r>
  <r>
    <s v="COUNTY"/>
    <x v="83"/>
    <s v="805564"/>
    <n v="20"/>
    <n v="20"/>
    <x v="2"/>
    <d v="2016-06-06T00:00:00"/>
    <x v="2"/>
    <n v="5005505"/>
    <n v="20"/>
    <n v="1"/>
  </r>
  <r>
    <s v="COUNTY"/>
    <x v="83"/>
    <s v="805621"/>
    <n v="20"/>
    <n v="20"/>
    <x v="2"/>
    <d v="2016-06-06T00:00:00"/>
    <x v="2"/>
    <n v="5738680"/>
    <n v="20"/>
    <n v="1"/>
  </r>
  <r>
    <s v="COUNTY"/>
    <x v="83"/>
    <s v="806646"/>
    <n v="20"/>
    <n v="20"/>
    <x v="2"/>
    <d v="2016-06-07T00:00:00"/>
    <x v="2"/>
    <n v="5778100"/>
    <n v="20"/>
    <n v="1"/>
  </r>
  <r>
    <s v="COUNTY"/>
    <x v="83"/>
    <s v="806662"/>
    <n v="20"/>
    <n v="20"/>
    <x v="2"/>
    <d v="2016-06-08T00:00:00"/>
    <x v="2"/>
    <n v="5006364"/>
    <n v="20"/>
    <n v="1"/>
  </r>
  <r>
    <s v="COUNTY"/>
    <x v="83"/>
    <s v="807158"/>
    <n v="20"/>
    <n v="20"/>
    <x v="2"/>
    <d v="2016-06-09T00:00:00"/>
    <x v="2"/>
    <n v="5726470"/>
    <n v="20"/>
    <n v="1"/>
  </r>
  <r>
    <s v="COUNTY"/>
    <x v="83"/>
    <s v="809024"/>
    <n v="20"/>
    <n v="20"/>
    <x v="2"/>
    <d v="2016-06-13T00:00:00"/>
    <x v="2"/>
    <n v="5775850"/>
    <n v="20"/>
    <n v="1"/>
  </r>
  <r>
    <s v="COUNTY"/>
    <x v="83"/>
    <s v="810014"/>
    <n v="20"/>
    <n v="20"/>
    <x v="2"/>
    <d v="2016-06-15T00:00:00"/>
    <x v="2"/>
    <n v="5767070"/>
    <n v="20"/>
    <n v="1"/>
  </r>
  <r>
    <s v="COUNTY"/>
    <x v="83"/>
    <s v="810534"/>
    <n v="20"/>
    <n v="20"/>
    <x v="2"/>
    <d v="2016-06-16T00:00:00"/>
    <x v="2"/>
    <n v="5766860"/>
    <n v="20"/>
    <n v="1"/>
  </r>
  <r>
    <s v="COUNTY"/>
    <x v="83"/>
    <s v="810535"/>
    <n v="20"/>
    <n v="20"/>
    <x v="2"/>
    <d v="2016-06-16T00:00:00"/>
    <x v="2"/>
    <n v="5742710"/>
    <n v="20"/>
    <n v="1"/>
  </r>
  <r>
    <s v="COUNTY"/>
    <x v="83"/>
    <s v="810553"/>
    <n v="20"/>
    <n v="20"/>
    <x v="2"/>
    <d v="2016-06-16T00:00:00"/>
    <x v="2"/>
    <n v="5759760"/>
    <n v="20"/>
    <n v="1"/>
  </r>
  <r>
    <s v="COUNTY"/>
    <x v="83"/>
    <s v="812856"/>
    <n v="20"/>
    <n v="20"/>
    <x v="2"/>
    <d v="2016-06-22T00:00:00"/>
    <x v="2"/>
    <n v="5001519"/>
    <n v="20"/>
    <n v="1"/>
  </r>
  <r>
    <s v="COUNTY"/>
    <x v="83"/>
    <s v="813537"/>
    <n v="20"/>
    <n v="20"/>
    <x v="2"/>
    <d v="2016-06-24T00:00:00"/>
    <x v="2"/>
    <n v="5783520"/>
    <n v="20"/>
    <n v="1"/>
  </r>
  <r>
    <s v="COUNTY"/>
    <x v="83"/>
    <s v="813565"/>
    <n v="20"/>
    <n v="20"/>
    <x v="2"/>
    <d v="2016-06-24T00:00:00"/>
    <x v="2"/>
    <n v="5771970"/>
    <n v="20"/>
    <n v="1"/>
  </r>
  <r>
    <s v="COUNTY"/>
    <x v="83"/>
    <s v="815273"/>
    <n v="20"/>
    <n v="20"/>
    <x v="2"/>
    <d v="2016-06-24T00:00:00"/>
    <x v="2"/>
    <n v="5006398"/>
    <n v="20"/>
    <n v="1"/>
  </r>
  <r>
    <s v="COUNTY"/>
    <x v="83"/>
    <s v="815541"/>
    <n v="20"/>
    <n v="20"/>
    <x v="2"/>
    <d v="2016-06-28T00:00:00"/>
    <x v="2"/>
    <n v="5734550"/>
    <n v="20"/>
    <n v="1"/>
  </r>
  <r>
    <s v="COUNTY"/>
    <x v="83"/>
    <s v="815542"/>
    <n v="20"/>
    <n v="20"/>
    <x v="2"/>
    <d v="2016-06-28T00:00:00"/>
    <x v="2"/>
    <n v="5016258"/>
    <n v="20"/>
    <n v="1"/>
  </r>
  <r>
    <s v="COUNTY"/>
    <x v="83"/>
    <s v="815939"/>
    <n v="20"/>
    <n v="20"/>
    <x v="2"/>
    <d v="2016-06-29T00:00:00"/>
    <x v="2"/>
    <n v="5000903"/>
    <n v="20"/>
    <n v="1"/>
  </r>
  <r>
    <s v="COUNTY"/>
    <x v="83"/>
    <s v="818508"/>
    <n v="20"/>
    <n v="20"/>
    <x v="2"/>
    <d v="2016-06-29T00:00:00"/>
    <x v="2"/>
    <n v="5767740"/>
    <n v="20"/>
    <n v="1"/>
  </r>
  <r>
    <s v="COUNTY"/>
    <x v="83"/>
    <s v="818510"/>
    <n v="20"/>
    <n v="20"/>
    <x v="2"/>
    <d v="2016-06-29T00:00:00"/>
    <x v="2"/>
    <n v="5729940"/>
    <n v="20"/>
    <n v="1"/>
  </r>
  <r>
    <s v="COUNTY"/>
    <x v="83"/>
    <s v="818511"/>
    <n v="20"/>
    <n v="20"/>
    <x v="2"/>
    <d v="2016-06-29T00:00:00"/>
    <x v="2"/>
    <n v="5011816"/>
    <n v="20"/>
    <n v="1"/>
  </r>
  <r>
    <s v="COUNTY"/>
    <x v="83"/>
    <s v="818512"/>
    <n v="20"/>
    <n v="20"/>
    <x v="2"/>
    <d v="2016-06-29T00:00:00"/>
    <x v="2"/>
    <n v="5006586"/>
    <n v="20"/>
    <n v="1"/>
  </r>
  <r>
    <s v="COUNTY"/>
    <x v="83"/>
    <s v="816526"/>
    <n v="20"/>
    <n v="20"/>
    <x v="2"/>
    <d v="2016-06-30T00:00:00"/>
    <x v="2"/>
    <n v="5767550"/>
    <n v="20"/>
    <n v="1"/>
  </r>
  <r>
    <s v="COUNTY"/>
    <x v="83"/>
    <s v="816529"/>
    <n v="20"/>
    <n v="20"/>
    <x v="2"/>
    <d v="2016-06-30T00:00:00"/>
    <x v="2"/>
    <n v="5780040"/>
    <n v="20"/>
    <n v="1"/>
  </r>
  <r>
    <s v="COUNTY"/>
    <x v="83"/>
    <s v="817414"/>
    <n v="20"/>
    <n v="20"/>
    <x v="2"/>
    <d v="2016-06-30T00:00:00"/>
    <x v="2"/>
    <n v="5769500"/>
    <n v="20"/>
    <n v="1"/>
  </r>
  <r>
    <s v="COUNTY"/>
    <x v="83"/>
    <s v="819077"/>
    <n v="20"/>
    <n v="20"/>
    <x v="2"/>
    <d v="2016-07-01T00:00:00"/>
    <x v="3"/>
    <n v="5776910"/>
    <n v="20"/>
    <n v="1"/>
  </r>
  <r>
    <s v="COUNTY"/>
    <x v="83"/>
    <s v="819112"/>
    <n v="20"/>
    <n v="20"/>
    <x v="2"/>
    <d v="2016-07-01T00:00:00"/>
    <x v="3"/>
    <n v="5001194"/>
    <n v="20"/>
    <n v="1"/>
  </r>
  <r>
    <s v="COUNTY"/>
    <x v="83"/>
    <s v="819146"/>
    <n v="20"/>
    <n v="20"/>
    <x v="2"/>
    <d v="2016-07-01T00:00:00"/>
    <x v="3"/>
    <n v="5729720"/>
    <n v="20"/>
    <n v="1"/>
  </r>
  <r>
    <s v="COUNTY"/>
    <x v="83"/>
    <s v="821242"/>
    <n v="20"/>
    <n v="20"/>
    <x v="2"/>
    <d v="2016-07-05T00:00:00"/>
    <x v="3"/>
    <n v="5762750"/>
    <n v="20"/>
    <n v="1"/>
  </r>
  <r>
    <s v="COUNTY"/>
    <x v="83"/>
    <s v="819959"/>
    <n v="20"/>
    <n v="20"/>
    <x v="2"/>
    <d v="2016-07-06T00:00:00"/>
    <x v="3"/>
    <n v="5705050"/>
    <n v="20"/>
    <n v="1"/>
  </r>
  <r>
    <s v="COUNTY"/>
    <x v="83"/>
    <s v="819960"/>
    <n v="20"/>
    <n v="20"/>
    <x v="2"/>
    <d v="2016-07-06T00:00:00"/>
    <x v="3"/>
    <n v="5776870"/>
    <n v="20"/>
    <n v="1"/>
  </r>
  <r>
    <s v="COUNTY"/>
    <x v="83"/>
    <s v="819962"/>
    <n v="20"/>
    <n v="20"/>
    <x v="2"/>
    <d v="2016-07-06T00:00:00"/>
    <x v="3"/>
    <n v="5775340"/>
    <n v="20"/>
    <n v="1"/>
  </r>
  <r>
    <s v="COUNTY"/>
    <x v="83"/>
    <s v="819965"/>
    <n v="20"/>
    <n v="20"/>
    <x v="2"/>
    <d v="2016-07-06T00:00:00"/>
    <x v="3"/>
    <n v="5714110"/>
    <n v="20"/>
    <n v="1"/>
  </r>
  <r>
    <s v="COUNTY"/>
    <x v="83"/>
    <s v="819979"/>
    <n v="20"/>
    <n v="20"/>
    <x v="2"/>
    <d v="2016-07-06T00:00:00"/>
    <x v="3"/>
    <n v="5759320"/>
    <n v="20"/>
    <n v="1"/>
  </r>
  <r>
    <s v="COUNTY"/>
    <x v="83"/>
    <s v="821091"/>
    <n v="20"/>
    <n v="20"/>
    <x v="2"/>
    <d v="2016-07-06T00:00:00"/>
    <x v="3"/>
    <n v="5757920"/>
    <n v="20"/>
    <n v="1"/>
  </r>
  <r>
    <s v="COUNTY"/>
    <x v="83"/>
    <s v="821092"/>
    <n v="20"/>
    <n v="20"/>
    <x v="2"/>
    <d v="2016-07-06T00:00:00"/>
    <x v="3"/>
    <n v="5015476"/>
    <n v="20"/>
    <n v="1"/>
  </r>
  <r>
    <s v="COUNTY"/>
    <x v="83"/>
    <s v="820476"/>
    <n v="-20"/>
    <n v="20"/>
    <x v="2"/>
    <d v="2016-07-07T00:00:00"/>
    <x v="3"/>
    <n v="5006586"/>
    <n v="20"/>
    <n v="-1"/>
  </r>
  <r>
    <s v="COUNTY"/>
    <x v="83"/>
    <s v="822008"/>
    <n v="20"/>
    <n v="20"/>
    <x v="2"/>
    <d v="2016-07-08T00:00:00"/>
    <x v="3"/>
    <n v="5006290"/>
    <n v="20"/>
    <n v="1"/>
  </r>
  <r>
    <s v="COUNTY"/>
    <x v="83"/>
    <s v="822031"/>
    <n v="20"/>
    <n v="20"/>
    <x v="2"/>
    <d v="2016-07-08T00:00:00"/>
    <x v="3"/>
    <n v="5728090"/>
    <n v="20"/>
    <n v="1"/>
  </r>
  <r>
    <s v="COUNTY"/>
    <x v="83"/>
    <s v="822045"/>
    <n v="20"/>
    <n v="20"/>
    <x v="2"/>
    <d v="2016-07-08T00:00:00"/>
    <x v="3"/>
    <n v="5015543"/>
    <n v="20"/>
    <n v="1"/>
  </r>
  <r>
    <s v="COUNTY"/>
    <x v="83"/>
    <s v="821330"/>
    <n v="20"/>
    <n v="20"/>
    <x v="2"/>
    <d v="2016-07-11T00:00:00"/>
    <x v="3"/>
    <n v="5744190"/>
    <n v="20"/>
    <n v="1"/>
  </r>
  <r>
    <s v="COUNTY"/>
    <x v="83"/>
    <s v="822060"/>
    <n v="20"/>
    <n v="20"/>
    <x v="2"/>
    <d v="2016-07-11T00:00:00"/>
    <x v="3"/>
    <n v="5731460"/>
    <n v="20"/>
    <n v="1"/>
  </r>
  <r>
    <s v="COUNTY"/>
    <x v="83"/>
    <s v="822094"/>
    <n v="20"/>
    <n v="20"/>
    <x v="2"/>
    <d v="2016-07-12T00:00:00"/>
    <x v="3"/>
    <n v="5764500"/>
    <n v="20"/>
    <n v="1"/>
  </r>
  <r>
    <s v="COUNTY"/>
    <x v="83"/>
    <s v="822095"/>
    <n v="20"/>
    <n v="20"/>
    <x v="2"/>
    <d v="2016-07-12T00:00:00"/>
    <x v="3"/>
    <n v="5013639"/>
    <n v="20"/>
    <n v="1"/>
  </r>
  <r>
    <s v="COUNTY"/>
    <x v="83"/>
    <s v="823093"/>
    <n v="20"/>
    <n v="20"/>
    <x v="2"/>
    <d v="2016-07-13T00:00:00"/>
    <x v="3"/>
    <n v="5772030"/>
    <n v="20"/>
    <n v="1"/>
  </r>
  <r>
    <s v="COUNTY"/>
    <x v="83"/>
    <s v="823172"/>
    <n v="20"/>
    <n v="20"/>
    <x v="2"/>
    <d v="2016-07-13T00:00:00"/>
    <x v="3"/>
    <n v="5001172"/>
    <n v="20"/>
    <n v="1"/>
  </r>
  <r>
    <s v="COUNTY"/>
    <x v="83"/>
    <s v="823248"/>
    <n v="20"/>
    <n v="20"/>
    <x v="2"/>
    <d v="2016-07-14T00:00:00"/>
    <x v="3"/>
    <n v="5006975"/>
    <n v="20"/>
    <n v="1"/>
  </r>
  <r>
    <s v="COUNTY"/>
    <x v="83"/>
    <s v="824034"/>
    <n v="20"/>
    <n v="20"/>
    <x v="2"/>
    <d v="2016-07-14T00:00:00"/>
    <x v="3"/>
    <n v="5726680"/>
    <n v="20"/>
    <n v="1"/>
  </r>
  <r>
    <s v="COUNTY"/>
    <x v="83"/>
    <s v="824178"/>
    <n v="20"/>
    <n v="20"/>
    <x v="2"/>
    <d v="2016-07-14T00:00:00"/>
    <x v="3"/>
    <n v="5779460"/>
    <n v="20"/>
    <n v="1"/>
  </r>
  <r>
    <s v="COUNTY"/>
    <x v="83"/>
    <s v="824188"/>
    <n v="20"/>
    <n v="20"/>
    <x v="2"/>
    <d v="2016-07-14T00:00:00"/>
    <x v="3"/>
    <n v="5015861"/>
    <n v="20"/>
    <n v="1"/>
  </r>
  <r>
    <s v="COUNTY"/>
    <x v="83"/>
    <s v="824569"/>
    <n v="20"/>
    <n v="20"/>
    <x v="2"/>
    <d v="2016-07-14T00:00:00"/>
    <x v="3"/>
    <n v="5015255"/>
    <n v="20"/>
    <n v="1"/>
  </r>
  <r>
    <s v="COUNTY"/>
    <x v="83"/>
    <s v="827097"/>
    <n v="20"/>
    <n v="20"/>
    <x v="2"/>
    <d v="2016-07-18T00:00:00"/>
    <x v="3"/>
    <n v="5012277"/>
    <n v="20"/>
    <n v="1"/>
  </r>
  <r>
    <s v="COUNTY"/>
    <x v="83"/>
    <s v="828246"/>
    <n v="20"/>
    <n v="20"/>
    <x v="2"/>
    <d v="2016-07-18T00:00:00"/>
    <x v="3"/>
    <n v="5764700"/>
    <n v="20"/>
    <n v="1"/>
  </r>
  <r>
    <s v="COUNTY"/>
    <x v="83"/>
    <s v="825792"/>
    <n v="20"/>
    <n v="20"/>
    <x v="2"/>
    <d v="2016-07-20T00:00:00"/>
    <x v="3"/>
    <n v="5779590"/>
    <n v="20"/>
    <n v="1"/>
  </r>
  <r>
    <s v="COUNTY"/>
    <x v="83"/>
    <s v="825794"/>
    <n v="20"/>
    <n v="20"/>
    <x v="2"/>
    <d v="2016-07-20T00:00:00"/>
    <x v="3"/>
    <n v="5730590"/>
    <n v="20"/>
    <n v="1"/>
  </r>
  <r>
    <s v="COUNTY"/>
    <x v="83"/>
    <s v="827989"/>
    <n v="20"/>
    <n v="20"/>
    <x v="2"/>
    <d v="2016-07-20T00:00:00"/>
    <x v="3"/>
    <n v="5730460"/>
    <n v="20"/>
    <n v="1"/>
  </r>
  <r>
    <s v="COUNTY"/>
    <x v="83"/>
    <s v="830046"/>
    <n v="20"/>
    <n v="20"/>
    <x v="2"/>
    <d v="2016-07-29T00:00:00"/>
    <x v="3"/>
    <n v="5751660"/>
    <n v="20"/>
    <n v="1"/>
  </r>
  <r>
    <s v="COUNTY"/>
    <x v="83"/>
    <s v="830681"/>
    <n v="20"/>
    <n v="20"/>
    <x v="2"/>
    <d v="2016-07-31T00:00:00"/>
    <x v="3"/>
    <n v="5718090"/>
    <n v="20"/>
    <n v="1"/>
  </r>
  <r>
    <s v="COUNTY"/>
    <x v="83"/>
    <s v="830803"/>
    <n v="20"/>
    <n v="20"/>
    <x v="2"/>
    <d v="2016-07-31T00:00:00"/>
    <x v="3"/>
    <n v="5706480"/>
    <n v="20"/>
    <n v="1"/>
  </r>
  <r>
    <s v="COUNTY"/>
    <x v="83"/>
    <s v="832240"/>
    <n v="20"/>
    <n v="20"/>
    <x v="2"/>
    <d v="2016-08-01T00:00:00"/>
    <x v="4"/>
    <n v="5759330"/>
    <n v="20"/>
    <n v="1"/>
  </r>
  <r>
    <s v="COUNTY"/>
    <x v="83"/>
    <s v="833737"/>
    <n v="20"/>
    <n v="20"/>
    <x v="2"/>
    <d v="2016-08-03T00:00:00"/>
    <x v="4"/>
    <n v="5774190"/>
    <n v="20"/>
    <n v="1"/>
  </r>
  <r>
    <s v="COUNTY"/>
    <x v="83"/>
    <s v="834710"/>
    <n v="20"/>
    <n v="20"/>
    <x v="2"/>
    <d v="2016-08-05T00:00:00"/>
    <x v="4"/>
    <n v="5006595"/>
    <n v="20"/>
    <n v="1"/>
  </r>
  <r>
    <s v="COUNTY"/>
    <x v="83"/>
    <s v="835316"/>
    <n v="20"/>
    <n v="20"/>
    <x v="2"/>
    <d v="2016-08-05T00:00:00"/>
    <x v="4"/>
    <n v="5007054"/>
    <n v="20"/>
    <n v="1"/>
  </r>
  <r>
    <s v="COUNTY"/>
    <x v="83"/>
    <s v="835899"/>
    <n v="20"/>
    <n v="20"/>
    <x v="2"/>
    <d v="2016-08-09T00:00:00"/>
    <x v="4"/>
    <n v="5762630"/>
    <n v="20"/>
    <n v="1"/>
  </r>
  <r>
    <s v="COUNTY"/>
    <x v="83"/>
    <s v="837000"/>
    <n v="20"/>
    <n v="20"/>
    <x v="2"/>
    <d v="2016-08-11T00:00:00"/>
    <x v="4"/>
    <n v="5012436"/>
    <n v="20"/>
    <n v="1"/>
  </r>
  <r>
    <s v="COUNTY"/>
    <x v="83"/>
    <s v="837743"/>
    <n v="20"/>
    <n v="20"/>
    <x v="2"/>
    <d v="2016-08-11T00:00:00"/>
    <x v="4"/>
    <n v="5727600"/>
    <n v="20"/>
    <n v="1"/>
  </r>
  <r>
    <s v="COUNTY"/>
    <x v="83"/>
    <s v="837058"/>
    <n v="20"/>
    <n v="20"/>
    <x v="2"/>
    <d v="2016-08-12T00:00:00"/>
    <x v="4"/>
    <n v="5006291"/>
    <n v="20"/>
    <n v="1"/>
  </r>
  <r>
    <s v="COUNTY"/>
    <x v="83"/>
    <s v="838059"/>
    <n v="20"/>
    <n v="20"/>
    <x v="2"/>
    <d v="2016-08-16T00:00:00"/>
    <x v="4"/>
    <n v="5712540"/>
    <n v="20"/>
    <n v="1"/>
  </r>
  <r>
    <s v="COUNTY"/>
    <x v="83"/>
    <s v="838061"/>
    <n v="20"/>
    <n v="20"/>
    <x v="2"/>
    <d v="2016-08-16T00:00:00"/>
    <x v="4"/>
    <n v="5778450"/>
    <n v="20"/>
    <n v="1"/>
  </r>
  <r>
    <s v="COUNTY"/>
    <x v="83"/>
    <s v="839113"/>
    <n v="20"/>
    <n v="20"/>
    <x v="2"/>
    <d v="2016-08-18T00:00:00"/>
    <x v="4"/>
    <n v="5780110"/>
    <n v="20"/>
    <n v="1"/>
  </r>
  <r>
    <s v="COUNTY"/>
    <x v="83"/>
    <s v="844812"/>
    <n v="20"/>
    <n v="20"/>
    <x v="2"/>
    <d v="2016-08-22T00:00:00"/>
    <x v="4"/>
    <n v="5005793"/>
    <n v="20"/>
    <n v="1"/>
  </r>
  <r>
    <s v="COUNTY"/>
    <x v="83"/>
    <s v="843143"/>
    <n v="20"/>
    <n v="20"/>
    <x v="2"/>
    <d v="2016-08-26T00:00:00"/>
    <x v="4"/>
    <n v="5780820"/>
    <n v="20"/>
    <n v="1"/>
  </r>
  <r>
    <s v="COUNTY"/>
    <x v="83"/>
    <s v="844556"/>
    <n v="20"/>
    <n v="20"/>
    <x v="2"/>
    <d v="2016-08-30T00:00:00"/>
    <x v="4"/>
    <n v="5006516"/>
    <n v="20"/>
    <n v="1"/>
  </r>
  <r>
    <s v="COUNTY"/>
    <x v="83"/>
    <s v="844558"/>
    <n v="20"/>
    <n v="20"/>
    <x v="2"/>
    <d v="2016-08-30T00:00:00"/>
    <x v="4"/>
    <n v="5005895"/>
    <n v="20"/>
    <n v="1"/>
  </r>
  <r>
    <s v="COUNTY"/>
    <x v="83"/>
    <s v="844560"/>
    <n v="20"/>
    <n v="20"/>
    <x v="2"/>
    <d v="2016-08-30T00:00:00"/>
    <x v="4"/>
    <n v="5740340"/>
    <n v="20"/>
    <n v="1"/>
  </r>
  <r>
    <s v="COUNTY"/>
    <x v="83"/>
    <s v="844561"/>
    <n v="20"/>
    <n v="20"/>
    <x v="2"/>
    <d v="2016-08-30T00:00:00"/>
    <x v="4"/>
    <n v="5765180"/>
    <n v="20"/>
    <n v="1"/>
  </r>
  <r>
    <s v="COUNTY"/>
    <x v="83"/>
    <s v="845378"/>
    <n v="20"/>
    <n v="20"/>
    <x v="2"/>
    <d v="2016-08-30T00:00:00"/>
    <x v="4"/>
    <n v="5768730"/>
    <n v="20"/>
    <n v="1"/>
  </r>
  <r>
    <s v="COUNTY"/>
    <x v="83"/>
    <s v="846432"/>
    <n v="20"/>
    <n v="20"/>
    <x v="2"/>
    <d v="2016-08-31T00:00:00"/>
    <x v="4"/>
    <n v="5773660"/>
    <n v="20"/>
    <n v="1"/>
  </r>
  <r>
    <s v="COUNTY"/>
    <x v="83"/>
    <s v="847575"/>
    <n v="20"/>
    <n v="20"/>
    <x v="2"/>
    <d v="2016-09-01T00:00:00"/>
    <x v="5"/>
    <n v="5773820"/>
    <n v="20"/>
    <n v="1"/>
  </r>
  <r>
    <s v="COUNTY"/>
    <x v="83"/>
    <s v="849258"/>
    <n v="20"/>
    <n v="20"/>
    <x v="2"/>
    <d v="2016-09-01T00:00:00"/>
    <x v="5"/>
    <n v="5773850"/>
    <n v="20"/>
    <n v="1"/>
  </r>
  <r>
    <s v="COUNTY"/>
    <x v="83"/>
    <s v="848653"/>
    <n v="20"/>
    <n v="20"/>
    <x v="2"/>
    <d v="2016-09-06T00:00:00"/>
    <x v="5"/>
    <n v="5759710"/>
    <n v="20"/>
    <n v="1"/>
  </r>
  <r>
    <s v="COUNTY"/>
    <x v="83"/>
    <s v="848655"/>
    <n v="20"/>
    <n v="20"/>
    <x v="2"/>
    <d v="2016-09-06T00:00:00"/>
    <x v="5"/>
    <n v="5743110"/>
    <n v="20"/>
    <n v="1"/>
  </r>
  <r>
    <s v="COUNTY"/>
    <x v="83"/>
    <s v="849656"/>
    <n v="20"/>
    <n v="20"/>
    <x v="2"/>
    <d v="2016-09-08T00:00:00"/>
    <x v="5"/>
    <n v="5769230"/>
    <n v="20"/>
    <n v="1"/>
  </r>
  <r>
    <s v="COUNTY"/>
    <x v="83"/>
    <s v="849999"/>
    <n v="20"/>
    <n v="20"/>
    <x v="2"/>
    <d v="2016-09-08T00:00:00"/>
    <x v="5"/>
    <n v="5004798"/>
    <n v="20"/>
    <n v="1"/>
  </r>
  <r>
    <s v="COUNTY"/>
    <x v="83"/>
    <s v="851491"/>
    <n v="20"/>
    <n v="20"/>
    <x v="2"/>
    <d v="2016-09-13T00:00:00"/>
    <x v="5"/>
    <n v="5752870"/>
    <n v="20"/>
    <n v="1"/>
  </r>
  <r>
    <s v="COUNTY"/>
    <x v="83"/>
    <s v="851494"/>
    <n v="20"/>
    <n v="20"/>
    <x v="2"/>
    <d v="2016-09-13T00:00:00"/>
    <x v="5"/>
    <n v="5746810"/>
    <n v="20"/>
    <n v="1"/>
  </r>
  <r>
    <s v="COUNTY"/>
    <x v="83"/>
    <s v="851498"/>
    <n v="20"/>
    <n v="20"/>
    <x v="2"/>
    <d v="2016-09-13T00:00:00"/>
    <x v="5"/>
    <n v="5757530"/>
    <n v="20"/>
    <n v="1"/>
  </r>
  <r>
    <s v="COUNTY"/>
    <x v="83"/>
    <s v="852305"/>
    <n v="20"/>
    <n v="20"/>
    <x v="2"/>
    <d v="2016-09-14T00:00:00"/>
    <x v="5"/>
    <n v="5763440"/>
    <n v="20"/>
    <n v="1"/>
  </r>
  <r>
    <s v="COUNTY"/>
    <x v="83"/>
    <s v="852362"/>
    <n v="20"/>
    <n v="20"/>
    <x v="2"/>
    <d v="2016-09-14T00:00:00"/>
    <x v="5"/>
    <n v="5747830"/>
    <n v="20"/>
    <n v="1"/>
  </r>
  <r>
    <s v="COUNTY"/>
    <x v="83"/>
    <s v="853089"/>
    <n v="20"/>
    <n v="20"/>
    <x v="2"/>
    <d v="2016-09-16T00:00:00"/>
    <x v="5"/>
    <n v="5710840"/>
    <n v="20"/>
    <n v="1"/>
  </r>
  <r>
    <s v="COUNTY"/>
    <x v="83"/>
    <s v="855082"/>
    <n v="20"/>
    <n v="20"/>
    <x v="2"/>
    <d v="2016-09-20T00:00:00"/>
    <x v="5"/>
    <n v="5780850"/>
    <n v="20"/>
    <n v="1"/>
  </r>
  <r>
    <s v="COUNTY"/>
    <x v="83"/>
    <s v="855177"/>
    <n v="20"/>
    <n v="20"/>
    <x v="2"/>
    <d v="2016-09-20T00:00:00"/>
    <x v="5"/>
    <n v="5743660"/>
    <n v="20"/>
    <n v="1"/>
  </r>
  <r>
    <s v="COUNTY"/>
    <x v="83"/>
    <s v="856148"/>
    <n v="20"/>
    <n v="20"/>
    <x v="2"/>
    <d v="2016-09-22T00:00:00"/>
    <x v="5"/>
    <n v="5006472"/>
    <n v="20"/>
    <n v="1"/>
  </r>
  <r>
    <s v="COUNTY"/>
    <x v="83"/>
    <s v="856174"/>
    <n v="20"/>
    <n v="20"/>
    <x v="2"/>
    <d v="2016-09-22T00:00:00"/>
    <x v="5"/>
    <n v="5007257"/>
    <n v="20"/>
    <n v="1"/>
  </r>
  <r>
    <s v="COUNTY"/>
    <x v="83"/>
    <s v="856572"/>
    <n v="20"/>
    <n v="20"/>
    <x v="2"/>
    <d v="2016-09-22T00:00:00"/>
    <x v="5"/>
    <n v="5733950"/>
    <n v="20"/>
    <n v="1"/>
  </r>
  <r>
    <s v="COUNTY"/>
    <x v="83"/>
    <s v="856777"/>
    <n v="20"/>
    <n v="20"/>
    <x v="2"/>
    <d v="2016-09-22T00:00:00"/>
    <x v="5"/>
    <n v="5756000"/>
    <n v="20"/>
    <n v="1"/>
  </r>
  <r>
    <s v="COUNTY"/>
    <x v="83"/>
    <s v="856468"/>
    <n v="20"/>
    <n v="20"/>
    <x v="2"/>
    <d v="2016-09-23T00:00:00"/>
    <x v="5"/>
    <n v="5016258"/>
    <n v="20"/>
    <n v="1"/>
  </r>
  <r>
    <s v="COUNTY"/>
    <x v="83"/>
    <s v="856764"/>
    <n v="20"/>
    <n v="20"/>
    <x v="2"/>
    <d v="2016-09-23T00:00:00"/>
    <x v="5"/>
    <n v="5727820"/>
    <n v="20"/>
    <n v="1"/>
  </r>
  <r>
    <s v="COUNTY"/>
    <x v="83"/>
    <s v="856601"/>
    <n v="20"/>
    <n v="20"/>
    <x v="2"/>
    <d v="2016-09-26T00:00:00"/>
    <x v="5"/>
    <n v="5012188"/>
    <n v="20"/>
    <n v="1"/>
  </r>
  <r>
    <s v="COUNTY"/>
    <x v="83"/>
    <s v="856602"/>
    <n v="20"/>
    <n v="20"/>
    <x v="2"/>
    <d v="2016-09-26T00:00:00"/>
    <x v="5"/>
    <n v="5765160"/>
    <n v="20"/>
    <n v="1"/>
  </r>
  <r>
    <s v="COUNTY"/>
    <x v="83"/>
    <s v="857712"/>
    <n v="20"/>
    <n v="20"/>
    <x v="2"/>
    <d v="2016-09-26T00:00:00"/>
    <x v="5"/>
    <n v="5783450"/>
    <n v="20"/>
    <n v="1"/>
  </r>
  <r>
    <s v="COUNTY"/>
    <x v="83"/>
    <s v="857719"/>
    <n v="20"/>
    <n v="20"/>
    <x v="2"/>
    <d v="2016-09-26T00:00:00"/>
    <x v="5"/>
    <n v="5016748"/>
    <n v="20"/>
    <n v="1"/>
  </r>
  <r>
    <s v="COUNTY"/>
    <x v="83"/>
    <s v="858373"/>
    <n v="20"/>
    <n v="20"/>
    <x v="2"/>
    <d v="2016-09-26T00:00:00"/>
    <x v="5"/>
    <n v="5777700"/>
    <n v="20"/>
    <n v="1"/>
  </r>
  <r>
    <s v="COUNTY"/>
    <x v="83"/>
    <s v="857972"/>
    <n v="20"/>
    <n v="20"/>
    <x v="2"/>
    <d v="2016-09-27T00:00:00"/>
    <x v="5"/>
    <n v="5013667"/>
    <n v="20"/>
    <n v="1"/>
  </r>
  <r>
    <s v="COUNTY"/>
    <x v="83"/>
    <s v="859012"/>
    <n v="20"/>
    <n v="20"/>
    <x v="2"/>
    <d v="2016-09-28T00:00:00"/>
    <x v="5"/>
    <n v="5782740"/>
    <n v="20"/>
    <n v="1"/>
  </r>
  <r>
    <s v="COUNTY"/>
    <x v="83"/>
    <s v="859013"/>
    <n v="20"/>
    <n v="20"/>
    <x v="2"/>
    <d v="2016-09-28T00:00:00"/>
    <x v="5"/>
    <n v="5767970"/>
    <n v="20"/>
    <n v="1"/>
  </r>
  <r>
    <s v="COUNTY"/>
    <x v="83"/>
    <s v="859014"/>
    <n v="20"/>
    <n v="20"/>
    <x v="2"/>
    <d v="2016-09-28T00:00:00"/>
    <x v="5"/>
    <n v="5742420"/>
    <n v="20"/>
    <n v="1"/>
  </r>
  <r>
    <s v="COUNTY"/>
    <x v="83"/>
    <s v="859017"/>
    <n v="20"/>
    <n v="20"/>
    <x v="2"/>
    <d v="2016-09-28T00:00:00"/>
    <x v="5"/>
    <n v="5700580"/>
    <n v="20"/>
    <n v="1"/>
  </r>
  <r>
    <s v="COUNTY"/>
    <x v="83"/>
    <s v="859020"/>
    <n v="20"/>
    <n v="20"/>
    <x v="2"/>
    <d v="2016-09-28T00:00:00"/>
    <x v="5"/>
    <n v="5015026"/>
    <n v="20"/>
    <n v="1"/>
  </r>
  <r>
    <s v="COUNTY"/>
    <x v="83"/>
    <s v="859021"/>
    <n v="20"/>
    <n v="20"/>
    <x v="2"/>
    <d v="2016-09-28T00:00:00"/>
    <x v="5"/>
    <n v="5748730"/>
    <n v="20"/>
    <n v="1"/>
  </r>
  <r>
    <s v="SpokCity"/>
    <x v="83"/>
    <s v="859022"/>
    <n v="20"/>
    <n v="20"/>
    <x v="2"/>
    <d v="2016-09-28T00:00:00"/>
    <x v="5"/>
    <n v="5013494"/>
    <n v="20"/>
    <n v="1"/>
  </r>
  <r>
    <s v="COUNTY"/>
    <x v="83"/>
    <s v="859024"/>
    <n v="20"/>
    <n v="20"/>
    <x v="2"/>
    <d v="2016-09-28T00:00:00"/>
    <x v="5"/>
    <n v="5005530"/>
    <n v="20"/>
    <n v="1"/>
  </r>
  <r>
    <s v="COUNTY"/>
    <x v="83"/>
    <s v="859386"/>
    <n v="20"/>
    <n v="20"/>
    <x v="2"/>
    <d v="2016-09-28T00:00:00"/>
    <x v="5"/>
    <n v="5766860"/>
    <n v="20"/>
    <n v="1"/>
  </r>
  <r>
    <s v="COUNTY"/>
    <x v="83"/>
    <s v="861294"/>
    <n v="20"/>
    <n v="20"/>
    <x v="2"/>
    <d v="2016-09-30T00:00:00"/>
    <x v="5"/>
    <n v="5767670"/>
    <n v="20"/>
    <n v="1"/>
  </r>
  <r>
    <s v="COUNTY"/>
    <x v="83"/>
    <s v="861295"/>
    <n v="20"/>
    <n v="20"/>
    <x v="2"/>
    <d v="2016-09-30T00:00:00"/>
    <x v="5"/>
    <n v="5007264"/>
    <n v="20"/>
    <n v="1"/>
  </r>
  <r>
    <s v="COUNTY"/>
    <x v="83"/>
    <s v="861724"/>
    <n v="20"/>
    <n v="20"/>
    <x v="2"/>
    <d v="2016-09-30T00:00:00"/>
    <x v="5"/>
    <n v="5762330"/>
    <n v="20"/>
    <n v="1"/>
  </r>
  <r>
    <s v="COUNTY"/>
    <x v="83"/>
    <s v="861663"/>
    <n v="20"/>
    <n v="20"/>
    <x v="2"/>
    <d v="2016-10-03T00:00:00"/>
    <x v="6"/>
    <n v="5765910"/>
    <n v="20"/>
    <n v="1"/>
  </r>
  <r>
    <s v="COUNTY"/>
    <x v="83"/>
    <s v="861700"/>
    <n v="20"/>
    <n v="20"/>
    <x v="2"/>
    <d v="2016-10-03T00:00:00"/>
    <x v="6"/>
    <n v="5013420"/>
    <n v="20"/>
    <n v="1"/>
  </r>
  <r>
    <s v="COUNTY"/>
    <x v="83"/>
    <s v="862546"/>
    <n v="20"/>
    <n v="20"/>
    <x v="2"/>
    <d v="2016-10-03T00:00:00"/>
    <x v="6"/>
    <n v="5729170"/>
    <n v="20"/>
    <n v="1"/>
  </r>
  <r>
    <s v="COUNTY"/>
    <x v="83"/>
    <s v="862547"/>
    <n v="20"/>
    <n v="20"/>
    <x v="2"/>
    <d v="2016-10-03T00:00:00"/>
    <x v="6"/>
    <n v="5004537"/>
    <n v="20"/>
    <n v="1"/>
  </r>
  <r>
    <s v="COUNTY"/>
    <x v="83"/>
    <s v="862571"/>
    <n v="-20"/>
    <n v="20"/>
    <x v="2"/>
    <d v="2016-10-03T00:00:00"/>
    <x v="6"/>
    <n v="5730590"/>
    <n v="20"/>
    <n v="-1"/>
  </r>
  <r>
    <s v="COUNTY"/>
    <x v="83"/>
    <s v="862907"/>
    <n v="20"/>
    <n v="20"/>
    <x v="2"/>
    <d v="2016-10-04T00:00:00"/>
    <x v="6"/>
    <n v="5001313"/>
    <n v="20"/>
    <n v="1"/>
  </r>
  <r>
    <s v="AWH"/>
    <x v="83"/>
    <s v="862917"/>
    <n v="20"/>
    <n v="20"/>
    <x v="2"/>
    <d v="2016-10-04T00:00:00"/>
    <x v="6"/>
    <n v="5011721"/>
    <n v="20"/>
    <n v="1"/>
  </r>
  <r>
    <s v="COUNTY"/>
    <x v="83"/>
    <s v="863446"/>
    <n v="20"/>
    <n v="20"/>
    <x v="2"/>
    <d v="2016-10-04T00:00:00"/>
    <x v="6"/>
    <n v="5012725"/>
    <n v="20"/>
    <n v="1"/>
  </r>
  <r>
    <s v="COUNTY"/>
    <x v="83"/>
    <s v="863462"/>
    <n v="20"/>
    <n v="20"/>
    <x v="2"/>
    <d v="2016-10-04T00:00:00"/>
    <x v="6"/>
    <n v="5760560"/>
    <n v="20"/>
    <n v="1"/>
  </r>
  <r>
    <s v="COUNTY"/>
    <x v="83"/>
    <s v="864250"/>
    <n v="20"/>
    <n v="20"/>
    <x v="2"/>
    <d v="2016-10-07T00:00:00"/>
    <x v="6"/>
    <n v="5781330"/>
    <n v="20"/>
    <n v="1"/>
  </r>
  <r>
    <s v="COUNTY"/>
    <x v="83"/>
    <s v="864287"/>
    <n v="20"/>
    <n v="20"/>
    <x v="2"/>
    <d v="2016-10-07T00:00:00"/>
    <x v="6"/>
    <n v="5771970"/>
    <n v="20"/>
    <n v="1"/>
  </r>
  <r>
    <s v="COUNTY"/>
    <x v="83"/>
    <s v="864290"/>
    <n v="20"/>
    <n v="20"/>
    <x v="2"/>
    <d v="2016-10-07T00:00:00"/>
    <x v="6"/>
    <n v="5775640"/>
    <n v="20"/>
    <n v="1"/>
  </r>
  <r>
    <s v="COUNTY"/>
    <x v="83"/>
    <s v="865046"/>
    <n v="20"/>
    <n v="20"/>
    <x v="2"/>
    <d v="2016-10-10T00:00:00"/>
    <x v="6"/>
    <n v="5770250"/>
    <n v="20"/>
    <n v="1"/>
  </r>
  <r>
    <s v="COUNTY"/>
    <x v="83"/>
    <s v="866515"/>
    <n v="20"/>
    <n v="20"/>
    <x v="2"/>
    <d v="2016-10-14T00:00:00"/>
    <x v="6"/>
    <n v="5700160"/>
    <n v="20"/>
    <n v="1"/>
  </r>
  <r>
    <s v="COUNTY"/>
    <x v="83"/>
    <s v="866752"/>
    <n v="20"/>
    <n v="20"/>
    <x v="2"/>
    <d v="2016-10-14T00:00:00"/>
    <x v="6"/>
    <n v="5010793"/>
    <n v="20"/>
    <n v="1"/>
  </r>
  <r>
    <s v="COUNTY"/>
    <x v="83"/>
    <s v="869243"/>
    <n v="20"/>
    <n v="20"/>
    <x v="2"/>
    <d v="2016-10-18T00:00:00"/>
    <x v="6"/>
    <n v="5005492"/>
    <n v="20"/>
    <n v="1"/>
  </r>
  <r>
    <s v="COUNTY"/>
    <x v="83"/>
    <s v="868486"/>
    <n v="20"/>
    <n v="20"/>
    <x v="2"/>
    <d v="2016-10-19T00:00:00"/>
    <x v="6"/>
    <n v="5770040"/>
    <n v="20"/>
    <n v="1"/>
  </r>
  <r>
    <s v="COUNTY"/>
    <x v="83"/>
    <s v="869116"/>
    <n v="20"/>
    <n v="20"/>
    <x v="2"/>
    <d v="2016-10-20T00:00:00"/>
    <x v="6"/>
    <n v="5015646"/>
    <n v="20"/>
    <n v="1"/>
  </r>
  <r>
    <s v="COUNTY"/>
    <x v="83"/>
    <s v="869117"/>
    <n v="20"/>
    <n v="20"/>
    <x v="2"/>
    <d v="2016-10-20T00:00:00"/>
    <x v="6"/>
    <n v="5011666"/>
    <n v="20"/>
    <n v="1"/>
  </r>
  <r>
    <s v="COUNTY"/>
    <x v="83"/>
    <s v="869120"/>
    <n v="20"/>
    <n v="20"/>
    <x v="2"/>
    <d v="2016-10-20T00:00:00"/>
    <x v="6"/>
    <n v="5754190"/>
    <n v="20"/>
    <n v="1"/>
  </r>
  <r>
    <s v="COUNTY"/>
    <x v="83"/>
    <s v="869121"/>
    <n v="20"/>
    <n v="20"/>
    <x v="2"/>
    <d v="2016-10-20T00:00:00"/>
    <x v="6"/>
    <n v="5004638"/>
    <n v="20"/>
    <n v="1"/>
  </r>
  <r>
    <s v="COUNTY"/>
    <x v="83"/>
    <s v="869123"/>
    <n v="20"/>
    <n v="20"/>
    <x v="2"/>
    <d v="2016-10-20T00:00:00"/>
    <x v="6"/>
    <n v="5742710"/>
    <n v="20"/>
    <n v="1"/>
  </r>
  <r>
    <s v="COUNTY"/>
    <x v="83"/>
    <s v="869335"/>
    <n v="20"/>
    <n v="20"/>
    <x v="2"/>
    <d v="2016-10-20T00:00:00"/>
    <x v="6"/>
    <n v="5762180"/>
    <n v="20"/>
    <n v="1"/>
  </r>
  <r>
    <s v="COUNTY"/>
    <x v="83"/>
    <s v="870096"/>
    <n v="20"/>
    <n v="20"/>
    <x v="2"/>
    <d v="2016-10-25T00:00:00"/>
    <x v="6"/>
    <n v="5712690"/>
    <n v="20"/>
    <n v="1"/>
  </r>
  <r>
    <s v="COUNTY"/>
    <x v="83"/>
    <s v="870949"/>
    <n v="20"/>
    <n v="20"/>
    <x v="2"/>
    <d v="2016-10-25T00:00:00"/>
    <x v="6"/>
    <n v="5742500"/>
    <n v="20"/>
    <n v="1"/>
  </r>
  <r>
    <s v="COUNTY"/>
    <x v="83"/>
    <s v="871346"/>
    <n v="20"/>
    <n v="20"/>
    <x v="2"/>
    <d v="2016-10-25T00:00:00"/>
    <x v="6"/>
    <n v="5751660"/>
    <n v="20"/>
    <n v="1"/>
  </r>
  <r>
    <s v="COUNTY"/>
    <x v="83"/>
    <s v="872690"/>
    <n v="20"/>
    <n v="20"/>
    <x v="2"/>
    <d v="2016-10-28T00:00:00"/>
    <x v="6"/>
    <n v="5756600"/>
    <n v="20"/>
    <n v="1"/>
  </r>
  <r>
    <s v="AWH"/>
    <x v="83"/>
    <s v="872692"/>
    <n v="20"/>
    <n v="20"/>
    <x v="2"/>
    <d v="2016-10-28T00:00:00"/>
    <x v="6"/>
    <n v="5769510"/>
    <n v="20"/>
    <n v="1"/>
  </r>
  <r>
    <s v="COUNTY"/>
    <x v="83"/>
    <s v="872696"/>
    <n v="20"/>
    <n v="20"/>
    <x v="2"/>
    <d v="2016-10-28T00:00:00"/>
    <x v="6"/>
    <n v="5776870"/>
    <n v="20"/>
    <n v="1"/>
  </r>
  <r>
    <s v="COUNTY"/>
    <x v="83"/>
    <s v="874001"/>
    <n v="20"/>
    <n v="20"/>
    <x v="2"/>
    <d v="2016-10-31T00:00:00"/>
    <x v="6"/>
    <n v="5006975"/>
    <n v="20"/>
    <n v="1"/>
  </r>
  <r>
    <s v="COUNTY"/>
    <x v="83"/>
    <s v="874022"/>
    <n v="20"/>
    <n v="20"/>
    <x v="2"/>
    <d v="2016-10-31T00:00:00"/>
    <x v="6"/>
    <n v="5001428"/>
    <n v="20"/>
    <n v="1"/>
  </r>
  <r>
    <s v="COUNTY"/>
    <x v="83"/>
    <s v="874023"/>
    <n v="20"/>
    <n v="20"/>
    <x v="2"/>
    <d v="2016-10-31T00:00:00"/>
    <x v="6"/>
    <n v="5784680"/>
    <n v="20"/>
    <n v="1"/>
  </r>
  <r>
    <s v="COUNTY"/>
    <x v="83"/>
    <s v="874841"/>
    <n v="-20"/>
    <n v="20"/>
    <x v="2"/>
    <d v="2016-11-01T00:00:00"/>
    <x v="7"/>
    <n v="5746810"/>
    <n v="20"/>
    <n v="-1"/>
  </r>
  <r>
    <s v="COUNTY"/>
    <x v="83"/>
    <s v="875876"/>
    <n v="20"/>
    <n v="20"/>
    <x v="2"/>
    <d v="2016-11-01T00:00:00"/>
    <x v="7"/>
    <n v="5769100"/>
    <n v="20"/>
    <n v="1"/>
  </r>
  <r>
    <s v="COUNTY"/>
    <x v="83"/>
    <s v="877112"/>
    <n v="20"/>
    <n v="20"/>
    <x v="2"/>
    <d v="2016-11-04T00:00:00"/>
    <x v="7"/>
    <n v="5727110"/>
    <n v="20"/>
    <n v="1"/>
  </r>
  <r>
    <s v="COUNTY"/>
    <x v="83"/>
    <s v="878357"/>
    <n v="20"/>
    <n v="20"/>
    <x v="2"/>
    <d v="2016-11-08T00:00:00"/>
    <x v="7"/>
    <n v="5784860"/>
    <n v="20"/>
    <n v="1"/>
  </r>
  <r>
    <s v="COUNTY"/>
    <x v="83"/>
    <s v="880536"/>
    <n v="20"/>
    <n v="20"/>
    <x v="2"/>
    <d v="2016-11-08T00:00:00"/>
    <x v="7"/>
    <n v="5726680"/>
    <n v="20"/>
    <n v="1"/>
  </r>
  <r>
    <s v="COUNTY"/>
    <x v="83"/>
    <s v="880522"/>
    <n v="20"/>
    <n v="20"/>
    <x v="2"/>
    <d v="2016-11-15T00:00:00"/>
    <x v="7"/>
    <n v="5784920"/>
    <n v="20"/>
    <n v="1"/>
  </r>
  <r>
    <s v="COUNTY"/>
    <x v="83"/>
    <s v="880523"/>
    <n v="20"/>
    <n v="20"/>
    <x v="2"/>
    <d v="2016-11-15T00:00:00"/>
    <x v="7"/>
    <n v="5781500"/>
    <n v="20"/>
    <n v="1"/>
  </r>
  <r>
    <s v="COUNTY"/>
    <x v="83"/>
    <s v="883591"/>
    <n v="20"/>
    <n v="20"/>
    <x v="2"/>
    <d v="2016-11-21T00:00:00"/>
    <x v="7"/>
    <n v="5007040"/>
    <n v="20"/>
    <n v="1"/>
  </r>
  <r>
    <s v="COUNTY"/>
    <x v="83"/>
    <s v="883642"/>
    <n v="20"/>
    <n v="20"/>
    <x v="2"/>
    <d v="2016-11-21T00:00:00"/>
    <x v="7"/>
    <n v="5786020"/>
    <n v="20"/>
    <n v="1"/>
  </r>
  <r>
    <s v="COUNTY"/>
    <x v="83"/>
    <s v="884692"/>
    <n v="20"/>
    <n v="20"/>
    <x v="2"/>
    <d v="2016-11-21T00:00:00"/>
    <x v="7"/>
    <n v="5013328"/>
    <n v="20"/>
    <n v="1"/>
  </r>
  <r>
    <s v="COUNTY"/>
    <x v="83"/>
    <s v="884769"/>
    <n v="20"/>
    <n v="20"/>
    <x v="2"/>
    <d v="2016-11-23T00:00:00"/>
    <x v="7"/>
    <n v="5785290"/>
    <n v="20"/>
    <n v="1"/>
  </r>
  <r>
    <s v="COUNTY"/>
    <x v="83"/>
    <s v="884770"/>
    <n v="20"/>
    <n v="20"/>
    <x v="2"/>
    <d v="2016-11-23T00:00:00"/>
    <x v="7"/>
    <n v="5711110"/>
    <n v="20"/>
    <n v="1"/>
  </r>
  <r>
    <s v="COUNTY"/>
    <x v="83"/>
    <s v="884771"/>
    <n v="20"/>
    <n v="20"/>
    <x v="2"/>
    <d v="2016-11-23T00:00:00"/>
    <x v="7"/>
    <n v="5781990"/>
    <n v="20"/>
    <n v="1"/>
  </r>
  <r>
    <s v="COUNTY"/>
    <x v="83"/>
    <s v="884773"/>
    <n v="20"/>
    <n v="20"/>
    <x v="2"/>
    <d v="2016-11-23T00:00:00"/>
    <x v="7"/>
    <n v="5741800"/>
    <n v="20"/>
    <n v="1"/>
  </r>
  <r>
    <s v="COUNTY"/>
    <x v="83"/>
    <s v="884774"/>
    <n v="20"/>
    <n v="20"/>
    <x v="2"/>
    <d v="2016-11-23T00:00:00"/>
    <x v="7"/>
    <n v="5758650"/>
    <n v="20"/>
    <n v="1"/>
  </r>
  <r>
    <s v="COUNTY"/>
    <x v="83"/>
    <s v="884775"/>
    <n v="20"/>
    <n v="20"/>
    <x v="2"/>
    <d v="2016-11-23T00:00:00"/>
    <x v="7"/>
    <n v="5781740"/>
    <n v="20"/>
    <n v="1"/>
  </r>
  <r>
    <s v="COUNTY"/>
    <x v="83"/>
    <s v="884924"/>
    <n v="20"/>
    <n v="20"/>
    <x v="2"/>
    <d v="2016-11-25T00:00:00"/>
    <x v="7"/>
    <n v="5005144"/>
    <n v="20"/>
    <n v="1"/>
  </r>
  <r>
    <s v="COUNTY"/>
    <x v="83"/>
    <s v="885734"/>
    <n v="20"/>
    <n v="20"/>
    <x v="2"/>
    <d v="2016-11-28T00:00:00"/>
    <x v="7"/>
    <n v="5005236"/>
    <n v="20"/>
    <n v="1"/>
  </r>
  <r>
    <s v="COUNTY"/>
    <x v="83"/>
    <s v="887150"/>
    <n v="20"/>
    <n v="20"/>
    <x v="2"/>
    <d v="2016-11-29T00:00:00"/>
    <x v="7"/>
    <n v="5763160"/>
    <n v="20"/>
    <n v="1"/>
  </r>
  <r>
    <s v="COUNTY"/>
    <x v="83"/>
    <s v="887925"/>
    <n v="20"/>
    <n v="20"/>
    <x v="2"/>
    <d v="2016-11-30T00:00:00"/>
    <x v="7"/>
    <n v="5777680"/>
    <n v="20"/>
    <n v="1"/>
  </r>
  <r>
    <s v="COUNTY"/>
    <x v="83"/>
    <s v="888469"/>
    <n v="20"/>
    <n v="20"/>
    <x v="2"/>
    <d v="2016-11-30T00:00:00"/>
    <x v="7"/>
    <n v="5758890"/>
    <n v="20"/>
    <n v="1"/>
  </r>
  <r>
    <s v="COUNTY"/>
    <x v="83"/>
    <s v="888473"/>
    <n v="20"/>
    <n v="20"/>
    <x v="2"/>
    <d v="2016-11-30T00:00:00"/>
    <x v="7"/>
    <n v="5001326"/>
    <n v="20"/>
    <n v="1"/>
  </r>
  <r>
    <s v="COUNTY"/>
    <x v="83"/>
    <s v="888534"/>
    <n v="20"/>
    <n v="20"/>
    <x v="2"/>
    <d v="2016-11-30T00:00:00"/>
    <x v="7"/>
    <n v="5001354"/>
    <n v="20"/>
    <n v="1"/>
  </r>
  <r>
    <s v="COUNTY"/>
    <x v="83"/>
    <s v="888544"/>
    <n v="20"/>
    <n v="20"/>
    <x v="2"/>
    <d v="2016-11-30T00:00:00"/>
    <x v="7"/>
    <n v="5001204"/>
    <n v="20"/>
    <n v="1"/>
  </r>
  <r>
    <s v="COUNTY"/>
    <x v="83"/>
    <s v="889099"/>
    <n v="20"/>
    <n v="20"/>
    <x v="2"/>
    <d v="2016-11-30T00:00:00"/>
    <x v="7"/>
    <n v="5764150"/>
    <n v="20"/>
    <n v="1"/>
  </r>
  <r>
    <s v="COUNTY"/>
    <x v="83"/>
    <s v="889135"/>
    <n v="20"/>
    <n v="20"/>
    <x v="2"/>
    <d v="2016-11-30T00:00:00"/>
    <x v="7"/>
    <n v="5775340"/>
    <n v="20"/>
    <n v="1"/>
  </r>
  <r>
    <s v="COUNTY"/>
    <x v="83"/>
    <s v="889117"/>
    <n v="20"/>
    <n v="20"/>
    <x v="2"/>
    <d v="2016-12-01T00:00:00"/>
    <x v="8"/>
    <n v="5730460"/>
    <n v="20"/>
    <n v="1"/>
  </r>
  <r>
    <s v="COUNTY"/>
    <x v="83"/>
    <s v="889144"/>
    <n v="20"/>
    <n v="20"/>
    <x v="2"/>
    <d v="2016-12-01T00:00:00"/>
    <x v="8"/>
    <n v="5012054"/>
    <n v="20"/>
    <n v="1"/>
  </r>
  <r>
    <s v="COUNTY"/>
    <x v="83"/>
    <s v="890114"/>
    <n v="20"/>
    <n v="20"/>
    <x v="2"/>
    <d v="2016-12-05T00:00:00"/>
    <x v="8"/>
    <n v="5001283"/>
    <n v="20"/>
    <n v="1"/>
  </r>
  <r>
    <s v="COUNTY"/>
    <x v="83"/>
    <s v="891105"/>
    <n v="20"/>
    <n v="20"/>
    <x v="2"/>
    <d v="2016-12-05T00:00:00"/>
    <x v="8"/>
    <n v="5005228"/>
    <n v="20"/>
    <n v="1"/>
  </r>
  <r>
    <s v="COUNTY"/>
    <x v="83"/>
    <s v="891560"/>
    <n v="20"/>
    <n v="20"/>
    <x v="2"/>
    <d v="2016-12-08T00:00:00"/>
    <x v="8"/>
    <n v="5712040"/>
    <n v="20"/>
    <n v="1"/>
  </r>
  <r>
    <s v="COUNTY"/>
    <x v="83"/>
    <s v="891750"/>
    <n v="20"/>
    <n v="20"/>
    <x v="2"/>
    <d v="2016-12-09T00:00:00"/>
    <x v="8"/>
    <n v="5004021"/>
    <n v="20"/>
    <n v="1"/>
  </r>
  <r>
    <s v="COUNTY"/>
    <x v="83"/>
    <s v="891754"/>
    <n v="20"/>
    <n v="20"/>
    <x v="2"/>
    <d v="2016-12-09T00:00:00"/>
    <x v="8"/>
    <n v="5782380"/>
    <n v="20"/>
    <n v="1"/>
  </r>
  <r>
    <s v="COUNTY"/>
    <x v="83"/>
    <s v="892178"/>
    <n v="20"/>
    <n v="20"/>
    <x v="2"/>
    <d v="2016-12-09T00:00:00"/>
    <x v="8"/>
    <n v="5780940"/>
    <n v="20"/>
    <n v="1"/>
  </r>
  <r>
    <s v="COUNTY"/>
    <x v="83"/>
    <s v="892179"/>
    <n v="20"/>
    <n v="20"/>
    <x v="2"/>
    <d v="2016-12-09T00:00:00"/>
    <x v="8"/>
    <n v="5762450"/>
    <n v="20"/>
    <n v="1"/>
  </r>
  <r>
    <s v="COUNTY"/>
    <x v="83"/>
    <s v="892079"/>
    <n v="20"/>
    <n v="20"/>
    <x v="2"/>
    <d v="2016-12-12T00:00:00"/>
    <x v="8"/>
    <n v="5742520"/>
    <n v="20"/>
    <n v="1"/>
  </r>
  <r>
    <s v="COUNTY"/>
    <x v="83"/>
    <s v="892957"/>
    <n v="20"/>
    <n v="20"/>
    <x v="2"/>
    <d v="2016-12-13T00:00:00"/>
    <x v="8"/>
    <n v="5013056"/>
    <n v="20"/>
    <n v="1"/>
  </r>
  <r>
    <s v="COUNTY"/>
    <x v="83"/>
    <s v="892958"/>
    <n v="20"/>
    <n v="20"/>
    <x v="2"/>
    <d v="2016-12-13T00:00:00"/>
    <x v="8"/>
    <n v="5778980"/>
    <n v="20"/>
    <n v="1"/>
  </r>
  <r>
    <s v="COUNTY"/>
    <x v="83"/>
    <s v="892960"/>
    <n v="20"/>
    <n v="20"/>
    <x v="2"/>
    <d v="2016-12-13T00:00:00"/>
    <x v="8"/>
    <n v="5005604"/>
    <n v="20"/>
    <n v="1"/>
  </r>
  <r>
    <s v="COUNTY"/>
    <x v="83"/>
    <s v="892962"/>
    <n v="20"/>
    <n v="20"/>
    <x v="2"/>
    <d v="2016-12-13T00:00:00"/>
    <x v="8"/>
    <n v="5708380"/>
    <n v="20"/>
    <n v="1"/>
  </r>
  <r>
    <s v="COUNTY"/>
    <x v="83"/>
    <s v="893025"/>
    <n v="20"/>
    <n v="20"/>
    <x v="2"/>
    <d v="2016-12-13T00:00:00"/>
    <x v="8"/>
    <n v="5776040"/>
    <n v="20"/>
    <n v="1"/>
  </r>
  <r>
    <s v="COUNTY"/>
    <x v="83"/>
    <s v="893045"/>
    <n v="20"/>
    <n v="20"/>
    <x v="2"/>
    <d v="2016-12-13T00:00:00"/>
    <x v="8"/>
    <n v="5748430"/>
    <n v="20"/>
    <n v="1"/>
  </r>
  <r>
    <s v="AWH"/>
    <x v="83"/>
    <s v="894067"/>
    <n v="20"/>
    <n v="20"/>
    <x v="2"/>
    <d v="2016-12-16T00:00:00"/>
    <x v="8"/>
    <n v="5763740"/>
    <n v="20"/>
    <n v="1"/>
  </r>
  <r>
    <s v="COUNTY"/>
    <x v="83"/>
    <s v="895555"/>
    <n v="20"/>
    <n v="20"/>
    <x v="2"/>
    <d v="2016-12-20T00:00:00"/>
    <x v="8"/>
    <n v="5776800"/>
    <n v="20"/>
    <n v="1"/>
  </r>
  <r>
    <s v="COUNTY"/>
    <x v="83"/>
    <s v="895983"/>
    <n v="20"/>
    <n v="20"/>
    <x v="2"/>
    <d v="2016-12-20T00:00:00"/>
    <x v="8"/>
    <n v="5742680"/>
    <n v="20"/>
    <n v="1"/>
  </r>
  <r>
    <s v="COUNTY"/>
    <x v="83"/>
    <s v="896262"/>
    <n v="20"/>
    <n v="20"/>
    <x v="2"/>
    <d v="2016-12-22T00:00:00"/>
    <x v="8"/>
    <n v="5016108"/>
    <n v="20"/>
    <n v="1"/>
  </r>
  <r>
    <s v="COUNTY"/>
    <x v="83"/>
    <s v="896378"/>
    <n v="20"/>
    <n v="20"/>
    <x v="2"/>
    <d v="2016-12-22T00:00:00"/>
    <x v="8"/>
    <n v="5735050"/>
    <n v="20"/>
    <n v="1"/>
  </r>
  <r>
    <s v="COUNTY"/>
    <x v="83"/>
    <s v="897142"/>
    <n v="20"/>
    <n v="20"/>
    <x v="2"/>
    <d v="2016-12-27T00:00:00"/>
    <x v="8"/>
    <n v="5779670"/>
    <n v="20"/>
    <n v="1"/>
  </r>
  <r>
    <s v="COUNTY"/>
    <x v="83"/>
    <s v="897309"/>
    <n v="20"/>
    <n v="20"/>
    <x v="2"/>
    <d v="2016-12-27T00:00:00"/>
    <x v="8"/>
    <n v="5006472"/>
    <n v="20"/>
    <n v="1"/>
  </r>
  <r>
    <s v="COUNTY"/>
    <x v="83"/>
    <s v="897310"/>
    <n v="20"/>
    <n v="20"/>
    <x v="2"/>
    <d v="2016-12-27T00:00:00"/>
    <x v="8"/>
    <n v="5736870"/>
    <n v="20"/>
    <n v="1"/>
  </r>
  <r>
    <s v="COUNTY"/>
    <x v="83"/>
    <s v="897469"/>
    <n v="20"/>
    <n v="20"/>
    <x v="2"/>
    <d v="2016-12-28T00:00:00"/>
    <x v="8"/>
    <n v="5729240"/>
    <n v="20"/>
    <n v="1"/>
  </r>
  <r>
    <s v="COUNTY"/>
    <x v="83"/>
    <s v="897471"/>
    <n v="20"/>
    <n v="20"/>
    <x v="2"/>
    <d v="2016-12-28T00:00:00"/>
    <x v="8"/>
    <n v="5739580"/>
    <n v="20"/>
    <n v="1"/>
  </r>
  <r>
    <s v="COUNTY"/>
    <x v="83"/>
    <s v="898474"/>
    <n v="20"/>
    <n v="20"/>
    <x v="2"/>
    <d v="2016-12-28T00:00:00"/>
    <x v="8"/>
    <n v="5772460"/>
    <n v="20"/>
    <n v="1"/>
  </r>
  <r>
    <s v="COUNTY"/>
    <x v="83"/>
    <s v="898475"/>
    <n v="20"/>
    <n v="20"/>
    <x v="2"/>
    <d v="2016-12-28T00:00:00"/>
    <x v="8"/>
    <n v="5775040"/>
    <n v="20"/>
    <n v="1"/>
  </r>
  <r>
    <s v="COUNTY"/>
    <x v="83"/>
    <s v="898777"/>
    <n v="20"/>
    <n v="20"/>
    <x v="2"/>
    <d v="2016-12-30T00:00:00"/>
    <x v="8"/>
    <n v="5007661"/>
    <n v="20"/>
    <n v="1"/>
  </r>
  <r>
    <s v="COUNTY"/>
    <x v="83"/>
    <s v="898823"/>
    <n v="20"/>
    <n v="20"/>
    <x v="2"/>
    <d v="2016-12-30T00:00:00"/>
    <x v="8"/>
    <n v="5007058"/>
    <n v="20"/>
    <n v="1"/>
  </r>
  <r>
    <s v="COUNTY"/>
    <x v="83"/>
    <s v="898824"/>
    <n v="20"/>
    <n v="20"/>
    <x v="2"/>
    <d v="2016-12-30T00:00:00"/>
    <x v="8"/>
    <n v="5757530"/>
    <n v="20"/>
    <n v="1"/>
  </r>
  <r>
    <s v="COUNTY"/>
    <x v="83"/>
    <s v="898827"/>
    <n v="20"/>
    <n v="20"/>
    <x v="2"/>
    <d v="2016-12-30T00:00:00"/>
    <x v="8"/>
    <n v="5005530"/>
    <n v="20"/>
    <n v="1"/>
  </r>
  <r>
    <s v="COUNTY"/>
    <x v="83"/>
    <s v="898979"/>
    <n v="20"/>
    <n v="20"/>
    <x v="2"/>
    <d v="2016-12-30T00:00:00"/>
    <x v="8"/>
    <n v="5761890"/>
    <n v="20"/>
    <n v="1"/>
  </r>
  <r>
    <s v="COUNTY"/>
    <x v="83"/>
    <s v="898980"/>
    <n v="20"/>
    <n v="20"/>
    <x v="2"/>
    <d v="2016-12-30T00:00:00"/>
    <x v="8"/>
    <n v="5769980"/>
    <n v="20"/>
    <n v="1"/>
  </r>
  <r>
    <s v="COUNTY"/>
    <x v="83"/>
    <s v="899834"/>
    <n v="20"/>
    <n v="20"/>
    <x v="2"/>
    <d v="2016-12-30T00:00:00"/>
    <x v="8"/>
    <n v="5759760"/>
    <n v="20"/>
    <n v="1"/>
  </r>
  <r>
    <s v="COUNTY"/>
    <x v="83"/>
    <s v="905608"/>
    <n v="20"/>
    <n v="20"/>
    <x v="2"/>
    <d v="2016-12-30T00:00:00"/>
    <x v="8"/>
    <n v="5016374"/>
    <n v="20"/>
    <n v="1"/>
  </r>
  <r>
    <s v="COUNTY"/>
    <x v="83"/>
    <s v="899893"/>
    <n v="20"/>
    <n v="20"/>
    <x v="2"/>
    <d v="2016-12-31T00:00:00"/>
    <x v="8"/>
    <n v="5746470"/>
    <n v="20"/>
    <n v="1"/>
  </r>
  <r>
    <s v="COUNTY"/>
    <x v="83"/>
    <s v="905190"/>
    <n v="20"/>
    <n v="20"/>
    <x v="2"/>
    <d v="2016-12-31T00:00:00"/>
    <x v="8"/>
    <n v="5759320"/>
    <n v="20"/>
    <n v="1"/>
  </r>
  <r>
    <s v="COUNTY"/>
    <x v="83"/>
    <s v="905678"/>
    <n v="20"/>
    <n v="20"/>
    <x v="2"/>
    <d v="2016-12-31T00:00:00"/>
    <x v="8"/>
    <n v="5740440"/>
    <n v="20"/>
    <n v="1"/>
  </r>
  <r>
    <s v="COUNTY"/>
    <x v="83"/>
    <s v="0"/>
    <n v="20"/>
    <n v="20"/>
    <x v="2"/>
    <d v="2017-01-02T00:00:00"/>
    <x v="9"/>
    <n v="5777040"/>
    <n v="20"/>
    <n v="1"/>
  </r>
  <r>
    <s v="COUNTY"/>
    <x v="83"/>
    <s v="905751"/>
    <n v="20"/>
    <n v="20"/>
    <x v="2"/>
    <d v="2017-01-03T00:00:00"/>
    <x v="9"/>
    <n v="5772730"/>
    <n v="20"/>
    <n v="1"/>
  </r>
  <r>
    <s v="COUNTY"/>
    <x v="83"/>
    <s v="906994"/>
    <n v="20"/>
    <n v="20"/>
    <x v="2"/>
    <d v="2017-01-03T00:00:00"/>
    <x v="9"/>
    <n v="5773660"/>
    <n v="20"/>
    <n v="1"/>
  </r>
  <r>
    <s v="COUNTY"/>
    <x v="83"/>
    <s v="905743"/>
    <n v="20"/>
    <n v="20"/>
    <x v="2"/>
    <d v="2017-01-04T00:00:00"/>
    <x v="9"/>
    <n v="5783450"/>
    <n v="20"/>
    <n v="1"/>
  </r>
  <r>
    <s v="COUNTY"/>
    <x v="83"/>
    <s v="906685"/>
    <n v="20"/>
    <n v="20"/>
    <x v="2"/>
    <d v="2017-01-04T00:00:00"/>
    <x v="9"/>
    <n v="5730710"/>
    <n v="20"/>
    <n v="1"/>
  </r>
  <r>
    <s v="COUNTY"/>
    <x v="83"/>
    <s v="907036"/>
    <n v="20"/>
    <n v="20"/>
    <x v="2"/>
    <d v="2017-01-04T00:00:00"/>
    <x v="9"/>
    <n v="5745290"/>
    <n v="20"/>
    <n v="1"/>
  </r>
  <r>
    <s v="COUNTY"/>
    <x v="83"/>
    <s v="906945"/>
    <n v="20"/>
    <n v="20"/>
    <x v="2"/>
    <d v="2017-01-05T00:00:00"/>
    <x v="9"/>
    <n v="5006937"/>
    <n v="20"/>
    <n v="1"/>
  </r>
  <r>
    <s v="COUNTY"/>
    <x v="83"/>
    <s v="907203"/>
    <n v="20"/>
    <n v="20"/>
    <x v="2"/>
    <d v="2017-01-06T00:00:00"/>
    <x v="9"/>
    <n v="5780850"/>
    <n v="20"/>
    <n v="1"/>
  </r>
  <r>
    <s v="COUNTY"/>
    <x v="83"/>
    <s v="908400"/>
    <n v="20"/>
    <n v="20"/>
    <x v="2"/>
    <d v="2017-01-06T00:00:00"/>
    <x v="9"/>
    <n v="5007659"/>
    <n v="20"/>
    <n v="1"/>
  </r>
  <r>
    <s v="COUNTY"/>
    <x v="83"/>
    <s v="907543"/>
    <n v="20"/>
    <n v="20"/>
    <x v="2"/>
    <d v="2017-01-09T00:00:00"/>
    <x v="9"/>
    <n v="5015861"/>
    <n v="20"/>
    <n v="1"/>
  </r>
  <r>
    <s v="COUNTY"/>
    <x v="83"/>
    <s v="908895"/>
    <n v="20"/>
    <n v="20"/>
    <x v="2"/>
    <d v="2017-01-11T00:00:00"/>
    <x v="9"/>
    <n v="5775470"/>
    <n v="20"/>
    <n v="1"/>
  </r>
  <r>
    <s v="COUNTY"/>
    <x v="83"/>
    <s v="908903"/>
    <n v="20"/>
    <n v="20"/>
    <x v="2"/>
    <d v="2017-01-11T00:00:00"/>
    <x v="9"/>
    <n v="5006894"/>
    <n v="20"/>
    <n v="1"/>
  </r>
  <r>
    <s v="COUNTY"/>
    <x v="83"/>
    <s v="910373"/>
    <n v="20"/>
    <n v="20"/>
    <x v="2"/>
    <d v="2017-01-16T00:00:00"/>
    <x v="9"/>
    <n v="5778380"/>
    <n v="20"/>
    <n v="1"/>
  </r>
  <r>
    <s v="COUNTY"/>
    <x v="83"/>
    <s v="910376"/>
    <n v="20"/>
    <n v="20"/>
    <x v="2"/>
    <d v="2017-01-16T00:00:00"/>
    <x v="9"/>
    <n v="5006501"/>
    <n v="20"/>
    <n v="1"/>
  </r>
  <r>
    <s v="COUNTY"/>
    <x v="83"/>
    <s v="910763"/>
    <n v="20"/>
    <n v="20"/>
    <x v="2"/>
    <d v="2017-01-17T00:00:00"/>
    <x v="9"/>
    <n v="5786960"/>
    <n v="20"/>
    <n v="1"/>
  </r>
  <r>
    <s v="COUNTY"/>
    <x v="83"/>
    <s v="912255"/>
    <n v="20"/>
    <n v="20"/>
    <x v="2"/>
    <d v="2017-01-23T00:00:00"/>
    <x v="9"/>
    <n v="5010765"/>
    <n v="20"/>
    <n v="1"/>
  </r>
  <r>
    <s v="COUNTY"/>
    <x v="83"/>
    <s v="912343"/>
    <n v="20"/>
    <n v="20"/>
    <x v="2"/>
    <d v="2017-01-23T00:00:00"/>
    <x v="9"/>
    <n v="5013461"/>
    <n v="20"/>
    <n v="1"/>
  </r>
  <r>
    <s v="COUNTY"/>
    <x v="83"/>
    <s v="913896"/>
    <n v="20"/>
    <n v="20"/>
    <x v="2"/>
    <d v="2017-01-27T00:00:00"/>
    <x v="9"/>
    <n v="5781460"/>
    <n v="20"/>
    <n v="1"/>
  </r>
  <r>
    <s v="COUNTY"/>
    <x v="83"/>
    <s v="915949"/>
    <n v="20"/>
    <n v="20"/>
    <x v="2"/>
    <d v="2017-01-31T00:00:00"/>
    <x v="9"/>
    <n v="5787620"/>
    <n v="20"/>
    <n v="1"/>
  </r>
  <r>
    <s v="COUNTY"/>
    <x v="83"/>
    <s v="916752"/>
    <n v="20"/>
    <n v="20"/>
    <x v="2"/>
    <d v="2017-02-01T00:00:00"/>
    <x v="10"/>
    <n v="5752870"/>
    <n v="20"/>
    <n v="1"/>
  </r>
  <r>
    <s v="COUNTY"/>
    <x v="83"/>
    <s v="917614"/>
    <n v="20"/>
    <n v="20"/>
    <x v="2"/>
    <d v="2017-02-01T00:00:00"/>
    <x v="10"/>
    <n v="5726580"/>
    <n v="20"/>
    <n v="1"/>
  </r>
  <r>
    <s v="COUNTY"/>
    <x v="83"/>
    <s v="917992"/>
    <n v="20"/>
    <n v="20"/>
    <x v="2"/>
    <d v="2017-02-01T00:00:00"/>
    <x v="10"/>
    <n v="5782970"/>
    <n v="20"/>
    <n v="1"/>
  </r>
  <r>
    <s v="COUNTY"/>
    <x v="83"/>
    <s v="918302"/>
    <n v="20"/>
    <n v="20"/>
    <x v="2"/>
    <d v="2017-02-07T00:00:00"/>
    <x v="10"/>
    <n v="5781290"/>
    <n v="20"/>
    <n v="1"/>
  </r>
  <r>
    <s v="COUNTY"/>
    <x v="83"/>
    <s v="918303"/>
    <n v="20"/>
    <n v="20"/>
    <x v="2"/>
    <d v="2017-02-07T00:00:00"/>
    <x v="10"/>
    <n v="5005691"/>
    <n v="20"/>
    <n v="1"/>
  </r>
  <r>
    <s v="COUNTY"/>
    <x v="83"/>
    <s v="918304"/>
    <n v="20"/>
    <n v="20"/>
    <x v="2"/>
    <d v="2017-02-07T00:00:00"/>
    <x v="10"/>
    <n v="5779460"/>
    <n v="20"/>
    <n v="1"/>
  </r>
  <r>
    <s v="COUNTY"/>
    <x v="83"/>
    <s v="918333"/>
    <n v="20"/>
    <n v="20"/>
    <x v="2"/>
    <d v="2017-02-07T00:00:00"/>
    <x v="10"/>
    <n v="5012277"/>
    <n v="20"/>
    <n v="1"/>
  </r>
  <r>
    <s v="COUNTY"/>
    <x v="83"/>
    <s v="918893"/>
    <n v="20"/>
    <n v="20"/>
    <x v="2"/>
    <d v="2017-02-07T00:00:00"/>
    <x v="10"/>
    <n v="5006975"/>
    <n v="20"/>
    <n v="1"/>
  </r>
  <r>
    <s v="COUNTY"/>
    <x v="83"/>
    <s v="919282"/>
    <n v="20"/>
    <n v="20"/>
    <x v="2"/>
    <d v="2017-02-10T00:00:00"/>
    <x v="10"/>
    <n v="5759710"/>
    <n v="20"/>
    <n v="1"/>
  </r>
  <r>
    <s v="COUNTY"/>
    <x v="83"/>
    <s v="919296"/>
    <n v="20"/>
    <n v="20"/>
    <x v="2"/>
    <d v="2017-02-10T00:00:00"/>
    <x v="10"/>
    <n v="5012725"/>
    <n v="20"/>
    <n v="1"/>
  </r>
  <r>
    <s v="COUNTY"/>
    <x v="83"/>
    <s v="920121"/>
    <n v="20"/>
    <n v="20"/>
    <x v="2"/>
    <d v="2017-02-13T00:00:00"/>
    <x v="10"/>
    <n v="5724430"/>
    <n v="20"/>
    <n v="1"/>
  </r>
  <r>
    <s v="COUNTY"/>
    <x v="83"/>
    <s v="920858"/>
    <n v="20"/>
    <n v="20"/>
    <x v="2"/>
    <d v="2017-02-16T00:00:00"/>
    <x v="10"/>
    <n v="5006579"/>
    <n v="20"/>
    <n v="1"/>
  </r>
  <r>
    <s v="COUNTY"/>
    <x v="83"/>
    <s v="920867"/>
    <n v="20"/>
    <n v="20"/>
    <x v="2"/>
    <d v="2017-02-16T00:00:00"/>
    <x v="10"/>
    <n v="5010695"/>
    <n v="20"/>
    <n v="1"/>
  </r>
  <r>
    <s v="COUNTY"/>
    <x v="83"/>
    <s v="921356"/>
    <n v="20"/>
    <n v="20"/>
    <x v="2"/>
    <d v="2017-02-21T00:00:00"/>
    <x v="10"/>
    <n v="5742710"/>
    <n v="20"/>
    <n v="1"/>
  </r>
  <r>
    <s v="COUNTY"/>
    <x v="83"/>
    <s v="922007"/>
    <n v="20"/>
    <n v="20"/>
    <x v="2"/>
    <d v="2017-02-21T00:00:00"/>
    <x v="10"/>
    <n v="5784560"/>
    <n v="20"/>
    <n v="1"/>
  </r>
  <r>
    <s v="COUNTY"/>
    <x v="83"/>
    <s v="922622"/>
    <n v="20"/>
    <n v="20"/>
    <x v="2"/>
    <d v="2017-02-22T00:00:00"/>
    <x v="10"/>
    <n v="5778060"/>
    <n v="20"/>
    <n v="1"/>
  </r>
  <r>
    <s v="COUNTY"/>
    <x v="83"/>
    <s v="923539"/>
    <n v="20"/>
    <n v="20"/>
    <x v="2"/>
    <d v="2017-02-22T00:00:00"/>
    <x v="10"/>
    <n v="5005649"/>
    <n v="20"/>
    <n v="1"/>
  </r>
  <r>
    <s v="COUNTY"/>
    <x v="83"/>
    <s v="923715"/>
    <n v="20"/>
    <n v="20"/>
    <x v="2"/>
    <d v="2017-02-22T00:00:00"/>
    <x v="10"/>
    <n v="5014222"/>
    <n v="20"/>
    <n v="1"/>
  </r>
  <r>
    <s v="COUNTY"/>
    <x v="83"/>
    <s v="923908"/>
    <n v="20"/>
    <n v="20"/>
    <x v="2"/>
    <d v="2017-02-22T00:00:00"/>
    <x v="10"/>
    <n v="5004778"/>
    <n v="20"/>
    <n v="1"/>
  </r>
  <r>
    <s v="COUNTY"/>
    <x v="83"/>
    <s v="923228"/>
    <n v="20"/>
    <n v="20"/>
    <x v="2"/>
    <d v="2017-02-23T00:00:00"/>
    <x v="10"/>
    <n v="5705570"/>
    <n v="20"/>
    <n v="1"/>
  </r>
  <r>
    <s v="COUNTY"/>
    <x v="83"/>
    <s v="923471"/>
    <n v="20"/>
    <n v="20"/>
    <x v="2"/>
    <d v="2017-02-23T00:00:00"/>
    <x v="10"/>
    <n v="5759330"/>
    <n v="20"/>
    <n v="1"/>
  </r>
  <r>
    <s v="COUNTY"/>
    <x v="83"/>
    <s v="923829"/>
    <n v="20"/>
    <n v="20"/>
    <x v="2"/>
    <d v="2017-02-23T00:00:00"/>
    <x v="10"/>
    <n v="5763800"/>
    <n v="20"/>
    <n v="1"/>
  </r>
  <r>
    <s v="COUNTY"/>
    <x v="83"/>
    <s v="923884"/>
    <n v="20"/>
    <n v="20"/>
    <x v="2"/>
    <d v="2017-02-23T00:00:00"/>
    <x v="10"/>
    <n v="5005243"/>
    <n v="20"/>
    <n v="1"/>
  </r>
  <r>
    <s v="COUNTY"/>
    <x v="83"/>
    <s v="926378"/>
    <n v="20"/>
    <n v="20"/>
    <x v="2"/>
    <d v="2017-02-27T00:00:00"/>
    <x v="10"/>
    <n v="5767160"/>
    <n v="20"/>
    <n v="1"/>
  </r>
  <r>
    <s v="COUNTY"/>
    <x v="83"/>
    <s v="926399"/>
    <n v="20"/>
    <n v="20"/>
    <x v="2"/>
    <d v="2017-02-27T00:00:00"/>
    <x v="10"/>
    <n v="5777060"/>
    <n v="20"/>
    <n v="1"/>
  </r>
  <r>
    <s v="COUNTY"/>
    <x v="83"/>
    <s v="924678"/>
    <n v="20"/>
    <n v="20"/>
    <x v="2"/>
    <d v="2017-02-28T00:00:00"/>
    <x v="10"/>
    <n v="5007546"/>
    <n v="20"/>
    <n v="1"/>
  </r>
  <r>
    <s v="COUNTY"/>
    <x v="83"/>
    <s v="924679"/>
    <n v="20"/>
    <n v="20"/>
    <x v="2"/>
    <d v="2017-02-28T00:00:00"/>
    <x v="10"/>
    <n v="5719730"/>
    <n v="20"/>
    <n v="1"/>
  </r>
  <r>
    <s v="COUNTY"/>
    <x v="83"/>
    <s v="924711"/>
    <n v="20"/>
    <n v="20"/>
    <x v="2"/>
    <d v="2017-02-28T00:00:00"/>
    <x v="10"/>
    <n v="5728000"/>
    <n v="20"/>
    <n v="1"/>
  </r>
  <r>
    <s v="COUNTY"/>
    <x v="83"/>
    <s v="925036"/>
    <n v="20"/>
    <n v="20"/>
    <x v="2"/>
    <d v="2017-02-28T00:00:00"/>
    <x v="10"/>
    <n v="5740890"/>
    <n v="20"/>
    <n v="1"/>
  </r>
  <r>
    <s v="COUNTY"/>
    <x v="83"/>
    <s v="925839"/>
    <n v="20"/>
    <n v="20"/>
    <x v="2"/>
    <d v="2017-02-28T00:00:00"/>
    <x v="10"/>
    <n v="5740340"/>
    <n v="20"/>
    <n v="1"/>
  </r>
  <r>
    <s v="COUNTY"/>
    <x v="83"/>
    <s v="925840"/>
    <n v="20"/>
    <n v="20"/>
    <x v="2"/>
    <d v="2017-02-28T00:00:00"/>
    <x v="10"/>
    <n v="5004042"/>
    <n v="20"/>
    <n v="1"/>
  </r>
  <r>
    <s v="COUNTY"/>
    <x v="83"/>
    <s v="925841"/>
    <n v="20"/>
    <n v="20"/>
    <x v="2"/>
    <d v="2017-02-28T00:00:00"/>
    <x v="10"/>
    <n v="5004664"/>
    <n v="20"/>
    <n v="1"/>
  </r>
  <r>
    <s v="COUNTY"/>
    <x v="83"/>
    <s v="925844"/>
    <n v="20"/>
    <n v="20"/>
    <x v="2"/>
    <d v="2017-02-28T00:00:00"/>
    <x v="10"/>
    <n v="5703750"/>
    <n v="20"/>
    <n v="1"/>
  </r>
  <r>
    <s v="COUNTY"/>
    <x v="83"/>
    <s v="925845"/>
    <n v="20"/>
    <n v="20"/>
    <x v="2"/>
    <d v="2017-02-28T00:00:00"/>
    <x v="10"/>
    <n v="5762280"/>
    <n v="20"/>
    <n v="1"/>
  </r>
  <r>
    <s v="COUNTY"/>
    <x v="83"/>
    <s v="926368"/>
    <n v="20"/>
    <n v="20"/>
    <x v="2"/>
    <d v="2017-02-28T00:00:00"/>
    <x v="10"/>
    <n v="5005236"/>
    <n v="20"/>
    <n v="1"/>
  </r>
  <r>
    <s v="COUNTY"/>
    <x v="83"/>
    <s v="926369"/>
    <n v="20"/>
    <n v="20"/>
    <x v="2"/>
    <d v="2017-02-28T00:00:00"/>
    <x v="10"/>
    <n v="5005542"/>
    <n v="20"/>
    <n v="1"/>
  </r>
  <r>
    <s v="COUNTY"/>
    <x v="83"/>
    <s v="927359"/>
    <n v="20"/>
    <n v="20"/>
    <x v="2"/>
    <d v="2017-03-01T00:00:00"/>
    <x v="11"/>
    <n v="5768440"/>
    <n v="20"/>
    <n v="1"/>
  </r>
  <r>
    <s v="COUNTY"/>
    <x v="83"/>
    <s v="927446"/>
    <n v="20"/>
    <n v="20"/>
    <x v="2"/>
    <d v="2017-03-01T00:00:00"/>
    <x v="11"/>
    <n v="5004780"/>
    <n v="20"/>
    <n v="1"/>
  </r>
  <r>
    <s v="COUNTY"/>
    <x v="83"/>
    <s v="927623"/>
    <n v="20"/>
    <n v="20"/>
    <x v="2"/>
    <d v="2017-03-01T00:00:00"/>
    <x v="11"/>
    <n v="5004612"/>
    <n v="20"/>
    <n v="1"/>
  </r>
  <r>
    <s v="SpokCity"/>
    <x v="83"/>
    <s v="927625"/>
    <n v="20"/>
    <n v="20"/>
    <x v="2"/>
    <d v="2017-03-01T00:00:00"/>
    <x v="11"/>
    <n v="5736420"/>
    <n v="20"/>
    <n v="1"/>
  </r>
  <r>
    <s v="COUNTY"/>
    <x v="83"/>
    <s v="927671"/>
    <n v="20"/>
    <n v="20"/>
    <x v="2"/>
    <d v="2017-03-01T00:00:00"/>
    <x v="11"/>
    <n v="5726680"/>
    <n v="20"/>
    <n v="1"/>
  </r>
  <r>
    <s v="COUNTY"/>
    <x v="83"/>
    <s v="928537"/>
    <n v="20"/>
    <n v="20"/>
    <x v="2"/>
    <d v="2017-03-01T00:00:00"/>
    <x v="11"/>
    <n v="5785810"/>
    <n v="20"/>
    <n v="1"/>
  </r>
  <r>
    <s v="COUNTY"/>
    <x v="83"/>
    <s v="927601"/>
    <n v="20"/>
    <n v="20"/>
    <x v="2"/>
    <d v="2017-03-06T00:00:00"/>
    <x v="11"/>
    <n v="5784980"/>
    <n v="20"/>
    <n v="1"/>
  </r>
  <r>
    <s v="COUNTY"/>
    <x v="83"/>
    <s v="927602"/>
    <n v="20"/>
    <n v="20"/>
    <x v="2"/>
    <d v="2017-03-06T00:00:00"/>
    <x v="11"/>
    <n v="5004932"/>
    <n v="20"/>
    <n v="1"/>
  </r>
  <r>
    <s v="COUNTY"/>
    <x v="83"/>
    <s v="927608"/>
    <n v="20"/>
    <n v="20"/>
    <x v="2"/>
    <d v="2017-03-06T00:00:00"/>
    <x v="11"/>
    <n v="5785840"/>
    <n v="20"/>
    <n v="1"/>
  </r>
  <r>
    <s v="COUNTY"/>
    <x v="83"/>
    <s v="927610"/>
    <n v="20"/>
    <n v="20"/>
    <x v="2"/>
    <d v="2017-03-06T00:00:00"/>
    <x v="11"/>
    <n v="5004767"/>
    <n v="20"/>
    <n v="1"/>
  </r>
  <r>
    <s v="COUNTY"/>
    <x v="83"/>
    <s v="927679"/>
    <n v="20"/>
    <n v="20"/>
    <x v="2"/>
    <d v="2017-03-06T00:00:00"/>
    <x v="11"/>
    <n v="5782350"/>
    <n v="20"/>
    <n v="1"/>
  </r>
  <r>
    <s v="COUNTY"/>
    <x v="83"/>
    <s v="927681"/>
    <n v="20"/>
    <n v="20"/>
    <x v="2"/>
    <d v="2017-03-06T00:00:00"/>
    <x v="11"/>
    <n v="5016011"/>
    <n v="20"/>
    <n v="1"/>
  </r>
  <r>
    <s v="COUNTY"/>
    <x v="83"/>
    <s v="927682"/>
    <n v="20"/>
    <n v="20"/>
    <x v="2"/>
    <d v="2017-03-06T00:00:00"/>
    <x v="11"/>
    <n v="5015838"/>
    <n v="20"/>
    <n v="1"/>
  </r>
  <r>
    <s v="COUNTY"/>
    <x v="83"/>
    <s v="928971"/>
    <n v="20"/>
    <n v="20"/>
    <x v="2"/>
    <d v="2017-03-07T00:00:00"/>
    <x v="11"/>
    <n v="5748960"/>
    <n v="20"/>
    <n v="1"/>
  </r>
  <r>
    <s v="COUNTY"/>
    <x v="83"/>
    <s v="928973"/>
    <n v="20"/>
    <n v="20"/>
    <x v="2"/>
    <d v="2017-03-07T00:00:00"/>
    <x v="11"/>
    <n v="5015086"/>
    <n v="20"/>
    <n v="1"/>
  </r>
  <r>
    <s v="COUNTY"/>
    <x v="83"/>
    <s v="928974"/>
    <n v="20"/>
    <n v="20"/>
    <x v="2"/>
    <d v="2017-03-07T00:00:00"/>
    <x v="11"/>
    <n v="5776110"/>
    <n v="20"/>
    <n v="1"/>
  </r>
  <r>
    <s v="COUNTY"/>
    <x v="83"/>
    <s v="928975"/>
    <n v="20"/>
    <n v="20"/>
    <x v="2"/>
    <d v="2017-03-07T00:00:00"/>
    <x v="11"/>
    <n v="5781430"/>
    <n v="20"/>
    <n v="1"/>
  </r>
  <r>
    <s v="COUNTY"/>
    <x v="83"/>
    <s v="929047"/>
    <n v="20"/>
    <n v="20"/>
    <x v="2"/>
    <d v="2017-03-08T00:00:00"/>
    <x v="11"/>
    <n v="5004115"/>
    <n v="20"/>
    <n v="1"/>
  </r>
  <r>
    <s v="COUNTY"/>
    <x v="83"/>
    <s v="929049"/>
    <n v="20"/>
    <n v="20"/>
    <x v="2"/>
    <d v="2017-03-08T00:00:00"/>
    <x v="11"/>
    <n v="5004714"/>
    <n v="20"/>
    <n v="1"/>
  </r>
  <r>
    <s v="COUNTY"/>
    <x v="83"/>
    <s v="929050"/>
    <n v="20"/>
    <n v="20"/>
    <x v="2"/>
    <d v="2017-03-08T00:00:00"/>
    <x v="11"/>
    <n v="5728580"/>
    <n v="20"/>
    <n v="1"/>
  </r>
  <r>
    <s v="COUNTY"/>
    <x v="83"/>
    <s v="929057"/>
    <n v="20"/>
    <n v="20"/>
    <x v="2"/>
    <d v="2017-03-08T00:00:00"/>
    <x v="11"/>
    <n v="5738610"/>
    <n v="20"/>
    <n v="1"/>
  </r>
  <r>
    <s v="COUNTY"/>
    <x v="83"/>
    <s v="929381"/>
    <n v="20"/>
    <n v="20"/>
    <x v="2"/>
    <d v="2017-03-08T00:00:00"/>
    <x v="11"/>
    <n v="5726610"/>
    <n v="20"/>
    <n v="1"/>
  </r>
  <r>
    <s v="COUNTY"/>
    <x v="83"/>
    <s v="929423"/>
    <n v="20"/>
    <n v="20"/>
    <x v="2"/>
    <d v="2017-03-08T00:00:00"/>
    <x v="11"/>
    <n v="5005551"/>
    <n v="20"/>
    <n v="1"/>
  </r>
  <r>
    <s v="COUNTY"/>
    <x v="83"/>
    <s v="929758"/>
    <n v="20"/>
    <n v="20"/>
    <x v="2"/>
    <d v="2017-03-10T00:00:00"/>
    <x v="11"/>
    <n v="5778110"/>
    <n v="20"/>
    <n v="1"/>
  </r>
  <r>
    <s v="COUNTY"/>
    <x v="83"/>
    <s v="929759"/>
    <n v="20"/>
    <n v="20"/>
    <x v="2"/>
    <d v="2017-03-10T00:00:00"/>
    <x v="11"/>
    <n v="5788230"/>
    <n v="20"/>
    <n v="1"/>
  </r>
  <r>
    <s v="COUNTY"/>
    <x v="83"/>
    <s v="929762"/>
    <n v="20"/>
    <n v="20"/>
    <x v="2"/>
    <d v="2017-03-10T00:00:00"/>
    <x v="11"/>
    <n v="5741120"/>
    <n v="20"/>
    <n v="1"/>
  </r>
  <r>
    <s v="COUNTY"/>
    <x v="83"/>
    <s v="929842"/>
    <n v="20"/>
    <n v="20"/>
    <x v="2"/>
    <d v="2017-03-10T00:00:00"/>
    <x v="11"/>
    <n v="5791260"/>
    <n v="20"/>
    <n v="1"/>
  </r>
  <r>
    <s v="COUNTY"/>
    <x v="83"/>
    <s v="930683"/>
    <n v="20"/>
    <n v="20"/>
    <x v="2"/>
    <d v="2017-03-10T00:00:00"/>
    <x v="11"/>
    <n v="5788870"/>
    <n v="20"/>
    <n v="1"/>
  </r>
  <r>
    <s v="COUNTY"/>
    <x v="83"/>
    <s v="930790"/>
    <n v="20"/>
    <n v="20"/>
    <x v="2"/>
    <d v="2017-03-13T00:00:00"/>
    <x v="11"/>
    <n v="5784680"/>
    <n v="20"/>
    <n v="1"/>
  </r>
  <r>
    <s v="COUNTY"/>
    <x v="83"/>
    <s v="931518"/>
    <n v="20"/>
    <n v="20"/>
    <x v="2"/>
    <d v="2017-03-13T00:00:00"/>
    <x v="11"/>
    <n v="5001053"/>
    <n v="20"/>
    <n v="1"/>
  </r>
  <r>
    <s v="COUNTY"/>
    <x v="83"/>
    <s v="931587"/>
    <n v="20"/>
    <n v="20"/>
    <x v="2"/>
    <d v="2017-03-13T00:00:00"/>
    <x v="11"/>
    <n v="5724670"/>
    <n v="20"/>
    <n v="1"/>
  </r>
  <r>
    <s v="COUNTY"/>
    <x v="83"/>
    <s v="931621"/>
    <n v="20"/>
    <n v="20"/>
    <x v="2"/>
    <d v="2017-03-13T00:00:00"/>
    <x v="11"/>
    <n v="5782580"/>
    <n v="20"/>
    <n v="1"/>
  </r>
  <r>
    <s v="COUNTY"/>
    <x v="83"/>
    <s v="932000"/>
    <n v="20"/>
    <n v="20"/>
    <x v="2"/>
    <d v="2017-03-13T00:00:00"/>
    <x v="11"/>
    <n v="5777240"/>
    <n v="20"/>
    <n v="1"/>
  </r>
  <r>
    <s v="COUNTY"/>
    <x v="83"/>
    <s v="931159"/>
    <n v="20"/>
    <n v="20"/>
    <x v="2"/>
    <d v="2017-03-16T00:00:00"/>
    <x v="11"/>
    <n v="5007472"/>
    <n v="20"/>
    <n v="1"/>
  </r>
  <r>
    <s v="COUNTY"/>
    <x v="83"/>
    <s v="931642"/>
    <n v="20"/>
    <n v="20"/>
    <x v="2"/>
    <d v="2017-03-16T00:00:00"/>
    <x v="11"/>
    <n v="5791260"/>
    <n v="20"/>
    <n v="1"/>
  </r>
  <r>
    <s v="COUNTY"/>
    <x v="83"/>
    <s v="932101"/>
    <n v="20"/>
    <n v="20"/>
    <x v="2"/>
    <d v="2017-03-17T00:00:00"/>
    <x v="11"/>
    <n v="5010728"/>
    <n v="20"/>
    <n v="1"/>
  </r>
  <r>
    <s v="COUNTY"/>
    <x v="83"/>
    <s v="933963"/>
    <n v="20"/>
    <n v="20"/>
    <x v="2"/>
    <d v="2017-03-20T00:00:00"/>
    <x v="11"/>
    <n v="5004763"/>
    <n v="20"/>
    <n v="1"/>
  </r>
  <r>
    <s v="COUNTY"/>
    <x v="83"/>
    <s v="933972"/>
    <n v="20"/>
    <n v="20"/>
    <x v="2"/>
    <d v="2017-03-22T00:00:00"/>
    <x v="11"/>
    <n v="5730460"/>
    <n v="20"/>
    <n v="1"/>
  </r>
  <r>
    <s v="COUNTY"/>
    <x v="83"/>
    <s v="933975"/>
    <n v="20"/>
    <n v="20"/>
    <x v="2"/>
    <d v="2017-03-22T00:00:00"/>
    <x v="11"/>
    <n v="5780550"/>
    <n v="20"/>
    <n v="1"/>
  </r>
  <r>
    <s v="COUNTY"/>
    <x v="83"/>
    <s v="934887"/>
    <n v="20"/>
    <n v="20"/>
    <x v="2"/>
    <d v="2017-03-23T00:00:00"/>
    <x v="11"/>
    <n v="5005728"/>
    <n v="20"/>
    <n v="1"/>
  </r>
  <r>
    <s v="COUNTY"/>
    <x v="83"/>
    <s v="936771"/>
    <n v="20"/>
    <n v="20"/>
    <x v="2"/>
    <d v="2017-03-23T00:00:00"/>
    <x v="11"/>
    <n v="5762750"/>
    <n v="20"/>
    <n v="1"/>
  </r>
  <r>
    <s v="COUNTY"/>
    <x v="83"/>
    <s v="934932"/>
    <n v="20"/>
    <n v="20"/>
    <x v="2"/>
    <d v="2017-03-24T00:00:00"/>
    <x v="11"/>
    <n v="5779830"/>
    <n v="20"/>
    <n v="1"/>
  </r>
  <r>
    <s v="COUNTY"/>
    <x v="83"/>
    <s v="934935"/>
    <n v="20"/>
    <n v="20"/>
    <x v="2"/>
    <d v="2017-03-24T00:00:00"/>
    <x v="11"/>
    <n v="5757630"/>
    <n v="20"/>
    <n v="1"/>
  </r>
  <r>
    <s v="COUNTY"/>
    <x v="83"/>
    <s v="934936"/>
    <n v="20"/>
    <n v="20"/>
    <x v="2"/>
    <d v="2017-03-24T00:00:00"/>
    <x v="11"/>
    <n v="5748440"/>
    <n v="20"/>
    <n v="1"/>
  </r>
  <r>
    <s v="COUNTY"/>
    <x v="83"/>
    <s v="934937"/>
    <n v="20"/>
    <n v="20"/>
    <x v="2"/>
    <d v="2017-03-24T00:00:00"/>
    <x v="11"/>
    <n v="5766210"/>
    <n v="20"/>
    <n v="1"/>
  </r>
  <r>
    <s v="COUNTY"/>
    <x v="83"/>
    <s v="936219"/>
    <n v="20"/>
    <n v="20"/>
    <x v="2"/>
    <d v="2017-03-27T00:00:00"/>
    <x v="11"/>
    <n v="5770220"/>
    <n v="20"/>
    <n v="1"/>
  </r>
  <r>
    <s v="COUNTY"/>
    <x v="83"/>
    <s v="936699"/>
    <n v="20"/>
    <n v="20"/>
    <x v="2"/>
    <d v="2017-03-27T00:00:00"/>
    <x v="11"/>
    <n v="5004120"/>
    <n v="20"/>
    <n v="1"/>
  </r>
  <r>
    <s v="COUNTY"/>
    <x v="83"/>
    <s v="937394"/>
    <n v="20"/>
    <n v="20"/>
    <x v="2"/>
    <d v="2017-03-30T00:00:00"/>
    <x v="11"/>
    <n v="5778310"/>
    <n v="20"/>
    <n v="1"/>
  </r>
  <r>
    <s v="COUNTY"/>
    <x v="83"/>
    <s v="937396"/>
    <n v="20"/>
    <n v="20"/>
    <x v="2"/>
    <d v="2017-03-30T00:00:00"/>
    <x v="11"/>
    <n v="5014594"/>
    <n v="20"/>
    <n v="1"/>
  </r>
  <r>
    <s v="COUNTY"/>
    <x v="83"/>
    <s v="937743"/>
    <n v="20"/>
    <n v="20"/>
    <x v="2"/>
    <d v="2017-03-30T00:00:00"/>
    <x v="11"/>
    <n v="5016748"/>
    <n v="20"/>
    <n v="1"/>
  </r>
  <r>
    <s v="COUNTY"/>
    <x v="83"/>
    <s v="937853"/>
    <n v="20"/>
    <n v="20"/>
    <x v="2"/>
    <d v="2017-03-30T00:00:00"/>
    <x v="11"/>
    <n v="5783610"/>
    <n v="20"/>
    <n v="1"/>
  </r>
  <r>
    <s v="COUNTY"/>
    <x v="83"/>
    <s v="938855"/>
    <n v="20"/>
    <n v="20"/>
    <x v="2"/>
    <d v="2017-03-30T00:00:00"/>
    <x v="11"/>
    <n v="5780040"/>
    <n v="20"/>
    <n v="1"/>
  </r>
  <r>
    <s v="COUNTY"/>
    <x v="83"/>
    <s v="938903"/>
    <n v="20"/>
    <n v="20"/>
    <x v="2"/>
    <d v="2017-03-31T00:00:00"/>
    <x v="11"/>
    <n v="5777330"/>
    <n v="20"/>
    <n v="1"/>
  </r>
  <r>
    <s v="COUNTY"/>
    <x v="83"/>
    <s v="939288"/>
    <n v="20"/>
    <n v="20"/>
    <x v="2"/>
    <d v="2017-03-31T00:00:00"/>
    <x v="11"/>
    <n v="5779680"/>
    <n v="20"/>
    <n v="1"/>
  </r>
  <r>
    <s v="AWH"/>
    <x v="84"/>
    <s v="830759"/>
    <n v="13"/>
    <n v="13"/>
    <x v="2"/>
    <d v="2016-07-25T00:00:00"/>
    <x v="3"/>
    <n v="5010984"/>
    <n v="13"/>
    <n v="1"/>
  </r>
  <r>
    <s v="COUNTY"/>
    <x v="84"/>
    <s v="851289"/>
    <n v="13"/>
    <n v="13"/>
    <x v="2"/>
    <d v="2016-09-12T00:00:00"/>
    <x v="5"/>
    <n v="5785450"/>
    <n v="13"/>
    <n v="1"/>
  </r>
  <r>
    <s v="SpokCity"/>
    <x v="84"/>
    <s v="889116"/>
    <n v="13"/>
    <n v="13"/>
    <x v="2"/>
    <d v="2016-11-25T00:00:00"/>
    <x v="7"/>
    <n v="5719150"/>
    <n v="13"/>
    <n v="1"/>
  </r>
  <r>
    <s v="COUNTY"/>
    <x v="84"/>
    <s v="898929"/>
    <n v="13"/>
    <n v="13"/>
    <x v="2"/>
    <d v="2016-12-29T00:00:00"/>
    <x v="8"/>
    <n v="5010651"/>
    <n v="13"/>
    <n v="1"/>
  </r>
  <r>
    <s v="COUNTY"/>
    <x v="84"/>
    <s v="905665"/>
    <n v="12"/>
    <n v="12"/>
    <x v="2"/>
    <d v="2016-12-31T00:00:00"/>
    <x v="8"/>
    <n v="5774110"/>
    <n v="13"/>
    <n v="0.92307692307692313"/>
  </r>
  <r>
    <s v="COUNTY"/>
    <x v="84"/>
    <s v="907057"/>
    <n v="13"/>
    <n v="13"/>
    <x v="2"/>
    <d v="2017-01-05T00:00:00"/>
    <x v="9"/>
    <n v="5778330"/>
    <n v="13"/>
    <n v="1"/>
  </r>
  <r>
    <s v="COUNTY"/>
    <x v="84"/>
    <s v="914226"/>
    <n v="13"/>
    <n v="13"/>
    <x v="2"/>
    <d v="2017-01-27T00:00:00"/>
    <x v="9"/>
    <n v="5010620"/>
    <n v="13"/>
    <n v="1"/>
  </r>
  <r>
    <s v="AWH"/>
    <x v="84"/>
    <s v="915897"/>
    <n v="13"/>
    <n v="13"/>
    <x v="2"/>
    <d v="2017-01-30T00:00:00"/>
    <x v="9"/>
    <n v="5010602"/>
    <n v="13"/>
    <n v="1"/>
  </r>
  <r>
    <s v="COUNTY"/>
    <x v="84"/>
    <s v="917646"/>
    <n v="-13"/>
    <n v="13"/>
    <x v="2"/>
    <d v="2017-02-01T00:00:00"/>
    <x v="10"/>
    <n v="5778330"/>
    <n v="13"/>
    <n v="-1"/>
  </r>
  <r>
    <s v="COUNTY"/>
    <x v="84"/>
    <s v="923603"/>
    <n v="13"/>
    <n v="13"/>
    <x v="2"/>
    <d v="2017-02-24T00:00:00"/>
    <x v="10"/>
    <n v="5001456"/>
    <n v="13"/>
    <n v="1"/>
  </r>
  <r>
    <s v="AWH"/>
    <x v="84"/>
    <s v="925072"/>
    <n v="13"/>
    <n v="13"/>
    <x v="2"/>
    <d v="2017-02-27T00:00:00"/>
    <x v="10"/>
    <n v="5746930"/>
    <n v="13"/>
    <n v="1"/>
  </r>
  <r>
    <s v="AWH"/>
    <x v="84"/>
    <s v="925076"/>
    <n v="13"/>
    <n v="13"/>
    <x v="2"/>
    <d v="2017-02-28T00:00:00"/>
    <x v="10"/>
    <n v="5746930"/>
    <n v="13"/>
    <n v="1"/>
  </r>
  <r>
    <s v="AWH"/>
    <x v="84"/>
    <s v="933078"/>
    <n v="-26"/>
    <n v="26"/>
    <x v="2"/>
    <d v="2017-03-20T00:00:00"/>
    <x v="11"/>
    <n v="5746930"/>
    <n v="13"/>
    <n v="-2"/>
  </r>
  <r>
    <s v="COUNTY"/>
    <x v="85"/>
    <s v="793558"/>
    <n v="-199.68"/>
    <n v="199.68"/>
    <x v="3"/>
    <d v="2016-05-10T00:00:00"/>
    <x v="1"/>
    <n v="5780970"/>
    <n v="13"/>
    <n v="-15.360000000000001"/>
  </r>
  <r>
    <s v="COUNTY"/>
    <x v="86"/>
    <s v="812823"/>
    <n v="66.66"/>
    <n v="66.66"/>
    <x v="2"/>
    <d v="2016-06-14T00:00:00"/>
    <x v="2"/>
    <n v="5782880"/>
    <n v="66.66"/>
    <n v="1"/>
  </r>
  <r>
    <s v="COUNTY"/>
    <x v="87"/>
    <s v="829504"/>
    <n v="37.17"/>
    <n v="37.17"/>
    <x v="2"/>
    <d v="2016-07-26T00:00:00"/>
    <x v="3"/>
    <n v="5782880"/>
    <n v="37.17"/>
    <n v="1"/>
  </r>
  <r>
    <s v="COUNTY"/>
    <x v="87"/>
    <s v="829725"/>
    <n v="37.17"/>
    <n v="37.17"/>
    <x v="2"/>
    <d v="2016-07-29T00:00:00"/>
    <x v="3"/>
    <n v="5782880"/>
    <n v="37.17"/>
    <n v="1"/>
  </r>
  <r>
    <s v="COUNTY"/>
    <x v="88"/>
    <s v="816587"/>
    <n v="19.55"/>
    <n v="19.55"/>
    <x v="2"/>
    <d v="2016-06-28T00:00:00"/>
    <x v="2"/>
    <n v="5782880"/>
    <n v="1.1499999999999999"/>
    <n v="17.000000000000004"/>
  </r>
  <r>
    <s v="COUNTY"/>
    <x v="88"/>
    <s v="829800"/>
    <n v="35.65"/>
    <n v="35.65"/>
    <x v="2"/>
    <d v="2016-07-29T00:00:00"/>
    <x v="3"/>
    <n v="5782880"/>
    <n v="1.1499999999999999"/>
    <n v="31"/>
  </r>
  <r>
    <s v="COUNTY"/>
    <x v="89"/>
    <s v="829195"/>
    <n v="66.66"/>
    <n v="66.66"/>
    <x v="2"/>
    <d v="2016-07-26T00:00:00"/>
    <x v="3"/>
    <n v="5784120"/>
    <n v="66.66"/>
    <n v="1"/>
  </r>
  <r>
    <s v="COUNTY"/>
    <x v="89"/>
    <s v="925901"/>
    <n v="66.66"/>
    <n v="66.66"/>
    <x v="2"/>
    <d v="2017-02-24T00:00:00"/>
    <x v="10"/>
    <n v="5790950"/>
    <n v="66.66"/>
    <n v="1"/>
  </r>
  <r>
    <s v="COUNTY"/>
    <x v="90"/>
    <s v="836536"/>
    <n v="54.13"/>
    <n v="54.13"/>
    <x v="2"/>
    <d v="2016-08-02T00:00:00"/>
    <x v="4"/>
    <n v="5784120"/>
    <n v="54.13"/>
    <n v="1"/>
  </r>
  <r>
    <s v="COUNTY"/>
    <x v="90"/>
    <s v="836537"/>
    <n v="54.13"/>
    <n v="54.13"/>
    <x v="2"/>
    <d v="2016-08-09T00:00:00"/>
    <x v="4"/>
    <n v="5784120"/>
    <n v="54.13"/>
    <n v="1"/>
  </r>
  <r>
    <s v="COUNTY"/>
    <x v="90"/>
    <s v="929849"/>
    <n v="54.49"/>
    <n v="54.49"/>
    <x v="2"/>
    <d v="2017-03-09T00:00:00"/>
    <x v="11"/>
    <n v="5790950"/>
    <n v="54.49"/>
    <n v="1"/>
  </r>
  <r>
    <s v="COUNTY"/>
    <x v="91"/>
    <s v="925161"/>
    <n v="6.25"/>
    <n v="6.25"/>
    <x v="2"/>
    <d v="2017-02-27T00:00:00"/>
    <x v="10"/>
    <n v="5790950"/>
    <n v="1.25"/>
    <n v="5"/>
  </r>
  <r>
    <s v="COUNTY"/>
    <x v="91"/>
    <s v="938665"/>
    <n v="11.25"/>
    <n v="11.25"/>
    <x v="2"/>
    <d v="2017-03-31T00:00:00"/>
    <x v="11"/>
    <n v="5790950"/>
    <n v="1.25"/>
    <n v="9"/>
  </r>
  <r>
    <s v="COUNTY"/>
    <x v="92"/>
    <s v="796683"/>
    <n v="66.66"/>
    <n v="66.66"/>
    <x v="2"/>
    <d v="2016-05-17T00:00:00"/>
    <x v="1"/>
    <n v="5014534"/>
    <n v="66.66"/>
    <n v="1"/>
  </r>
  <r>
    <s v="COUNTY"/>
    <x v="92"/>
    <s v="812817"/>
    <n v="66.66"/>
    <n v="66.66"/>
    <x v="2"/>
    <d v="2016-06-14T00:00:00"/>
    <x v="2"/>
    <n v="5742440"/>
    <n v="66.66"/>
    <n v="1"/>
  </r>
  <r>
    <s v="COUNTY"/>
    <x v="92"/>
    <s v="855061"/>
    <n v="66.66"/>
    <n v="66.66"/>
    <x v="2"/>
    <d v="2016-09-09T00:00:00"/>
    <x v="5"/>
    <n v="5012684"/>
    <n v="66.66"/>
    <n v="1"/>
  </r>
  <r>
    <s v="COUNTY"/>
    <x v="93"/>
    <s v="862972"/>
    <n v="66.52"/>
    <n v="66.52"/>
    <x v="2"/>
    <d v="2016-09-16T00:00:00"/>
    <x v="5"/>
    <n v="5012684"/>
    <n v="66.66"/>
    <n v="0.99789978997899786"/>
  </r>
  <r>
    <s v="COUNTY"/>
    <x v="94"/>
    <s v="803655"/>
    <n v="26.1"/>
    <n v="26.1"/>
    <x v="2"/>
    <d v="2016-05-31T00:00:00"/>
    <x v="1"/>
    <n v="5014534"/>
    <n v="1.74"/>
    <n v="15.000000000000002"/>
  </r>
  <r>
    <s v="COUNTY"/>
    <x v="94"/>
    <s v="816588"/>
    <n v="52.2"/>
    <n v="52.2"/>
    <x v="2"/>
    <d v="2016-06-28T00:00:00"/>
    <x v="2"/>
    <n v="5014534"/>
    <n v="1.74"/>
    <n v="30.000000000000004"/>
  </r>
  <r>
    <s v="COUNTY"/>
    <x v="94"/>
    <s v="829622"/>
    <n v="1.74"/>
    <n v="1.74"/>
    <x v="2"/>
    <d v="2016-07-29T00:00:00"/>
    <x v="3"/>
    <n v="5014534"/>
    <n v="1.74"/>
    <n v="1"/>
  </r>
  <r>
    <s v="COUNTY"/>
    <x v="95"/>
    <s v="782244"/>
    <n v="66.66"/>
    <n v="66.66"/>
    <x v="2"/>
    <d v="2016-04-12T00:00:00"/>
    <x v="0"/>
    <n v="5001213"/>
    <n v="66.66"/>
    <n v="1"/>
  </r>
  <r>
    <s v="COUNTY"/>
    <x v="95"/>
    <s v="814874"/>
    <n v="66.66"/>
    <n v="66.66"/>
    <x v="2"/>
    <d v="2016-06-16T00:00:00"/>
    <x v="2"/>
    <n v="5756650"/>
    <n v="66.66"/>
    <n v="1"/>
  </r>
  <r>
    <s v="AWH"/>
    <x v="95"/>
    <s v="824964"/>
    <n v="66.66"/>
    <n v="66.66"/>
    <x v="2"/>
    <d v="2016-07-05T00:00:00"/>
    <x v="3"/>
    <n v="5741450"/>
    <n v="66.66"/>
    <n v="1"/>
  </r>
  <r>
    <s v="COUNTY"/>
    <x v="95"/>
    <s v="830239"/>
    <n v="66.66"/>
    <n v="66.66"/>
    <x v="2"/>
    <d v="2016-07-18T00:00:00"/>
    <x v="3"/>
    <n v="5011662"/>
    <n v="66.66"/>
    <n v="1"/>
  </r>
  <r>
    <s v="COUNTY"/>
    <x v="95"/>
    <s v="836940"/>
    <n v="66.66"/>
    <n v="66.66"/>
    <x v="2"/>
    <d v="2016-08-11T00:00:00"/>
    <x v="4"/>
    <n v="5785250"/>
    <n v="66.66"/>
    <n v="1"/>
  </r>
  <r>
    <s v="COUNTY"/>
    <x v="95"/>
    <s v="872567"/>
    <n v="66.66"/>
    <n v="66.66"/>
    <x v="2"/>
    <d v="2016-10-27T00:00:00"/>
    <x v="6"/>
    <n v="5787460"/>
    <n v="66.66"/>
    <n v="1"/>
  </r>
  <r>
    <s v="COUNTY"/>
    <x v="95"/>
    <s v="939095"/>
    <n v="66.66"/>
    <n v="66.66"/>
    <x v="2"/>
    <d v="2017-03-31T00:00:00"/>
    <x v="11"/>
    <n v="5791980"/>
    <n v="66.66"/>
    <n v="1"/>
  </r>
  <r>
    <s v="COUNTY"/>
    <x v="96"/>
    <s v="786286"/>
    <n v="76.67"/>
    <n v="76.67"/>
    <x v="2"/>
    <d v="2016-04-19T00:00:00"/>
    <x v="0"/>
    <n v="5001213"/>
    <n v="76.67"/>
    <n v="1"/>
  </r>
  <r>
    <s v="AWH"/>
    <x v="96"/>
    <s v="830763"/>
    <n v="76.67"/>
    <n v="76.67"/>
    <x v="2"/>
    <d v="2016-07-25T00:00:00"/>
    <x v="3"/>
    <n v="5741450"/>
    <n v="76.67"/>
    <n v="1"/>
  </r>
  <r>
    <s v="COUNTY"/>
    <x v="96"/>
    <s v="835994"/>
    <n v="76.67"/>
    <n v="76.67"/>
    <x v="2"/>
    <d v="2016-08-04T00:00:00"/>
    <x v="4"/>
    <n v="5011662"/>
    <n v="76.67"/>
    <n v="1"/>
  </r>
  <r>
    <s v="COUNTY"/>
    <x v="96"/>
    <s v="850158"/>
    <n v="76.67"/>
    <n v="76.67"/>
    <x v="2"/>
    <d v="2016-09-08T00:00:00"/>
    <x v="5"/>
    <n v="5785250"/>
    <n v="76.67"/>
    <n v="1"/>
  </r>
  <r>
    <s v="COUNTY"/>
    <x v="96"/>
    <s v="879552"/>
    <n v="76.67"/>
    <n v="76.67"/>
    <x v="2"/>
    <d v="2016-11-03T00:00:00"/>
    <x v="7"/>
    <n v="5787460"/>
    <n v="76.67"/>
    <n v="1"/>
  </r>
  <r>
    <s v="COUNTY"/>
    <x v="97"/>
    <s v="829820"/>
    <n v="28"/>
    <n v="28"/>
    <x v="2"/>
    <d v="2016-07-29T00:00:00"/>
    <x v="3"/>
    <n v="5011662"/>
    <n v="2"/>
    <n v="14"/>
  </r>
  <r>
    <s v="COUNTY"/>
    <x v="97"/>
    <s v="844592"/>
    <n v="8"/>
    <n v="8"/>
    <x v="2"/>
    <d v="2016-08-30T00:00:00"/>
    <x v="4"/>
    <n v="5011662"/>
    <n v="2"/>
    <n v="4"/>
  </r>
  <r>
    <s v="COUNTY"/>
    <x v="97"/>
    <s v="844593"/>
    <n v="10"/>
    <n v="10"/>
    <x v="2"/>
    <d v="2016-08-30T00:00:00"/>
    <x v="4"/>
    <n v="5785250"/>
    <n v="2"/>
    <n v="5"/>
  </r>
  <r>
    <s v="COUNTY"/>
    <x v="97"/>
    <s v="873990"/>
    <n v="10"/>
    <n v="10"/>
    <x v="2"/>
    <d v="2016-10-28T00:00:00"/>
    <x v="6"/>
    <n v="5787460"/>
    <n v="2"/>
    <n v="5"/>
  </r>
  <r>
    <s v="COUNTY"/>
    <x v="98"/>
    <s v="782173"/>
    <n v="66.66"/>
    <n v="66.66"/>
    <x v="2"/>
    <d v="2016-04-14T00:00:00"/>
    <x v="0"/>
    <n v="5756830"/>
    <n v="66.66"/>
    <n v="1"/>
  </r>
  <r>
    <s v="COUNTY"/>
    <x v="98"/>
    <s v="791425"/>
    <n v="66.66"/>
    <n v="66.66"/>
    <x v="2"/>
    <d v="2016-05-03T00:00:00"/>
    <x v="1"/>
    <n v="5781540"/>
    <n v="66.66"/>
    <n v="1"/>
  </r>
  <r>
    <s v="COUNTY"/>
    <x v="98"/>
    <s v="823122"/>
    <n v="66.66"/>
    <n v="66.66"/>
    <x v="2"/>
    <d v="2016-07-13T00:00:00"/>
    <x v="3"/>
    <n v="5784140"/>
    <n v="66.66"/>
    <n v="1"/>
  </r>
  <r>
    <s v="COUNTY"/>
    <x v="98"/>
    <s v="829722"/>
    <n v="66.66"/>
    <n v="66.66"/>
    <x v="2"/>
    <d v="2016-07-29T00:00:00"/>
    <x v="3"/>
    <n v="5784740"/>
    <n v="66.66"/>
    <n v="1"/>
  </r>
  <r>
    <s v="COUNTY"/>
    <x v="98"/>
    <s v="864197"/>
    <n v="66.66"/>
    <n v="66.66"/>
    <x v="2"/>
    <d v="2016-10-06T00:00:00"/>
    <x v="6"/>
    <n v="5785100"/>
    <n v="66.66"/>
    <n v="1"/>
  </r>
  <r>
    <s v="COUNTY"/>
    <x v="98"/>
    <s v="888664"/>
    <n v="66.66"/>
    <n v="66.66"/>
    <x v="2"/>
    <d v="2016-11-17T00:00:00"/>
    <x v="7"/>
    <n v="5788270"/>
    <n v="66.66"/>
    <n v="1"/>
  </r>
  <r>
    <s v="SpokCity"/>
    <x v="98"/>
    <s v="891579"/>
    <n v="66.66"/>
    <n v="66.66"/>
    <x v="2"/>
    <d v="2016-12-01T00:00:00"/>
    <x v="8"/>
    <n v="5765130"/>
    <n v="66.66"/>
    <n v="1"/>
  </r>
  <r>
    <s v="COUNTY"/>
    <x v="99"/>
    <s v="777795"/>
    <n v="94.79"/>
    <n v="94.79"/>
    <x v="2"/>
    <d v="2016-04-05T00:00:00"/>
    <x v="0"/>
    <n v="5014534"/>
    <n v="94.79"/>
    <n v="1"/>
  </r>
  <r>
    <s v="COUNTY"/>
    <x v="99"/>
    <s v="807291"/>
    <n v="94.79"/>
    <n v="94.79"/>
    <x v="2"/>
    <d v="2016-06-01T00:00:00"/>
    <x v="2"/>
    <n v="5781540"/>
    <n v="94.79"/>
    <n v="1"/>
  </r>
  <r>
    <s v="COUNTY"/>
    <x v="99"/>
    <s v="827967"/>
    <n v="94.79"/>
    <n v="94.79"/>
    <x v="2"/>
    <d v="2016-07-19T00:00:00"/>
    <x v="3"/>
    <n v="5784140"/>
    <n v="94.79"/>
    <n v="1"/>
  </r>
  <r>
    <s v="COUNTY"/>
    <x v="99"/>
    <s v="839265"/>
    <n v="94.79"/>
    <n v="94.79"/>
    <x v="2"/>
    <d v="2016-08-18T00:00:00"/>
    <x v="4"/>
    <n v="5784740"/>
    <n v="94.79"/>
    <n v="1"/>
  </r>
  <r>
    <s v="COUNTY"/>
    <x v="99"/>
    <s v="855241"/>
    <n v="94.79"/>
    <n v="94.79"/>
    <x v="2"/>
    <d v="2016-09-07T00:00:00"/>
    <x v="5"/>
    <n v="5756830"/>
    <n v="94.79"/>
    <n v="1"/>
  </r>
  <r>
    <s v="COUNTY"/>
    <x v="99"/>
    <s v="866712"/>
    <n v="94.79"/>
    <n v="94.79"/>
    <x v="2"/>
    <d v="2016-10-11T00:00:00"/>
    <x v="6"/>
    <n v="5785100"/>
    <n v="94.79"/>
    <n v="1"/>
  </r>
  <r>
    <s v="COUNTY"/>
    <x v="99"/>
    <s v="883714"/>
    <n v="94.79"/>
    <n v="94.79"/>
    <x v="2"/>
    <d v="2016-11-21T00:00:00"/>
    <x v="7"/>
    <n v="5788270"/>
    <n v="94.79"/>
    <n v="1"/>
  </r>
  <r>
    <s v="COUNTY"/>
    <x v="99"/>
    <s v="895623"/>
    <n v="94.79"/>
    <n v="94.79"/>
    <x v="2"/>
    <d v="2016-12-07T00:00:00"/>
    <x v="8"/>
    <n v="5788270"/>
    <n v="94.79"/>
    <n v="1"/>
  </r>
  <r>
    <s v="SpokCity"/>
    <x v="99"/>
    <s v="891457"/>
    <n v="94.79"/>
    <n v="94.79"/>
    <x v="2"/>
    <d v="2016-12-08T00:00:00"/>
    <x v="8"/>
    <n v="5765130"/>
    <n v="94.79"/>
    <n v="1"/>
  </r>
  <r>
    <s v="SpokCity"/>
    <x v="99"/>
    <s v="897414"/>
    <n v="94.79"/>
    <n v="94.79"/>
    <x v="2"/>
    <d v="2016-12-13T00:00:00"/>
    <x v="8"/>
    <n v="5765130"/>
    <n v="94.79"/>
    <n v="1"/>
  </r>
  <r>
    <s v="COUNTY"/>
    <x v="100"/>
    <s v="788224"/>
    <n v="11.25"/>
    <n v="11.25"/>
    <x v="2"/>
    <d v="2016-04-29T00:00:00"/>
    <x v="0"/>
    <n v="5014534"/>
    <n v="2.25"/>
    <n v="5"/>
  </r>
  <r>
    <s v="COUNTY"/>
    <x v="100"/>
    <s v="803656"/>
    <n v="65.25"/>
    <n v="65.25"/>
    <x v="2"/>
    <d v="2016-05-31T00:00:00"/>
    <x v="1"/>
    <n v="5781540"/>
    <n v="2.25"/>
    <n v="29"/>
  </r>
  <r>
    <s v="COUNTY"/>
    <x v="100"/>
    <s v="815206"/>
    <n v="47.25"/>
    <n v="47.25"/>
    <x v="2"/>
    <d v="2016-06-28T00:00:00"/>
    <x v="2"/>
    <n v="5781540"/>
    <n v="2.25"/>
    <n v="21"/>
  </r>
  <r>
    <s v="COUNTY"/>
    <x v="100"/>
    <s v="829623"/>
    <n v="15.75"/>
    <n v="15.75"/>
    <x v="2"/>
    <d v="2016-07-29T00:00:00"/>
    <x v="3"/>
    <n v="5784140"/>
    <n v="2.25"/>
    <n v="7"/>
  </r>
  <r>
    <s v="COUNTY"/>
    <x v="100"/>
    <s v="844594"/>
    <n v="33.75"/>
    <n v="33.75"/>
    <x v="2"/>
    <d v="2016-08-30T00:00:00"/>
    <x v="4"/>
    <n v="5784740"/>
    <n v="2.25"/>
    <n v="15"/>
  </r>
  <r>
    <s v="COUNTY"/>
    <x v="100"/>
    <s v="888050"/>
    <n v="31.5"/>
    <n v="31.5"/>
    <x v="2"/>
    <d v="2016-11-29T00:00:00"/>
    <x v="7"/>
    <n v="5788270"/>
    <n v="2.25"/>
    <n v="14"/>
  </r>
  <r>
    <s v="COUNTY"/>
    <x v="100"/>
    <s v="898390"/>
    <n v="15.75"/>
    <n v="15.75"/>
    <x v="2"/>
    <d v="2016-12-29T00:00:00"/>
    <x v="8"/>
    <n v="5788270"/>
    <n v="2.25"/>
    <n v="7"/>
  </r>
  <r>
    <s v="COUNTY"/>
    <x v="101"/>
    <s v="796122"/>
    <n v="66.66"/>
    <n v="66.66"/>
    <x v="2"/>
    <d v="2016-05-12T00:00:00"/>
    <x v="1"/>
    <n v="5781660"/>
    <n v="66.66"/>
    <n v="1"/>
  </r>
  <r>
    <s v="COUNTY"/>
    <x v="101"/>
    <s v="798213"/>
    <n v="66.66"/>
    <n v="66.66"/>
    <x v="2"/>
    <d v="2016-05-20T00:00:00"/>
    <x v="1"/>
    <n v="5757320"/>
    <n v="66.66"/>
    <n v="1"/>
  </r>
  <r>
    <s v="COUNTY"/>
    <x v="101"/>
    <s v="808015"/>
    <n v="66.66"/>
    <n v="66.66"/>
    <x v="2"/>
    <d v="2016-06-06T00:00:00"/>
    <x v="2"/>
    <n v="5782620"/>
    <n v="66.66"/>
    <n v="1"/>
  </r>
  <r>
    <s v="COUNTY"/>
    <x v="101"/>
    <s v="807950"/>
    <n v="66.66"/>
    <n v="66.66"/>
    <x v="2"/>
    <d v="2016-06-10T00:00:00"/>
    <x v="2"/>
    <n v="5782920"/>
    <n v="66.66"/>
    <n v="1"/>
  </r>
  <r>
    <s v="COUNTY"/>
    <x v="101"/>
    <s v="816933"/>
    <n v="66.66"/>
    <n v="66.66"/>
    <x v="2"/>
    <d v="2016-06-30T00:00:00"/>
    <x v="2"/>
    <n v="5006422"/>
    <n v="66.66"/>
    <n v="1"/>
  </r>
  <r>
    <s v="COUNTY"/>
    <x v="101"/>
    <s v="823098"/>
    <n v="66.66"/>
    <n v="66.66"/>
    <x v="2"/>
    <d v="2016-07-01T00:00:00"/>
    <x v="3"/>
    <n v="5783170"/>
    <n v="66.66"/>
    <n v="1"/>
  </r>
  <r>
    <s v="COUNTY"/>
    <x v="101"/>
    <s v="823132"/>
    <n v="66.66"/>
    <n v="66.66"/>
    <x v="2"/>
    <d v="2016-07-06T00:00:00"/>
    <x v="3"/>
    <n v="5741630"/>
    <n v="66.66"/>
    <n v="1"/>
  </r>
  <r>
    <s v="COUNTY"/>
    <x v="101"/>
    <s v="823133"/>
    <n v="66.66"/>
    <n v="66.66"/>
    <x v="2"/>
    <d v="2016-07-06T00:00:00"/>
    <x v="3"/>
    <n v="5741630"/>
    <n v="66.66"/>
    <n v="1"/>
  </r>
  <r>
    <s v="COUNTY"/>
    <x v="101"/>
    <s v="863815"/>
    <n v="66.66"/>
    <n v="66.66"/>
    <x v="2"/>
    <d v="2016-10-04T00:00:00"/>
    <x v="6"/>
    <n v="5716330"/>
    <n v="66.66"/>
    <n v="1"/>
  </r>
  <r>
    <s v="COUNTY"/>
    <x v="101"/>
    <s v="923503"/>
    <n v="66.66"/>
    <n v="66.66"/>
    <x v="2"/>
    <d v="2017-02-23T00:00:00"/>
    <x v="10"/>
    <n v="5010793"/>
    <n v="66.66"/>
    <n v="1"/>
  </r>
  <r>
    <s v="COUNTY"/>
    <x v="101"/>
    <s v="936234"/>
    <n v="66.66"/>
    <n v="66.66"/>
    <x v="2"/>
    <d v="2017-03-23T00:00:00"/>
    <x v="11"/>
    <n v="5765370"/>
    <n v="66.66"/>
    <n v="1"/>
  </r>
  <r>
    <s v="COUNTY"/>
    <x v="102"/>
    <s v="803862"/>
    <n v="109.54"/>
    <n v="109.54"/>
    <x v="2"/>
    <d v="2016-05-12T00:00:00"/>
    <x v="1"/>
    <n v="5766440"/>
    <n v="109.54"/>
    <n v="1"/>
  </r>
  <r>
    <s v="COUNTY"/>
    <x v="102"/>
    <s v="797607"/>
    <n v="109.54"/>
    <n v="109.54"/>
    <x v="2"/>
    <d v="2016-05-18T00:00:00"/>
    <x v="1"/>
    <n v="5781660"/>
    <n v="109.54"/>
    <n v="1"/>
  </r>
  <r>
    <s v="COUNTY"/>
    <x v="102"/>
    <s v="808017"/>
    <n v="109.54"/>
    <n v="109.54"/>
    <x v="2"/>
    <d v="2016-06-08T00:00:00"/>
    <x v="2"/>
    <n v="5782620"/>
    <n v="109.54"/>
    <n v="1"/>
  </r>
  <r>
    <s v="COUNTY"/>
    <x v="102"/>
    <s v="814795"/>
    <n v="109.54"/>
    <n v="109.54"/>
    <x v="2"/>
    <d v="2016-06-15T00:00:00"/>
    <x v="2"/>
    <n v="5782920"/>
    <n v="109.54"/>
    <n v="1"/>
  </r>
  <r>
    <s v="COUNTY"/>
    <x v="102"/>
    <s v="823099"/>
    <n v="109.54"/>
    <n v="109.54"/>
    <x v="2"/>
    <d v="2016-07-06T00:00:00"/>
    <x v="3"/>
    <n v="5783170"/>
    <n v="109.54"/>
    <n v="1"/>
  </r>
  <r>
    <s v="COUNTY"/>
    <x v="102"/>
    <s v="823136"/>
    <n v="109.54"/>
    <n v="109.54"/>
    <x v="2"/>
    <d v="2016-07-11T00:00:00"/>
    <x v="3"/>
    <n v="5741630"/>
    <n v="109.54"/>
    <n v="1"/>
  </r>
  <r>
    <s v="COUNTY"/>
    <x v="102"/>
    <s v="823137"/>
    <n v="109.54"/>
    <n v="109.54"/>
    <x v="2"/>
    <d v="2016-07-11T00:00:00"/>
    <x v="3"/>
    <n v="5741630"/>
    <n v="109.54"/>
    <n v="1"/>
  </r>
  <r>
    <s v="COUNTY"/>
    <x v="102"/>
    <s v="823124"/>
    <n v="109.54"/>
    <n v="109.54"/>
    <x v="2"/>
    <d v="2016-07-13T00:00:00"/>
    <x v="3"/>
    <n v="5783170"/>
    <n v="109.54"/>
    <n v="1"/>
  </r>
  <r>
    <s v="COUNTY"/>
    <x v="102"/>
    <s v="895471"/>
    <n v="109.54"/>
    <n v="109.54"/>
    <x v="2"/>
    <d v="2016-12-20T00:00:00"/>
    <x v="8"/>
    <n v="5006422"/>
    <n v="109.54"/>
    <n v="1"/>
  </r>
  <r>
    <s v="COUNTY"/>
    <x v="102"/>
    <s v="909090"/>
    <n v="109.54"/>
    <n v="109.54"/>
    <x v="2"/>
    <d v="2017-01-12T00:00:00"/>
    <x v="9"/>
    <n v="5716330"/>
    <n v="109.54"/>
    <n v="1"/>
  </r>
  <r>
    <s v="COUNTY"/>
    <x v="102"/>
    <s v="934764"/>
    <n v="109.54"/>
    <n v="109.54"/>
    <x v="2"/>
    <d v="2017-03-23T00:00:00"/>
    <x v="11"/>
    <n v="5716330"/>
    <n v="109.54"/>
    <n v="1"/>
  </r>
  <r>
    <s v="COUNTY"/>
    <x v="102"/>
    <s v="936947"/>
    <n v="109.54"/>
    <n v="109.54"/>
    <x v="2"/>
    <d v="2017-03-23T00:00:00"/>
    <x v="11"/>
    <n v="5716330"/>
    <n v="109.54"/>
    <n v="1"/>
  </r>
  <r>
    <s v="COUNTY"/>
    <x v="103"/>
    <s v="789055"/>
    <n v="84"/>
    <n v="84"/>
    <x v="2"/>
    <d v="2016-04-29T00:00:00"/>
    <x v="0"/>
    <n v="5766440"/>
    <n v="109.54"/>
    <n v="0.76684316231513594"/>
  </r>
  <r>
    <s v="COUNTY"/>
    <x v="103"/>
    <s v="803657"/>
    <n v="86.8"/>
    <n v="86.8"/>
    <x v="2"/>
    <d v="2016-05-31T00:00:00"/>
    <x v="1"/>
    <n v="5766440"/>
    <n v="109.54"/>
    <n v="0.79240460105897381"/>
  </r>
  <r>
    <s v="COUNTY"/>
    <x v="103"/>
    <s v="803661"/>
    <n v="19.600000000000001"/>
    <n v="19.600000000000001"/>
    <x v="2"/>
    <d v="2016-05-31T00:00:00"/>
    <x v="1"/>
    <n v="5781660"/>
    <n v="109.54"/>
    <n v="0.17893007120686508"/>
  </r>
  <r>
    <s v="COUNTY"/>
    <x v="103"/>
    <s v="815207"/>
    <n v="5.6"/>
    <n v="5.6"/>
    <x v="2"/>
    <d v="2016-06-28T00:00:00"/>
    <x v="2"/>
    <n v="5782620"/>
    <n v="109.54"/>
    <n v="5.112287748767573E-2"/>
  </r>
  <r>
    <s v="COUNTY"/>
    <x v="103"/>
    <s v="816594"/>
    <n v="84"/>
    <n v="84"/>
    <x v="2"/>
    <d v="2016-06-28T00:00:00"/>
    <x v="2"/>
    <n v="5766440"/>
    <n v="109.54"/>
    <n v="0.76684316231513594"/>
  </r>
  <r>
    <s v="COUNTY"/>
    <x v="103"/>
    <s v="829624"/>
    <n v="6"/>
    <n v="6"/>
    <x v="2"/>
    <d v="2016-07-29T00:00:00"/>
    <x v="3"/>
    <n v="5741630"/>
    <n v="109.54"/>
    <n v="5.4774511593938285E-2"/>
  </r>
  <r>
    <s v="COUNTY"/>
    <x v="103"/>
    <s v="829821"/>
    <n v="86.8"/>
    <n v="86.8"/>
    <x v="2"/>
    <d v="2016-07-29T00:00:00"/>
    <x v="3"/>
    <n v="5766440"/>
    <n v="109.54"/>
    <n v="0.79240460105897381"/>
  </r>
  <r>
    <s v="COUNTY"/>
    <x v="103"/>
    <s v="829892"/>
    <n v="16.8"/>
    <n v="16.8"/>
    <x v="2"/>
    <d v="2016-07-29T00:00:00"/>
    <x v="3"/>
    <n v="5741630"/>
    <n v="109.54"/>
    <n v="0.1533686324630272"/>
  </r>
  <r>
    <s v="COUNTY"/>
    <x v="103"/>
    <s v="845517"/>
    <n v="86.8"/>
    <n v="86.8"/>
    <x v="2"/>
    <d v="2016-08-30T00:00:00"/>
    <x v="4"/>
    <n v="5766440"/>
    <n v="109.54"/>
    <n v="0.79240460105897381"/>
  </r>
  <r>
    <s v="COUNTY"/>
    <x v="103"/>
    <s v="860233"/>
    <n v="84"/>
    <n v="84"/>
    <x v="2"/>
    <d v="2016-09-28T00:00:00"/>
    <x v="5"/>
    <n v="5766440"/>
    <n v="109.54"/>
    <n v="0.76684316231513594"/>
  </r>
  <r>
    <s v="COUNTY"/>
    <x v="103"/>
    <s v="873891"/>
    <n v="86.8"/>
    <n v="86.8"/>
    <x v="2"/>
    <d v="2016-10-28T00:00:00"/>
    <x v="6"/>
    <n v="5766440"/>
    <n v="109.54"/>
    <n v="0.79240460105897381"/>
  </r>
  <r>
    <s v="COUNTY"/>
    <x v="103"/>
    <s v="888043"/>
    <n v="84"/>
    <n v="84"/>
    <x v="2"/>
    <d v="2016-11-29T00:00:00"/>
    <x v="7"/>
    <n v="5766440"/>
    <n v="109.54"/>
    <n v="0.76684316231513594"/>
  </r>
  <r>
    <s v="COUNTY"/>
    <x v="103"/>
    <s v="898834"/>
    <n v="86.8"/>
    <n v="86.8"/>
    <x v="2"/>
    <d v="2016-12-30T00:00:00"/>
    <x v="8"/>
    <n v="5766440"/>
    <n v="109.54"/>
    <n v="0.79240460105897381"/>
  </r>
  <r>
    <s v="COUNTY"/>
    <x v="103"/>
    <s v="915858"/>
    <n v="86.8"/>
    <n v="86.8"/>
    <x v="2"/>
    <d v="2017-01-27T00:00:00"/>
    <x v="9"/>
    <n v="5766440"/>
    <n v="109.54"/>
    <n v="0.79240460105897381"/>
  </r>
  <r>
    <s v="COUNTY"/>
    <x v="103"/>
    <s v="925162"/>
    <n v="78.400000000000006"/>
    <n v="78.400000000000006"/>
    <x v="2"/>
    <d v="2017-02-27T00:00:00"/>
    <x v="10"/>
    <n v="5766440"/>
    <n v="109.54"/>
    <n v="0.71572028482746031"/>
  </r>
  <r>
    <s v="COUNTY"/>
    <x v="103"/>
    <s v="925163"/>
    <n v="16.8"/>
    <n v="16.8"/>
    <x v="2"/>
    <d v="2017-02-27T00:00:00"/>
    <x v="10"/>
    <n v="5010793"/>
    <n v="109.54"/>
    <n v="0.1533686324630272"/>
  </r>
  <r>
    <s v="COUNTY"/>
    <x v="103"/>
    <s v="938736"/>
    <n v="86.8"/>
    <n v="86.8"/>
    <x v="2"/>
    <d v="2017-03-31T00:00:00"/>
    <x v="11"/>
    <n v="5010793"/>
    <n v="109.54"/>
    <n v="0.79240460105897381"/>
  </r>
  <r>
    <s v="COUNTY"/>
    <x v="103"/>
    <s v="938752"/>
    <n v="86.8"/>
    <n v="86.8"/>
    <x v="2"/>
    <d v="2017-03-31T00:00:00"/>
    <x v="11"/>
    <n v="5766440"/>
    <n v="109.54"/>
    <n v="0.79240460105897381"/>
  </r>
  <r>
    <s v="COUNTY"/>
    <x v="104"/>
    <s v="838123"/>
    <n v="5.77"/>
    <n v="5.77"/>
    <x v="5"/>
    <d v="2016-08-11T00:00:00"/>
    <x v="4"/>
    <n v="5005141"/>
    <m/>
    <m/>
  </r>
  <r>
    <s v="COUNTY"/>
    <x v="104"/>
    <s v="838124"/>
    <n v="5.77"/>
    <n v="5.77"/>
    <x v="5"/>
    <d v="2016-08-11T00:00:00"/>
    <x v="4"/>
    <n v="5013432"/>
    <m/>
    <m/>
  </r>
  <r>
    <s v="COUNTY"/>
    <x v="104"/>
    <s v="838125"/>
    <n v="5.77"/>
    <n v="5.77"/>
    <x v="5"/>
    <d v="2016-08-11T00:00:00"/>
    <x v="4"/>
    <n v="5005566"/>
    <m/>
    <m/>
  </r>
  <r>
    <s v="SpokCity"/>
    <x v="105"/>
    <s v="12053654"/>
    <n v="35.07"/>
    <n v="35.07"/>
    <x v="6"/>
    <d v="2016-04-30T00:00:00"/>
    <x v="0"/>
    <n v="5012369"/>
    <m/>
    <m/>
  </r>
  <r>
    <s v="COUNTY"/>
    <x v="105"/>
    <s v="12053654"/>
    <n v="40"/>
    <n v="40"/>
    <x v="6"/>
    <d v="2016-04-30T00:00:00"/>
    <x v="0"/>
    <n v="5778440"/>
    <m/>
    <m/>
  </r>
  <r>
    <s v="COUNTY"/>
    <x v="105"/>
    <s v="12053654"/>
    <n v="95"/>
    <n v="95"/>
    <x v="6"/>
    <d v="2016-04-30T00:00:00"/>
    <x v="0"/>
    <n v="5010484"/>
    <m/>
    <m/>
  </r>
  <r>
    <s v="SpokCity"/>
    <x v="105"/>
    <s v="12281785"/>
    <n v="35.07"/>
    <n v="35.07"/>
    <x v="6"/>
    <d v="2016-05-31T00:00:00"/>
    <x v="1"/>
    <n v="5719150"/>
    <m/>
    <m/>
  </r>
  <r>
    <s v="SpokCity"/>
    <x v="105"/>
    <s v="12281785"/>
    <n v="35.07"/>
    <n v="35.07"/>
    <x v="6"/>
    <d v="2016-05-31T00:00:00"/>
    <x v="1"/>
    <n v="5012369"/>
    <m/>
    <m/>
  </r>
  <r>
    <s v="COUNTY"/>
    <x v="105"/>
    <s v="12281785"/>
    <n v="40"/>
    <n v="40"/>
    <x v="6"/>
    <d v="2016-05-31T00:00:00"/>
    <x v="1"/>
    <n v="5778440"/>
    <m/>
    <m/>
  </r>
  <r>
    <s v="COUNTY"/>
    <x v="105"/>
    <s v="12281785"/>
    <n v="60"/>
    <n v="60"/>
    <x v="6"/>
    <d v="2016-05-31T00:00:00"/>
    <x v="1"/>
    <n v="5773450"/>
    <m/>
    <m/>
  </r>
  <r>
    <s v="COUNTY"/>
    <x v="105"/>
    <s v="12281785"/>
    <n v="143.5"/>
    <n v="143.5"/>
    <x v="6"/>
    <d v="2016-05-31T00:00:00"/>
    <x v="1"/>
    <n v="5741740"/>
    <m/>
    <m/>
  </r>
  <r>
    <s v="COUNTY"/>
    <x v="105"/>
    <s v="12281785"/>
    <n v="167"/>
    <n v="167"/>
    <x v="6"/>
    <d v="2016-05-31T00:00:00"/>
    <x v="1"/>
    <n v="5774030"/>
    <m/>
    <m/>
  </r>
  <r>
    <s v="SpokCity"/>
    <x v="105"/>
    <s v="12565628"/>
    <n v="35.07"/>
    <n v="35.07"/>
    <x v="6"/>
    <d v="2016-06-30T00:00:00"/>
    <x v="2"/>
    <n v="5719150"/>
    <m/>
    <m/>
  </r>
  <r>
    <s v="SpokCity"/>
    <x v="105"/>
    <s v="12565628"/>
    <n v="35.07"/>
    <n v="35.07"/>
    <x v="6"/>
    <d v="2016-06-30T00:00:00"/>
    <x v="2"/>
    <n v="5012369"/>
    <m/>
    <m/>
  </r>
  <r>
    <s v="COUNTY"/>
    <x v="105"/>
    <s v="12565628"/>
    <n v="40"/>
    <n v="40"/>
    <x v="6"/>
    <d v="2016-06-30T00:00:00"/>
    <x v="2"/>
    <n v="5778440"/>
    <m/>
    <m/>
  </r>
  <r>
    <s v="COUNTY"/>
    <x v="105"/>
    <s v="12565628"/>
    <n v="60"/>
    <n v="60"/>
    <x v="6"/>
    <d v="2016-06-30T00:00:00"/>
    <x v="2"/>
    <n v="5773620"/>
    <m/>
    <m/>
  </r>
  <r>
    <s v="COUNTY"/>
    <x v="105"/>
    <s v="12565628"/>
    <n v="143.5"/>
    <n v="143.5"/>
    <x v="6"/>
    <d v="2016-06-30T00:00:00"/>
    <x v="2"/>
    <n v="5741740"/>
    <m/>
    <m/>
  </r>
  <r>
    <s v="COUNTY"/>
    <x v="105"/>
    <s v="12565628"/>
    <n v="167"/>
    <n v="167"/>
    <x v="6"/>
    <d v="2016-06-30T00:00:00"/>
    <x v="2"/>
    <n v="5774030"/>
    <m/>
    <m/>
  </r>
  <r>
    <s v="SpokCity"/>
    <x v="105"/>
    <s v="12822783"/>
    <n v="35.07"/>
    <n v="35.07"/>
    <x v="6"/>
    <d v="2016-07-31T00:00:00"/>
    <x v="3"/>
    <n v="5719150"/>
    <m/>
    <m/>
  </r>
  <r>
    <s v="SpokCity"/>
    <x v="105"/>
    <s v="12822783"/>
    <n v="35.07"/>
    <n v="35.07"/>
    <x v="6"/>
    <d v="2016-07-31T00:00:00"/>
    <x v="3"/>
    <n v="5012369"/>
    <m/>
    <m/>
  </r>
  <r>
    <s v="COUNTY"/>
    <x v="105"/>
    <s v="12822783"/>
    <n v="40"/>
    <n v="40"/>
    <x v="6"/>
    <d v="2016-07-31T00:00:00"/>
    <x v="3"/>
    <n v="5778440"/>
    <m/>
    <m/>
  </r>
  <r>
    <s v="COUNTY"/>
    <x v="105"/>
    <s v="12822783"/>
    <n v="60"/>
    <n v="60"/>
    <x v="6"/>
    <d v="2016-07-31T00:00:00"/>
    <x v="3"/>
    <n v="5773450"/>
    <m/>
    <m/>
  </r>
  <r>
    <s v="COUNTY"/>
    <x v="105"/>
    <s v="12822783"/>
    <n v="143.5"/>
    <n v="143.5"/>
    <x v="6"/>
    <d v="2016-07-31T00:00:00"/>
    <x v="3"/>
    <n v="5741740"/>
    <m/>
    <m/>
  </r>
  <r>
    <s v="COUNTY"/>
    <x v="105"/>
    <s v="12822783"/>
    <n v="167"/>
    <n v="167"/>
    <x v="6"/>
    <d v="2016-07-31T00:00:00"/>
    <x v="3"/>
    <n v="5774030"/>
    <m/>
    <m/>
  </r>
  <r>
    <s v="SpokCity"/>
    <x v="105"/>
    <s v="13084370"/>
    <n v="35.07"/>
    <n v="35.07"/>
    <x v="6"/>
    <d v="2016-08-31T00:00:00"/>
    <x v="4"/>
    <n v="5719150"/>
    <m/>
    <m/>
  </r>
  <r>
    <s v="SpokCity"/>
    <x v="105"/>
    <s v="13084370"/>
    <n v="35.07"/>
    <n v="35.07"/>
    <x v="6"/>
    <d v="2016-08-31T00:00:00"/>
    <x v="4"/>
    <n v="5012369"/>
    <m/>
    <m/>
  </r>
  <r>
    <s v="COUNTY"/>
    <x v="105"/>
    <s v="13084370"/>
    <n v="40"/>
    <n v="40"/>
    <x v="6"/>
    <d v="2016-08-31T00:00:00"/>
    <x v="4"/>
    <n v="5778440"/>
    <m/>
    <m/>
  </r>
  <r>
    <s v="COUNTY"/>
    <x v="105"/>
    <s v="13084370"/>
    <n v="60"/>
    <n v="60"/>
    <x v="6"/>
    <d v="2016-08-31T00:00:00"/>
    <x v="4"/>
    <n v="5773620"/>
    <m/>
    <m/>
  </r>
  <r>
    <s v="COUNTY"/>
    <x v="105"/>
    <s v="13084370"/>
    <n v="167"/>
    <n v="167"/>
    <x v="6"/>
    <d v="2016-08-31T00:00:00"/>
    <x v="4"/>
    <n v="5774030"/>
    <m/>
    <m/>
  </r>
  <r>
    <s v="SpokCity"/>
    <x v="105"/>
    <s v="13360500"/>
    <n v="35.07"/>
    <n v="35.07"/>
    <x v="6"/>
    <d v="2016-09-30T00:00:00"/>
    <x v="5"/>
    <n v="5719150"/>
    <m/>
    <m/>
  </r>
  <r>
    <s v="SpokCity"/>
    <x v="105"/>
    <s v="13360500"/>
    <n v="35.07"/>
    <n v="35.07"/>
    <x v="6"/>
    <d v="2016-09-30T00:00:00"/>
    <x v="5"/>
    <n v="5012369"/>
    <m/>
    <m/>
  </r>
  <r>
    <s v="COUNTY"/>
    <x v="105"/>
    <s v="13360500"/>
    <n v="40"/>
    <n v="40"/>
    <x v="6"/>
    <d v="2016-09-30T00:00:00"/>
    <x v="5"/>
    <n v="5778440"/>
    <m/>
    <m/>
  </r>
  <r>
    <s v="COUNTY"/>
    <x v="105"/>
    <s v="13360500"/>
    <n v="60"/>
    <n v="60"/>
    <x v="6"/>
    <d v="2016-09-30T00:00:00"/>
    <x v="5"/>
    <n v="5773450"/>
    <m/>
    <m/>
  </r>
  <r>
    <s v="COUNTY"/>
    <x v="105"/>
    <s v="13360500"/>
    <n v="167"/>
    <n v="167"/>
    <x v="6"/>
    <d v="2016-09-30T00:00:00"/>
    <x v="5"/>
    <n v="5774030"/>
    <m/>
    <m/>
  </r>
  <r>
    <s v="SpokCity"/>
    <x v="105"/>
    <s v="13629847"/>
    <n v="35.07"/>
    <n v="35.07"/>
    <x v="6"/>
    <d v="2016-10-31T00:00:00"/>
    <x v="6"/>
    <n v="5719150"/>
    <m/>
    <m/>
  </r>
  <r>
    <s v="SpokCity"/>
    <x v="105"/>
    <s v="13629847"/>
    <n v="35.07"/>
    <n v="35.07"/>
    <x v="6"/>
    <d v="2016-10-31T00:00:00"/>
    <x v="6"/>
    <n v="5012369"/>
    <m/>
    <m/>
  </r>
  <r>
    <s v="COUNTY"/>
    <x v="105"/>
    <s v="13629847"/>
    <n v="40"/>
    <n v="40"/>
    <x v="6"/>
    <d v="2016-10-31T00:00:00"/>
    <x v="6"/>
    <n v="5778440"/>
    <m/>
    <m/>
  </r>
  <r>
    <s v="COUNTY"/>
    <x v="105"/>
    <s v="13629847"/>
    <n v="60"/>
    <n v="60"/>
    <x v="6"/>
    <d v="2016-10-31T00:00:00"/>
    <x v="6"/>
    <n v="5773620"/>
    <m/>
    <m/>
  </r>
  <r>
    <s v="COUNTY"/>
    <x v="105"/>
    <s v="13629847"/>
    <n v="167"/>
    <n v="167"/>
    <x v="6"/>
    <d v="2016-10-31T00:00:00"/>
    <x v="6"/>
    <n v="5774030"/>
    <m/>
    <m/>
  </r>
  <r>
    <s v="SpokCity"/>
    <x v="105"/>
    <s v="13860703"/>
    <n v="35.07"/>
    <n v="35.07"/>
    <x v="6"/>
    <d v="2016-11-30T00:00:00"/>
    <x v="7"/>
    <n v="5719150"/>
    <m/>
    <m/>
  </r>
  <r>
    <s v="SpokCity"/>
    <x v="105"/>
    <s v="13860703"/>
    <n v="35.07"/>
    <n v="35.07"/>
    <x v="6"/>
    <d v="2016-11-30T00:00:00"/>
    <x v="7"/>
    <n v="5012369"/>
    <m/>
    <m/>
  </r>
  <r>
    <s v="COUNTY"/>
    <x v="105"/>
    <s v="13860703"/>
    <n v="40"/>
    <n v="40"/>
    <x v="6"/>
    <d v="2016-11-30T00:00:00"/>
    <x v="7"/>
    <n v="5778440"/>
    <m/>
    <m/>
  </r>
  <r>
    <s v="COUNTY"/>
    <x v="105"/>
    <s v="13860703"/>
    <n v="60"/>
    <n v="60"/>
    <x v="6"/>
    <d v="2016-11-30T00:00:00"/>
    <x v="7"/>
    <n v="5773450"/>
    <m/>
    <m/>
  </r>
  <r>
    <s v="COUNTY"/>
    <x v="105"/>
    <s v="13860703"/>
    <n v="167"/>
    <n v="167"/>
    <x v="6"/>
    <d v="2016-11-30T00:00:00"/>
    <x v="7"/>
    <n v="5774030"/>
    <m/>
    <m/>
  </r>
  <r>
    <s v="SpokCity"/>
    <x v="105"/>
    <s v="14071088"/>
    <n v="35.07"/>
    <n v="35.07"/>
    <x v="6"/>
    <d v="2016-12-31T00:00:00"/>
    <x v="8"/>
    <n v="5719150"/>
    <m/>
    <m/>
  </r>
  <r>
    <s v="SpokCity"/>
    <x v="105"/>
    <s v="14071088"/>
    <n v="35.07"/>
    <n v="35.07"/>
    <x v="6"/>
    <d v="2016-12-31T00:00:00"/>
    <x v="8"/>
    <n v="5012369"/>
    <m/>
    <m/>
  </r>
  <r>
    <s v="COUNTY"/>
    <x v="105"/>
    <s v="14071088"/>
    <n v="40"/>
    <n v="40"/>
    <x v="6"/>
    <d v="2016-12-31T00:00:00"/>
    <x v="8"/>
    <n v="5778440"/>
    <m/>
    <m/>
  </r>
  <r>
    <s v="COUNTY"/>
    <x v="105"/>
    <s v="14071088"/>
    <n v="60"/>
    <n v="60"/>
    <x v="6"/>
    <d v="2016-12-31T00:00:00"/>
    <x v="8"/>
    <n v="5773620"/>
    <m/>
    <m/>
  </r>
  <r>
    <s v="COUNTY"/>
    <x v="105"/>
    <s v="14071088"/>
    <n v="132"/>
    <n v="132"/>
    <x v="6"/>
    <d v="2016-12-31T00:00:00"/>
    <x v="8"/>
    <n v="5774030"/>
    <m/>
    <m/>
  </r>
  <r>
    <s v="SpokCity"/>
    <x v="105"/>
    <s v="14319018"/>
    <n v="35.07"/>
    <n v="35.07"/>
    <x v="6"/>
    <d v="2017-01-31T00:00:00"/>
    <x v="9"/>
    <n v="5719150"/>
    <m/>
    <m/>
  </r>
  <r>
    <s v="SpokCity"/>
    <x v="105"/>
    <s v="14319018"/>
    <n v="35.07"/>
    <n v="35.07"/>
    <x v="6"/>
    <d v="2017-01-31T00:00:00"/>
    <x v="9"/>
    <n v="5012369"/>
    <m/>
    <m/>
  </r>
  <r>
    <s v="COUNTY"/>
    <x v="105"/>
    <s v="14319018"/>
    <n v="40"/>
    <n v="40"/>
    <x v="6"/>
    <d v="2017-01-31T00:00:00"/>
    <x v="9"/>
    <n v="5778440"/>
    <m/>
    <m/>
  </r>
  <r>
    <s v="COUNTY"/>
    <x v="105"/>
    <s v="14319018"/>
    <n v="60"/>
    <n v="60"/>
    <x v="6"/>
    <d v="2017-01-31T00:00:00"/>
    <x v="9"/>
    <n v="5773450"/>
    <m/>
    <m/>
  </r>
  <r>
    <s v="COUNTY"/>
    <x v="105"/>
    <s v="14319018"/>
    <n v="132"/>
    <n v="132"/>
    <x v="6"/>
    <d v="2017-01-31T00:00:00"/>
    <x v="9"/>
    <n v="5774030"/>
    <m/>
    <m/>
  </r>
  <r>
    <s v="SpokCity"/>
    <x v="105"/>
    <s v="14497989"/>
    <n v="35.07"/>
    <n v="35.07"/>
    <x v="6"/>
    <d v="2017-02-28T00:00:00"/>
    <x v="10"/>
    <n v="5719150"/>
    <m/>
    <m/>
  </r>
  <r>
    <s v="SpokCity"/>
    <x v="105"/>
    <s v="14497989"/>
    <n v="35.07"/>
    <n v="35.07"/>
    <x v="6"/>
    <d v="2017-02-28T00:00:00"/>
    <x v="10"/>
    <n v="5012369"/>
    <m/>
    <m/>
  </r>
  <r>
    <s v="COUNTY"/>
    <x v="105"/>
    <s v="14497989"/>
    <n v="40"/>
    <n v="40"/>
    <x v="6"/>
    <d v="2017-02-28T00:00:00"/>
    <x v="10"/>
    <n v="5778440"/>
    <m/>
    <m/>
  </r>
  <r>
    <s v="COUNTY"/>
    <x v="105"/>
    <s v="14497989"/>
    <n v="60"/>
    <n v="60"/>
    <x v="6"/>
    <d v="2017-02-28T00:00:00"/>
    <x v="10"/>
    <n v="5773620"/>
    <m/>
    <m/>
  </r>
  <r>
    <s v="COUNTY"/>
    <x v="105"/>
    <s v="14497989"/>
    <n v="167"/>
    <n v="167"/>
    <x v="6"/>
    <d v="2017-02-28T00:00:00"/>
    <x v="10"/>
    <n v="5774030"/>
    <m/>
    <m/>
  </r>
  <r>
    <s v="SpokCity"/>
    <x v="105"/>
    <s v="14767594"/>
    <n v="35.07"/>
    <n v="35.07"/>
    <x v="6"/>
    <d v="2017-03-31T00:00:00"/>
    <x v="11"/>
    <n v="5719150"/>
    <m/>
    <m/>
  </r>
  <r>
    <s v="SpokCity"/>
    <x v="105"/>
    <s v="14767594"/>
    <n v="35.07"/>
    <n v="35.07"/>
    <x v="6"/>
    <d v="2017-03-31T00:00:00"/>
    <x v="11"/>
    <n v="5012369"/>
    <m/>
    <m/>
  </r>
  <r>
    <s v="COUNTY"/>
    <x v="105"/>
    <s v="14767594"/>
    <n v="40"/>
    <n v="40"/>
    <x v="6"/>
    <d v="2017-03-31T00:00:00"/>
    <x v="11"/>
    <n v="5778440"/>
    <m/>
    <m/>
  </r>
  <r>
    <s v="COUNTY"/>
    <x v="105"/>
    <s v="14767594"/>
    <n v="60"/>
    <n v="60"/>
    <x v="6"/>
    <d v="2017-03-31T00:00:00"/>
    <x v="11"/>
    <n v="5773450"/>
    <m/>
    <m/>
  </r>
  <r>
    <s v="COUNTY"/>
    <x v="105"/>
    <s v="14767594"/>
    <n v="167"/>
    <n v="167"/>
    <x v="6"/>
    <d v="2017-03-31T00:00:00"/>
    <x v="11"/>
    <n v="5774030"/>
    <m/>
    <m/>
  </r>
  <r>
    <s v="SpokCity"/>
    <x v="106"/>
    <s v="12053654"/>
    <n v="35.07"/>
    <n v="35.07"/>
    <x v="6"/>
    <d v="2016-04-30T00:00:00"/>
    <x v="0"/>
    <n v="5719150"/>
    <m/>
    <m/>
  </r>
  <r>
    <s v="COUNTY"/>
    <x v="106"/>
    <s v="12053654"/>
    <n v="60"/>
    <n v="60"/>
    <x v="6"/>
    <d v="2016-04-30T00:00:00"/>
    <x v="0"/>
    <n v="5773450"/>
    <m/>
    <m/>
  </r>
  <r>
    <s v="COUNTY"/>
    <x v="106"/>
    <s v="12053654"/>
    <n v="72"/>
    <n v="72"/>
    <x v="6"/>
    <d v="2016-04-30T00:00:00"/>
    <x v="0"/>
    <n v="5774030"/>
    <m/>
    <m/>
  </r>
  <r>
    <s v="COUNTY"/>
    <x v="107"/>
    <s v="12053654"/>
    <n v="22"/>
    <n v="22"/>
    <x v="6"/>
    <d v="2016-04-30T00:00:00"/>
    <x v="0"/>
    <n v="5776990"/>
    <m/>
    <m/>
  </r>
  <r>
    <s v="COUNTY"/>
    <x v="107"/>
    <s v="12281785"/>
    <n v="72"/>
    <n v="72"/>
    <x v="6"/>
    <d v="2016-05-31T00:00:00"/>
    <x v="1"/>
    <n v="5776990"/>
    <m/>
    <m/>
  </r>
  <r>
    <s v="COUNTY"/>
    <x v="107"/>
    <s v="12281785"/>
    <n v="56.04"/>
    <n v="56.04"/>
    <x v="6"/>
    <d v="2016-05-31T00:00:00"/>
    <x v="1"/>
    <n v="5010642"/>
    <m/>
    <m/>
  </r>
  <r>
    <s v="COUNTY"/>
    <x v="107"/>
    <s v="12565628"/>
    <n v="72"/>
    <n v="72"/>
    <x v="6"/>
    <d v="2016-06-30T00:00:00"/>
    <x v="2"/>
    <n v="5776990"/>
    <m/>
    <m/>
  </r>
  <r>
    <s v="COUNTY"/>
    <x v="107"/>
    <s v="12565628"/>
    <n v="56.04"/>
    <n v="56.04"/>
    <x v="6"/>
    <d v="2016-06-30T00:00:00"/>
    <x v="2"/>
    <n v="5010642"/>
    <m/>
    <m/>
  </r>
  <r>
    <s v="COUNTY"/>
    <x v="107"/>
    <s v="12822783"/>
    <n v="72"/>
    <n v="72"/>
    <x v="6"/>
    <d v="2016-07-31T00:00:00"/>
    <x v="3"/>
    <n v="5776990"/>
    <m/>
    <m/>
  </r>
  <r>
    <s v="COUNTY"/>
    <x v="107"/>
    <s v="12822783"/>
    <n v="56.04"/>
    <n v="56.04"/>
    <x v="6"/>
    <d v="2016-07-31T00:00:00"/>
    <x v="3"/>
    <n v="5010642"/>
    <m/>
    <m/>
  </r>
  <r>
    <s v="COUNTY"/>
    <x v="107"/>
    <s v="13084370"/>
    <n v="72"/>
    <n v="72"/>
    <x v="6"/>
    <d v="2016-08-31T00:00:00"/>
    <x v="4"/>
    <n v="5776990"/>
    <m/>
    <m/>
  </r>
  <r>
    <s v="COUNTY"/>
    <x v="107"/>
    <s v="13084370"/>
    <n v="56.04"/>
    <n v="56.04"/>
    <x v="6"/>
    <d v="2016-08-31T00:00:00"/>
    <x v="4"/>
    <n v="5010642"/>
    <m/>
    <m/>
  </r>
  <r>
    <s v="COUNTY"/>
    <x v="107"/>
    <s v="13360500"/>
    <n v="50"/>
    <n v="50"/>
    <x v="6"/>
    <d v="2016-09-30T00:00:00"/>
    <x v="5"/>
    <n v="5010635"/>
    <m/>
    <m/>
  </r>
  <r>
    <s v="COUNTY"/>
    <x v="107"/>
    <s v="13360500"/>
    <n v="56.04"/>
    <n v="56.04"/>
    <x v="6"/>
    <d v="2016-09-30T00:00:00"/>
    <x v="5"/>
    <n v="5010642"/>
    <m/>
    <m/>
  </r>
  <r>
    <s v="COUNTY"/>
    <x v="107"/>
    <s v="13629847"/>
    <n v="50"/>
    <n v="50"/>
    <x v="6"/>
    <d v="2016-10-31T00:00:00"/>
    <x v="6"/>
    <n v="5010635"/>
    <m/>
    <m/>
  </r>
  <r>
    <s v="COUNTY"/>
    <x v="107"/>
    <s v="13629847"/>
    <n v="56.04"/>
    <n v="56.04"/>
    <x v="6"/>
    <d v="2016-10-31T00:00:00"/>
    <x v="6"/>
    <n v="5010642"/>
    <m/>
    <m/>
  </r>
  <r>
    <s v="COUNTY"/>
    <x v="107"/>
    <s v="13860703"/>
    <n v="50"/>
    <n v="50"/>
    <x v="6"/>
    <d v="2016-11-30T00:00:00"/>
    <x v="7"/>
    <n v="5010635"/>
    <m/>
    <m/>
  </r>
  <r>
    <s v="COUNTY"/>
    <x v="107"/>
    <s v="13860703"/>
    <n v="19.489999999999998"/>
    <n v="19.489999999999998"/>
    <x v="6"/>
    <d v="2016-11-30T00:00:00"/>
    <x v="7"/>
    <n v="5010642"/>
    <m/>
    <m/>
  </r>
  <r>
    <s v="COUNTY"/>
    <x v="107"/>
    <s v="14071088"/>
    <n v="50"/>
    <n v="50"/>
    <x v="6"/>
    <d v="2016-12-31T00:00:00"/>
    <x v="8"/>
    <n v="5010635"/>
    <m/>
    <m/>
  </r>
  <r>
    <s v="COUNTY"/>
    <x v="107"/>
    <s v="14071088"/>
    <n v="19.489999999999998"/>
    <n v="19.489999999999998"/>
    <x v="6"/>
    <d v="2016-12-31T00:00:00"/>
    <x v="8"/>
    <n v="5010642"/>
    <m/>
    <m/>
  </r>
  <r>
    <s v="COUNTY"/>
    <x v="107"/>
    <s v="14319018"/>
    <n v="50"/>
    <n v="50"/>
    <x v="6"/>
    <d v="2017-01-31T00:00:00"/>
    <x v="9"/>
    <n v="5010635"/>
    <m/>
    <m/>
  </r>
  <r>
    <s v="COUNTY"/>
    <x v="107"/>
    <s v="14319018"/>
    <n v="19.489999999999998"/>
    <n v="19.489999999999998"/>
    <x v="6"/>
    <d v="2017-01-31T00:00:00"/>
    <x v="9"/>
    <n v="5010642"/>
    <m/>
    <m/>
  </r>
  <r>
    <s v="COUNTY"/>
    <x v="107"/>
    <s v="14497989"/>
    <n v="50"/>
    <n v="50"/>
    <x v="6"/>
    <d v="2017-02-28T00:00:00"/>
    <x v="10"/>
    <n v="5010635"/>
    <m/>
    <m/>
  </r>
  <r>
    <s v="COUNTY"/>
    <x v="107"/>
    <s v="14497989"/>
    <n v="19.489999999999998"/>
    <n v="19.489999999999998"/>
    <x v="6"/>
    <d v="2017-02-28T00:00:00"/>
    <x v="10"/>
    <n v="5010642"/>
    <m/>
    <m/>
  </r>
  <r>
    <s v="COUNTY"/>
    <x v="107"/>
    <s v="14767594"/>
    <n v="50"/>
    <n v="50"/>
    <x v="6"/>
    <d v="2017-03-31T00:00:00"/>
    <x v="11"/>
    <n v="5010635"/>
    <m/>
    <m/>
  </r>
  <r>
    <s v="COUNTY"/>
    <x v="107"/>
    <s v="14767594"/>
    <n v="19.489999999999998"/>
    <n v="19.489999999999998"/>
    <x v="6"/>
    <d v="2017-03-31T00:00:00"/>
    <x v="11"/>
    <n v="5010642"/>
    <m/>
    <m/>
  </r>
  <r>
    <s v="AWH"/>
    <x v="108"/>
    <s v="12281785"/>
    <n v="50"/>
    <n v="50"/>
    <x v="6"/>
    <d v="2016-05-31T00:00:00"/>
    <x v="1"/>
    <n v="5705210"/>
    <m/>
    <m/>
  </r>
  <r>
    <s v="COUNTY"/>
    <x v="108"/>
    <s v="12281785"/>
    <n v="68.55"/>
    <n v="68.55"/>
    <x v="6"/>
    <d v="2016-05-31T00:00:00"/>
    <x v="1"/>
    <n v="5743530"/>
    <m/>
    <m/>
  </r>
  <r>
    <s v="AWH"/>
    <x v="108"/>
    <s v="12565628"/>
    <n v="50"/>
    <n v="50"/>
    <x v="6"/>
    <d v="2016-06-30T00:00:00"/>
    <x v="2"/>
    <n v="5705210"/>
    <m/>
    <m/>
  </r>
  <r>
    <s v="COUNTY"/>
    <x v="108"/>
    <s v="12565628"/>
    <n v="68.55"/>
    <n v="68.55"/>
    <x v="6"/>
    <d v="2016-06-30T00:00:00"/>
    <x v="2"/>
    <n v="5011523"/>
    <m/>
    <m/>
  </r>
  <r>
    <s v="AWH"/>
    <x v="108"/>
    <s v="12822783"/>
    <n v="50"/>
    <n v="50"/>
    <x v="6"/>
    <d v="2016-07-31T00:00:00"/>
    <x v="3"/>
    <n v="5705210"/>
    <m/>
    <m/>
  </r>
  <r>
    <s v="COUNTY"/>
    <x v="108"/>
    <s v="12822783"/>
    <n v="68.55"/>
    <n v="68.55"/>
    <x v="6"/>
    <d v="2016-07-31T00:00:00"/>
    <x v="3"/>
    <n v="5743530"/>
    <m/>
    <m/>
  </r>
  <r>
    <s v="AWH"/>
    <x v="108"/>
    <s v="13084370"/>
    <n v="50"/>
    <n v="50"/>
    <x v="6"/>
    <d v="2016-08-31T00:00:00"/>
    <x v="4"/>
    <n v="5705210"/>
    <m/>
    <m/>
  </r>
  <r>
    <s v="COUNTY"/>
    <x v="108"/>
    <s v="13084370"/>
    <n v="68.55"/>
    <n v="68.55"/>
    <x v="6"/>
    <d v="2016-08-31T00:00:00"/>
    <x v="4"/>
    <n v="5011523"/>
    <m/>
    <m/>
  </r>
  <r>
    <s v="AWH"/>
    <x v="108"/>
    <s v="13360500"/>
    <n v="50"/>
    <n v="50"/>
    <x v="6"/>
    <d v="2016-09-30T00:00:00"/>
    <x v="5"/>
    <n v="5705210"/>
    <m/>
    <m/>
  </r>
  <r>
    <s v="COUNTY"/>
    <x v="108"/>
    <s v="13360500"/>
    <n v="68.55"/>
    <n v="68.55"/>
    <x v="6"/>
    <d v="2016-09-30T00:00:00"/>
    <x v="5"/>
    <n v="5743530"/>
    <m/>
    <m/>
  </r>
  <r>
    <s v="AWH"/>
    <x v="108"/>
    <s v="13629847"/>
    <n v="50"/>
    <n v="50"/>
    <x v="6"/>
    <d v="2016-10-31T00:00:00"/>
    <x v="6"/>
    <n v="5705210"/>
    <m/>
    <m/>
  </r>
  <r>
    <s v="COUNTY"/>
    <x v="108"/>
    <s v="13629847"/>
    <n v="50"/>
    <n v="50"/>
    <x v="6"/>
    <d v="2016-10-31T00:00:00"/>
    <x v="6"/>
    <n v="5776990"/>
    <m/>
    <m/>
  </r>
  <r>
    <s v="COUNTY"/>
    <x v="108"/>
    <s v="13629847"/>
    <n v="68.55"/>
    <n v="68.55"/>
    <x v="6"/>
    <d v="2016-10-31T00:00:00"/>
    <x v="6"/>
    <n v="5011523"/>
    <m/>
    <m/>
  </r>
  <r>
    <s v="AWH"/>
    <x v="108"/>
    <s v="13860703"/>
    <n v="50"/>
    <n v="50"/>
    <x v="6"/>
    <d v="2016-11-30T00:00:00"/>
    <x v="7"/>
    <n v="5705210"/>
    <m/>
    <m/>
  </r>
  <r>
    <s v="COUNTY"/>
    <x v="108"/>
    <s v="13860703"/>
    <n v="50"/>
    <n v="50"/>
    <x v="6"/>
    <d v="2016-11-30T00:00:00"/>
    <x v="7"/>
    <n v="5776990"/>
    <m/>
    <m/>
  </r>
  <r>
    <s v="COUNTY"/>
    <x v="108"/>
    <s v="13860703"/>
    <n v="68.55"/>
    <n v="68.55"/>
    <x v="6"/>
    <d v="2016-11-30T00:00:00"/>
    <x v="7"/>
    <n v="5743530"/>
    <m/>
    <m/>
  </r>
  <r>
    <s v="AWH"/>
    <x v="108"/>
    <s v="14071088"/>
    <n v="50"/>
    <n v="50"/>
    <x v="6"/>
    <d v="2016-12-31T00:00:00"/>
    <x v="8"/>
    <n v="5705210"/>
    <m/>
    <m/>
  </r>
  <r>
    <s v="COUNTY"/>
    <x v="108"/>
    <s v="14071088"/>
    <n v="50"/>
    <n v="50"/>
    <x v="6"/>
    <d v="2016-12-31T00:00:00"/>
    <x v="8"/>
    <n v="5776990"/>
    <m/>
    <m/>
  </r>
  <r>
    <s v="COUNTY"/>
    <x v="108"/>
    <s v="14071088"/>
    <n v="128.55000000000001"/>
    <n v="128.55000000000001"/>
    <x v="6"/>
    <d v="2016-12-31T00:00:00"/>
    <x v="8"/>
    <n v="5788330"/>
    <m/>
    <m/>
  </r>
  <r>
    <s v="AWH"/>
    <x v="108"/>
    <s v="14319018"/>
    <n v="50"/>
    <n v="50"/>
    <x v="6"/>
    <d v="2017-01-31T00:00:00"/>
    <x v="9"/>
    <n v="5705210"/>
    <m/>
    <m/>
  </r>
  <r>
    <s v="COUNTY"/>
    <x v="108"/>
    <s v="14319018"/>
    <n v="50"/>
    <n v="50"/>
    <x v="6"/>
    <d v="2017-01-31T00:00:00"/>
    <x v="9"/>
    <n v="5776990"/>
    <m/>
    <m/>
  </r>
  <r>
    <s v="COUNTY"/>
    <x v="108"/>
    <s v="14319018"/>
    <n v="128.55000000000001"/>
    <n v="128.55000000000001"/>
    <x v="6"/>
    <d v="2017-01-31T00:00:00"/>
    <x v="9"/>
    <n v="5788330"/>
    <m/>
    <m/>
  </r>
  <r>
    <s v="AWH"/>
    <x v="108"/>
    <s v="14497989"/>
    <n v="50"/>
    <n v="50"/>
    <x v="6"/>
    <d v="2017-02-28T00:00:00"/>
    <x v="10"/>
    <n v="5705210"/>
    <m/>
    <m/>
  </r>
  <r>
    <s v="COUNTY"/>
    <x v="108"/>
    <s v="14497989"/>
    <n v="50"/>
    <n v="50"/>
    <x v="6"/>
    <d v="2017-02-28T00:00:00"/>
    <x v="10"/>
    <n v="5776990"/>
    <m/>
    <m/>
  </r>
  <r>
    <s v="COUNTY"/>
    <x v="108"/>
    <s v="14497989"/>
    <n v="128.55000000000001"/>
    <n v="128.55000000000001"/>
    <x v="6"/>
    <d v="2017-02-28T00:00:00"/>
    <x v="10"/>
    <n v="5788330"/>
    <m/>
    <m/>
  </r>
  <r>
    <s v="AWH"/>
    <x v="108"/>
    <s v="14767594"/>
    <n v="50"/>
    <n v="50"/>
    <x v="6"/>
    <d v="2017-03-31T00:00:00"/>
    <x v="11"/>
    <n v="5705210"/>
    <m/>
    <m/>
  </r>
  <r>
    <s v="COUNTY"/>
    <x v="108"/>
    <s v="14767594"/>
    <n v="50"/>
    <n v="50"/>
    <x v="6"/>
    <d v="2017-03-31T00:00:00"/>
    <x v="11"/>
    <n v="5776990"/>
    <m/>
    <m/>
  </r>
  <r>
    <s v="COUNTY"/>
    <x v="108"/>
    <s v="14767594"/>
    <n v="128.55000000000001"/>
    <n v="128.55000000000001"/>
    <x v="6"/>
    <d v="2017-03-31T00:00:00"/>
    <x v="11"/>
    <n v="5788330"/>
    <m/>
    <m/>
  </r>
  <r>
    <s v="AWH"/>
    <x v="109"/>
    <s v="12281785"/>
    <n v="60"/>
    <n v="60"/>
    <x v="6"/>
    <d v="2016-05-31T00:00:00"/>
    <x v="1"/>
    <n v="5014569"/>
    <m/>
    <m/>
  </r>
  <r>
    <s v="COUNTY"/>
    <x v="109"/>
    <s v="12281785"/>
    <n v="60"/>
    <n v="60"/>
    <x v="6"/>
    <d v="2016-05-31T00:00:00"/>
    <x v="1"/>
    <n v="5013500"/>
    <m/>
    <m/>
  </r>
  <r>
    <s v="AWH"/>
    <x v="109"/>
    <s v="12565628"/>
    <n v="60"/>
    <n v="60"/>
    <x v="6"/>
    <d v="2016-06-30T00:00:00"/>
    <x v="2"/>
    <n v="5014569"/>
    <m/>
    <m/>
  </r>
  <r>
    <s v="COUNTY"/>
    <x v="109"/>
    <s v="12565628"/>
    <n v="60"/>
    <n v="60"/>
    <x v="6"/>
    <d v="2016-06-30T00:00:00"/>
    <x v="2"/>
    <n v="5013500"/>
    <m/>
    <m/>
  </r>
  <r>
    <s v="AWH"/>
    <x v="109"/>
    <s v="12822783"/>
    <n v="60"/>
    <n v="60"/>
    <x v="6"/>
    <d v="2016-07-31T00:00:00"/>
    <x v="3"/>
    <n v="5014569"/>
    <m/>
    <m/>
  </r>
  <r>
    <s v="COUNTY"/>
    <x v="109"/>
    <s v="12822783"/>
    <n v="60"/>
    <n v="60"/>
    <x v="6"/>
    <d v="2016-07-31T00:00:00"/>
    <x v="3"/>
    <n v="5013500"/>
    <m/>
    <m/>
  </r>
  <r>
    <s v="AWH"/>
    <x v="109"/>
    <s v="13084370"/>
    <n v="60"/>
    <n v="60"/>
    <x v="6"/>
    <d v="2016-08-31T00:00:00"/>
    <x v="4"/>
    <n v="5014569"/>
    <m/>
    <m/>
  </r>
  <r>
    <s v="COUNTY"/>
    <x v="109"/>
    <s v="13084370"/>
    <n v="60"/>
    <n v="60"/>
    <x v="6"/>
    <d v="2016-08-31T00:00:00"/>
    <x v="4"/>
    <n v="5013500"/>
    <m/>
    <m/>
  </r>
  <r>
    <s v="AWH"/>
    <x v="109"/>
    <s v="13360500"/>
    <n v="60"/>
    <n v="60"/>
    <x v="6"/>
    <d v="2016-09-30T00:00:00"/>
    <x v="5"/>
    <n v="5014569"/>
    <m/>
    <m/>
  </r>
  <r>
    <s v="COUNTY"/>
    <x v="109"/>
    <s v="13360500"/>
    <n v="60"/>
    <n v="60"/>
    <x v="6"/>
    <d v="2016-09-30T00:00:00"/>
    <x v="5"/>
    <n v="5013500"/>
    <m/>
    <m/>
  </r>
  <r>
    <s v="AWH"/>
    <x v="109"/>
    <s v="13629847"/>
    <n v="60"/>
    <n v="60"/>
    <x v="6"/>
    <d v="2016-10-31T00:00:00"/>
    <x v="6"/>
    <n v="5014569"/>
    <m/>
    <m/>
  </r>
  <r>
    <s v="COUNTY"/>
    <x v="109"/>
    <s v="13629847"/>
    <n v="60"/>
    <n v="60"/>
    <x v="6"/>
    <d v="2016-10-31T00:00:00"/>
    <x v="6"/>
    <n v="5013500"/>
    <m/>
    <m/>
  </r>
  <r>
    <s v="AWH"/>
    <x v="109"/>
    <s v="13860703"/>
    <n v="60"/>
    <n v="60"/>
    <x v="6"/>
    <d v="2016-11-30T00:00:00"/>
    <x v="7"/>
    <n v="5014569"/>
    <m/>
    <m/>
  </r>
  <r>
    <s v="COUNTY"/>
    <x v="109"/>
    <s v="13860703"/>
    <n v="60"/>
    <n v="60"/>
    <x v="6"/>
    <d v="2016-11-30T00:00:00"/>
    <x v="7"/>
    <n v="5013500"/>
    <m/>
    <m/>
  </r>
  <r>
    <s v="AWH"/>
    <x v="109"/>
    <s v="14071088"/>
    <n v="60"/>
    <n v="60"/>
    <x v="6"/>
    <d v="2016-12-31T00:00:00"/>
    <x v="8"/>
    <n v="5014569"/>
    <m/>
    <m/>
  </r>
  <r>
    <s v="COUNTY"/>
    <x v="109"/>
    <s v="14071088"/>
    <n v="60"/>
    <n v="60"/>
    <x v="6"/>
    <d v="2016-12-31T00:00:00"/>
    <x v="8"/>
    <n v="5013500"/>
    <m/>
    <m/>
  </r>
  <r>
    <s v="AWH"/>
    <x v="109"/>
    <s v="14319018"/>
    <n v="60"/>
    <n v="60"/>
    <x v="6"/>
    <d v="2017-01-31T00:00:00"/>
    <x v="9"/>
    <n v="5014569"/>
    <m/>
    <m/>
  </r>
  <r>
    <s v="COUNTY"/>
    <x v="109"/>
    <s v="14319018"/>
    <n v="60"/>
    <n v="60"/>
    <x v="6"/>
    <d v="2017-01-31T00:00:00"/>
    <x v="9"/>
    <n v="5013500"/>
    <m/>
    <m/>
  </r>
  <r>
    <s v="AWH"/>
    <x v="109"/>
    <s v="14497989"/>
    <n v="60"/>
    <n v="60"/>
    <x v="6"/>
    <d v="2017-02-28T00:00:00"/>
    <x v="10"/>
    <n v="5014569"/>
    <m/>
    <m/>
  </r>
  <r>
    <s v="COUNTY"/>
    <x v="109"/>
    <s v="14497989"/>
    <n v="60"/>
    <n v="60"/>
    <x v="6"/>
    <d v="2017-02-28T00:00:00"/>
    <x v="10"/>
    <n v="5013500"/>
    <m/>
    <m/>
  </r>
  <r>
    <s v="AWH"/>
    <x v="109"/>
    <s v="14767594"/>
    <n v="60"/>
    <n v="60"/>
    <x v="6"/>
    <d v="2017-03-31T00:00:00"/>
    <x v="11"/>
    <n v="5014569"/>
    <m/>
    <m/>
  </r>
  <r>
    <s v="COUNTY"/>
    <x v="109"/>
    <s v="14767594"/>
    <n v="60"/>
    <n v="60"/>
    <x v="6"/>
    <d v="2017-03-31T00:00:00"/>
    <x v="11"/>
    <n v="5013500"/>
    <m/>
    <m/>
  </r>
  <r>
    <s v="AWH"/>
    <x v="110"/>
    <s v="12053654"/>
    <n v="110"/>
    <n v="110"/>
    <x v="6"/>
    <d v="2016-04-30T00:00:00"/>
    <x v="0"/>
    <n v="5014569"/>
    <m/>
    <m/>
  </r>
  <r>
    <s v="COUNTY"/>
    <x v="110"/>
    <s v="12053654"/>
    <n v="50"/>
    <n v="50"/>
    <x v="6"/>
    <d v="2016-04-30T00:00:00"/>
    <x v="0"/>
    <n v="5010635"/>
    <m/>
    <m/>
  </r>
  <r>
    <s v="COUNTY"/>
    <x v="110"/>
    <s v="12053654"/>
    <n v="184.59"/>
    <n v="184.59"/>
    <x v="6"/>
    <d v="2016-04-30T00:00:00"/>
    <x v="0"/>
    <n v="5013500"/>
    <m/>
    <m/>
  </r>
  <r>
    <s v="COUNTY"/>
    <x v="110"/>
    <s v="815945"/>
    <n v="38"/>
    <n v="38"/>
    <x v="6"/>
    <d v="2016-07-01T00:00:00"/>
    <x v="3"/>
    <n v="5773440"/>
    <m/>
    <m/>
  </r>
  <r>
    <s v="COUNTY"/>
    <x v="110"/>
    <s v="13084370"/>
    <n v="38"/>
    <n v="38"/>
    <x v="6"/>
    <d v="2016-08-31T00:00:00"/>
    <x v="4"/>
    <n v="5773440"/>
    <m/>
    <m/>
  </r>
  <r>
    <s v="COUNTY"/>
    <x v="110"/>
    <s v="13360500"/>
    <n v="38"/>
    <n v="38"/>
    <x v="6"/>
    <d v="2016-09-30T00:00:00"/>
    <x v="5"/>
    <n v="5773440"/>
    <m/>
    <m/>
  </r>
  <r>
    <s v="COUNTY"/>
    <x v="110"/>
    <s v="13629847"/>
    <n v="38"/>
    <n v="38"/>
    <x v="6"/>
    <d v="2016-10-31T00:00:00"/>
    <x v="6"/>
    <n v="5773440"/>
    <m/>
    <m/>
  </r>
  <r>
    <s v="COUNTY"/>
    <x v="110"/>
    <s v="13860703"/>
    <n v="38"/>
    <n v="38"/>
    <x v="6"/>
    <d v="2016-11-30T00:00:00"/>
    <x v="7"/>
    <n v="5773440"/>
    <m/>
    <m/>
  </r>
  <r>
    <s v="COUNTY"/>
    <x v="110"/>
    <s v="14071088"/>
    <n v="38"/>
    <n v="38"/>
    <x v="6"/>
    <d v="2016-12-31T00:00:00"/>
    <x v="8"/>
    <n v="5773440"/>
    <m/>
    <m/>
  </r>
  <r>
    <s v="COUNTY"/>
    <x v="110"/>
    <s v="14319018"/>
    <n v="38"/>
    <n v="38"/>
    <x v="6"/>
    <d v="2017-01-31T00:00:00"/>
    <x v="9"/>
    <n v="5773440"/>
    <m/>
    <m/>
  </r>
  <r>
    <s v="COUNTY"/>
    <x v="110"/>
    <s v="14497989"/>
    <n v="38"/>
    <n v="38"/>
    <x v="6"/>
    <d v="2017-02-28T00:00:00"/>
    <x v="10"/>
    <n v="5773440"/>
    <m/>
    <m/>
  </r>
  <r>
    <s v="COUNTY"/>
    <x v="110"/>
    <s v="14767594"/>
    <n v="38"/>
    <n v="38"/>
    <x v="6"/>
    <d v="2017-03-31T00:00:00"/>
    <x v="11"/>
    <n v="5773440"/>
    <m/>
    <m/>
  </r>
  <r>
    <s v="COUNTY"/>
    <x v="111"/>
    <s v="12281785"/>
    <n v="20"/>
    <n v="20"/>
    <x v="6"/>
    <d v="2016-05-31T00:00:00"/>
    <x v="1"/>
    <n v="5776830"/>
    <m/>
    <m/>
  </r>
  <r>
    <s v="COUNTY"/>
    <x v="111"/>
    <s v="12565628"/>
    <n v="20"/>
    <n v="20"/>
    <x v="6"/>
    <d v="2016-06-30T00:00:00"/>
    <x v="2"/>
    <n v="5776830"/>
    <m/>
    <m/>
  </r>
  <r>
    <s v="COUNTY"/>
    <x v="111"/>
    <s v="12822783"/>
    <n v="20"/>
    <n v="20"/>
    <x v="6"/>
    <d v="2016-07-31T00:00:00"/>
    <x v="3"/>
    <n v="5776830"/>
    <m/>
    <m/>
  </r>
  <r>
    <s v="COUNTY"/>
    <x v="111"/>
    <s v="13084370"/>
    <n v="20"/>
    <n v="20"/>
    <x v="6"/>
    <d v="2016-08-31T00:00:00"/>
    <x v="4"/>
    <n v="5776830"/>
    <m/>
    <m/>
  </r>
  <r>
    <s v="COUNTY"/>
    <x v="111"/>
    <s v="13360500"/>
    <n v="20"/>
    <n v="20"/>
    <x v="6"/>
    <d v="2016-09-30T00:00:00"/>
    <x v="5"/>
    <n v="5776830"/>
    <m/>
    <m/>
  </r>
  <r>
    <s v="COUNTY"/>
    <x v="111"/>
    <s v="13629847"/>
    <n v="20"/>
    <n v="20"/>
    <x v="6"/>
    <d v="2016-10-31T00:00:00"/>
    <x v="6"/>
    <n v="5776830"/>
    <m/>
    <m/>
  </r>
  <r>
    <s v="COUNTY"/>
    <x v="111"/>
    <s v="13860703"/>
    <n v="20"/>
    <n v="20"/>
    <x v="6"/>
    <d v="2016-11-30T00:00:00"/>
    <x v="7"/>
    <n v="5776830"/>
    <m/>
    <m/>
  </r>
  <r>
    <s v="COUNTY"/>
    <x v="111"/>
    <s v="14071088"/>
    <n v="20"/>
    <n v="20"/>
    <x v="6"/>
    <d v="2016-12-31T00:00:00"/>
    <x v="8"/>
    <n v="5776830"/>
    <m/>
    <m/>
  </r>
  <r>
    <s v="COUNTY"/>
    <x v="111"/>
    <s v="14319018"/>
    <n v="20"/>
    <n v="20"/>
    <x v="6"/>
    <d v="2017-01-31T00:00:00"/>
    <x v="9"/>
    <n v="5776830"/>
    <m/>
    <m/>
  </r>
  <r>
    <s v="COUNTY"/>
    <x v="111"/>
    <s v="14497989"/>
    <n v="20"/>
    <n v="20"/>
    <x v="6"/>
    <d v="2017-02-28T00:00:00"/>
    <x v="10"/>
    <n v="5776830"/>
    <m/>
    <m/>
  </r>
  <r>
    <s v="COUNTY"/>
    <x v="111"/>
    <s v="14767594"/>
    <n v="20"/>
    <n v="20"/>
    <x v="6"/>
    <d v="2017-03-31T00:00:00"/>
    <x v="11"/>
    <n v="5776830"/>
    <m/>
    <m/>
  </r>
  <r>
    <s v="SpokCity"/>
    <x v="112"/>
    <s v="12053654"/>
    <n v="50"/>
    <n v="50"/>
    <x v="6"/>
    <d v="2016-04-30T00:00:00"/>
    <x v="0"/>
    <n v="5746620"/>
    <m/>
    <m/>
  </r>
  <r>
    <s v="AWH"/>
    <x v="112"/>
    <s v="12281785"/>
    <n v="50"/>
    <n v="50"/>
    <x v="6"/>
    <d v="2016-05-31T00:00:00"/>
    <x v="1"/>
    <n v="5011595"/>
    <m/>
    <m/>
  </r>
  <r>
    <s v="AWH"/>
    <x v="112"/>
    <s v="12281785"/>
    <n v="38.32"/>
    <n v="38.32"/>
    <x v="6"/>
    <d v="2016-05-31T00:00:00"/>
    <x v="1"/>
    <n v="5733460"/>
    <m/>
    <m/>
  </r>
  <r>
    <s v="SpokCity"/>
    <x v="112"/>
    <s v="12281785"/>
    <n v="50"/>
    <n v="50"/>
    <x v="6"/>
    <d v="2016-05-31T00:00:00"/>
    <x v="1"/>
    <n v="5746620"/>
    <m/>
    <m/>
  </r>
  <r>
    <s v="COUNTY"/>
    <x v="112"/>
    <s v="12281785"/>
    <n v="55"/>
    <n v="55"/>
    <x v="6"/>
    <d v="2016-05-31T00:00:00"/>
    <x v="1"/>
    <n v="5756150"/>
    <m/>
    <m/>
  </r>
  <r>
    <s v="AWH"/>
    <x v="112"/>
    <s v="12565628"/>
    <n v="50"/>
    <n v="50"/>
    <x v="6"/>
    <d v="2016-06-30T00:00:00"/>
    <x v="2"/>
    <n v="5011595"/>
    <m/>
    <m/>
  </r>
  <r>
    <s v="AWH"/>
    <x v="112"/>
    <s v="12565628"/>
    <n v="38.32"/>
    <n v="38.32"/>
    <x v="6"/>
    <d v="2016-06-30T00:00:00"/>
    <x v="2"/>
    <n v="5733460"/>
    <m/>
    <m/>
  </r>
  <r>
    <s v="SpokCity"/>
    <x v="112"/>
    <s v="12565628"/>
    <n v="50"/>
    <n v="50"/>
    <x v="6"/>
    <d v="2016-06-30T00:00:00"/>
    <x v="2"/>
    <n v="5746620"/>
    <m/>
    <m/>
  </r>
  <r>
    <s v="COUNTY"/>
    <x v="112"/>
    <s v="12565628"/>
    <n v="55"/>
    <n v="55"/>
    <x v="6"/>
    <d v="2016-06-30T00:00:00"/>
    <x v="2"/>
    <n v="5756150"/>
    <m/>
    <m/>
  </r>
  <r>
    <s v="AWH"/>
    <x v="112"/>
    <s v="12822783"/>
    <n v="50"/>
    <n v="50"/>
    <x v="6"/>
    <d v="2016-07-31T00:00:00"/>
    <x v="3"/>
    <n v="5011595"/>
    <m/>
    <m/>
  </r>
  <r>
    <s v="AWH"/>
    <x v="112"/>
    <s v="12822783"/>
    <n v="38.32"/>
    <n v="38.32"/>
    <x v="6"/>
    <d v="2016-07-31T00:00:00"/>
    <x v="3"/>
    <n v="5733460"/>
    <m/>
    <m/>
  </r>
  <r>
    <s v="SpokCity"/>
    <x v="112"/>
    <s v="12822783"/>
    <n v="50"/>
    <n v="50"/>
    <x v="6"/>
    <d v="2016-07-31T00:00:00"/>
    <x v="3"/>
    <n v="5746620"/>
    <m/>
    <m/>
  </r>
  <r>
    <s v="COUNTY"/>
    <x v="112"/>
    <s v="12822783"/>
    <n v="55"/>
    <n v="55"/>
    <x v="6"/>
    <d v="2016-07-31T00:00:00"/>
    <x v="3"/>
    <n v="5756150"/>
    <m/>
    <m/>
  </r>
  <r>
    <s v="AWH"/>
    <x v="112"/>
    <s v="13084370"/>
    <n v="50"/>
    <n v="50"/>
    <x v="6"/>
    <d v="2016-08-31T00:00:00"/>
    <x v="4"/>
    <n v="5011595"/>
    <m/>
    <m/>
  </r>
  <r>
    <s v="AWH"/>
    <x v="112"/>
    <s v="13084370"/>
    <n v="38.32"/>
    <n v="38.32"/>
    <x v="6"/>
    <d v="2016-08-31T00:00:00"/>
    <x v="4"/>
    <n v="5733460"/>
    <m/>
    <m/>
  </r>
  <r>
    <s v="SpokCity"/>
    <x v="112"/>
    <s v="13084370"/>
    <n v="50"/>
    <n v="50"/>
    <x v="6"/>
    <d v="2016-08-31T00:00:00"/>
    <x v="4"/>
    <n v="5746620"/>
    <m/>
    <m/>
  </r>
  <r>
    <s v="COUNTY"/>
    <x v="112"/>
    <s v="13084370"/>
    <n v="55"/>
    <n v="55"/>
    <x v="6"/>
    <d v="2016-08-31T00:00:00"/>
    <x v="4"/>
    <n v="5756150"/>
    <m/>
    <m/>
  </r>
  <r>
    <s v="AWH"/>
    <x v="112"/>
    <s v="13360500"/>
    <n v="50"/>
    <n v="50"/>
    <x v="6"/>
    <d v="2016-09-30T00:00:00"/>
    <x v="5"/>
    <n v="5011595"/>
    <m/>
    <m/>
  </r>
  <r>
    <s v="AWH"/>
    <x v="112"/>
    <s v="13360500"/>
    <n v="38.32"/>
    <n v="38.32"/>
    <x v="6"/>
    <d v="2016-09-30T00:00:00"/>
    <x v="5"/>
    <n v="5733460"/>
    <m/>
    <m/>
  </r>
  <r>
    <s v="SpokCity"/>
    <x v="112"/>
    <s v="13360500"/>
    <n v="50"/>
    <n v="50"/>
    <x v="6"/>
    <d v="2016-09-30T00:00:00"/>
    <x v="5"/>
    <n v="5746620"/>
    <m/>
    <m/>
  </r>
  <r>
    <s v="COUNTY"/>
    <x v="112"/>
    <s v="13360500"/>
    <n v="55"/>
    <n v="55"/>
    <x v="6"/>
    <d v="2016-09-30T00:00:00"/>
    <x v="5"/>
    <n v="5756150"/>
    <m/>
    <m/>
  </r>
  <r>
    <s v="AWH"/>
    <x v="112"/>
    <s v="13629847"/>
    <n v="50"/>
    <n v="50"/>
    <x v="6"/>
    <d v="2016-10-31T00:00:00"/>
    <x v="6"/>
    <n v="5011595"/>
    <m/>
    <m/>
  </r>
  <r>
    <s v="AWH"/>
    <x v="112"/>
    <s v="13629847"/>
    <n v="38.32"/>
    <n v="38.32"/>
    <x v="6"/>
    <d v="2016-10-31T00:00:00"/>
    <x v="6"/>
    <n v="5733460"/>
    <m/>
    <m/>
  </r>
  <r>
    <s v="SpokCity"/>
    <x v="112"/>
    <s v="13629847"/>
    <n v="50"/>
    <n v="50"/>
    <x v="6"/>
    <d v="2016-10-31T00:00:00"/>
    <x v="6"/>
    <n v="5746620"/>
    <m/>
    <m/>
  </r>
  <r>
    <s v="COUNTY"/>
    <x v="112"/>
    <s v="13629847"/>
    <n v="55"/>
    <n v="55"/>
    <x v="6"/>
    <d v="2016-10-31T00:00:00"/>
    <x v="6"/>
    <n v="5756150"/>
    <m/>
    <m/>
  </r>
  <r>
    <s v="AWH"/>
    <x v="112"/>
    <s v="13860703"/>
    <n v="50"/>
    <n v="50"/>
    <x v="6"/>
    <d v="2016-11-30T00:00:00"/>
    <x v="7"/>
    <n v="5011595"/>
    <m/>
    <m/>
  </r>
  <r>
    <s v="AWH"/>
    <x v="112"/>
    <s v="13860703"/>
    <n v="38.32"/>
    <n v="38.32"/>
    <x v="6"/>
    <d v="2016-11-30T00:00:00"/>
    <x v="7"/>
    <n v="5733460"/>
    <m/>
    <m/>
  </r>
  <r>
    <s v="SpokCity"/>
    <x v="112"/>
    <s v="13860703"/>
    <n v="50"/>
    <n v="50"/>
    <x v="6"/>
    <d v="2016-11-30T00:00:00"/>
    <x v="7"/>
    <n v="5746620"/>
    <m/>
    <m/>
  </r>
  <r>
    <s v="COUNTY"/>
    <x v="112"/>
    <s v="13860703"/>
    <n v="55"/>
    <n v="55"/>
    <x v="6"/>
    <d v="2016-11-30T00:00:00"/>
    <x v="7"/>
    <n v="5756150"/>
    <m/>
    <m/>
  </r>
  <r>
    <s v="AWH"/>
    <x v="112"/>
    <s v="14071088"/>
    <n v="50"/>
    <n v="50"/>
    <x v="6"/>
    <d v="2016-12-31T00:00:00"/>
    <x v="8"/>
    <n v="5011595"/>
    <m/>
    <m/>
  </r>
  <r>
    <s v="AWH"/>
    <x v="112"/>
    <s v="14071088"/>
    <n v="38.32"/>
    <n v="38.32"/>
    <x v="6"/>
    <d v="2016-12-31T00:00:00"/>
    <x v="8"/>
    <n v="5733460"/>
    <m/>
    <m/>
  </r>
  <r>
    <s v="SpokCity"/>
    <x v="112"/>
    <s v="14071088"/>
    <n v="50"/>
    <n v="50"/>
    <x v="6"/>
    <d v="2016-12-31T00:00:00"/>
    <x v="8"/>
    <n v="5746620"/>
    <m/>
    <m/>
  </r>
  <r>
    <s v="COUNTY"/>
    <x v="112"/>
    <s v="14071088"/>
    <n v="55"/>
    <n v="55"/>
    <x v="6"/>
    <d v="2016-12-31T00:00:00"/>
    <x v="8"/>
    <n v="5756150"/>
    <m/>
    <m/>
  </r>
  <r>
    <s v="AWH"/>
    <x v="112"/>
    <s v="14319018"/>
    <n v="50"/>
    <n v="50"/>
    <x v="6"/>
    <d v="2017-01-31T00:00:00"/>
    <x v="9"/>
    <n v="5011595"/>
    <m/>
    <m/>
  </r>
  <r>
    <s v="AWH"/>
    <x v="112"/>
    <s v="14319018"/>
    <n v="38.32"/>
    <n v="38.32"/>
    <x v="6"/>
    <d v="2017-01-31T00:00:00"/>
    <x v="9"/>
    <n v="5733460"/>
    <m/>
    <m/>
  </r>
  <r>
    <s v="COUNTY"/>
    <x v="112"/>
    <s v="14319018"/>
    <n v="55"/>
    <n v="55"/>
    <x v="6"/>
    <d v="2017-01-31T00:00:00"/>
    <x v="9"/>
    <n v="5756150"/>
    <m/>
    <m/>
  </r>
  <r>
    <s v="AWH"/>
    <x v="112"/>
    <s v="14497989"/>
    <n v="50"/>
    <n v="50"/>
    <x v="6"/>
    <d v="2017-02-28T00:00:00"/>
    <x v="10"/>
    <n v="5011595"/>
    <m/>
    <m/>
  </r>
  <r>
    <s v="AWH"/>
    <x v="112"/>
    <s v="14497989"/>
    <n v="38.32"/>
    <n v="38.32"/>
    <x v="6"/>
    <d v="2017-02-28T00:00:00"/>
    <x v="10"/>
    <n v="5733460"/>
    <m/>
    <m/>
  </r>
  <r>
    <s v="COUNTY"/>
    <x v="112"/>
    <s v="14497989"/>
    <n v="55"/>
    <n v="55"/>
    <x v="6"/>
    <d v="2017-02-28T00:00:00"/>
    <x v="10"/>
    <n v="5756150"/>
    <m/>
    <m/>
  </r>
  <r>
    <s v="AWH"/>
    <x v="112"/>
    <s v="14767594"/>
    <n v="50"/>
    <n v="50"/>
    <x v="6"/>
    <d v="2017-03-31T00:00:00"/>
    <x v="11"/>
    <n v="5011595"/>
    <m/>
    <m/>
  </r>
  <r>
    <s v="AWH"/>
    <x v="112"/>
    <s v="14767594"/>
    <n v="38.32"/>
    <n v="38.32"/>
    <x v="6"/>
    <d v="2017-03-31T00:00:00"/>
    <x v="11"/>
    <n v="5733460"/>
    <m/>
    <m/>
  </r>
  <r>
    <s v="COUNTY"/>
    <x v="112"/>
    <s v="14767594"/>
    <n v="55"/>
    <n v="55"/>
    <x v="6"/>
    <d v="2017-03-31T00:00:00"/>
    <x v="11"/>
    <n v="5756150"/>
    <m/>
    <m/>
  </r>
  <r>
    <s v="COUNTY"/>
    <x v="112"/>
    <s v="14767594"/>
    <n v="46"/>
    <n v="46"/>
    <x v="6"/>
    <d v="2017-03-31T00:00:00"/>
    <x v="11"/>
    <n v="5789560"/>
    <m/>
    <m/>
  </r>
  <r>
    <s v="COUNTY"/>
    <x v="113"/>
    <s v="790278"/>
    <n v="50"/>
    <n v="50"/>
    <x v="6"/>
    <d v="2016-04-29T00:00:00"/>
    <x v="0"/>
    <n v="5749570"/>
    <m/>
    <m/>
  </r>
  <r>
    <s v="AWH"/>
    <x v="113"/>
    <s v="12053654"/>
    <n v="50"/>
    <n v="50"/>
    <x v="6"/>
    <d v="2016-04-30T00:00:00"/>
    <x v="0"/>
    <n v="5011595"/>
    <m/>
    <m/>
  </r>
  <r>
    <s v="AWH"/>
    <x v="113"/>
    <s v="12053654"/>
    <n v="38.32"/>
    <n v="38.32"/>
    <x v="6"/>
    <d v="2016-04-30T00:00:00"/>
    <x v="0"/>
    <n v="5733460"/>
    <m/>
    <m/>
  </r>
  <r>
    <s v="COUNTY"/>
    <x v="113"/>
    <s v="12053654"/>
    <n v="75"/>
    <n v="75"/>
    <x v="6"/>
    <d v="2016-04-30T00:00:00"/>
    <x v="0"/>
    <n v="5776830"/>
    <m/>
    <m/>
  </r>
  <r>
    <s v="COUNTY"/>
    <x v="114"/>
    <s v="12053654"/>
    <n v="35"/>
    <n v="35"/>
    <x v="6"/>
    <d v="2016-04-30T00:00:00"/>
    <x v="0"/>
    <n v="5779470"/>
    <m/>
    <m/>
  </r>
  <r>
    <s v="SpokCity"/>
    <x v="114"/>
    <s v="12281785"/>
    <n v="45.7"/>
    <n v="45.7"/>
    <x v="6"/>
    <d v="2016-05-31T00:00:00"/>
    <x v="1"/>
    <n v="5733780"/>
    <m/>
    <m/>
  </r>
  <r>
    <s v="COUNTY"/>
    <x v="114"/>
    <s v="12281785"/>
    <n v="45"/>
    <n v="45"/>
    <x v="6"/>
    <d v="2016-05-31T00:00:00"/>
    <x v="1"/>
    <n v="5759740"/>
    <m/>
    <m/>
  </r>
  <r>
    <s v="COUNTY"/>
    <x v="114"/>
    <s v="12281785"/>
    <n v="35"/>
    <n v="35"/>
    <x v="6"/>
    <d v="2016-05-31T00:00:00"/>
    <x v="1"/>
    <n v="5779470"/>
    <m/>
    <m/>
  </r>
  <r>
    <s v="SpokCity"/>
    <x v="114"/>
    <s v="12565628"/>
    <n v="45.7"/>
    <n v="45.7"/>
    <x v="6"/>
    <d v="2016-06-30T00:00:00"/>
    <x v="2"/>
    <n v="5733780"/>
    <m/>
    <m/>
  </r>
  <r>
    <s v="COUNTY"/>
    <x v="114"/>
    <s v="12565628"/>
    <n v="45"/>
    <n v="45"/>
    <x v="6"/>
    <d v="2016-06-30T00:00:00"/>
    <x v="2"/>
    <n v="5759740"/>
    <m/>
    <m/>
  </r>
  <r>
    <s v="COUNTY"/>
    <x v="114"/>
    <s v="12565628"/>
    <n v="35"/>
    <n v="35"/>
    <x v="6"/>
    <d v="2016-06-30T00:00:00"/>
    <x v="2"/>
    <n v="5779470"/>
    <m/>
    <m/>
  </r>
  <r>
    <s v="SpokCity"/>
    <x v="114"/>
    <s v="12822783"/>
    <n v="45.7"/>
    <n v="45.7"/>
    <x v="6"/>
    <d v="2016-07-31T00:00:00"/>
    <x v="3"/>
    <n v="5733780"/>
    <m/>
    <m/>
  </r>
  <r>
    <s v="COUNTY"/>
    <x v="114"/>
    <s v="12822783"/>
    <n v="45"/>
    <n v="45"/>
    <x v="6"/>
    <d v="2016-07-31T00:00:00"/>
    <x v="3"/>
    <n v="5759740"/>
    <m/>
    <m/>
  </r>
  <r>
    <s v="COUNTY"/>
    <x v="114"/>
    <s v="12822783"/>
    <n v="35"/>
    <n v="35"/>
    <x v="6"/>
    <d v="2016-07-31T00:00:00"/>
    <x v="3"/>
    <n v="5779470"/>
    <m/>
    <m/>
  </r>
  <r>
    <s v="SpokCity"/>
    <x v="114"/>
    <s v="13084370"/>
    <n v="45.7"/>
    <n v="45.7"/>
    <x v="6"/>
    <d v="2016-08-31T00:00:00"/>
    <x v="4"/>
    <n v="5733780"/>
    <m/>
    <m/>
  </r>
  <r>
    <s v="COUNTY"/>
    <x v="114"/>
    <s v="13084370"/>
    <n v="45"/>
    <n v="45"/>
    <x v="6"/>
    <d v="2016-08-31T00:00:00"/>
    <x v="4"/>
    <n v="5759740"/>
    <m/>
    <m/>
  </r>
  <r>
    <s v="COUNTY"/>
    <x v="114"/>
    <s v="13084370"/>
    <n v="35"/>
    <n v="35"/>
    <x v="6"/>
    <d v="2016-08-31T00:00:00"/>
    <x v="4"/>
    <n v="5779470"/>
    <m/>
    <m/>
  </r>
  <r>
    <s v="SpokCity"/>
    <x v="114"/>
    <s v="13360500"/>
    <n v="45.7"/>
    <n v="45.7"/>
    <x v="6"/>
    <d v="2016-09-30T00:00:00"/>
    <x v="5"/>
    <n v="5733780"/>
    <m/>
    <m/>
  </r>
  <r>
    <s v="COUNTY"/>
    <x v="114"/>
    <s v="13360500"/>
    <n v="45"/>
    <n v="45"/>
    <x v="6"/>
    <d v="2016-09-30T00:00:00"/>
    <x v="5"/>
    <n v="5759740"/>
    <m/>
    <m/>
  </r>
  <r>
    <s v="COUNTY"/>
    <x v="114"/>
    <s v="13360500"/>
    <n v="35"/>
    <n v="35"/>
    <x v="6"/>
    <d v="2016-09-30T00:00:00"/>
    <x v="5"/>
    <n v="5779470"/>
    <m/>
    <m/>
  </r>
  <r>
    <s v="SpokCity"/>
    <x v="114"/>
    <s v="13629847"/>
    <n v="45.7"/>
    <n v="45.7"/>
    <x v="6"/>
    <d v="2016-10-31T00:00:00"/>
    <x v="6"/>
    <n v="5733780"/>
    <m/>
    <m/>
  </r>
  <r>
    <s v="COUNTY"/>
    <x v="114"/>
    <s v="13629847"/>
    <n v="45"/>
    <n v="45"/>
    <x v="6"/>
    <d v="2016-10-31T00:00:00"/>
    <x v="6"/>
    <n v="5759740"/>
    <m/>
    <m/>
  </r>
  <r>
    <s v="COUNTY"/>
    <x v="114"/>
    <s v="13629847"/>
    <n v="35"/>
    <n v="35"/>
    <x v="6"/>
    <d v="2016-10-31T00:00:00"/>
    <x v="6"/>
    <n v="5779470"/>
    <m/>
    <m/>
  </r>
  <r>
    <s v="SpokCity"/>
    <x v="114"/>
    <s v="13860703"/>
    <n v="45.7"/>
    <n v="45.7"/>
    <x v="6"/>
    <d v="2016-11-30T00:00:00"/>
    <x v="7"/>
    <n v="5733780"/>
    <m/>
    <m/>
  </r>
  <r>
    <s v="COUNTY"/>
    <x v="114"/>
    <s v="13860703"/>
    <n v="45"/>
    <n v="45"/>
    <x v="6"/>
    <d v="2016-11-30T00:00:00"/>
    <x v="7"/>
    <n v="5759740"/>
    <m/>
    <m/>
  </r>
  <r>
    <s v="COUNTY"/>
    <x v="114"/>
    <s v="13860703"/>
    <n v="35"/>
    <n v="35"/>
    <x v="6"/>
    <d v="2016-11-30T00:00:00"/>
    <x v="7"/>
    <n v="5779470"/>
    <m/>
    <m/>
  </r>
  <r>
    <s v="SpokCity"/>
    <x v="114"/>
    <s v="14071088"/>
    <n v="45.7"/>
    <n v="45.7"/>
    <x v="6"/>
    <d v="2016-12-31T00:00:00"/>
    <x v="8"/>
    <n v="5733780"/>
    <m/>
    <m/>
  </r>
  <r>
    <s v="COUNTY"/>
    <x v="114"/>
    <s v="14071088"/>
    <n v="45"/>
    <n v="45"/>
    <x v="6"/>
    <d v="2016-12-31T00:00:00"/>
    <x v="8"/>
    <n v="5759740"/>
    <m/>
    <m/>
  </r>
  <r>
    <s v="COUNTY"/>
    <x v="114"/>
    <s v="14071088"/>
    <n v="35"/>
    <n v="35"/>
    <x v="6"/>
    <d v="2016-12-31T00:00:00"/>
    <x v="8"/>
    <n v="5779470"/>
    <m/>
    <m/>
  </r>
  <r>
    <s v="SpokCity"/>
    <x v="114"/>
    <s v="14319018"/>
    <n v="45.7"/>
    <n v="45.7"/>
    <x v="6"/>
    <d v="2017-01-31T00:00:00"/>
    <x v="9"/>
    <n v="5733780"/>
    <m/>
    <m/>
  </r>
  <r>
    <s v="COUNTY"/>
    <x v="114"/>
    <s v="14319018"/>
    <n v="45"/>
    <n v="45"/>
    <x v="6"/>
    <d v="2017-01-31T00:00:00"/>
    <x v="9"/>
    <n v="5759740"/>
    <m/>
    <m/>
  </r>
  <r>
    <s v="COUNTY"/>
    <x v="114"/>
    <s v="14319018"/>
    <n v="35"/>
    <n v="35"/>
    <x v="6"/>
    <d v="2017-01-31T00:00:00"/>
    <x v="9"/>
    <n v="5779470"/>
    <m/>
    <m/>
  </r>
  <r>
    <s v="SpokCity"/>
    <x v="114"/>
    <s v="14497989"/>
    <n v="45.7"/>
    <n v="45.7"/>
    <x v="6"/>
    <d v="2017-02-28T00:00:00"/>
    <x v="10"/>
    <n v="5733780"/>
    <m/>
    <m/>
  </r>
  <r>
    <s v="COUNTY"/>
    <x v="114"/>
    <s v="14497989"/>
    <n v="45"/>
    <n v="45"/>
    <x v="6"/>
    <d v="2017-02-28T00:00:00"/>
    <x v="10"/>
    <n v="5759740"/>
    <m/>
    <m/>
  </r>
  <r>
    <s v="COUNTY"/>
    <x v="114"/>
    <s v="14497989"/>
    <n v="35"/>
    <n v="35"/>
    <x v="6"/>
    <d v="2017-02-28T00:00:00"/>
    <x v="10"/>
    <n v="5779470"/>
    <m/>
    <m/>
  </r>
  <r>
    <s v="SpokCity"/>
    <x v="114"/>
    <s v="14767594"/>
    <n v="45.7"/>
    <n v="45.7"/>
    <x v="6"/>
    <d v="2017-03-31T00:00:00"/>
    <x v="11"/>
    <n v="5733780"/>
    <m/>
    <m/>
  </r>
  <r>
    <s v="COUNTY"/>
    <x v="114"/>
    <s v="14767594"/>
    <n v="45"/>
    <n v="45"/>
    <x v="6"/>
    <d v="2017-03-31T00:00:00"/>
    <x v="11"/>
    <n v="5759740"/>
    <m/>
    <m/>
  </r>
  <r>
    <s v="COUNTY"/>
    <x v="114"/>
    <s v="14767594"/>
    <n v="35"/>
    <n v="35"/>
    <x v="6"/>
    <d v="2017-03-31T00:00:00"/>
    <x v="11"/>
    <n v="5779470"/>
    <m/>
    <m/>
  </r>
  <r>
    <s v="SpokCity"/>
    <x v="115"/>
    <s v="12053654"/>
    <n v="70"/>
    <n v="70"/>
    <x v="6"/>
    <d v="2016-04-30T00:00:00"/>
    <x v="0"/>
    <n v="5729250"/>
    <m/>
    <m/>
  </r>
  <r>
    <s v="COUNTY"/>
    <x v="115"/>
    <s v="12053654"/>
    <n v="82"/>
    <n v="82"/>
    <x v="6"/>
    <d v="2016-04-30T00:00:00"/>
    <x v="0"/>
    <n v="5011579"/>
    <m/>
    <m/>
  </r>
  <r>
    <s v="COUNTY"/>
    <x v="115"/>
    <s v="12053654"/>
    <n v="210"/>
    <n v="210"/>
    <x v="6"/>
    <d v="2016-04-30T00:00:00"/>
    <x v="0"/>
    <n v="5776590"/>
    <m/>
    <m/>
  </r>
  <r>
    <s v="COUNTY"/>
    <x v="115"/>
    <s v="12053654"/>
    <n v="44"/>
    <n v="44"/>
    <x v="6"/>
    <d v="2016-04-30T00:00:00"/>
    <x v="0"/>
    <n v="5779140"/>
    <m/>
    <m/>
  </r>
  <r>
    <s v="AWH"/>
    <x v="115"/>
    <s v="12281785"/>
    <n v="130"/>
    <n v="130"/>
    <x v="6"/>
    <d v="2016-05-31T00:00:00"/>
    <x v="1"/>
    <n v="5011490"/>
    <m/>
    <m/>
  </r>
  <r>
    <s v="SpokCity"/>
    <x v="115"/>
    <s v="12281785"/>
    <n v="111.56"/>
    <n v="111.56"/>
    <x v="6"/>
    <d v="2016-05-31T00:00:00"/>
    <x v="1"/>
    <n v="5011538"/>
    <m/>
    <m/>
  </r>
  <r>
    <s v="COUNTY"/>
    <x v="115"/>
    <s v="12281785"/>
    <n v="82"/>
    <n v="82"/>
    <x v="6"/>
    <d v="2016-05-31T00:00:00"/>
    <x v="1"/>
    <n v="5011579"/>
    <m/>
    <m/>
  </r>
  <r>
    <s v="COUNTY"/>
    <x v="115"/>
    <s v="12281785"/>
    <n v="210"/>
    <n v="210"/>
    <x v="6"/>
    <d v="2016-05-31T00:00:00"/>
    <x v="1"/>
    <n v="5776590"/>
    <m/>
    <m/>
  </r>
  <r>
    <s v="COUNTY"/>
    <x v="115"/>
    <s v="12281785"/>
    <n v="65"/>
    <n v="65"/>
    <x v="6"/>
    <d v="2016-05-31T00:00:00"/>
    <x v="1"/>
    <n v="5773610"/>
    <m/>
    <m/>
  </r>
  <r>
    <s v="COUNTY"/>
    <x v="115"/>
    <s v="12281785"/>
    <n v="44"/>
    <n v="44"/>
    <x v="6"/>
    <d v="2016-05-31T00:00:00"/>
    <x v="1"/>
    <n v="5779140"/>
    <m/>
    <m/>
  </r>
  <r>
    <s v="COUNTY"/>
    <x v="115"/>
    <s v="12281785"/>
    <n v="216.23"/>
    <n v="216.23"/>
    <x v="6"/>
    <d v="2016-05-31T00:00:00"/>
    <x v="1"/>
    <n v="5016565"/>
    <m/>
    <m/>
  </r>
  <r>
    <s v="AWH"/>
    <x v="115"/>
    <s v="12565628"/>
    <n v="130"/>
    <n v="130"/>
    <x v="6"/>
    <d v="2016-06-30T00:00:00"/>
    <x v="2"/>
    <n v="5011490"/>
    <m/>
    <m/>
  </r>
  <r>
    <s v="SpokCity"/>
    <x v="115"/>
    <s v="12565628"/>
    <n v="111.56"/>
    <n v="111.56"/>
    <x v="6"/>
    <d v="2016-06-30T00:00:00"/>
    <x v="2"/>
    <n v="5729250"/>
    <m/>
    <m/>
  </r>
  <r>
    <s v="COUNTY"/>
    <x v="115"/>
    <s v="12565628"/>
    <n v="82"/>
    <n v="82"/>
    <x v="6"/>
    <d v="2016-06-30T00:00:00"/>
    <x v="2"/>
    <n v="5011579"/>
    <m/>
    <m/>
  </r>
  <r>
    <s v="COUNTY"/>
    <x v="115"/>
    <s v="12565628"/>
    <n v="210"/>
    <n v="210"/>
    <x v="6"/>
    <d v="2016-06-30T00:00:00"/>
    <x v="2"/>
    <n v="5776590"/>
    <m/>
    <m/>
  </r>
  <r>
    <s v="COUNTY"/>
    <x v="115"/>
    <s v="12565628"/>
    <n v="65"/>
    <n v="65"/>
    <x v="6"/>
    <d v="2016-06-30T00:00:00"/>
    <x v="2"/>
    <n v="5773610"/>
    <m/>
    <m/>
  </r>
  <r>
    <s v="COUNTY"/>
    <x v="115"/>
    <s v="12565628"/>
    <n v="44"/>
    <n v="44"/>
    <x v="6"/>
    <d v="2016-06-30T00:00:00"/>
    <x v="2"/>
    <n v="5779140"/>
    <m/>
    <m/>
  </r>
  <r>
    <s v="COUNTY"/>
    <x v="115"/>
    <s v="12565628"/>
    <n v="216.23"/>
    <n v="216.23"/>
    <x v="6"/>
    <d v="2016-06-30T00:00:00"/>
    <x v="2"/>
    <n v="5011503"/>
    <m/>
    <m/>
  </r>
  <r>
    <s v="AWH"/>
    <x v="115"/>
    <s v="12822783"/>
    <n v="130"/>
    <n v="130"/>
    <x v="6"/>
    <d v="2016-07-31T00:00:00"/>
    <x v="3"/>
    <n v="5011490"/>
    <m/>
    <m/>
  </r>
  <r>
    <s v="SpokCity"/>
    <x v="115"/>
    <s v="12822783"/>
    <n v="111.56"/>
    <n v="111.56"/>
    <x v="6"/>
    <d v="2016-07-31T00:00:00"/>
    <x v="3"/>
    <n v="5011538"/>
    <m/>
    <m/>
  </r>
  <r>
    <s v="COUNTY"/>
    <x v="115"/>
    <s v="12822783"/>
    <n v="82"/>
    <n v="82"/>
    <x v="6"/>
    <d v="2016-07-31T00:00:00"/>
    <x v="3"/>
    <n v="5011579"/>
    <m/>
    <m/>
  </r>
  <r>
    <s v="COUNTY"/>
    <x v="115"/>
    <s v="12822783"/>
    <n v="210"/>
    <n v="210"/>
    <x v="6"/>
    <d v="2016-07-31T00:00:00"/>
    <x v="3"/>
    <n v="5776590"/>
    <m/>
    <m/>
  </r>
  <r>
    <s v="COUNTY"/>
    <x v="115"/>
    <s v="12822783"/>
    <n v="65"/>
    <n v="65"/>
    <x v="6"/>
    <d v="2016-07-31T00:00:00"/>
    <x v="3"/>
    <n v="5773610"/>
    <m/>
    <m/>
  </r>
  <r>
    <s v="COUNTY"/>
    <x v="115"/>
    <s v="12822783"/>
    <n v="44"/>
    <n v="44"/>
    <x v="6"/>
    <d v="2016-07-31T00:00:00"/>
    <x v="3"/>
    <n v="5779140"/>
    <m/>
    <m/>
  </r>
  <r>
    <s v="COUNTY"/>
    <x v="115"/>
    <s v="12822783"/>
    <n v="382.47"/>
    <n v="382.47"/>
    <x v="6"/>
    <d v="2016-07-31T00:00:00"/>
    <x v="3"/>
    <n v="5016565"/>
    <m/>
    <m/>
  </r>
  <r>
    <s v="AWH"/>
    <x v="115"/>
    <s v="13084370"/>
    <n v="130"/>
    <n v="130"/>
    <x v="6"/>
    <d v="2016-08-31T00:00:00"/>
    <x v="4"/>
    <n v="5011490"/>
    <m/>
    <m/>
  </r>
  <r>
    <s v="SpokCity"/>
    <x v="115"/>
    <s v="13084370"/>
    <n v="111.56"/>
    <n v="111.56"/>
    <x v="6"/>
    <d v="2016-08-31T00:00:00"/>
    <x v="4"/>
    <n v="5729250"/>
    <m/>
    <m/>
  </r>
  <r>
    <s v="COUNTY"/>
    <x v="115"/>
    <s v="13084370"/>
    <n v="82"/>
    <n v="82"/>
    <x v="6"/>
    <d v="2016-08-31T00:00:00"/>
    <x v="4"/>
    <n v="5011579"/>
    <m/>
    <m/>
  </r>
  <r>
    <s v="COUNTY"/>
    <x v="115"/>
    <s v="13084370"/>
    <n v="210"/>
    <n v="210"/>
    <x v="6"/>
    <d v="2016-08-31T00:00:00"/>
    <x v="4"/>
    <n v="5776590"/>
    <m/>
    <m/>
  </r>
  <r>
    <s v="COUNTY"/>
    <x v="115"/>
    <s v="13084370"/>
    <n v="65"/>
    <n v="65"/>
    <x v="6"/>
    <d v="2016-08-31T00:00:00"/>
    <x v="4"/>
    <n v="5773610"/>
    <m/>
    <m/>
  </r>
  <r>
    <s v="COUNTY"/>
    <x v="115"/>
    <s v="13084370"/>
    <n v="44"/>
    <n v="44"/>
    <x v="6"/>
    <d v="2016-08-31T00:00:00"/>
    <x v="4"/>
    <n v="5779140"/>
    <m/>
    <m/>
  </r>
  <r>
    <s v="COUNTY"/>
    <x v="115"/>
    <s v="13084370"/>
    <n v="382.47"/>
    <n v="382.47"/>
    <x v="6"/>
    <d v="2016-08-31T00:00:00"/>
    <x v="4"/>
    <n v="5011503"/>
    <m/>
    <m/>
  </r>
  <r>
    <s v="AWH"/>
    <x v="115"/>
    <s v="13360500"/>
    <n v="130"/>
    <n v="130"/>
    <x v="6"/>
    <d v="2016-09-30T00:00:00"/>
    <x v="5"/>
    <n v="5011490"/>
    <m/>
    <m/>
  </r>
  <r>
    <s v="SpokCity"/>
    <x v="115"/>
    <s v="13360500"/>
    <n v="111.56"/>
    <n v="111.56"/>
    <x v="6"/>
    <d v="2016-09-30T00:00:00"/>
    <x v="5"/>
    <n v="5011538"/>
    <m/>
    <m/>
  </r>
  <r>
    <s v="COUNTY"/>
    <x v="115"/>
    <s v="13360500"/>
    <n v="82"/>
    <n v="82"/>
    <x v="6"/>
    <d v="2016-09-30T00:00:00"/>
    <x v="5"/>
    <n v="5011579"/>
    <m/>
    <m/>
  </r>
  <r>
    <s v="COUNTY"/>
    <x v="115"/>
    <s v="13360500"/>
    <n v="210"/>
    <n v="210"/>
    <x v="6"/>
    <d v="2016-09-30T00:00:00"/>
    <x v="5"/>
    <n v="5776590"/>
    <m/>
    <m/>
  </r>
  <r>
    <s v="COUNTY"/>
    <x v="115"/>
    <s v="13360500"/>
    <n v="65"/>
    <n v="65"/>
    <x v="6"/>
    <d v="2016-09-30T00:00:00"/>
    <x v="5"/>
    <n v="5773610"/>
    <m/>
    <m/>
  </r>
  <r>
    <s v="COUNTY"/>
    <x v="115"/>
    <s v="13360500"/>
    <n v="44"/>
    <n v="44"/>
    <x v="6"/>
    <d v="2016-09-30T00:00:00"/>
    <x v="5"/>
    <n v="5779140"/>
    <m/>
    <m/>
  </r>
  <r>
    <s v="COUNTY"/>
    <x v="115"/>
    <s v="13360500"/>
    <n v="382.47"/>
    <n v="382.47"/>
    <x v="6"/>
    <d v="2016-09-30T00:00:00"/>
    <x v="5"/>
    <n v="5016565"/>
    <m/>
    <m/>
  </r>
  <r>
    <s v="AWH"/>
    <x v="115"/>
    <s v="13629847"/>
    <n v="130"/>
    <n v="130"/>
    <x v="6"/>
    <d v="2016-10-31T00:00:00"/>
    <x v="6"/>
    <n v="5011490"/>
    <m/>
    <m/>
  </r>
  <r>
    <s v="SpokCity"/>
    <x v="115"/>
    <s v="13629847"/>
    <n v="111.56"/>
    <n v="111.56"/>
    <x v="6"/>
    <d v="2016-10-31T00:00:00"/>
    <x v="6"/>
    <n v="5729250"/>
    <m/>
    <m/>
  </r>
  <r>
    <s v="COUNTY"/>
    <x v="115"/>
    <s v="13629847"/>
    <n v="82"/>
    <n v="82"/>
    <x v="6"/>
    <d v="2016-10-31T00:00:00"/>
    <x v="6"/>
    <n v="5011579"/>
    <m/>
    <m/>
  </r>
  <r>
    <s v="COUNTY"/>
    <x v="115"/>
    <s v="13629847"/>
    <n v="210"/>
    <n v="210"/>
    <x v="6"/>
    <d v="2016-10-31T00:00:00"/>
    <x v="6"/>
    <n v="5776590"/>
    <m/>
    <m/>
  </r>
  <r>
    <s v="COUNTY"/>
    <x v="115"/>
    <s v="13629847"/>
    <n v="65"/>
    <n v="65"/>
    <x v="6"/>
    <d v="2016-10-31T00:00:00"/>
    <x v="6"/>
    <n v="5773610"/>
    <m/>
    <m/>
  </r>
  <r>
    <s v="COUNTY"/>
    <x v="115"/>
    <s v="13629847"/>
    <n v="44"/>
    <n v="44"/>
    <x v="6"/>
    <d v="2016-10-31T00:00:00"/>
    <x v="6"/>
    <n v="5779140"/>
    <m/>
    <m/>
  </r>
  <r>
    <s v="COUNTY"/>
    <x v="115"/>
    <s v="13629847"/>
    <n v="327.47000000000003"/>
    <n v="327.47000000000003"/>
    <x v="6"/>
    <d v="2016-10-31T00:00:00"/>
    <x v="6"/>
    <n v="5016565"/>
    <m/>
    <m/>
  </r>
  <r>
    <s v="AWH"/>
    <x v="115"/>
    <s v="13860703"/>
    <n v="130"/>
    <n v="130"/>
    <x v="6"/>
    <d v="2016-11-30T00:00:00"/>
    <x v="7"/>
    <n v="5011490"/>
    <m/>
    <m/>
  </r>
  <r>
    <s v="SpokCity"/>
    <x v="115"/>
    <s v="13860703"/>
    <n v="111.56"/>
    <n v="111.56"/>
    <x v="6"/>
    <d v="2016-11-30T00:00:00"/>
    <x v="7"/>
    <n v="5011538"/>
    <m/>
    <m/>
  </r>
  <r>
    <s v="COUNTY"/>
    <x v="115"/>
    <s v="13860703"/>
    <n v="82"/>
    <n v="82"/>
    <x v="6"/>
    <d v="2016-11-30T00:00:00"/>
    <x v="7"/>
    <n v="5011579"/>
    <m/>
    <m/>
  </r>
  <r>
    <s v="COUNTY"/>
    <x v="115"/>
    <s v="13860703"/>
    <n v="210"/>
    <n v="210"/>
    <x v="6"/>
    <d v="2016-11-30T00:00:00"/>
    <x v="7"/>
    <n v="5776590"/>
    <m/>
    <m/>
  </r>
  <r>
    <s v="COUNTY"/>
    <x v="115"/>
    <s v="13860703"/>
    <n v="65"/>
    <n v="65"/>
    <x v="6"/>
    <d v="2016-11-30T00:00:00"/>
    <x v="7"/>
    <n v="5773610"/>
    <m/>
    <m/>
  </r>
  <r>
    <s v="COUNTY"/>
    <x v="115"/>
    <s v="13860703"/>
    <n v="44"/>
    <n v="44"/>
    <x v="6"/>
    <d v="2016-11-30T00:00:00"/>
    <x v="7"/>
    <n v="5779140"/>
    <m/>
    <m/>
  </r>
  <r>
    <s v="COUNTY"/>
    <x v="115"/>
    <s v="13860703"/>
    <n v="377.47"/>
    <n v="377.47"/>
    <x v="6"/>
    <d v="2016-11-30T00:00:00"/>
    <x v="7"/>
    <n v="5011503"/>
    <m/>
    <m/>
  </r>
  <r>
    <s v="AWH"/>
    <x v="115"/>
    <s v="14071088"/>
    <n v="130"/>
    <n v="130"/>
    <x v="6"/>
    <d v="2016-12-31T00:00:00"/>
    <x v="8"/>
    <n v="5011490"/>
    <m/>
    <m/>
  </r>
  <r>
    <s v="SpokCity"/>
    <x v="115"/>
    <s v="14071088"/>
    <n v="111.56"/>
    <n v="111.56"/>
    <x v="6"/>
    <d v="2016-12-31T00:00:00"/>
    <x v="8"/>
    <n v="5729250"/>
    <m/>
    <m/>
  </r>
  <r>
    <s v="COUNTY"/>
    <x v="115"/>
    <s v="14071088"/>
    <n v="82"/>
    <n v="82"/>
    <x v="6"/>
    <d v="2016-12-31T00:00:00"/>
    <x v="8"/>
    <n v="5011579"/>
    <m/>
    <m/>
  </r>
  <r>
    <s v="COUNTY"/>
    <x v="115"/>
    <s v="14071088"/>
    <n v="210"/>
    <n v="210"/>
    <x v="6"/>
    <d v="2016-12-31T00:00:00"/>
    <x v="8"/>
    <n v="5776590"/>
    <m/>
    <m/>
  </r>
  <r>
    <s v="COUNTY"/>
    <x v="115"/>
    <s v="14071088"/>
    <n v="65"/>
    <n v="65"/>
    <x v="6"/>
    <d v="2016-12-31T00:00:00"/>
    <x v="8"/>
    <n v="5773610"/>
    <m/>
    <m/>
  </r>
  <r>
    <s v="COUNTY"/>
    <x v="115"/>
    <s v="14071088"/>
    <n v="44"/>
    <n v="44"/>
    <x v="6"/>
    <d v="2016-12-31T00:00:00"/>
    <x v="8"/>
    <n v="5779140"/>
    <m/>
    <m/>
  </r>
  <r>
    <s v="COUNTY"/>
    <x v="115"/>
    <s v="14071088"/>
    <n v="377.47"/>
    <n v="377.47"/>
    <x v="6"/>
    <d v="2016-12-31T00:00:00"/>
    <x v="8"/>
    <n v="5016565"/>
    <m/>
    <m/>
  </r>
  <r>
    <s v="AWH"/>
    <x v="115"/>
    <s v="14319018"/>
    <n v="130"/>
    <n v="130"/>
    <x v="6"/>
    <d v="2017-01-31T00:00:00"/>
    <x v="9"/>
    <n v="5011490"/>
    <m/>
    <m/>
  </r>
  <r>
    <s v="SpokCity"/>
    <x v="115"/>
    <s v="14319018"/>
    <n v="111.56"/>
    <n v="111.56"/>
    <x v="6"/>
    <d v="2017-01-31T00:00:00"/>
    <x v="9"/>
    <n v="5011538"/>
    <m/>
    <m/>
  </r>
  <r>
    <s v="COUNTY"/>
    <x v="115"/>
    <s v="14319018"/>
    <n v="82"/>
    <n v="82"/>
    <x v="6"/>
    <d v="2017-01-31T00:00:00"/>
    <x v="9"/>
    <n v="5011579"/>
    <m/>
    <m/>
  </r>
  <r>
    <s v="COUNTY"/>
    <x v="115"/>
    <s v="14319018"/>
    <n v="210"/>
    <n v="210"/>
    <x v="6"/>
    <d v="2017-01-31T00:00:00"/>
    <x v="9"/>
    <n v="5776590"/>
    <m/>
    <m/>
  </r>
  <r>
    <s v="COUNTY"/>
    <x v="115"/>
    <s v="14319018"/>
    <n v="65"/>
    <n v="65"/>
    <x v="6"/>
    <d v="2017-01-31T00:00:00"/>
    <x v="9"/>
    <n v="5773610"/>
    <m/>
    <m/>
  </r>
  <r>
    <s v="COUNTY"/>
    <x v="115"/>
    <s v="14319018"/>
    <n v="44"/>
    <n v="44"/>
    <x v="6"/>
    <d v="2017-01-31T00:00:00"/>
    <x v="9"/>
    <n v="5779140"/>
    <m/>
    <m/>
  </r>
  <r>
    <s v="COUNTY"/>
    <x v="115"/>
    <s v="14319018"/>
    <n v="377.47"/>
    <n v="377.47"/>
    <x v="6"/>
    <d v="2017-01-31T00:00:00"/>
    <x v="9"/>
    <n v="5011503"/>
    <m/>
    <m/>
  </r>
  <r>
    <s v="AWH"/>
    <x v="115"/>
    <s v="14497989"/>
    <n v="130"/>
    <n v="130"/>
    <x v="6"/>
    <d v="2017-02-28T00:00:00"/>
    <x v="10"/>
    <n v="5011490"/>
    <m/>
    <m/>
  </r>
  <r>
    <s v="SpokCity"/>
    <x v="115"/>
    <s v="14497989"/>
    <n v="111.56"/>
    <n v="111.56"/>
    <x v="6"/>
    <d v="2017-02-28T00:00:00"/>
    <x v="10"/>
    <n v="5729250"/>
    <m/>
    <m/>
  </r>
  <r>
    <s v="COUNTY"/>
    <x v="115"/>
    <s v="14497989"/>
    <n v="82"/>
    <n v="82"/>
    <x v="6"/>
    <d v="2017-02-28T00:00:00"/>
    <x v="10"/>
    <n v="5011579"/>
    <m/>
    <m/>
  </r>
  <r>
    <s v="COUNTY"/>
    <x v="115"/>
    <s v="14497989"/>
    <n v="210"/>
    <n v="210"/>
    <x v="6"/>
    <d v="2017-02-28T00:00:00"/>
    <x v="10"/>
    <n v="5776590"/>
    <m/>
    <m/>
  </r>
  <r>
    <s v="COUNTY"/>
    <x v="115"/>
    <s v="14497989"/>
    <n v="65"/>
    <n v="65"/>
    <x v="6"/>
    <d v="2017-02-28T00:00:00"/>
    <x v="10"/>
    <n v="5773610"/>
    <m/>
    <m/>
  </r>
  <r>
    <s v="COUNTY"/>
    <x v="115"/>
    <s v="14497989"/>
    <n v="44"/>
    <n v="44"/>
    <x v="6"/>
    <d v="2017-02-28T00:00:00"/>
    <x v="10"/>
    <n v="5779140"/>
    <m/>
    <m/>
  </r>
  <r>
    <s v="COUNTY"/>
    <x v="115"/>
    <s v="14497989"/>
    <n v="377.47"/>
    <n v="377.47"/>
    <x v="6"/>
    <d v="2017-02-28T00:00:00"/>
    <x v="10"/>
    <n v="5016565"/>
    <m/>
    <m/>
  </r>
  <r>
    <s v="AWH"/>
    <x v="115"/>
    <s v="14767594"/>
    <n v="130"/>
    <n v="130"/>
    <x v="6"/>
    <d v="2017-03-31T00:00:00"/>
    <x v="11"/>
    <n v="5011490"/>
    <m/>
    <m/>
  </r>
  <r>
    <s v="SpokCity"/>
    <x v="115"/>
    <s v="14767594"/>
    <n v="111.56"/>
    <n v="111.56"/>
    <x v="6"/>
    <d v="2017-03-31T00:00:00"/>
    <x v="11"/>
    <n v="5011538"/>
    <m/>
    <m/>
  </r>
  <r>
    <s v="COUNTY"/>
    <x v="115"/>
    <s v="14767594"/>
    <n v="82"/>
    <n v="82"/>
    <x v="6"/>
    <d v="2017-03-31T00:00:00"/>
    <x v="11"/>
    <n v="5011579"/>
    <m/>
    <m/>
  </r>
  <r>
    <s v="COUNTY"/>
    <x v="115"/>
    <s v="14767594"/>
    <n v="210"/>
    <n v="210"/>
    <x v="6"/>
    <d v="2017-03-31T00:00:00"/>
    <x v="11"/>
    <n v="5776590"/>
    <m/>
    <m/>
  </r>
  <r>
    <s v="COUNTY"/>
    <x v="115"/>
    <s v="14767594"/>
    <n v="65"/>
    <n v="65"/>
    <x v="6"/>
    <d v="2017-03-31T00:00:00"/>
    <x v="11"/>
    <n v="5773610"/>
    <m/>
    <m/>
  </r>
  <r>
    <s v="COUNTY"/>
    <x v="115"/>
    <s v="14767594"/>
    <n v="44"/>
    <n v="44"/>
    <x v="6"/>
    <d v="2017-03-31T00:00:00"/>
    <x v="11"/>
    <n v="5779140"/>
    <m/>
    <m/>
  </r>
  <r>
    <s v="COUNTY"/>
    <x v="115"/>
    <s v="14767594"/>
    <n v="377.47"/>
    <n v="377.47"/>
    <x v="6"/>
    <d v="2017-03-31T00:00:00"/>
    <x v="11"/>
    <n v="5011503"/>
    <m/>
    <m/>
  </r>
  <r>
    <s v="COUNTY"/>
    <x v="116"/>
    <s v="14071088"/>
    <n v="18"/>
    <n v="18"/>
    <x v="6"/>
    <d v="2016-12-31T00:00:00"/>
    <x v="8"/>
    <n v="5011523"/>
    <m/>
    <m/>
  </r>
  <r>
    <s v="COUNTY"/>
    <x v="116"/>
    <s v="14319018"/>
    <n v="18"/>
    <n v="18"/>
    <x v="6"/>
    <d v="2017-01-31T00:00:00"/>
    <x v="9"/>
    <n v="5011523"/>
    <m/>
    <m/>
  </r>
  <r>
    <s v="COUNTY"/>
    <x v="116"/>
    <s v="14497989"/>
    <n v="18"/>
    <n v="18"/>
    <x v="6"/>
    <d v="2017-02-28T00:00:00"/>
    <x v="10"/>
    <n v="5011523"/>
    <m/>
    <m/>
  </r>
  <r>
    <s v="COUNTY"/>
    <x v="116"/>
    <s v="14767594"/>
    <n v="18"/>
    <n v="18"/>
    <x v="6"/>
    <d v="2017-03-31T00:00:00"/>
    <x v="11"/>
    <n v="5011523"/>
    <m/>
    <m/>
  </r>
  <r>
    <s v="COUNTY"/>
    <x v="117"/>
    <s v="12281785"/>
    <n v="83.12"/>
    <n v="83.12"/>
    <x v="6"/>
    <d v="2016-05-31T00:00:00"/>
    <x v="1"/>
    <n v="5016139"/>
    <m/>
    <m/>
  </r>
  <r>
    <s v="COUNTY"/>
    <x v="117"/>
    <s v="12565628"/>
    <n v="83.12"/>
    <n v="83.12"/>
    <x v="6"/>
    <d v="2016-06-30T00:00:00"/>
    <x v="2"/>
    <n v="5016139"/>
    <m/>
    <m/>
  </r>
  <r>
    <s v="COUNTY"/>
    <x v="117"/>
    <s v="12822783"/>
    <n v="83.12"/>
    <n v="83.12"/>
    <x v="6"/>
    <d v="2016-07-31T00:00:00"/>
    <x v="3"/>
    <n v="5016139"/>
    <m/>
    <m/>
  </r>
  <r>
    <s v="COUNTY"/>
    <x v="117"/>
    <s v="13084370"/>
    <n v="83.12"/>
    <n v="83.12"/>
    <x v="6"/>
    <d v="2016-08-31T00:00:00"/>
    <x v="4"/>
    <n v="5016139"/>
    <m/>
    <m/>
  </r>
  <r>
    <s v="COUNTY"/>
    <x v="117"/>
    <s v="13360500"/>
    <n v="83.12"/>
    <n v="83.12"/>
    <x v="6"/>
    <d v="2016-09-30T00:00:00"/>
    <x v="5"/>
    <n v="5016139"/>
    <m/>
    <m/>
  </r>
  <r>
    <s v="COUNTY"/>
    <x v="117"/>
    <s v="13629847"/>
    <n v="83.12"/>
    <n v="83.12"/>
    <x v="6"/>
    <d v="2016-10-31T00:00:00"/>
    <x v="6"/>
    <n v="5016139"/>
    <m/>
    <m/>
  </r>
  <r>
    <s v="COUNTY"/>
    <x v="117"/>
    <s v="13860703"/>
    <n v="83.12"/>
    <n v="83.12"/>
    <x v="6"/>
    <d v="2016-11-30T00:00:00"/>
    <x v="7"/>
    <n v="5016139"/>
    <m/>
    <m/>
  </r>
  <r>
    <s v="COUNTY"/>
    <x v="117"/>
    <s v="14071088"/>
    <n v="83.12"/>
    <n v="83.12"/>
    <x v="6"/>
    <d v="2016-12-31T00:00:00"/>
    <x v="8"/>
    <n v="5016139"/>
    <m/>
    <m/>
  </r>
  <r>
    <s v="COUNTY"/>
    <x v="117"/>
    <s v="14319018"/>
    <n v="83.12"/>
    <n v="83.12"/>
    <x v="6"/>
    <d v="2017-01-31T00:00:00"/>
    <x v="9"/>
    <n v="5016139"/>
    <m/>
    <m/>
  </r>
  <r>
    <s v="COUNTY"/>
    <x v="117"/>
    <s v="14497989"/>
    <n v="83.12"/>
    <n v="83.12"/>
    <x v="6"/>
    <d v="2017-02-28T00:00:00"/>
    <x v="10"/>
    <n v="5016139"/>
    <m/>
    <m/>
  </r>
  <r>
    <s v="COUNTY"/>
    <x v="117"/>
    <s v="14767594"/>
    <n v="83.12"/>
    <n v="83.12"/>
    <x v="6"/>
    <d v="2017-03-31T00:00:00"/>
    <x v="11"/>
    <n v="5016139"/>
    <m/>
    <m/>
  </r>
  <r>
    <s v="AWH"/>
    <x v="118"/>
    <s v="12053654"/>
    <n v="130"/>
    <n v="130"/>
    <x v="6"/>
    <d v="2016-04-30T00:00:00"/>
    <x v="0"/>
    <n v="5011490"/>
    <m/>
    <m/>
  </r>
  <r>
    <s v="SpokCity"/>
    <x v="118"/>
    <s v="12053654"/>
    <n v="64.41"/>
    <n v="64.41"/>
    <x v="6"/>
    <d v="2016-04-30T00:00:00"/>
    <x v="0"/>
    <n v="5011538"/>
    <m/>
    <m/>
  </r>
  <r>
    <s v="COUNTY"/>
    <x v="118"/>
    <s v="12053654"/>
    <n v="45"/>
    <n v="45"/>
    <x v="6"/>
    <d v="2016-04-30T00:00:00"/>
    <x v="0"/>
    <n v="5759740"/>
    <m/>
    <m/>
  </r>
  <r>
    <s v="COUNTY"/>
    <x v="118"/>
    <s v="12053654"/>
    <n v="65"/>
    <n v="65"/>
    <x v="6"/>
    <d v="2016-04-30T00:00:00"/>
    <x v="0"/>
    <n v="5773610"/>
    <m/>
    <m/>
  </r>
  <r>
    <s v="COUNTY"/>
    <x v="118"/>
    <s v="12053654"/>
    <n v="465.59"/>
    <n v="465.59"/>
    <x v="6"/>
    <d v="2016-04-30T00:00:00"/>
    <x v="0"/>
    <n v="5016139"/>
    <m/>
    <m/>
  </r>
  <r>
    <s v="COUNTY"/>
    <x v="119"/>
    <s v="12053654"/>
    <n v="50"/>
    <n v="50"/>
    <x v="6"/>
    <d v="2016-04-30T00:00:00"/>
    <x v="0"/>
    <n v="5727460"/>
    <m/>
    <m/>
  </r>
  <r>
    <s v="COUNTY"/>
    <x v="119"/>
    <s v="12053654"/>
    <n v="80"/>
    <n v="80"/>
    <x v="6"/>
    <d v="2016-04-30T00:00:00"/>
    <x v="0"/>
    <n v="5776590"/>
    <m/>
    <m/>
  </r>
  <r>
    <s v="COUNTY"/>
    <x v="119"/>
    <s v="12281785"/>
    <n v="50"/>
    <n v="50"/>
    <x v="6"/>
    <d v="2016-05-31T00:00:00"/>
    <x v="1"/>
    <n v="5727460"/>
    <m/>
    <m/>
  </r>
  <r>
    <s v="COUNTY"/>
    <x v="119"/>
    <s v="12281785"/>
    <n v="80"/>
    <n v="80"/>
    <x v="6"/>
    <d v="2016-05-31T00:00:00"/>
    <x v="1"/>
    <n v="5776590"/>
    <m/>
    <m/>
  </r>
  <r>
    <s v="COUNTY"/>
    <x v="119"/>
    <s v="12281785"/>
    <n v="50"/>
    <n v="50"/>
    <x v="6"/>
    <d v="2016-05-31T00:00:00"/>
    <x v="1"/>
    <n v="5775760"/>
    <m/>
    <m/>
  </r>
  <r>
    <s v="COUNTY"/>
    <x v="119"/>
    <s v="12281785"/>
    <n v="120.4"/>
    <n v="120.4"/>
    <x v="6"/>
    <d v="2016-05-31T00:00:00"/>
    <x v="1"/>
    <n v="5010384"/>
    <m/>
    <m/>
  </r>
  <r>
    <s v="COUNTY"/>
    <x v="119"/>
    <s v="12565628"/>
    <n v="50"/>
    <n v="50"/>
    <x v="6"/>
    <d v="2016-06-30T00:00:00"/>
    <x v="2"/>
    <n v="5727460"/>
    <m/>
    <m/>
  </r>
  <r>
    <s v="COUNTY"/>
    <x v="119"/>
    <s v="12565628"/>
    <n v="80"/>
    <n v="80"/>
    <x v="6"/>
    <d v="2016-06-30T00:00:00"/>
    <x v="2"/>
    <n v="5776590"/>
    <m/>
    <m/>
  </r>
  <r>
    <s v="COUNTY"/>
    <x v="119"/>
    <s v="12565628"/>
    <n v="50"/>
    <n v="50"/>
    <x v="6"/>
    <d v="2016-06-30T00:00:00"/>
    <x v="2"/>
    <n v="5775760"/>
    <m/>
    <m/>
  </r>
  <r>
    <s v="COUNTY"/>
    <x v="119"/>
    <s v="12565628"/>
    <n v="120.4"/>
    <n v="120.4"/>
    <x v="6"/>
    <d v="2016-06-30T00:00:00"/>
    <x v="2"/>
    <n v="5011516"/>
    <m/>
    <m/>
  </r>
  <r>
    <s v="COUNTY"/>
    <x v="119"/>
    <s v="12822783"/>
    <n v="50"/>
    <n v="50"/>
    <x v="6"/>
    <d v="2016-07-31T00:00:00"/>
    <x v="3"/>
    <n v="5727460"/>
    <m/>
    <m/>
  </r>
  <r>
    <s v="COUNTY"/>
    <x v="119"/>
    <s v="12822783"/>
    <n v="80"/>
    <n v="80"/>
    <x v="6"/>
    <d v="2016-07-31T00:00:00"/>
    <x v="3"/>
    <n v="5776590"/>
    <m/>
    <m/>
  </r>
  <r>
    <s v="COUNTY"/>
    <x v="119"/>
    <s v="12822783"/>
    <n v="50"/>
    <n v="50"/>
    <x v="6"/>
    <d v="2016-07-31T00:00:00"/>
    <x v="3"/>
    <n v="5775760"/>
    <m/>
    <m/>
  </r>
  <r>
    <s v="COUNTY"/>
    <x v="119"/>
    <s v="12822783"/>
    <n v="120.4"/>
    <n v="120.4"/>
    <x v="6"/>
    <d v="2016-07-31T00:00:00"/>
    <x v="3"/>
    <n v="5010384"/>
    <m/>
    <m/>
  </r>
  <r>
    <s v="COUNTY"/>
    <x v="119"/>
    <s v="12822783"/>
    <n v="75"/>
    <n v="75"/>
    <x v="6"/>
    <d v="2016-07-31T00:00:00"/>
    <x v="3"/>
    <n v="5782970"/>
    <m/>
    <m/>
  </r>
  <r>
    <s v="COUNTY"/>
    <x v="119"/>
    <s v="13084370"/>
    <n v="50"/>
    <n v="50"/>
    <x v="6"/>
    <d v="2016-08-31T00:00:00"/>
    <x v="4"/>
    <n v="5727460"/>
    <m/>
    <m/>
  </r>
  <r>
    <s v="COUNTY"/>
    <x v="119"/>
    <s v="13084370"/>
    <n v="80"/>
    <n v="80"/>
    <x v="6"/>
    <d v="2016-08-31T00:00:00"/>
    <x v="4"/>
    <n v="5776590"/>
    <m/>
    <m/>
  </r>
  <r>
    <s v="COUNTY"/>
    <x v="119"/>
    <s v="13084370"/>
    <n v="50"/>
    <n v="50"/>
    <x v="6"/>
    <d v="2016-08-31T00:00:00"/>
    <x v="4"/>
    <n v="5775760"/>
    <m/>
    <m/>
  </r>
  <r>
    <s v="COUNTY"/>
    <x v="119"/>
    <s v="13084370"/>
    <n v="180.4"/>
    <n v="180.4"/>
    <x v="6"/>
    <d v="2016-08-31T00:00:00"/>
    <x v="4"/>
    <n v="5011516"/>
    <m/>
    <m/>
  </r>
  <r>
    <s v="COUNTY"/>
    <x v="119"/>
    <s v="13084370"/>
    <n v="75"/>
    <n v="75"/>
    <x v="6"/>
    <d v="2016-08-31T00:00:00"/>
    <x v="4"/>
    <n v="5782970"/>
    <m/>
    <m/>
  </r>
  <r>
    <s v="COUNTY"/>
    <x v="119"/>
    <s v="13360500"/>
    <n v="50"/>
    <n v="50"/>
    <x v="6"/>
    <d v="2016-09-30T00:00:00"/>
    <x v="5"/>
    <n v="5727460"/>
    <m/>
    <m/>
  </r>
  <r>
    <s v="COUNTY"/>
    <x v="119"/>
    <s v="13360500"/>
    <n v="80"/>
    <n v="80"/>
    <x v="6"/>
    <d v="2016-09-30T00:00:00"/>
    <x v="5"/>
    <n v="5776590"/>
    <m/>
    <m/>
  </r>
  <r>
    <s v="COUNTY"/>
    <x v="119"/>
    <s v="13360500"/>
    <n v="125"/>
    <n v="125"/>
    <x v="6"/>
    <d v="2016-09-30T00:00:00"/>
    <x v="5"/>
    <n v="5785470"/>
    <m/>
    <m/>
  </r>
  <r>
    <s v="COUNTY"/>
    <x v="119"/>
    <s v="13360500"/>
    <n v="470.4"/>
    <n v="470.4"/>
    <x v="6"/>
    <d v="2016-09-30T00:00:00"/>
    <x v="5"/>
    <n v="5010384"/>
    <m/>
    <m/>
  </r>
  <r>
    <s v="COUNTY"/>
    <x v="119"/>
    <s v="13360500"/>
    <n v="75"/>
    <n v="75"/>
    <x v="6"/>
    <d v="2016-09-30T00:00:00"/>
    <x v="5"/>
    <n v="5782970"/>
    <m/>
    <m/>
  </r>
  <r>
    <s v="COUNTY"/>
    <x v="119"/>
    <s v="13629847"/>
    <n v="50"/>
    <n v="50"/>
    <x v="6"/>
    <d v="2016-10-31T00:00:00"/>
    <x v="6"/>
    <n v="5727460"/>
    <m/>
    <m/>
  </r>
  <r>
    <s v="COUNTY"/>
    <x v="119"/>
    <s v="13629847"/>
    <n v="80"/>
    <n v="80"/>
    <x v="6"/>
    <d v="2016-10-31T00:00:00"/>
    <x v="6"/>
    <n v="5776590"/>
    <m/>
    <m/>
  </r>
  <r>
    <s v="COUNTY"/>
    <x v="119"/>
    <s v="13629847"/>
    <n v="125"/>
    <n v="125"/>
    <x v="6"/>
    <d v="2016-10-31T00:00:00"/>
    <x v="6"/>
    <n v="5775760"/>
    <m/>
    <m/>
  </r>
  <r>
    <s v="COUNTY"/>
    <x v="119"/>
    <s v="13629847"/>
    <n v="470.4"/>
    <n v="470.4"/>
    <x v="6"/>
    <d v="2016-10-31T00:00:00"/>
    <x v="6"/>
    <n v="5011516"/>
    <m/>
    <m/>
  </r>
  <r>
    <s v="COUNTY"/>
    <x v="119"/>
    <s v="13629847"/>
    <n v="75"/>
    <n v="75"/>
    <x v="6"/>
    <d v="2016-10-31T00:00:00"/>
    <x v="6"/>
    <n v="5782970"/>
    <m/>
    <m/>
  </r>
  <r>
    <s v="COUNTY"/>
    <x v="119"/>
    <s v="13860703"/>
    <n v="50"/>
    <n v="50"/>
    <x v="6"/>
    <d v="2016-11-30T00:00:00"/>
    <x v="7"/>
    <n v="5727460"/>
    <m/>
    <m/>
  </r>
  <r>
    <s v="COUNTY"/>
    <x v="119"/>
    <s v="13860703"/>
    <n v="80"/>
    <n v="80"/>
    <x v="6"/>
    <d v="2016-11-30T00:00:00"/>
    <x v="7"/>
    <n v="5776590"/>
    <m/>
    <m/>
  </r>
  <r>
    <s v="COUNTY"/>
    <x v="119"/>
    <s v="13860703"/>
    <n v="50"/>
    <n v="50"/>
    <x v="6"/>
    <d v="2016-11-30T00:00:00"/>
    <x v="7"/>
    <n v="5775760"/>
    <m/>
    <m/>
  </r>
  <r>
    <s v="COUNTY"/>
    <x v="119"/>
    <s v="13860703"/>
    <n v="470.4"/>
    <n v="470.4"/>
    <x v="6"/>
    <d v="2016-11-30T00:00:00"/>
    <x v="7"/>
    <n v="5010384"/>
    <m/>
    <m/>
  </r>
  <r>
    <s v="COUNTY"/>
    <x v="119"/>
    <s v="13860703"/>
    <n v="75"/>
    <n v="75"/>
    <x v="6"/>
    <d v="2016-11-30T00:00:00"/>
    <x v="7"/>
    <n v="5782970"/>
    <m/>
    <m/>
  </r>
  <r>
    <s v="COUNTY"/>
    <x v="119"/>
    <s v="14071088"/>
    <n v="50"/>
    <n v="50"/>
    <x v="6"/>
    <d v="2016-12-31T00:00:00"/>
    <x v="8"/>
    <n v="5727460"/>
    <m/>
    <m/>
  </r>
  <r>
    <s v="COUNTY"/>
    <x v="119"/>
    <s v="14071088"/>
    <n v="80"/>
    <n v="80"/>
    <x v="6"/>
    <d v="2016-12-31T00:00:00"/>
    <x v="8"/>
    <n v="5776590"/>
    <m/>
    <m/>
  </r>
  <r>
    <s v="COUNTY"/>
    <x v="119"/>
    <s v="14071088"/>
    <n v="125"/>
    <n v="125"/>
    <x v="6"/>
    <d v="2016-12-31T00:00:00"/>
    <x v="8"/>
    <n v="5785470"/>
    <m/>
    <m/>
  </r>
  <r>
    <s v="COUNTY"/>
    <x v="119"/>
    <s v="14071088"/>
    <n v="470.4"/>
    <n v="470.4"/>
    <x v="6"/>
    <d v="2016-12-31T00:00:00"/>
    <x v="8"/>
    <n v="5011516"/>
    <m/>
    <m/>
  </r>
  <r>
    <s v="COUNTY"/>
    <x v="119"/>
    <s v="14071088"/>
    <n v="75"/>
    <n v="75"/>
    <x v="6"/>
    <d v="2016-12-31T00:00:00"/>
    <x v="8"/>
    <n v="5782970"/>
    <m/>
    <m/>
  </r>
  <r>
    <s v="COUNTY"/>
    <x v="119"/>
    <s v="14319018"/>
    <n v="50"/>
    <n v="50"/>
    <x v="6"/>
    <d v="2017-01-31T00:00:00"/>
    <x v="9"/>
    <n v="5727460"/>
    <m/>
    <m/>
  </r>
  <r>
    <s v="COUNTY"/>
    <x v="119"/>
    <s v="14319018"/>
    <n v="80"/>
    <n v="80"/>
    <x v="6"/>
    <d v="2017-01-31T00:00:00"/>
    <x v="9"/>
    <n v="5776590"/>
    <m/>
    <m/>
  </r>
  <r>
    <s v="COUNTY"/>
    <x v="119"/>
    <s v="14319018"/>
    <n v="125"/>
    <n v="125"/>
    <x v="6"/>
    <d v="2017-01-31T00:00:00"/>
    <x v="9"/>
    <n v="5775760"/>
    <m/>
    <m/>
  </r>
  <r>
    <s v="COUNTY"/>
    <x v="119"/>
    <s v="14319018"/>
    <n v="470.4"/>
    <n v="470.4"/>
    <x v="6"/>
    <d v="2017-01-31T00:00:00"/>
    <x v="9"/>
    <n v="5010384"/>
    <m/>
    <m/>
  </r>
  <r>
    <s v="COUNTY"/>
    <x v="119"/>
    <s v="14497989"/>
    <n v="50"/>
    <n v="50"/>
    <x v="6"/>
    <d v="2017-02-28T00:00:00"/>
    <x v="10"/>
    <n v="5727460"/>
    <m/>
    <m/>
  </r>
  <r>
    <s v="COUNTY"/>
    <x v="119"/>
    <s v="14497989"/>
    <n v="80"/>
    <n v="80"/>
    <x v="6"/>
    <d v="2017-02-28T00:00:00"/>
    <x v="10"/>
    <n v="5776590"/>
    <m/>
    <m/>
  </r>
  <r>
    <s v="COUNTY"/>
    <x v="119"/>
    <s v="14497989"/>
    <n v="125"/>
    <n v="125"/>
    <x v="6"/>
    <d v="2017-02-28T00:00:00"/>
    <x v="10"/>
    <n v="5785470"/>
    <m/>
    <m/>
  </r>
  <r>
    <s v="COUNTY"/>
    <x v="119"/>
    <s v="14497989"/>
    <n v="470.4"/>
    <n v="470.4"/>
    <x v="6"/>
    <d v="2017-02-28T00:00:00"/>
    <x v="10"/>
    <n v="5011516"/>
    <m/>
    <m/>
  </r>
  <r>
    <s v="COUNTY"/>
    <x v="119"/>
    <s v="14767594"/>
    <n v="50"/>
    <n v="50"/>
    <x v="6"/>
    <d v="2017-03-31T00:00:00"/>
    <x v="11"/>
    <n v="5727460"/>
    <m/>
    <m/>
  </r>
  <r>
    <s v="COUNTY"/>
    <x v="119"/>
    <s v="14767594"/>
    <n v="80"/>
    <n v="80"/>
    <x v="6"/>
    <d v="2017-03-31T00:00:00"/>
    <x v="11"/>
    <n v="5776590"/>
    <m/>
    <m/>
  </r>
  <r>
    <s v="COUNTY"/>
    <x v="119"/>
    <s v="14767594"/>
    <n v="125"/>
    <n v="125"/>
    <x v="6"/>
    <d v="2017-03-31T00:00:00"/>
    <x v="11"/>
    <n v="5775760"/>
    <m/>
    <m/>
  </r>
  <r>
    <s v="COUNTY"/>
    <x v="119"/>
    <s v="14767594"/>
    <n v="470.4"/>
    <n v="470.4"/>
    <x v="6"/>
    <d v="2017-03-31T00:00:00"/>
    <x v="11"/>
    <n v="5010384"/>
    <m/>
    <m/>
  </r>
  <r>
    <s v="COUNTY"/>
    <x v="119"/>
    <s v="14767594"/>
    <n v="75"/>
    <n v="75"/>
    <x v="6"/>
    <d v="2017-03-31T00:00:00"/>
    <x v="11"/>
    <n v="5782970"/>
    <m/>
    <m/>
  </r>
  <r>
    <s v="COUNTY"/>
    <x v="120"/>
    <s v="12281785"/>
    <n v="270"/>
    <n v="270"/>
    <x v="6"/>
    <d v="2016-05-31T00:00:00"/>
    <x v="1"/>
    <n v="5732050"/>
    <m/>
    <m/>
  </r>
  <r>
    <s v="COUNTY"/>
    <x v="120"/>
    <s v="12565628"/>
    <n v="270"/>
    <n v="270"/>
    <x v="6"/>
    <d v="2016-06-30T00:00:00"/>
    <x v="2"/>
    <n v="5732050"/>
    <m/>
    <m/>
  </r>
  <r>
    <s v="COUNTY"/>
    <x v="120"/>
    <s v="12822783"/>
    <n v="270"/>
    <n v="270"/>
    <x v="6"/>
    <d v="2016-07-31T00:00:00"/>
    <x v="3"/>
    <n v="5732050"/>
    <m/>
    <m/>
  </r>
  <r>
    <s v="SpokCity"/>
    <x v="121"/>
    <s v="12053654"/>
    <n v="44"/>
    <n v="44"/>
    <x v="6"/>
    <d v="2016-04-30T00:00:00"/>
    <x v="0"/>
    <n v="5734150"/>
    <m/>
    <m/>
  </r>
  <r>
    <s v="COUNTY"/>
    <x v="121"/>
    <s v="12053654"/>
    <n v="50"/>
    <n v="50"/>
    <x v="6"/>
    <d v="2016-04-30T00:00:00"/>
    <x v="0"/>
    <n v="5775760"/>
    <m/>
    <m/>
  </r>
  <r>
    <s v="COUNTY"/>
    <x v="121"/>
    <s v="12053654"/>
    <n v="390.4"/>
    <n v="390.4"/>
    <x v="6"/>
    <d v="2016-04-30T00:00:00"/>
    <x v="0"/>
    <n v="5726630"/>
    <m/>
    <m/>
  </r>
  <r>
    <s v="SpokCity"/>
    <x v="121"/>
    <s v="792457"/>
    <n v="11"/>
    <n v="11"/>
    <x v="6"/>
    <d v="2016-05-06T00:00:00"/>
    <x v="1"/>
    <n v="5734150"/>
    <m/>
    <m/>
  </r>
  <r>
    <s v="COUNTY"/>
    <x v="122"/>
    <s v="12053654"/>
    <n v="13.5"/>
    <n v="13.5"/>
    <x v="6"/>
    <d v="2016-04-30T00:00:00"/>
    <x v="0"/>
    <n v="5766460"/>
    <m/>
    <m/>
  </r>
  <r>
    <s v="COUNTY"/>
    <x v="122"/>
    <s v="12053654"/>
    <n v="13.5"/>
    <n v="13.5"/>
    <x v="6"/>
    <d v="2016-04-30T00:00:00"/>
    <x v="0"/>
    <n v="5773420"/>
    <m/>
    <m/>
  </r>
  <r>
    <s v="COUNTY"/>
    <x v="122"/>
    <s v="12053654"/>
    <n v="54.5"/>
    <n v="54.5"/>
    <x v="6"/>
    <d v="2016-04-30T00:00:00"/>
    <x v="0"/>
    <n v="5013423"/>
    <m/>
    <m/>
  </r>
  <r>
    <s v="COUNTY"/>
    <x v="122"/>
    <s v="12281785"/>
    <n v="13.5"/>
    <n v="13.5"/>
    <x v="6"/>
    <d v="2016-05-31T00:00:00"/>
    <x v="1"/>
    <n v="5766460"/>
    <m/>
    <m/>
  </r>
  <r>
    <s v="COUNTY"/>
    <x v="122"/>
    <s v="12281785"/>
    <n v="13.5"/>
    <n v="13.5"/>
    <x v="6"/>
    <d v="2016-05-31T00:00:00"/>
    <x v="1"/>
    <n v="5773420"/>
    <m/>
    <m/>
  </r>
  <r>
    <s v="COUNTY"/>
    <x v="122"/>
    <s v="12281785"/>
    <n v="14"/>
    <n v="14"/>
    <x v="6"/>
    <d v="2016-05-31T00:00:00"/>
    <x v="1"/>
    <n v="5013423"/>
    <m/>
    <m/>
  </r>
  <r>
    <s v="COUNTY"/>
    <x v="122"/>
    <s v="12565628"/>
    <n v="13.5"/>
    <n v="13.5"/>
    <x v="6"/>
    <d v="2016-06-30T00:00:00"/>
    <x v="2"/>
    <n v="5766460"/>
    <m/>
    <m/>
  </r>
  <r>
    <s v="COUNTY"/>
    <x v="122"/>
    <s v="12565628"/>
    <n v="13.5"/>
    <n v="13.5"/>
    <x v="6"/>
    <d v="2016-06-30T00:00:00"/>
    <x v="2"/>
    <n v="5773420"/>
    <m/>
    <m/>
  </r>
  <r>
    <s v="COUNTY"/>
    <x v="122"/>
    <s v="12565628"/>
    <n v="14"/>
    <n v="14"/>
    <x v="6"/>
    <d v="2016-06-30T00:00:00"/>
    <x v="2"/>
    <n v="5013423"/>
    <m/>
    <m/>
  </r>
  <r>
    <s v="COUNTY"/>
    <x v="122"/>
    <s v="12822783"/>
    <n v="13.5"/>
    <n v="13.5"/>
    <x v="6"/>
    <d v="2016-07-31T00:00:00"/>
    <x v="3"/>
    <n v="5766460"/>
    <m/>
    <m/>
  </r>
  <r>
    <s v="COUNTY"/>
    <x v="122"/>
    <s v="12822783"/>
    <n v="13.5"/>
    <n v="13.5"/>
    <x v="6"/>
    <d v="2016-07-31T00:00:00"/>
    <x v="3"/>
    <n v="5773420"/>
    <m/>
    <m/>
  </r>
  <r>
    <s v="COUNTY"/>
    <x v="122"/>
    <s v="12822783"/>
    <n v="54.5"/>
    <n v="54.5"/>
    <x v="6"/>
    <d v="2016-07-31T00:00:00"/>
    <x v="3"/>
    <n v="5013423"/>
    <m/>
    <m/>
  </r>
  <r>
    <s v="COUNTY"/>
    <x v="122"/>
    <s v="13084370"/>
    <n v="13.5"/>
    <n v="13.5"/>
    <x v="6"/>
    <d v="2016-08-31T00:00:00"/>
    <x v="4"/>
    <n v="5766460"/>
    <m/>
    <m/>
  </r>
  <r>
    <s v="COUNTY"/>
    <x v="122"/>
    <s v="13084370"/>
    <n v="13.5"/>
    <n v="13.5"/>
    <x v="6"/>
    <d v="2016-08-31T00:00:00"/>
    <x v="4"/>
    <n v="5773420"/>
    <m/>
    <m/>
  </r>
  <r>
    <s v="COUNTY"/>
    <x v="122"/>
    <s v="13084370"/>
    <n v="54.5"/>
    <n v="54.5"/>
    <x v="6"/>
    <d v="2016-08-31T00:00:00"/>
    <x v="4"/>
    <n v="5013423"/>
    <m/>
    <m/>
  </r>
  <r>
    <s v="COUNTY"/>
    <x v="122"/>
    <s v="13360500"/>
    <n v="13.5"/>
    <n v="13.5"/>
    <x v="6"/>
    <d v="2016-09-30T00:00:00"/>
    <x v="5"/>
    <n v="5766460"/>
    <m/>
    <m/>
  </r>
  <r>
    <s v="COUNTY"/>
    <x v="122"/>
    <s v="13360500"/>
    <n v="13.5"/>
    <n v="13.5"/>
    <x v="6"/>
    <d v="2016-09-30T00:00:00"/>
    <x v="5"/>
    <n v="5773420"/>
    <m/>
    <m/>
  </r>
  <r>
    <s v="COUNTY"/>
    <x v="122"/>
    <s v="13360500"/>
    <n v="54.5"/>
    <n v="54.5"/>
    <x v="6"/>
    <d v="2016-09-30T00:00:00"/>
    <x v="5"/>
    <n v="5013423"/>
    <m/>
    <m/>
  </r>
  <r>
    <s v="COUNTY"/>
    <x v="122"/>
    <s v="13629847"/>
    <n v="13.5"/>
    <n v="13.5"/>
    <x v="6"/>
    <d v="2016-10-31T00:00:00"/>
    <x v="6"/>
    <n v="5766460"/>
    <m/>
    <m/>
  </r>
  <r>
    <s v="COUNTY"/>
    <x v="122"/>
    <s v="13629847"/>
    <n v="13.5"/>
    <n v="13.5"/>
    <x v="6"/>
    <d v="2016-10-31T00:00:00"/>
    <x v="6"/>
    <n v="5773420"/>
    <m/>
    <m/>
  </r>
  <r>
    <s v="COUNTY"/>
    <x v="122"/>
    <s v="13629847"/>
    <n v="54.5"/>
    <n v="54.5"/>
    <x v="6"/>
    <d v="2016-10-31T00:00:00"/>
    <x v="6"/>
    <n v="5013423"/>
    <m/>
    <m/>
  </r>
  <r>
    <s v="COUNTY"/>
    <x v="122"/>
    <s v="13860703"/>
    <n v="13.5"/>
    <n v="13.5"/>
    <x v="6"/>
    <d v="2016-11-30T00:00:00"/>
    <x v="7"/>
    <n v="5766460"/>
    <m/>
    <m/>
  </r>
  <r>
    <s v="COUNTY"/>
    <x v="122"/>
    <s v="13860703"/>
    <n v="13.5"/>
    <n v="13.5"/>
    <x v="6"/>
    <d v="2016-11-30T00:00:00"/>
    <x v="7"/>
    <n v="5773420"/>
    <m/>
    <m/>
  </r>
  <r>
    <s v="COUNTY"/>
    <x v="122"/>
    <s v="13860703"/>
    <n v="54.5"/>
    <n v="54.5"/>
    <x v="6"/>
    <d v="2016-11-30T00:00:00"/>
    <x v="7"/>
    <n v="5013423"/>
    <m/>
    <m/>
  </r>
  <r>
    <s v="COUNTY"/>
    <x v="122"/>
    <s v="14071088"/>
    <n v="13.5"/>
    <n v="13.5"/>
    <x v="6"/>
    <d v="2016-12-31T00:00:00"/>
    <x v="8"/>
    <n v="5766460"/>
    <m/>
    <m/>
  </r>
  <r>
    <s v="COUNTY"/>
    <x v="122"/>
    <s v="14071088"/>
    <n v="26.5"/>
    <n v="26.5"/>
    <x v="6"/>
    <d v="2016-12-31T00:00:00"/>
    <x v="8"/>
    <n v="5788170"/>
    <m/>
    <m/>
  </r>
  <r>
    <s v="COUNTY"/>
    <x v="122"/>
    <s v="14071088"/>
    <n v="54.5"/>
    <n v="54.5"/>
    <x v="6"/>
    <d v="2016-12-31T00:00:00"/>
    <x v="8"/>
    <n v="5013423"/>
    <m/>
    <m/>
  </r>
  <r>
    <s v="COUNTY"/>
    <x v="122"/>
    <s v="14319018"/>
    <n v="13.5"/>
    <n v="13.5"/>
    <x v="6"/>
    <d v="2017-01-31T00:00:00"/>
    <x v="9"/>
    <n v="5766460"/>
    <m/>
    <m/>
  </r>
  <r>
    <s v="COUNTY"/>
    <x v="122"/>
    <s v="14319018"/>
    <n v="26.5"/>
    <n v="26.5"/>
    <x v="6"/>
    <d v="2017-01-31T00:00:00"/>
    <x v="9"/>
    <n v="5773420"/>
    <m/>
    <m/>
  </r>
  <r>
    <s v="COUNTY"/>
    <x v="122"/>
    <s v="14319018"/>
    <n v="54.5"/>
    <n v="54.5"/>
    <x v="6"/>
    <d v="2017-01-31T00:00:00"/>
    <x v="9"/>
    <n v="5013423"/>
    <m/>
    <m/>
  </r>
  <r>
    <s v="COUNTY"/>
    <x v="122"/>
    <s v="14497989"/>
    <n v="13.5"/>
    <n v="13.5"/>
    <x v="6"/>
    <d v="2017-02-28T00:00:00"/>
    <x v="10"/>
    <n v="5766460"/>
    <m/>
    <m/>
  </r>
  <r>
    <s v="COUNTY"/>
    <x v="122"/>
    <s v="14497989"/>
    <n v="26.5"/>
    <n v="26.5"/>
    <x v="6"/>
    <d v="2017-02-28T00:00:00"/>
    <x v="10"/>
    <n v="5788170"/>
    <m/>
    <m/>
  </r>
  <r>
    <s v="COUNTY"/>
    <x v="122"/>
    <s v="14497989"/>
    <n v="54.5"/>
    <n v="54.5"/>
    <x v="6"/>
    <d v="2017-02-28T00:00:00"/>
    <x v="10"/>
    <n v="5013423"/>
    <m/>
    <m/>
  </r>
  <r>
    <s v="COUNTY"/>
    <x v="122"/>
    <s v="14767594"/>
    <n v="13.5"/>
    <n v="13.5"/>
    <x v="6"/>
    <d v="2017-03-31T00:00:00"/>
    <x v="11"/>
    <n v="5766460"/>
    <m/>
    <m/>
  </r>
  <r>
    <s v="COUNTY"/>
    <x v="122"/>
    <s v="14767594"/>
    <n v="26.5"/>
    <n v="26.5"/>
    <x v="6"/>
    <d v="2017-03-31T00:00:00"/>
    <x v="11"/>
    <n v="5773420"/>
    <m/>
    <m/>
  </r>
  <r>
    <s v="COUNTY"/>
    <x v="122"/>
    <s v="14767594"/>
    <n v="54.5"/>
    <n v="54.5"/>
    <x v="6"/>
    <d v="2017-03-31T00:00:00"/>
    <x v="11"/>
    <n v="5013423"/>
    <m/>
    <m/>
  </r>
  <r>
    <s v="SpokCity"/>
    <x v="123"/>
    <s v="12053654"/>
    <n v="13"/>
    <n v="13"/>
    <x v="6"/>
    <d v="2016-04-30T00:00:00"/>
    <x v="0"/>
    <n v="5723970"/>
    <m/>
    <m/>
  </r>
  <r>
    <s v="COUNTY"/>
    <x v="123"/>
    <s v="12053654"/>
    <n v="3"/>
    <n v="3"/>
    <x v="6"/>
    <d v="2016-04-30T00:00:00"/>
    <x v="0"/>
    <n v="5779140"/>
    <m/>
    <m/>
  </r>
  <r>
    <s v="COUNTY"/>
    <x v="123"/>
    <s v="12053654"/>
    <n v="65"/>
    <n v="65"/>
    <x v="6"/>
    <d v="2016-04-30T00:00:00"/>
    <x v="0"/>
    <n v="5767810"/>
    <m/>
    <m/>
  </r>
  <r>
    <s v="SpokCity"/>
    <x v="123"/>
    <s v="12281785"/>
    <n v="13"/>
    <n v="13"/>
    <x v="6"/>
    <d v="2016-05-31T00:00:00"/>
    <x v="1"/>
    <n v="5723970"/>
    <m/>
    <m/>
  </r>
  <r>
    <s v="COUNTY"/>
    <x v="123"/>
    <s v="12281785"/>
    <n v="3"/>
    <n v="3"/>
    <x v="6"/>
    <d v="2016-05-31T00:00:00"/>
    <x v="1"/>
    <n v="5779140"/>
    <m/>
    <m/>
  </r>
  <r>
    <s v="COUNTY"/>
    <x v="123"/>
    <s v="12281785"/>
    <n v="65"/>
    <n v="65"/>
    <x v="6"/>
    <d v="2016-05-31T00:00:00"/>
    <x v="1"/>
    <n v="5767810"/>
    <m/>
    <m/>
  </r>
  <r>
    <s v="SpokCity"/>
    <x v="123"/>
    <s v="12565628"/>
    <n v="13"/>
    <n v="13"/>
    <x v="6"/>
    <d v="2016-06-30T00:00:00"/>
    <x v="2"/>
    <n v="5723970"/>
    <m/>
    <m/>
  </r>
  <r>
    <s v="COUNTY"/>
    <x v="123"/>
    <s v="12565628"/>
    <n v="3"/>
    <n v="3"/>
    <x v="6"/>
    <d v="2016-06-30T00:00:00"/>
    <x v="2"/>
    <n v="5779140"/>
    <m/>
    <m/>
  </r>
  <r>
    <s v="COUNTY"/>
    <x v="123"/>
    <s v="12565628"/>
    <n v="65"/>
    <n v="65"/>
    <x v="6"/>
    <d v="2016-06-30T00:00:00"/>
    <x v="2"/>
    <n v="5767810"/>
    <m/>
    <m/>
  </r>
  <r>
    <s v="SpokCity"/>
    <x v="123"/>
    <s v="12822783"/>
    <n v="13"/>
    <n v="13"/>
    <x v="6"/>
    <d v="2016-07-31T00:00:00"/>
    <x v="3"/>
    <n v="5723970"/>
    <m/>
    <m/>
  </r>
  <r>
    <s v="COUNTY"/>
    <x v="123"/>
    <s v="12822783"/>
    <n v="3"/>
    <n v="3"/>
    <x v="6"/>
    <d v="2016-07-31T00:00:00"/>
    <x v="3"/>
    <n v="5779140"/>
    <m/>
    <m/>
  </r>
  <r>
    <s v="COUNTY"/>
    <x v="123"/>
    <s v="12822783"/>
    <n v="65"/>
    <n v="65"/>
    <x v="6"/>
    <d v="2016-07-31T00:00:00"/>
    <x v="3"/>
    <n v="5767810"/>
    <m/>
    <m/>
  </r>
  <r>
    <s v="SpokCity"/>
    <x v="123"/>
    <s v="13084370"/>
    <n v="13"/>
    <n v="13"/>
    <x v="6"/>
    <d v="2016-08-31T00:00:00"/>
    <x v="4"/>
    <n v="5723970"/>
    <m/>
    <m/>
  </r>
  <r>
    <s v="COUNTY"/>
    <x v="123"/>
    <s v="13084370"/>
    <n v="3"/>
    <n v="3"/>
    <x v="6"/>
    <d v="2016-08-31T00:00:00"/>
    <x v="4"/>
    <n v="5779140"/>
    <m/>
    <m/>
  </r>
  <r>
    <s v="COUNTY"/>
    <x v="123"/>
    <s v="13084370"/>
    <n v="65"/>
    <n v="65"/>
    <x v="6"/>
    <d v="2016-08-31T00:00:00"/>
    <x v="4"/>
    <n v="5767810"/>
    <m/>
    <m/>
  </r>
  <r>
    <s v="SpokCity"/>
    <x v="123"/>
    <s v="13360500"/>
    <n v="13"/>
    <n v="13"/>
    <x v="6"/>
    <d v="2016-09-30T00:00:00"/>
    <x v="5"/>
    <n v="5723970"/>
    <m/>
    <m/>
  </r>
  <r>
    <s v="COUNTY"/>
    <x v="123"/>
    <s v="13360500"/>
    <n v="3"/>
    <n v="3"/>
    <x v="6"/>
    <d v="2016-09-30T00:00:00"/>
    <x v="5"/>
    <n v="5779140"/>
    <m/>
    <m/>
  </r>
  <r>
    <s v="COUNTY"/>
    <x v="123"/>
    <s v="13360500"/>
    <n v="13"/>
    <n v="13"/>
    <x v="6"/>
    <d v="2016-09-30T00:00:00"/>
    <x v="5"/>
    <n v="5785170"/>
    <m/>
    <m/>
  </r>
  <r>
    <s v="COUNTY"/>
    <x v="123"/>
    <s v="13360500"/>
    <n v="65"/>
    <n v="65"/>
    <x v="6"/>
    <d v="2016-09-30T00:00:00"/>
    <x v="5"/>
    <n v="5767810"/>
    <m/>
    <m/>
  </r>
  <r>
    <s v="SpokCity"/>
    <x v="123"/>
    <s v="13629847"/>
    <n v="13"/>
    <n v="13"/>
    <x v="6"/>
    <d v="2016-10-31T00:00:00"/>
    <x v="6"/>
    <n v="5723970"/>
    <m/>
    <m/>
  </r>
  <r>
    <s v="COUNTY"/>
    <x v="123"/>
    <s v="13629847"/>
    <n v="3"/>
    <n v="3"/>
    <x v="6"/>
    <d v="2016-10-31T00:00:00"/>
    <x v="6"/>
    <n v="5779140"/>
    <m/>
    <m/>
  </r>
  <r>
    <s v="COUNTY"/>
    <x v="123"/>
    <s v="13629847"/>
    <n v="13"/>
    <n v="13"/>
    <x v="6"/>
    <d v="2016-10-31T00:00:00"/>
    <x v="6"/>
    <n v="5785170"/>
    <m/>
    <m/>
  </r>
  <r>
    <s v="COUNTY"/>
    <x v="123"/>
    <s v="13629847"/>
    <n v="65"/>
    <n v="65"/>
    <x v="6"/>
    <d v="2016-10-31T00:00:00"/>
    <x v="6"/>
    <n v="5767810"/>
    <m/>
    <m/>
  </r>
  <r>
    <s v="SpokCity"/>
    <x v="123"/>
    <s v="13860703"/>
    <n v="13"/>
    <n v="13"/>
    <x v="6"/>
    <d v="2016-11-30T00:00:00"/>
    <x v="7"/>
    <n v="5723970"/>
    <m/>
    <m/>
  </r>
  <r>
    <s v="COUNTY"/>
    <x v="123"/>
    <s v="13860703"/>
    <n v="3"/>
    <n v="3"/>
    <x v="6"/>
    <d v="2016-11-30T00:00:00"/>
    <x v="7"/>
    <n v="5779140"/>
    <m/>
    <m/>
  </r>
  <r>
    <s v="COUNTY"/>
    <x v="123"/>
    <s v="13860703"/>
    <n v="13"/>
    <n v="13"/>
    <x v="6"/>
    <d v="2016-11-30T00:00:00"/>
    <x v="7"/>
    <n v="5785170"/>
    <m/>
    <m/>
  </r>
  <r>
    <s v="COUNTY"/>
    <x v="123"/>
    <s v="13860703"/>
    <n v="52"/>
    <n v="52"/>
    <x v="6"/>
    <d v="2016-11-30T00:00:00"/>
    <x v="7"/>
    <n v="5767810"/>
    <m/>
    <m/>
  </r>
  <r>
    <s v="SpokCity"/>
    <x v="123"/>
    <s v="14071088"/>
    <n v="13"/>
    <n v="13"/>
    <x v="6"/>
    <d v="2016-12-31T00:00:00"/>
    <x v="8"/>
    <n v="5723970"/>
    <m/>
    <m/>
  </r>
  <r>
    <s v="COUNTY"/>
    <x v="123"/>
    <s v="14071088"/>
    <n v="3"/>
    <n v="3"/>
    <x v="6"/>
    <d v="2016-12-31T00:00:00"/>
    <x v="8"/>
    <n v="5779140"/>
    <m/>
    <m/>
  </r>
  <r>
    <s v="COUNTY"/>
    <x v="123"/>
    <s v="14071088"/>
    <n v="13"/>
    <n v="13"/>
    <x v="6"/>
    <d v="2016-12-31T00:00:00"/>
    <x v="8"/>
    <n v="5785170"/>
    <m/>
    <m/>
  </r>
  <r>
    <s v="COUNTY"/>
    <x v="123"/>
    <s v="14071088"/>
    <n v="52"/>
    <n v="52"/>
    <x v="6"/>
    <d v="2016-12-31T00:00:00"/>
    <x v="8"/>
    <n v="5767810"/>
    <m/>
    <m/>
  </r>
  <r>
    <s v="SpokCity"/>
    <x v="123"/>
    <s v="14319018"/>
    <n v="13"/>
    <n v="13"/>
    <x v="6"/>
    <d v="2017-01-31T00:00:00"/>
    <x v="9"/>
    <n v="5723970"/>
    <m/>
    <m/>
  </r>
  <r>
    <s v="COUNTY"/>
    <x v="123"/>
    <s v="14319018"/>
    <n v="3"/>
    <n v="3"/>
    <x v="6"/>
    <d v="2017-01-31T00:00:00"/>
    <x v="9"/>
    <n v="5779140"/>
    <m/>
    <m/>
  </r>
  <r>
    <s v="COUNTY"/>
    <x v="123"/>
    <s v="14319018"/>
    <n v="13"/>
    <n v="13"/>
    <x v="6"/>
    <d v="2017-01-31T00:00:00"/>
    <x v="9"/>
    <n v="5785170"/>
    <m/>
    <m/>
  </r>
  <r>
    <s v="COUNTY"/>
    <x v="123"/>
    <s v="14319018"/>
    <n v="52"/>
    <n v="52"/>
    <x v="6"/>
    <d v="2017-01-31T00:00:00"/>
    <x v="9"/>
    <n v="5767810"/>
    <m/>
    <m/>
  </r>
  <r>
    <s v="SpokCity"/>
    <x v="123"/>
    <s v="14497989"/>
    <n v="13"/>
    <n v="13"/>
    <x v="6"/>
    <d v="2017-02-28T00:00:00"/>
    <x v="10"/>
    <n v="5723970"/>
    <m/>
    <m/>
  </r>
  <r>
    <s v="COUNTY"/>
    <x v="123"/>
    <s v="14497989"/>
    <n v="3"/>
    <n v="3"/>
    <x v="6"/>
    <d v="2017-02-28T00:00:00"/>
    <x v="10"/>
    <n v="5779140"/>
    <m/>
    <m/>
  </r>
  <r>
    <s v="COUNTY"/>
    <x v="123"/>
    <s v="14497989"/>
    <n v="13"/>
    <n v="13"/>
    <x v="6"/>
    <d v="2017-02-28T00:00:00"/>
    <x v="10"/>
    <n v="5785170"/>
    <m/>
    <m/>
  </r>
  <r>
    <s v="COUNTY"/>
    <x v="123"/>
    <s v="14497989"/>
    <n v="52"/>
    <n v="52"/>
    <x v="6"/>
    <d v="2017-02-28T00:00:00"/>
    <x v="10"/>
    <n v="5767810"/>
    <m/>
    <m/>
  </r>
  <r>
    <s v="SpokCity"/>
    <x v="123"/>
    <s v="14767594"/>
    <n v="13"/>
    <n v="13"/>
    <x v="6"/>
    <d v="2017-03-31T00:00:00"/>
    <x v="11"/>
    <n v="5723970"/>
    <m/>
    <m/>
  </r>
  <r>
    <s v="COUNTY"/>
    <x v="123"/>
    <s v="14767594"/>
    <n v="3"/>
    <n v="3"/>
    <x v="6"/>
    <d v="2017-03-31T00:00:00"/>
    <x v="11"/>
    <n v="5779140"/>
    <m/>
    <m/>
  </r>
  <r>
    <s v="COUNTY"/>
    <x v="123"/>
    <s v="14767594"/>
    <n v="13"/>
    <n v="13"/>
    <x v="6"/>
    <d v="2017-03-31T00:00:00"/>
    <x v="11"/>
    <n v="5785170"/>
    <m/>
    <m/>
  </r>
  <r>
    <s v="COUNTY"/>
    <x v="123"/>
    <s v="14767594"/>
    <n v="52"/>
    <n v="52"/>
    <x v="6"/>
    <d v="2017-03-31T00:00:00"/>
    <x v="11"/>
    <n v="5767810"/>
    <m/>
    <m/>
  </r>
  <r>
    <s v="COUNTY"/>
    <x v="124"/>
    <s v="782340"/>
    <n v="5.85"/>
    <n v="5.85"/>
    <x v="7"/>
    <d v="2016-04-06T00:00:00"/>
    <x v="0"/>
    <n v="5004121"/>
    <m/>
    <m/>
  </r>
  <r>
    <s v="COUNTY"/>
    <x v="124"/>
    <s v="786767"/>
    <n v="6.5"/>
    <n v="6.5"/>
    <x v="7"/>
    <d v="2016-04-15T00:00:00"/>
    <x v="0"/>
    <n v="5015793"/>
    <m/>
    <m/>
  </r>
  <r>
    <s v="COUNTY"/>
    <x v="124"/>
    <s v="790481"/>
    <n v="5.9"/>
    <n v="5.9"/>
    <x v="7"/>
    <d v="2016-04-28T00:00:00"/>
    <x v="0"/>
    <n v="5739160"/>
    <m/>
    <m/>
  </r>
  <r>
    <s v="COUNTY"/>
    <x v="124"/>
    <s v="793854"/>
    <n v="10"/>
    <n v="10"/>
    <x v="7"/>
    <d v="2016-05-05T00:00:00"/>
    <x v="1"/>
    <n v="5777530"/>
    <m/>
    <m/>
  </r>
  <r>
    <s v="COUNTY"/>
    <x v="124"/>
    <s v="799728"/>
    <n v="5.85"/>
    <n v="5.85"/>
    <x v="7"/>
    <d v="2016-05-24T00:00:00"/>
    <x v="1"/>
    <n v="5004795"/>
    <m/>
    <m/>
  </r>
  <r>
    <s v="COUNTY"/>
    <x v="124"/>
    <s v="806307"/>
    <n v="5.5"/>
    <n v="5.5"/>
    <x v="7"/>
    <d v="2016-06-07T00:00:00"/>
    <x v="2"/>
    <n v="5000907"/>
    <m/>
    <m/>
  </r>
  <r>
    <s v="COUNTY"/>
    <x v="124"/>
    <s v="837011"/>
    <n v="7.75"/>
    <n v="7.75"/>
    <x v="7"/>
    <d v="2016-08-04T00:00:00"/>
    <x v="4"/>
    <n v="5712380"/>
    <m/>
    <m/>
  </r>
  <r>
    <s v="COUNTY"/>
    <x v="124"/>
    <s v="837341"/>
    <n v="6.5"/>
    <n v="6.5"/>
    <x v="7"/>
    <d v="2016-08-09T00:00:00"/>
    <x v="4"/>
    <n v="5785110"/>
    <m/>
    <m/>
  </r>
  <r>
    <s v="COUNTY"/>
    <x v="124"/>
    <s v="837354"/>
    <n v="11.2"/>
    <n v="11.2"/>
    <x v="7"/>
    <d v="2016-08-09T00:00:00"/>
    <x v="4"/>
    <n v="5777530"/>
    <m/>
    <m/>
  </r>
  <r>
    <s v="COUNTY"/>
    <x v="124"/>
    <s v="846210"/>
    <n v="11.2"/>
    <n v="11.2"/>
    <x v="7"/>
    <d v="2016-08-22T00:00:00"/>
    <x v="4"/>
    <n v="5012036"/>
    <m/>
    <m/>
  </r>
  <r>
    <s v="COUNTY"/>
    <x v="124"/>
    <s v="846219"/>
    <n v="5.5"/>
    <n v="5.5"/>
    <x v="7"/>
    <d v="2016-08-23T00:00:00"/>
    <x v="4"/>
    <n v="5748140"/>
    <m/>
    <m/>
  </r>
  <r>
    <s v="COUNTY"/>
    <x v="124"/>
    <s v="846225"/>
    <n v="8.5"/>
    <n v="8.5"/>
    <x v="7"/>
    <d v="2016-08-26T00:00:00"/>
    <x v="4"/>
    <n v="5010431"/>
    <m/>
    <m/>
  </r>
  <r>
    <s v="COUNTY"/>
    <x v="124"/>
    <s v="872102"/>
    <n v="6.5"/>
    <n v="6.5"/>
    <x v="7"/>
    <d v="2016-10-11T00:00:00"/>
    <x v="6"/>
    <n v="5748190"/>
    <m/>
    <m/>
  </r>
  <r>
    <s v="COUNTY"/>
    <x v="124"/>
    <s v="872347"/>
    <n v="5.85"/>
    <n v="5.85"/>
    <x v="7"/>
    <d v="2016-10-12T00:00:00"/>
    <x v="6"/>
    <n v="5004943"/>
    <m/>
    <m/>
  </r>
  <r>
    <s v="COUNTY"/>
    <x v="124"/>
    <s v="875946"/>
    <n v="6.2"/>
    <n v="6.2"/>
    <x v="7"/>
    <d v="2016-10-12T00:00:00"/>
    <x v="6"/>
    <n v="5788030"/>
    <m/>
    <m/>
  </r>
  <r>
    <s v="COUNTY"/>
    <x v="124"/>
    <s v="871183"/>
    <n v="9"/>
    <n v="9"/>
    <x v="7"/>
    <d v="2016-10-18T00:00:00"/>
    <x v="6"/>
    <n v="5777530"/>
    <m/>
    <m/>
  </r>
  <r>
    <s v="COUNTY"/>
    <x v="124"/>
    <s v="871193"/>
    <n v="7"/>
    <n v="7"/>
    <x v="7"/>
    <d v="2016-10-19T00:00:00"/>
    <x v="6"/>
    <n v="5015800"/>
    <m/>
    <m/>
  </r>
  <r>
    <s v="COUNTY"/>
    <x v="124"/>
    <s v="871381"/>
    <n v="6.2"/>
    <n v="6.2"/>
    <x v="7"/>
    <d v="2016-10-21T00:00:00"/>
    <x v="6"/>
    <n v="5004162"/>
    <m/>
    <m/>
  </r>
  <r>
    <s v="COUNTY"/>
    <x v="124"/>
    <s v="874793"/>
    <n v="5.85"/>
    <n v="5.85"/>
    <x v="7"/>
    <d v="2016-10-28T00:00:00"/>
    <x v="6"/>
    <n v="5009737"/>
    <m/>
    <m/>
  </r>
  <r>
    <s v="COUNTY"/>
    <x v="124"/>
    <s v="878922"/>
    <n v="5.85"/>
    <n v="5.85"/>
    <x v="7"/>
    <d v="2016-11-03T00:00:00"/>
    <x v="7"/>
    <n v="5704730"/>
    <m/>
    <m/>
  </r>
  <r>
    <s v="COUNTY"/>
    <x v="124"/>
    <s v="878970"/>
    <n v="5.25"/>
    <n v="5.25"/>
    <x v="7"/>
    <d v="2016-11-04T00:00:00"/>
    <x v="7"/>
    <n v="5004470"/>
    <m/>
    <m/>
  </r>
  <r>
    <s v="COUNTY"/>
    <x v="124"/>
    <s v="879043"/>
    <n v="6.5"/>
    <n v="6.5"/>
    <x v="7"/>
    <d v="2016-11-07T00:00:00"/>
    <x v="7"/>
    <n v="5779520"/>
    <m/>
    <m/>
  </r>
  <r>
    <s v="COUNTY"/>
    <x v="124"/>
    <s v="884679"/>
    <n v="11.2"/>
    <n v="11.2"/>
    <x v="7"/>
    <d v="2016-11-09T00:00:00"/>
    <x v="7"/>
    <n v="5010346"/>
    <m/>
    <m/>
  </r>
  <r>
    <s v="COUNTY"/>
    <x v="124"/>
    <s v="884721"/>
    <n v="12.88"/>
    <n v="12.88"/>
    <x v="7"/>
    <d v="2016-11-10T00:00:00"/>
    <x v="7"/>
    <n v="5010346"/>
    <m/>
    <m/>
  </r>
  <r>
    <s v="COUNTY"/>
    <x v="124"/>
    <s v="884913"/>
    <n v="5.3"/>
    <n v="5.3"/>
    <x v="7"/>
    <d v="2016-11-18T00:00:00"/>
    <x v="7"/>
    <n v="5788400"/>
    <m/>
    <m/>
  </r>
  <r>
    <s v="COUNTY"/>
    <x v="124"/>
    <s v="887030"/>
    <n v="6.5"/>
    <n v="6.5"/>
    <x v="7"/>
    <d v="2016-11-28T00:00:00"/>
    <x v="7"/>
    <n v="5784580"/>
    <m/>
    <m/>
  </r>
  <r>
    <s v="COUNTY"/>
    <x v="124"/>
    <s v="887032"/>
    <n v="6.5"/>
    <n v="6.5"/>
    <x v="7"/>
    <d v="2016-11-28T00:00:00"/>
    <x v="7"/>
    <n v="5788560"/>
    <m/>
    <m/>
  </r>
  <r>
    <s v="COUNTY"/>
    <x v="124"/>
    <s v="888449"/>
    <n v="14"/>
    <n v="14"/>
    <x v="7"/>
    <d v="2016-11-30T00:00:00"/>
    <x v="7"/>
    <n v="5010346"/>
    <m/>
    <m/>
  </r>
  <r>
    <s v="COUNTY"/>
    <x v="124"/>
    <s v="896046"/>
    <n v="5.8"/>
    <n v="5.8"/>
    <x v="7"/>
    <d v="2016-12-02T00:00:00"/>
    <x v="8"/>
    <n v="5783730"/>
    <m/>
    <m/>
  </r>
  <r>
    <s v="COUNTY"/>
    <x v="124"/>
    <s v="896064"/>
    <n v="6.5"/>
    <n v="6.5"/>
    <x v="7"/>
    <d v="2016-12-06T00:00:00"/>
    <x v="8"/>
    <n v="5788990"/>
    <m/>
    <m/>
  </r>
  <r>
    <s v="COUNTY"/>
    <x v="124"/>
    <s v="896066"/>
    <n v="5.85"/>
    <n v="5.85"/>
    <x v="7"/>
    <d v="2016-12-06T00:00:00"/>
    <x v="8"/>
    <n v="5701670"/>
    <m/>
    <m/>
  </r>
  <r>
    <s v="COUNTY"/>
    <x v="124"/>
    <s v="913492"/>
    <n v="6.1"/>
    <n v="6.1"/>
    <x v="7"/>
    <d v="2017-01-23T00:00:00"/>
    <x v="9"/>
    <n v="5765920"/>
    <m/>
    <m/>
  </r>
  <r>
    <s v="COUNTY"/>
    <x v="124"/>
    <s v="934706"/>
    <n v="5.7"/>
    <n v="5.7"/>
    <x v="7"/>
    <d v="2017-03-15T00:00:00"/>
    <x v="11"/>
    <n v="5005526"/>
    <m/>
    <m/>
  </r>
  <r>
    <s v="COUNTY"/>
    <x v="124"/>
    <s v="938630"/>
    <n v="5.85"/>
    <n v="5.85"/>
    <x v="7"/>
    <d v="2017-03-27T00:00:00"/>
    <x v="11"/>
    <n v="5010673"/>
    <m/>
    <m/>
  </r>
  <r>
    <s v="COUNTY"/>
    <x v="124"/>
    <s v="938710"/>
    <n v="6.5"/>
    <n v="6.5"/>
    <x v="7"/>
    <d v="2017-03-29T00:00:00"/>
    <x v="11"/>
    <n v="5723870"/>
    <m/>
    <m/>
  </r>
  <r>
    <s v="COUNTY"/>
    <x v="125"/>
    <s v="793855"/>
    <n v="28"/>
    <n v="28"/>
    <x v="7"/>
    <d v="2016-05-05T00:00:00"/>
    <x v="1"/>
    <n v="5777530"/>
    <m/>
    <m/>
  </r>
  <r>
    <s v="COUNTY"/>
    <x v="125"/>
    <s v="837342"/>
    <n v="36"/>
    <n v="36"/>
    <x v="7"/>
    <d v="2016-08-09T00:00:00"/>
    <x v="4"/>
    <n v="5785110"/>
    <m/>
    <m/>
  </r>
  <r>
    <s v="COUNTY"/>
    <x v="125"/>
    <s v="871184"/>
    <n v="28"/>
    <n v="28"/>
    <x v="7"/>
    <d v="2016-10-18T00:00:00"/>
    <x v="6"/>
    <n v="5777530"/>
    <m/>
    <m/>
  </r>
  <r>
    <s v="COUNTY"/>
    <x v="125"/>
    <s v="871343"/>
    <n v="28"/>
    <n v="28"/>
    <x v="7"/>
    <d v="2016-10-19T00:00:00"/>
    <x v="6"/>
    <n v="5015800"/>
    <m/>
    <m/>
  </r>
  <r>
    <s v="COUNTY"/>
    <x v="125"/>
    <s v="934707"/>
    <n v="16"/>
    <n v="16"/>
    <x v="7"/>
    <d v="2017-03-15T00:00:00"/>
    <x v="11"/>
    <n v="5005526"/>
    <m/>
    <m/>
  </r>
  <r>
    <s v="COUNTY"/>
    <x v="126"/>
    <s v="896063"/>
    <n v="70"/>
    <n v="70"/>
    <x v="7"/>
    <d v="2016-12-06T00:00:00"/>
    <x v="8"/>
    <n v="5788990"/>
    <m/>
    <m/>
  </r>
  <r>
    <s v="COUNTY"/>
    <x v="127"/>
    <s v="897883"/>
    <n v="80"/>
    <n v="80"/>
    <x v="7"/>
    <d v="2016-12-13T00:00:00"/>
    <x v="8"/>
    <n v="5747690"/>
    <m/>
    <m/>
  </r>
  <r>
    <s v="COUNTY"/>
    <x v="128"/>
    <s v="782339"/>
    <n v="292.5"/>
    <n v="292.5"/>
    <x v="7"/>
    <d v="2016-04-06T00:00:00"/>
    <x v="0"/>
    <n v="5004121"/>
    <m/>
    <m/>
  </r>
  <r>
    <s v="COUNTY"/>
    <x v="128"/>
    <s v="786766"/>
    <n v="325"/>
    <n v="325"/>
    <x v="7"/>
    <d v="2016-04-15T00:00:00"/>
    <x v="0"/>
    <n v="5015793"/>
    <m/>
    <m/>
  </r>
  <r>
    <s v="COUNTY"/>
    <x v="128"/>
    <s v="790480"/>
    <n v="345"/>
    <n v="345"/>
    <x v="7"/>
    <d v="2016-04-28T00:00:00"/>
    <x v="0"/>
    <n v="5739160"/>
    <m/>
    <m/>
  </r>
  <r>
    <s v="COUNTY"/>
    <x v="128"/>
    <s v="793853"/>
    <n v="532"/>
    <n v="532"/>
    <x v="7"/>
    <d v="2016-05-05T00:00:00"/>
    <x v="1"/>
    <n v="5777530"/>
    <m/>
    <m/>
  </r>
  <r>
    <s v="COUNTY"/>
    <x v="128"/>
    <s v="799727"/>
    <n v="292.5"/>
    <n v="292.5"/>
    <x v="7"/>
    <d v="2016-05-24T00:00:00"/>
    <x v="1"/>
    <n v="5004795"/>
    <m/>
    <m/>
  </r>
  <r>
    <s v="COUNTY"/>
    <x v="128"/>
    <s v="806306"/>
    <n v="279"/>
    <n v="279"/>
    <x v="7"/>
    <d v="2016-06-07T00:00:00"/>
    <x v="2"/>
    <n v="5000907"/>
    <m/>
    <m/>
  </r>
  <r>
    <s v="COUNTY"/>
    <x v="128"/>
    <s v="837010"/>
    <n v="382.5"/>
    <n v="382.5"/>
    <x v="7"/>
    <d v="2016-08-04T00:00:00"/>
    <x v="4"/>
    <n v="5712380"/>
    <m/>
    <m/>
  </r>
  <r>
    <s v="COUNTY"/>
    <x v="128"/>
    <s v="837340"/>
    <n v="289"/>
    <n v="289"/>
    <x v="7"/>
    <d v="2016-08-09T00:00:00"/>
    <x v="4"/>
    <n v="5785110"/>
    <m/>
    <m/>
  </r>
  <r>
    <s v="COUNTY"/>
    <x v="128"/>
    <s v="837353"/>
    <n v="560"/>
    <n v="560"/>
    <x v="7"/>
    <d v="2016-08-09T00:00:00"/>
    <x v="4"/>
    <n v="5777530"/>
    <m/>
    <m/>
  </r>
  <r>
    <s v="COUNTY"/>
    <x v="128"/>
    <s v="846218"/>
    <n v="279"/>
    <n v="279"/>
    <x v="7"/>
    <d v="2016-08-23T00:00:00"/>
    <x v="4"/>
    <n v="5748140"/>
    <m/>
    <m/>
  </r>
  <r>
    <s v="COUNTY"/>
    <x v="128"/>
    <s v="846224"/>
    <n v="425"/>
    <n v="425"/>
    <x v="7"/>
    <d v="2016-08-26T00:00:00"/>
    <x v="4"/>
    <n v="5010431"/>
    <m/>
    <m/>
  </r>
  <r>
    <s v="COUNTY"/>
    <x v="128"/>
    <s v="872101"/>
    <n v="325"/>
    <n v="325"/>
    <x v="7"/>
    <d v="2016-10-11T00:00:00"/>
    <x v="6"/>
    <n v="5748190"/>
    <m/>
    <m/>
  </r>
  <r>
    <s v="COUNTY"/>
    <x v="128"/>
    <s v="872346"/>
    <n v="292.5"/>
    <n v="292.5"/>
    <x v="7"/>
    <d v="2016-10-12T00:00:00"/>
    <x v="6"/>
    <n v="5004943"/>
    <m/>
    <m/>
  </r>
  <r>
    <s v="COUNTY"/>
    <x v="128"/>
    <s v="875945"/>
    <n v="310"/>
    <n v="310"/>
    <x v="7"/>
    <d v="2016-10-12T00:00:00"/>
    <x v="6"/>
    <n v="5788030"/>
    <m/>
    <m/>
  </r>
  <r>
    <s v="COUNTY"/>
    <x v="128"/>
    <s v="871182"/>
    <n v="382.5"/>
    <n v="382.5"/>
    <x v="7"/>
    <d v="2016-10-18T00:00:00"/>
    <x v="6"/>
    <n v="5777530"/>
    <m/>
    <m/>
  </r>
  <r>
    <s v="COUNTY"/>
    <x v="128"/>
    <s v="871192"/>
    <n v="325"/>
    <n v="325"/>
    <x v="7"/>
    <d v="2016-10-19T00:00:00"/>
    <x v="6"/>
    <n v="5015800"/>
    <m/>
    <m/>
  </r>
  <r>
    <s v="COUNTY"/>
    <x v="128"/>
    <s v="871380"/>
    <n v="310"/>
    <n v="310"/>
    <x v="7"/>
    <d v="2016-10-21T00:00:00"/>
    <x v="6"/>
    <n v="5004162"/>
    <m/>
    <m/>
  </r>
  <r>
    <s v="COUNTY"/>
    <x v="128"/>
    <s v="874792"/>
    <n v="292.5"/>
    <n v="292.5"/>
    <x v="7"/>
    <d v="2016-10-28T00:00:00"/>
    <x v="6"/>
    <n v="5009737"/>
    <m/>
    <m/>
  </r>
  <r>
    <s v="COUNTY"/>
    <x v="128"/>
    <s v="878921"/>
    <n v="292.5"/>
    <n v="292.5"/>
    <x v="7"/>
    <d v="2016-11-03T00:00:00"/>
    <x v="7"/>
    <n v="5704730"/>
    <m/>
    <m/>
  </r>
  <r>
    <s v="COUNTY"/>
    <x v="128"/>
    <s v="878969"/>
    <n v="265.5"/>
    <n v="265.5"/>
    <x v="7"/>
    <d v="2016-11-04T00:00:00"/>
    <x v="7"/>
    <n v="5004470"/>
    <m/>
    <m/>
  </r>
  <r>
    <s v="COUNTY"/>
    <x v="128"/>
    <s v="879042"/>
    <n v="325"/>
    <n v="325"/>
    <x v="7"/>
    <d v="2016-11-07T00:00:00"/>
    <x v="7"/>
    <n v="5779520"/>
    <m/>
    <m/>
  </r>
  <r>
    <s v="COUNTY"/>
    <x v="128"/>
    <s v="884678"/>
    <n v="560"/>
    <n v="560"/>
    <x v="7"/>
    <d v="2016-11-09T00:00:00"/>
    <x v="7"/>
    <n v="5010346"/>
    <m/>
    <m/>
  </r>
  <r>
    <s v="COUNTY"/>
    <x v="128"/>
    <s v="884720"/>
    <n v="644"/>
    <n v="644"/>
    <x v="7"/>
    <d v="2016-11-10T00:00:00"/>
    <x v="7"/>
    <n v="5010346"/>
    <m/>
    <m/>
  </r>
  <r>
    <s v="COUNTY"/>
    <x v="128"/>
    <s v="884916"/>
    <n v="265"/>
    <n v="265"/>
    <x v="7"/>
    <d v="2016-11-18T00:00:00"/>
    <x v="7"/>
    <n v="5788400"/>
    <m/>
    <m/>
  </r>
  <r>
    <s v="COUNTY"/>
    <x v="128"/>
    <s v="887029"/>
    <n v="325"/>
    <n v="325"/>
    <x v="7"/>
    <d v="2016-11-28T00:00:00"/>
    <x v="7"/>
    <n v="5784580"/>
    <m/>
    <m/>
  </r>
  <r>
    <s v="COUNTY"/>
    <x v="128"/>
    <s v="887031"/>
    <n v="325"/>
    <n v="325"/>
    <x v="7"/>
    <d v="2016-11-28T00:00:00"/>
    <x v="7"/>
    <n v="5788560"/>
    <m/>
    <m/>
  </r>
  <r>
    <s v="COUNTY"/>
    <x v="128"/>
    <s v="888448"/>
    <n v="700"/>
    <n v="700"/>
    <x v="7"/>
    <d v="2016-11-30T00:00:00"/>
    <x v="7"/>
    <n v="5010346"/>
    <m/>
    <m/>
  </r>
  <r>
    <s v="COUNTY"/>
    <x v="128"/>
    <s v="896045"/>
    <n v="295"/>
    <n v="295"/>
    <x v="7"/>
    <d v="2016-12-02T00:00:00"/>
    <x v="8"/>
    <n v="5783730"/>
    <m/>
    <m/>
  </r>
  <r>
    <s v="COUNTY"/>
    <x v="128"/>
    <s v="896062"/>
    <n v="325"/>
    <n v="325"/>
    <x v="7"/>
    <d v="2016-12-06T00:00:00"/>
    <x v="8"/>
    <n v="5788990"/>
    <m/>
    <m/>
  </r>
  <r>
    <s v="COUNTY"/>
    <x v="128"/>
    <s v="896065"/>
    <n v="292.5"/>
    <n v="292.5"/>
    <x v="7"/>
    <d v="2016-12-06T00:00:00"/>
    <x v="8"/>
    <n v="5701670"/>
    <m/>
    <m/>
  </r>
  <r>
    <s v="COUNTY"/>
    <x v="128"/>
    <s v="913491"/>
    <n v="305"/>
    <n v="305"/>
    <x v="7"/>
    <d v="2017-01-23T00:00:00"/>
    <x v="9"/>
    <n v="5765920"/>
    <m/>
    <m/>
  </r>
  <r>
    <s v="COUNTY"/>
    <x v="128"/>
    <s v="934705"/>
    <n v="265.5"/>
    <n v="265.5"/>
    <x v="7"/>
    <d v="2017-03-15T00:00:00"/>
    <x v="11"/>
    <n v="5005526"/>
    <m/>
    <m/>
  </r>
  <r>
    <s v="COUNTY"/>
    <x v="128"/>
    <s v="938629"/>
    <n v="292.5"/>
    <n v="292.5"/>
    <x v="7"/>
    <d v="2017-03-27T00:00:00"/>
    <x v="11"/>
    <n v="5010673"/>
    <m/>
    <m/>
  </r>
  <r>
    <s v="COUNTY"/>
    <x v="128"/>
    <s v="938709"/>
    <n v="292.5"/>
    <n v="292.5"/>
    <x v="7"/>
    <d v="2017-03-29T00:00:00"/>
    <x v="11"/>
    <n v="5723870"/>
    <m/>
    <m/>
  </r>
  <r>
    <s v="SpokCity"/>
    <x v="129"/>
    <s v="785241"/>
    <n v="96"/>
    <n v="96"/>
    <x v="3"/>
    <d v="2016-04-01T00:00:00"/>
    <x v="0"/>
    <n v="5011588"/>
    <n v="96"/>
    <n v="1"/>
  </r>
  <r>
    <s v="SpokCity"/>
    <x v="129"/>
    <s v="785245"/>
    <n v="96"/>
    <n v="96"/>
    <x v="3"/>
    <d v="2016-04-04T00:00:00"/>
    <x v="0"/>
    <n v="5011588"/>
    <n v="96"/>
    <n v="1"/>
  </r>
  <r>
    <s v="SpokCity"/>
    <x v="129"/>
    <s v="785247"/>
    <n v="96"/>
    <n v="96"/>
    <x v="3"/>
    <d v="2016-04-04T00:00:00"/>
    <x v="0"/>
    <n v="5011588"/>
    <n v="96"/>
    <n v="1"/>
  </r>
  <r>
    <s v="SpokCity"/>
    <x v="129"/>
    <s v="785249"/>
    <n v="96"/>
    <n v="96"/>
    <x v="3"/>
    <d v="2016-04-04T00:00:00"/>
    <x v="0"/>
    <n v="5011588"/>
    <n v="96"/>
    <n v="1"/>
  </r>
  <r>
    <s v="SpokCity"/>
    <x v="129"/>
    <s v="785278"/>
    <n v="96"/>
    <n v="96"/>
    <x v="3"/>
    <d v="2016-04-07T00:00:00"/>
    <x v="0"/>
    <n v="5011588"/>
    <n v="96"/>
    <n v="1"/>
  </r>
  <r>
    <s v="SpokCity"/>
    <x v="129"/>
    <s v="785281"/>
    <n v="96"/>
    <n v="96"/>
    <x v="3"/>
    <d v="2016-04-07T00:00:00"/>
    <x v="0"/>
    <n v="5011588"/>
    <n v="96"/>
    <n v="1"/>
  </r>
  <r>
    <s v="SpokCity"/>
    <x v="129"/>
    <s v="785296"/>
    <n v="96"/>
    <n v="96"/>
    <x v="3"/>
    <d v="2016-04-07T00:00:00"/>
    <x v="0"/>
    <n v="5011588"/>
    <n v="96"/>
    <n v="1"/>
  </r>
  <r>
    <s v="SpokCity"/>
    <x v="129"/>
    <s v="785299"/>
    <n v="96"/>
    <n v="96"/>
    <x v="3"/>
    <d v="2016-04-08T00:00:00"/>
    <x v="0"/>
    <n v="5011588"/>
    <n v="96"/>
    <n v="1"/>
  </r>
  <r>
    <s v="SpokCity"/>
    <x v="129"/>
    <s v="785386"/>
    <n v="96"/>
    <n v="96"/>
    <x v="3"/>
    <d v="2016-04-11T00:00:00"/>
    <x v="0"/>
    <n v="5011588"/>
    <n v="96"/>
    <n v="1"/>
  </r>
  <r>
    <s v="SpokCity"/>
    <x v="129"/>
    <s v="785424"/>
    <n v="96"/>
    <n v="96"/>
    <x v="3"/>
    <d v="2016-04-12T00:00:00"/>
    <x v="0"/>
    <n v="5011588"/>
    <n v="96"/>
    <n v="1"/>
  </r>
  <r>
    <s v="SpokCity"/>
    <x v="129"/>
    <s v="786585"/>
    <n v="96"/>
    <n v="96"/>
    <x v="3"/>
    <d v="2016-04-14T00:00:00"/>
    <x v="0"/>
    <n v="5011588"/>
    <n v="96"/>
    <n v="1"/>
  </r>
  <r>
    <s v="SpokCity"/>
    <x v="129"/>
    <s v="786587"/>
    <n v="96"/>
    <n v="96"/>
    <x v="3"/>
    <d v="2016-04-14T00:00:00"/>
    <x v="0"/>
    <n v="5011588"/>
    <n v="96"/>
    <n v="1"/>
  </r>
  <r>
    <s v="SpokCity"/>
    <x v="129"/>
    <s v="786590"/>
    <n v="96"/>
    <n v="96"/>
    <x v="3"/>
    <d v="2016-04-14T00:00:00"/>
    <x v="0"/>
    <n v="5011588"/>
    <n v="96"/>
    <n v="1"/>
  </r>
  <r>
    <s v="SpokCity"/>
    <x v="129"/>
    <s v="786919"/>
    <n v="96"/>
    <n v="96"/>
    <x v="3"/>
    <d v="2016-04-18T00:00:00"/>
    <x v="0"/>
    <n v="5011588"/>
    <n v="96"/>
    <n v="1"/>
  </r>
  <r>
    <s v="SpokCity"/>
    <x v="129"/>
    <s v="786977"/>
    <n v="96"/>
    <n v="96"/>
    <x v="3"/>
    <d v="2016-04-18T00:00:00"/>
    <x v="0"/>
    <n v="5011588"/>
    <n v="96"/>
    <n v="1"/>
  </r>
  <r>
    <s v="SpokCity"/>
    <x v="129"/>
    <s v="786980"/>
    <n v="96"/>
    <n v="96"/>
    <x v="3"/>
    <d v="2016-04-19T00:00:00"/>
    <x v="0"/>
    <n v="5011588"/>
    <n v="96"/>
    <n v="1"/>
  </r>
  <r>
    <s v="SpokCity"/>
    <x v="129"/>
    <s v="788316"/>
    <n v="96"/>
    <n v="96"/>
    <x v="3"/>
    <d v="2016-04-21T00:00:00"/>
    <x v="0"/>
    <n v="5011588"/>
    <n v="96"/>
    <n v="1"/>
  </r>
  <r>
    <s v="SpokCity"/>
    <x v="129"/>
    <s v="788318"/>
    <n v="96"/>
    <n v="96"/>
    <x v="3"/>
    <d v="2016-04-21T00:00:00"/>
    <x v="0"/>
    <n v="5011588"/>
    <n v="96"/>
    <n v="1"/>
  </r>
  <r>
    <s v="SpokCity"/>
    <x v="129"/>
    <s v="788320"/>
    <n v="96"/>
    <n v="96"/>
    <x v="3"/>
    <d v="2016-04-21T00:00:00"/>
    <x v="0"/>
    <n v="5011588"/>
    <n v="96"/>
    <n v="1"/>
  </r>
  <r>
    <s v="SpokCity"/>
    <x v="129"/>
    <s v="788372"/>
    <n v="96"/>
    <n v="96"/>
    <x v="3"/>
    <d v="2016-04-25T00:00:00"/>
    <x v="0"/>
    <n v="5011588"/>
    <n v="96"/>
    <n v="1"/>
  </r>
  <r>
    <s v="SpokCity"/>
    <x v="129"/>
    <s v="788374"/>
    <n v="96"/>
    <n v="96"/>
    <x v="3"/>
    <d v="2016-04-25T00:00:00"/>
    <x v="0"/>
    <n v="5011588"/>
    <n v="96"/>
    <n v="1"/>
  </r>
  <r>
    <s v="SpokCity"/>
    <x v="129"/>
    <s v="788379"/>
    <n v="96"/>
    <n v="96"/>
    <x v="3"/>
    <d v="2016-04-25T00:00:00"/>
    <x v="0"/>
    <n v="5011588"/>
    <n v="96"/>
    <n v="1"/>
  </r>
  <r>
    <s v="SpokCity"/>
    <x v="129"/>
    <s v="788398"/>
    <n v="96"/>
    <n v="96"/>
    <x v="3"/>
    <d v="2016-04-26T00:00:00"/>
    <x v="0"/>
    <n v="5011588"/>
    <n v="96"/>
    <n v="1"/>
  </r>
  <r>
    <s v="SpokCity"/>
    <x v="129"/>
    <s v="788423"/>
    <n v="96"/>
    <n v="96"/>
    <x v="3"/>
    <d v="2016-04-26T00:00:00"/>
    <x v="0"/>
    <n v="5011588"/>
    <n v="96"/>
    <n v="1"/>
  </r>
  <r>
    <s v="SpokCity"/>
    <x v="129"/>
    <s v="788440"/>
    <n v="96"/>
    <n v="96"/>
    <x v="3"/>
    <d v="2016-04-27T00:00:00"/>
    <x v="0"/>
    <n v="5011588"/>
    <n v="96"/>
    <n v="1"/>
  </r>
  <r>
    <s v="SpokCity"/>
    <x v="129"/>
    <s v="789134"/>
    <n v="96"/>
    <n v="96"/>
    <x v="3"/>
    <d v="2016-04-29T00:00:00"/>
    <x v="0"/>
    <n v="5011588"/>
    <n v="96"/>
    <n v="1"/>
  </r>
  <r>
    <s v="SpokCity"/>
    <x v="129"/>
    <s v="798351"/>
    <n v="96"/>
    <n v="96"/>
    <x v="3"/>
    <d v="2016-05-05T00:00:00"/>
    <x v="1"/>
    <n v="5011588"/>
    <n v="96"/>
    <n v="1"/>
  </r>
  <r>
    <s v="SpokCity"/>
    <x v="129"/>
    <s v="801117"/>
    <n v="96"/>
    <n v="96"/>
    <x v="3"/>
    <d v="2016-05-09T00:00:00"/>
    <x v="1"/>
    <n v="5011588"/>
    <n v="96"/>
    <n v="1"/>
  </r>
  <r>
    <s v="SpokCity"/>
    <x v="129"/>
    <s v="801130"/>
    <n v="96"/>
    <n v="96"/>
    <x v="3"/>
    <d v="2016-05-10T00:00:00"/>
    <x v="1"/>
    <n v="5011588"/>
    <n v="96"/>
    <n v="1"/>
  </r>
  <r>
    <s v="SpokCity"/>
    <x v="129"/>
    <s v="801197"/>
    <n v="96"/>
    <n v="96"/>
    <x v="3"/>
    <d v="2016-05-12T00:00:00"/>
    <x v="1"/>
    <n v="5011588"/>
    <n v="96"/>
    <n v="1"/>
  </r>
  <r>
    <s v="SpokCity"/>
    <x v="129"/>
    <s v="801262"/>
    <n v="96"/>
    <n v="96"/>
    <x v="3"/>
    <d v="2016-05-17T00:00:00"/>
    <x v="1"/>
    <n v="5011588"/>
    <n v="96"/>
    <n v="1"/>
  </r>
  <r>
    <s v="SpokCity"/>
    <x v="129"/>
    <s v="801264"/>
    <n v="96"/>
    <n v="96"/>
    <x v="3"/>
    <d v="2016-05-17T00:00:00"/>
    <x v="1"/>
    <n v="5011588"/>
    <n v="96"/>
    <n v="1"/>
  </r>
  <r>
    <s v="SpokCity"/>
    <x v="129"/>
    <s v="801266"/>
    <n v="96"/>
    <n v="96"/>
    <x v="3"/>
    <d v="2016-05-17T00:00:00"/>
    <x v="1"/>
    <n v="5011588"/>
    <n v="96"/>
    <n v="1"/>
  </r>
  <r>
    <s v="SpokCity"/>
    <x v="129"/>
    <s v="801280"/>
    <n v="96"/>
    <n v="96"/>
    <x v="3"/>
    <d v="2016-05-17T00:00:00"/>
    <x v="1"/>
    <n v="5011588"/>
    <n v="96"/>
    <n v="1"/>
  </r>
  <r>
    <s v="SpokCity"/>
    <x v="129"/>
    <s v="801312"/>
    <n v="96"/>
    <n v="96"/>
    <x v="3"/>
    <d v="2016-05-18T00:00:00"/>
    <x v="1"/>
    <n v="5011588"/>
    <n v="96"/>
    <n v="1"/>
  </r>
  <r>
    <s v="SpokCity"/>
    <x v="129"/>
    <s v="801318"/>
    <n v="96"/>
    <n v="96"/>
    <x v="3"/>
    <d v="2016-05-19T00:00:00"/>
    <x v="1"/>
    <n v="5011588"/>
    <n v="96"/>
    <n v="1"/>
  </r>
  <r>
    <s v="SpokCity"/>
    <x v="129"/>
    <s v="801369"/>
    <n v="96"/>
    <n v="96"/>
    <x v="3"/>
    <d v="2016-05-20T00:00:00"/>
    <x v="1"/>
    <n v="5011588"/>
    <n v="96"/>
    <n v="1"/>
  </r>
  <r>
    <s v="SpokCity"/>
    <x v="129"/>
    <s v="801371"/>
    <n v="96"/>
    <n v="96"/>
    <x v="3"/>
    <d v="2016-05-20T00:00:00"/>
    <x v="1"/>
    <n v="5011588"/>
    <n v="96"/>
    <n v="1"/>
  </r>
  <r>
    <s v="SpokCity"/>
    <x v="129"/>
    <s v="801373"/>
    <n v="96"/>
    <n v="96"/>
    <x v="3"/>
    <d v="2016-05-20T00:00:00"/>
    <x v="1"/>
    <n v="5011588"/>
    <n v="96"/>
    <n v="1"/>
  </r>
  <r>
    <s v="SpokCity"/>
    <x v="129"/>
    <s v="801421"/>
    <n v="96"/>
    <n v="96"/>
    <x v="3"/>
    <d v="2016-05-24T00:00:00"/>
    <x v="1"/>
    <n v="5011588"/>
    <n v="96"/>
    <n v="1"/>
  </r>
  <r>
    <s v="SpokCity"/>
    <x v="129"/>
    <s v="801423"/>
    <n v="96"/>
    <n v="96"/>
    <x v="3"/>
    <d v="2016-05-24T00:00:00"/>
    <x v="1"/>
    <n v="5011588"/>
    <n v="96"/>
    <n v="1"/>
  </r>
  <r>
    <s v="SpokCity"/>
    <x v="129"/>
    <s v="801425"/>
    <n v="96"/>
    <n v="96"/>
    <x v="3"/>
    <d v="2016-05-24T00:00:00"/>
    <x v="1"/>
    <n v="5011588"/>
    <n v="96"/>
    <n v="1"/>
  </r>
  <r>
    <s v="SpokCity"/>
    <x v="129"/>
    <s v="801471"/>
    <n v="96"/>
    <n v="96"/>
    <x v="3"/>
    <d v="2016-05-26T00:00:00"/>
    <x v="1"/>
    <n v="5011588"/>
    <n v="96"/>
    <n v="1"/>
  </r>
  <r>
    <s v="SpokCity"/>
    <x v="129"/>
    <s v="803167"/>
    <n v="96"/>
    <n v="96"/>
    <x v="3"/>
    <d v="2016-05-31T00:00:00"/>
    <x v="1"/>
    <n v="5011588"/>
    <n v="96"/>
    <n v="1"/>
  </r>
  <r>
    <s v="SpokCity"/>
    <x v="129"/>
    <s v="803169"/>
    <n v="96"/>
    <n v="96"/>
    <x v="3"/>
    <d v="2016-05-31T00:00:00"/>
    <x v="1"/>
    <n v="5011588"/>
    <n v="96"/>
    <n v="1"/>
  </r>
  <r>
    <s v="SpokCity"/>
    <x v="129"/>
    <s v="803171"/>
    <n v="96"/>
    <n v="96"/>
    <x v="3"/>
    <d v="2016-05-31T00:00:00"/>
    <x v="1"/>
    <n v="5011588"/>
    <n v="96"/>
    <n v="1"/>
  </r>
  <r>
    <s v="SpokCity"/>
    <x v="129"/>
    <s v="803173"/>
    <n v="96"/>
    <n v="96"/>
    <x v="3"/>
    <d v="2016-05-31T00:00:00"/>
    <x v="1"/>
    <n v="5011588"/>
    <n v="96"/>
    <n v="1"/>
  </r>
  <r>
    <s v="SpokCity"/>
    <x v="129"/>
    <s v="803177"/>
    <n v="96"/>
    <n v="96"/>
    <x v="3"/>
    <d v="2016-05-31T00:00:00"/>
    <x v="1"/>
    <n v="5011588"/>
    <n v="96"/>
    <n v="1"/>
  </r>
  <r>
    <s v="SpokCity"/>
    <x v="129"/>
    <s v="803180"/>
    <n v="96"/>
    <n v="96"/>
    <x v="3"/>
    <d v="2016-05-31T00:00:00"/>
    <x v="1"/>
    <n v="5011588"/>
    <n v="96"/>
    <n v="1"/>
  </r>
  <r>
    <s v="SpokCity"/>
    <x v="129"/>
    <s v="807186"/>
    <n v="96"/>
    <n v="96"/>
    <x v="3"/>
    <d v="2016-06-01T00:00:00"/>
    <x v="2"/>
    <n v="5011588"/>
    <n v="96"/>
    <n v="1"/>
  </r>
  <r>
    <s v="SpokCity"/>
    <x v="129"/>
    <s v="807188"/>
    <n v="96"/>
    <n v="96"/>
    <x v="3"/>
    <d v="2016-06-01T00:00:00"/>
    <x v="2"/>
    <n v="5011588"/>
    <n v="96"/>
    <n v="1"/>
  </r>
  <r>
    <s v="SpokCity"/>
    <x v="129"/>
    <s v="809060"/>
    <n v="96"/>
    <n v="96"/>
    <x v="3"/>
    <d v="2016-06-01T00:00:00"/>
    <x v="2"/>
    <n v="5011588"/>
    <n v="96"/>
    <n v="1"/>
  </r>
  <r>
    <s v="SpokCity"/>
    <x v="129"/>
    <s v="809547"/>
    <n v="96"/>
    <n v="96"/>
    <x v="3"/>
    <d v="2016-06-02T00:00:00"/>
    <x v="2"/>
    <n v="5011588"/>
    <n v="96"/>
    <n v="1"/>
  </r>
  <r>
    <s v="SpokCity"/>
    <x v="129"/>
    <s v="809550"/>
    <n v="96"/>
    <n v="96"/>
    <x v="3"/>
    <d v="2016-06-02T00:00:00"/>
    <x v="2"/>
    <n v="5011588"/>
    <n v="96"/>
    <n v="1"/>
  </r>
  <r>
    <s v="SpokCity"/>
    <x v="129"/>
    <s v="809553"/>
    <n v="96"/>
    <n v="96"/>
    <x v="3"/>
    <d v="2016-06-02T00:00:00"/>
    <x v="2"/>
    <n v="5011588"/>
    <n v="96"/>
    <n v="1"/>
  </r>
  <r>
    <s v="SpokCity"/>
    <x v="129"/>
    <s v="810499"/>
    <n v="96"/>
    <n v="96"/>
    <x v="3"/>
    <d v="2016-06-06T00:00:00"/>
    <x v="2"/>
    <n v="5011588"/>
    <n v="96"/>
    <n v="1"/>
  </r>
  <r>
    <s v="SpokCity"/>
    <x v="129"/>
    <s v="810501"/>
    <n v="96"/>
    <n v="96"/>
    <x v="3"/>
    <d v="2016-06-06T00:00:00"/>
    <x v="2"/>
    <n v="5011588"/>
    <n v="96"/>
    <n v="1"/>
  </r>
  <r>
    <s v="SpokCity"/>
    <x v="129"/>
    <s v="810503"/>
    <n v="96"/>
    <n v="96"/>
    <x v="3"/>
    <d v="2016-06-06T00:00:00"/>
    <x v="2"/>
    <n v="5011588"/>
    <n v="96"/>
    <n v="1"/>
  </r>
  <r>
    <s v="SpokCity"/>
    <x v="129"/>
    <s v="810560"/>
    <n v="96"/>
    <n v="96"/>
    <x v="3"/>
    <d v="2016-06-06T00:00:00"/>
    <x v="2"/>
    <n v="5011588"/>
    <n v="96"/>
    <n v="1"/>
  </r>
  <r>
    <s v="SpokCity"/>
    <x v="129"/>
    <s v="810562"/>
    <n v="96"/>
    <n v="96"/>
    <x v="3"/>
    <d v="2016-06-06T00:00:00"/>
    <x v="2"/>
    <n v="5011588"/>
    <n v="96"/>
    <n v="1"/>
  </r>
  <r>
    <s v="SpokCity"/>
    <x v="129"/>
    <s v="810564"/>
    <n v="96"/>
    <n v="96"/>
    <x v="3"/>
    <d v="2016-06-06T00:00:00"/>
    <x v="2"/>
    <n v="5011588"/>
    <n v="96"/>
    <n v="1"/>
  </r>
  <r>
    <s v="SpokCity"/>
    <x v="129"/>
    <s v="813259"/>
    <n v="96"/>
    <n v="96"/>
    <x v="3"/>
    <d v="2016-06-08T00:00:00"/>
    <x v="2"/>
    <n v="5011588"/>
    <n v="96"/>
    <n v="1"/>
  </r>
  <r>
    <s v="SpokCity"/>
    <x v="129"/>
    <s v="813262"/>
    <n v="96"/>
    <n v="96"/>
    <x v="3"/>
    <d v="2016-06-08T00:00:00"/>
    <x v="2"/>
    <n v="5011588"/>
    <n v="96"/>
    <n v="1"/>
  </r>
  <r>
    <s v="SpokCity"/>
    <x v="129"/>
    <s v="813264"/>
    <n v="96"/>
    <n v="96"/>
    <x v="3"/>
    <d v="2016-06-08T00:00:00"/>
    <x v="2"/>
    <n v="5011588"/>
    <n v="96"/>
    <n v="1"/>
  </r>
  <r>
    <s v="SpokCity"/>
    <x v="129"/>
    <s v="815360"/>
    <n v="96"/>
    <n v="96"/>
    <x v="3"/>
    <d v="2016-06-10T00:00:00"/>
    <x v="2"/>
    <n v="5011588"/>
    <n v="96"/>
    <n v="1"/>
  </r>
  <r>
    <s v="SpokCity"/>
    <x v="129"/>
    <s v="815362"/>
    <n v="96"/>
    <n v="96"/>
    <x v="3"/>
    <d v="2016-06-10T00:00:00"/>
    <x v="2"/>
    <n v="5011588"/>
    <n v="96"/>
    <n v="1"/>
  </r>
  <r>
    <s v="SpokCity"/>
    <x v="129"/>
    <s v="815368"/>
    <n v="96"/>
    <n v="96"/>
    <x v="3"/>
    <d v="2016-06-10T00:00:00"/>
    <x v="2"/>
    <n v="5011588"/>
    <n v="96"/>
    <n v="1"/>
  </r>
  <r>
    <s v="SpokCity"/>
    <x v="129"/>
    <s v="815543"/>
    <n v="96"/>
    <n v="96"/>
    <x v="3"/>
    <d v="2016-06-13T00:00:00"/>
    <x v="2"/>
    <n v="5011588"/>
    <n v="96"/>
    <n v="1"/>
  </r>
  <r>
    <s v="SpokCity"/>
    <x v="129"/>
    <s v="815546"/>
    <n v="96"/>
    <n v="96"/>
    <x v="3"/>
    <d v="2016-06-13T00:00:00"/>
    <x v="2"/>
    <n v="5011588"/>
    <n v="96"/>
    <n v="1"/>
  </r>
  <r>
    <s v="SpokCity"/>
    <x v="129"/>
    <s v="815552"/>
    <n v="96"/>
    <n v="96"/>
    <x v="3"/>
    <d v="2016-06-13T00:00:00"/>
    <x v="2"/>
    <n v="5011588"/>
    <n v="96"/>
    <n v="1"/>
  </r>
  <r>
    <s v="SpokCity"/>
    <x v="129"/>
    <s v="815620"/>
    <n v="96"/>
    <n v="96"/>
    <x v="3"/>
    <d v="2016-06-14T00:00:00"/>
    <x v="2"/>
    <n v="5011588"/>
    <n v="96"/>
    <n v="1"/>
  </r>
  <r>
    <s v="SpokCity"/>
    <x v="129"/>
    <s v="815643"/>
    <n v="96"/>
    <n v="96"/>
    <x v="3"/>
    <d v="2016-06-14T00:00:00"/>
    <x v="2"/>
    <n v="5011588"/>
    <n v="96"/>
    <n v="1"/>
  </r>
  <r>
    <s v="SpokCity"/>
    <x v="129"/>
    <s v="815652"/>
    <n v="96"/>
    <n v="96"/>
    <x v="3"/>
    <d v="2016-06-15T00:00:00"/>
    <x v="2"/>
    <n v="5011588"/>
    <n v="96"/>
    <n v="1"/>
  </r>
  <r>
    <s v="SpokCity"/>
    <x v="129"/>
    <s v="815671"/>
    <n v="96"/>
    <n v="96"/>
    <x v="3"/>
    <d v="2016-06-15T00:00:00"/>
    <x v="2"/>
    <n v="5011588"/>
    <n v="96"/>
    <n v="1"/>
  </r>
  <r>
    <s v="SpokCity"/>
    <x v="129"/>
    <s v="815798"/>
    <n v="96"/>
    <n v="96"/>
    <x v="3"/>
    <d v="2016-06-16T00:00:00"/>
    <x v="2"/>
    <n v="5011588"/>
    <n v="96"/>
    <n v="1"/>
  </r>
  <r>
    <s v="SpokCity"/>
    <x v="129"/>
    <s v="815802"/>
    <n v="96"/>
    <n v="96"/>
    <x v="3"/>
    <d v="2016-06-16T00:00:00"/>
    <x v="2"/>
    <n v="5011588"/>
    <n v="96"/>
    <n v="1"/>
  </r>
  <r>
    <s v="SpokCity"/>
    <x v="129"/>
    <s v="815888"/>
    <n v="96"/>
    <n v="96"/>
    <x v="3"/>
    <d v="2016-06-20T00:00:00"/>
    <x v="2"/>
    <n v="5011588"/>
    <n v="96"/>
    <n v="1"/>
  </r>
  <r>
    <s v="SpokCity"/>
    <x v="129"/>
    <s v="815893"/>
    <n v="96"/>
    <n v="96"/>
    <x v="3"/>
    <d v="2016-06-20T00:00:00"/>
    <x v="2"/>
    <n v="5011588"/>
    <n v="96"/>
    <n v="1"/>
  </r>
  <r>
    <s v="SpokCity"/>
    <x v="129"/>
    <s v="815953"/>
    <n v="96"/>
    <n v="96"/>
    <x v="3"/>
    <d v="2016-06-20T00:00:00"/>
    <x v="2"/>
    <n v="5011588"/>
    <n v="96"/>
    <n v="1"/>
  </r>
  <r>
    <s v="SpokCity"/>
    <x v="129"/>
    <s v="816224"/>
    <n v="96"/>
    <n v="96"/>
    <x v="3"/>
    <d v="2016-06-20T00:00:00"/>
    <x v="2"/>
    <n v="5011588"/>
    <n v="96"/>
    <n v="1"/>
  </r>
  <r>
    <s v="SpokCity"/>
    <x v="129"/>
    <s v="816867"/>
    <n v="96"/>
    <n v="96"/>
    <x v="3"/>
    <d v="2016-06-21T00:00:00"/>
    <x v="2"/>
    <n v="5011588"/>
    <n v="96"/>
    <n v="1"/>
  </r>
  <r>
    <s v="SpokCity"/>
    <x v="129"/>
    <s v="816885"/>
    <n v="96"/>
    <n v="96"/>
    <x v="3"/>
    <d v="2016-06-21T00:00:00"/>
    <x v="2"/>
    <n v="5011588"/>
    <n v="96"/>
    <n v="1"/>
  </r>
  <r>
    <s v="SpokCity"/>
    <x v="129"/>
    <s v="816934"/>
    <n v="96"/>
    <n v="96"/>
    <x v="3"/>
    <d v="2016-06-22T00:00:00"/>
    <x v="2"/>
    <n v="5011588"/>
    <n v="96"/>
    <n v="1"/>
  </r>
  <r>
    <s v="SpokCity"/>
    <x v="129"/>
    <s v="817061"/>
    <n v="96"/>
    <n v="96"/>
    <x v="3"/>
    <d v="2016-06-23T00:00:00"/>
    <x v="2"/>
    <n v="5011588"/>
    <n v="96"/>
    <n v="1"/>
  </r>
  <r>
    <s v="SpokCity"/>
    <x v="129"/>
    <s v="817104"/>
    <n v="96"/>
    <n v="96"/>
    <x v="3"/>
    <d v="2016-06-24T00:00:00"/>
    <x v="2"/>
    <n v="5011588"/>
    <n v="96"/>
    <n v="1"/>
  </r>
  <r>
    <s v="SpokCity"/>
    <x v="129"/>
    <s v="817181"/>
    <n v="96"/>
    <n v="96"/>
    <x v="3"/>
    <d v="2016-06-27T00:00:00"/>
    <x v="2"/>
    <n v="5011588"/>
    <n v="96"/>
    <n v="1"/>
  </r>
  <r>
    <s v="SpokCity"/>
    <x v="129"/>
    <s v="817189"/>
    <n v="96"/>
    <n v="96"/>
    <x v="3"/>
    <d v="2016-06-27T00:00:00"/>
    <x v="2"/>
    <n v="5011588"/>
    <n v="96"/>
    <n v="1"/>
  </r>
  <r>
    <s v="SpokCity"/>
    <x v="129"/>
    <s v="827385"/>
    <n v="96"/>
    <n v="96"/>
    <x v="3"/>
    <d v="2016-07-05T00:00:00"/>
    <x v="3"/>
    <n v="5011588"/>
    <n v="96"/>
    <n v="1"/>
  </r>
  <r>
    <s v="SpokCity"/>
    <x v="129"/>
    <s v="827387"/>
    <n v="96"/>
    <n v="96"/>
    <x v="3"/>
    <d v="2016-07-05T00:00:00"/>
    <x v="3"/>
    <n v="5011588"/>
    <n v="96"/>
    <n v="1"/>
  </r>
  <r>
    <s v="SpokCity"/>
    <x v="129"/>
    <s v="827711"/>
    <n v="96"/>
    <n v="96"/>
    <x v="3"/>
    <d v="2016-07-05T00:00:00"/>
    <x v="3"/>
    <n v="5011588"/>
    <n v="96"/>
    <n v="1"/>
  </r>
  <r>
    <s v="SpokCity"/>
    <x v="129"/>
    <s v="828448"/>
    <n v="96"/>
    <n v="96"/>
    <x v="3"/>
    <d v="2016-07-06T00:00:00"/>
    <x v="3"/>
    <n v="5011588"/>
    <n v="96"/>
    <n v="1"/>
  </r>
  <r>
    <s v="SpokCity"/>
    <x v="129"/>
    <s v="828450"/>
    <n v="96"/>
    <n v="96"/>
    <x v="3"/>
    <d v="2016-07-06T00:00:00"/>
    <x v="3"/>
    <n v="5011588"/>
    <n v="96"/>
    <n v="1"/>
  </r>
  <r>
    <s v="SpokCity"/>
    <x v="129"/>
    <s v="828482"/>
    <n v="96"/>
    <n v="96"/>
    <x v="3"/>
    <d v="2016-07-06T00:00:00"/>
    <x v="3"/>
    <n v="5011588"/>
    <n v="96"/>
    <n v="1"/>
  </r>
  <r>
    <s v="SpokCity"/>
    <x v="129"/>
    <s v="828484"/>
    <n v="96"/>
    <n v="96"/>
    <x v="3"/>
    <d v="2016-07-06T00:00:00"/>
    <x v="3"/>
    <n v="5011588"/>
    <n v="96"/>
    <n v="1"/>
  </r>
  <r>
    <s v="SpokCity"/>
    <x v="129"/>
    <s v="828486"/>
    <n v="96"/>
    <n v="96"/>
    <x v="3"/>
    <d v="2016-07-06T00:00:00"/>
    <x v="3"/>
    <n v="5011588"/>
    <n v="96"/>
    <n v="1"/>
  </r>
  <r>
    <s v="SpokCity"/>
    <x v="129"/>
    <s v="828496"/>
    <n v="96"/>
    <n v="96"/>
    <x v="3"/>
    <d v="2016-07-07T00:00:00"/>
    <x v="3"/>
    <n v="5011588"/>
    <n v="96"/>
    <n v="1"/>
  </r>
  <r>
    <s v="SpokCity"/>
    <x v="129"/>
    <s v="828498"/>
    <n v="96"/>
    <n v="96"/>
    <x v="3"/>
    <d v="2016-07-07T00:00:00"/>
    <x v="3"/>
    <n v="5011588"/>
    <n v="96"/>
    <n v="1"/>
  </r>
  <r>
    <s v="SpokCity"/>
    <x v="129"/>
    <s v="828509"/>
    <n v="96"/>
    <n v="96"/>
    <x v="3"/>
    <d v="2016-07-07T00:00:00"/>
    <x v="3"/>
    <n v="5011588"/>
    <n v="96"/>
    <n v="1"/>
  </r>
  <r>
    <s v="SpokCity"/>
    <x v="129"/>
    <s v="829047"/>
    <n v="96"/>
    <n v="96"/>
    <x v="3"/>
    <d v="2016-07-12T00:00:00"/>
    <x v="3"/>
    <n v="5011588"/>
    <n v="96"/>
    <n v="1"/>
  </r>
  <r>
    <s v="SpokCity"/>
    <x v="129"/>
    <s v="829050"/>
    <n v="96"/>
    <n v="96"/>
    <x v="3"/>
    <d v="2016-07-12T00:00:00"/>
    <x v="3"/>
    <n v="5011588"/>
    <n v="96"/>
    <n v="1"/>
  </r>
  <r>
    <s v="SpokCity"/>
    <x v="129"/>
    <s v="829094"/>
    <n v="96"/>
    <n v="96"/>
    <x v="3"/>
    <d v="2016-07-12T00:00:00"/>
    <x v="3"/>
    <n v="5011588"/>
    <n v="96"/>
    <n v="1"/>
  </r>
  <r>
    <s v="SpokCity"/>
    <x v="129"/>
    <s v="829098"/>
    <n v="96"/>
    <n v="96"/>
    <x v="3"/>
    <d v="2016-07-12T00:00:00"/>
    <x v="3"/>
    <n v="5011588"/>
    <n v="96"/>
    <n v="1"/>
  </r>
  <r>
    <s v="SpokCity"/>
    <x v="129"/>
    <s v="829100"/>
    <n v="96"/>
    <n v="96"/>
    <x v="3"/>
    <d v="2016-07-12T00:00:00"/>
    <x v="3"/>
    <n v="5011588"/>
    <n v="96"/>
    <n v="1"/>
  </r>
  <r>
    <s v="SpokCity"/>
    <x v="129"/>
    <s v="829102"/>
    <n v="96"/>
    <n v="96"/>
    <x v="3"/>
    <d v="2016-07-12T00:00:00"/>
    <x v="3"/>
    <n v="5011588"/>
    <n v="96"/>
    <n v="1"/>
  </r>
  <r>
    <s v="SpokCity"/>
    <x v="129"/>
    <s v="829142"/>
    <n v="96"/>
    <n v="96"/>
    <x v="3"/>
    <d v="2016-07-13T00:00:00"/>
    <x v="3"/>
    <n v="5011588"/>
    <n v="96"/>
    <n v="1"/>
  </r>
  <r>
    <s v="SpokCity"/>
    <x v="129"/>
    <s v="829264"/>
    <n v="96"/>
    <n v="96"/>
    <x v="3"/>
    <d v="2016-07-14T00:00:00"/>
    <x v="3"/>
    <n v="5011588"/>
    <n v="96"/>
    <n v="1"/>
  </r>
  <r>
    <s v="SpokCity"/>
    <x v="129"/>
    <s v="830241"/>
    <n v="96"/>
    <n v="96"/>
    <x v="3"/>
    <d v="2016-07-18T00:00:00"/>
    <x v="3"/>
    <n v="5011588"/>
    <n v="96"/>
    <n v="1"/>
  </r>
  <r>
    <s v="SpokCity"/>
    <x v="129"/>
    <s v="830243"/>
    <n v="96"/>
    <n v="96"/>
    <x v="3"/>
    <d v="2016-07-18T00:00:00"/>
    <x v="3"/>
    <n v="5011588"/>
    <n v="96"/>
    <n v="1"/>
  </r>
  <r>
    <s v="SpokCity"/>
    <x v="129"/>
    <s v="830245"/>
    <n v="96"/>
    <n v="96"/>
    <x v="3"/>
    <d v="2016-07-18T00:00:00"/>
    <x v="3"/>
    <n v="5011588"/>
    <n v="96"/>
    <n v="1"/>
  </r>
  <r>
    <s v="SpokCity"/>
    <x v="129"/>
    <s v="830322"/>
    <n v="96"/>
    <n v="96"/>
    <x v="3"/>
    <d v="2016-07-20T00:00:00"/>
    <x v="3"/>
    <n v="5011588"/>
    <n v="96"/>
    <n v="1"/>
  </r>
  <r>
    <s v="SpokCity"/>
    <x v="129"/>
    <s v="830362"/>
    <n v="96"/>
    <n v="96"/>
    <x v="3"/>
    <d v="2016-07-22T00:00:00"/>
    <x v="3"/>
    <n v="5011588"/>
    <n v="96"/>
    <n v="1"/>
  </r>
  <r>
    <s v="SpokCity"/>
    <x v="129"/>
    <s v="830368"/>
    <n v="96"/>
    <n v="96"/>
    <x v="3"/>
    <d v="2016-07-22T00:00:00"/>
    <x v="3"/>
    <n v="5011588"/>
    <n v="96"/>
    <n v="1"/>
  </r>
  <r>
    <s v="SpokCity"/>
    <x v="129"/>
    <s v="830370"/>
    <n v="96"/>
    <n v="96"/>
    <x v="3"/>
    <d v="2016-07-22T00:00:00"/>
    <x v="3"/>
    <n v="5011588"/>
    <n v="96"/>
    <n v="1"/>
  </r>
  <r>
    <s v="SpokCity"/>
    <x v="129"/>
    <s v="830372"/>
    <n v="96"/>
    <n v="96"/>
    <x v="3"/>
    <d v="2016-07-22T00:00:00"/>
    <x v="3"/>
    <n v="5011588"/>
    <n v="96"/>
    <n v="1"/>
  </r>
  <r>
    <s v="SpokCity"/>
    <x v="129"/>
    <s v="830500"/>
    <n v="96"/>
    <n v="96"/>
    <x v="3"/>
    <d v="2016-07-28T00:00:00"/>
    <x v="3"/>
    <n v="5011588"/>
    <n v="96"/>
    <n v="1"/>
  </r>
  <r>
    <s v="SpokCity"/>
    <x v="129"/>
    <s v="830820"/>
    <n v="96"/>
    <n v="96"/>
    <x v="3"/>
    <d v="2016-07-29T00:00:00"/>
    <x v="3"/>
    <n v="5011588"/>
    <n v="96"/>
    <n v="1"/>
  </r>
  <r>
    <s v="SpokCity"/>
    <x v="129"/>
    <s v="831081"/>
    <n v="96"/>
    <n v="96"/>
    <x v="3"/>
    <d v="2016-07-29T00:00:00"/>
    <x v="3"/>
    <n v="5011588"/>
    <n v="96"/>
    <n v="1"/>
  </r>
  <r>
    <s v="SpokCity"/>
    <x v="129"/>
    <s v="834127"/>
    <n v="96"/>
    <n v="96"/>
    <x v="3"/>
    <d v="2016-08-01T00:00:00"/>
    <x v="4"/>
    <n v="5011588"/>
    <n v="96"/>
    <n v="1"/>
  </r>
  <r>
    <s v="SpokCity"/>
    <x v="129"/>
    <s v="836517"/>
    <n v="96"/>
    <n v="96"/>
    <x v="3"/>
    <d v="2016-08-02T00:00:00"/>
    <x v="4"/>
    <n v="5011588"/>
    <n v="96"/>
    <n v="1"/>
  </r>
  <r>
    <s v="SpokCity"/>
    <x v="129"/>
    <s v="840423"/>
    <n v="96"/>
    <n v="96"/>
    <x v="3"/>
    <d v="2016-08-08T00:00:00"/>
    <x v="4"/>
    <n v="5011588"/>
    <n v="96"/>
    <n v="1"/>
  </r>
  <r>
    <s v="SpokCity"/>
    <x v="129"/>
    <s v="840425"/>
    <n v="96"/>
    <n v="96"/>
    <x v="3"/>
    <d v="2016-08-08T00:00:00"/>
    <x v="4"/>
    <n v="5011588"/>
    <n v="96"/>
    <n v="1"/>
  </r>
  <r>
    <s v="SpokCity"/>
    <x v="129"/>
    <s v="840443"/>
    <n v="96"/>
    <n v="96"/>
    <x v="3"/>
    <d v="2016-08-08T00:00:00"/>
    <x v="4"/>
    <n v="5011588"/>
    <n v="96"/>
    <n v="1"/>
  </r>
  <r>
    <s v="SpokCity"/>
    <x v="129"/>
    <s v="840463"/>
    <n v="96"/>
    <n v="96"/>
    <x v="3"/>
    <d v="2016-08-09T00:00:00"/>
    <x v="4"/>
    <n v="5011588"/>
    <n v="96"/>
    <n v="1"/>
  </r>
  <r>
    <s v="SpokCity"/>
    <x v="129"/>
    <s v="840465"/>
    <n v="96"/>
    <n v="96"/>
    <x v="3"/>
    <d v="2016-08-09T00:00:00"/>
    <x v="4"/>
    <n v="5011588"/>
    <n v="96"/>
    <n v="1"/>
  </r>
  <r>
    <s v="SpokCity"/>
    <x v="129"/>
    <s v="840491"/>
    <n v="96"/>
    <n v="96"/>
    <x v="3"/>
    <d v="2016-08-10T00:00:00"/>
    <x v="4"/>
    <n v="5011588"/>
    <n v="96"/>
    <n v="1"/>
  </r>
  <r>
    <s v="SpokCity"/>
    <x v="129"/>
    <s v="840504"/>
    <n v="96"/>
    <n v="96"/>
    <x v="3"/>
    <d v="2016-08-10T00:00:00"/>
    <x v="4"/>
    <n v="5011588"/>
    <n v="96"/>
    <n v="1"/>
  </r>
  <r>
    <s v="SpokCity"/>
    <x v="129"/>
    <s v="841716"/>
    <n v="96"/>
    <n v="96"/>
    <x v="3"/>
    <d v="2016-08-15T00:00:00"/>
    <x v="4"/>
    <n v="5011588"/>
    <n v="96"/>
    <n v="1"/>
  </r>
  <r>
    <s v="SpokCity"/>
    <x v="129"/>
    <s v="843430"/>
    <n v="96"/>
    <n v="96"/>
    <x v="3"/>
    <d v="2016-08-17T00:00:00"/>
    <x v="4"/>
    <n v="5011588"/>
    <n v="96"/>
    <n v="1"/>
  </r>
  <r>
    <s v="SpokCity"/>
    <x v="129"/>
    <s v="843443"/>
    <n v="96"/>
    <n v="96"/>
    <x v="3"/>
    <d v="2016-08-17T00:00:00"/>
    <x v="4"/>
    <n v="5011588"/>
    <n v="96"/>
    <n v="1"/>
  </r>
  <r>
    <s v="SpokCity"/>
    <x v="129"/>
    <s v="843458"/>
    <n v="96"/>
    <n v="96"/>
    <x v="3"/>
    <d v="2016-08-18T00:00:00"/>
    <x v="4"/>
    <n v="5011588"/>
    <n v="96"/>
    <n v="1"/>
  </r>
  <r>
    <s v="SpokCity"/>
    <x v="129"/>
    <s v="843503"/>
    <n v="96"/>
    <n v="96"/>
    <x v="3"/>
    <d v="2016-08-22T00:00:00"/>
    <x v="4"/>
    <n v="5011588"/>
    <n v="96"/>
    <n v="1"/>
  </r>
  <r>
    <s v="SpokCity"/>
    <x v="129"/>
    <s v="843523"/>
    <n v="96"/>
    <n v="96"/>
    <x v="3"/>
    <d v="2016-08-22T00:00:00"/>
    <x v="4"/>
    <n v="5011588"/>
    <n v="96"/>
    <n v="1"/>
  </r>
  <r>
    <s v="SpokCity"/>
    <x v="129"/>
    <s v="843604"/>
    <n v="96"/>
    <n v="96"/>
    <x v="3"/>
    <d v="2016-08-24T00:00:00"/>
    <x v="4"/>
    <n v="5011588"/>
    <n v="96"/>
    <n v="1"/>
  </r>
  <r>
    <s v="SpokCity"/>
    <x v="129"/>
    <s v="843609"/>
    <n v="96"/>
    <n v="96"/>
    <x v="3"/>
    <d v="2016-08-24T00:00:00"/>
    <x v="4"/>
    <n v="5011588"/>
    <n v="96"/>
    <n v="1"/>
  </r>
  <r>
    <s v="SpokCity"/>
    <x v="129"/>
    <s v="845206"/>
    <n v="96"/>
    <n v="96"/>
    <x v="3"/>
    <d v="2016-08-26T00:00:00"/>
    <x v="4"/>
    <n v="5011588"/>
    <n v="96"/>
    <n v="1"/>
  </r>
  <r>
    <s v="SpokCity"/>
    <x v="129"/>
    <s v="845210"/>
    <n v="96"/>
    <n v="96"/>
    <x v="3"/>
    <d v="2016-08-29T00:00:00"/>
    <x v="4"/>
    <n v="5011588"/>
    <n v="96"/>
    <n v="1"/>
  </r>
  <r>
    <s v="SpokCity"/>
    <x v="129"/>
    <s v="845215"/>
    <n v="96"/>
    <n v="96"/>
    <x v="3"/>
    <d v="2016-08-29T00:00:00"/>
    <x v="4"/>
    <n v="5011588"/>
    <n v="96"/>
    <n v="1"/>
  </r>
  <r>
    <s v="SpokCity"/>
    <x v="129"/>
    <s v="845239"/>
    <n v="96"/>
    <n v="96"/>
    <x v="3"/>
    <d v="2016-08-29T00:00:00"/>
    <x v="4"/>
    <n v="5011588"/>
    <n v="96"/>
    <n v="1"/>
  </r>
  <r>
    <s v="SpokCity"/>
    <x v="129"/>
    <s v="853123"/>
    <n v="96"/>
    <n v="96"/>
    <x v="3"/>
    <d v="2016-09-01T00:00:00"/>
    <x v="5"/>
    <n v="5011588"/>
    <n v="96"/>
    <n v="1"/>
  </r>
  <r>
    <s v="SpokCity"/>
    <x v="129"/>
    <s v="853125"/>
    <n v="96"/>
    <n v="96"/>
    <x v="3"/>
    <d v="2016-09-01T00:00:00"/>
    <x v="5"/>
    <n v="5011588"/>
    <n v="96"/>
    <n v="1"/>
  </r>
  <r>
    <s v="SpokCity"/>
    <x v="129"/>
    <s v="853142"/>
    <n v="96"/>
    <n v="96"/>
    <x v="3"/>
    <d v="2016-09-01T00:00:00"/>
    <x v="5"/>
    <n v="5011588"/>
    <n v="96"/>
    <n v="1"/>
  </r>
  <r>
    <s v="SpokCity"/>
    <x v="129"/>
    <s v="853144"/>
    <n v="96"/>
    <n v="96"/>
    <x v="3"/>
    <d v="2016-09-01T00:00:00"/>
    <x v="5"/>
    <n v="5011588"/>
    <n v="96"/>
    <n v="1"/>
  </r>
  <r>
    <s v="SpokCity"/>
    <x v="129"/>
    <s v="853183"/>
    <n v="96"/>
    <n v="96"/>
    <x v="3"/>
    <d v="2016-09-02T00:00:00"/>
    <x v="5"/>
    <n v="5011588"/>
    <n v="96"/>
    <n v="1"/>
  </r>
  <r>
    <s v="SpokCity"/>
    <x v="129"/>
    <s v="853293"/>
    <n v="96"/>
    <n v="96"/>
    <x v="3"/>
    <d v="2016-09-09T00:00:00"/>
    <x v="5"/>
    <n v="5011588"/>
    <n v="96"/>
    <n v="1"/>
  </r>
  <r>
    <s v="SpokCity"/>
    <x v="129"/>
    <s v="855299"/>
    <n v="96"/>
    <n v="96"/>
    <x v="3"/>
    <d v="2016-09-12T00:00:00"/>
    <x v="5"/>
    <n v="5011588"/>
    <n v="96"/>
    <n v="1"/>
  </r>
  <r>
    <s v="SpokCity"/>
    <x v="129"/>
    <s v="855705"/>
    <n v="96"/>
    <n v="96"/>
    <x v="3"/>
    <d v="2016-09-13T00:00:00"/>
    <x v="5"/>
    <n v="5011588"/>
    <n v="96"/>
    <n v="1"/>
  </r>
  <r>
    <s v="SpokCity"/>
    <x v="129"/>
    <s v="855709"/>
    <n v="96"/>
    <n v="96"/>
    <x v="3"/>
    <d v="2016-09-13T00:00:00"/>
    <x v="5"/>
    <n v="5011588"/>
    <n v="96"/>
    <n v="1"/>
  </r>
  <r>
    <s v="SpokCity"/>
    <x v="129"/>
    <s v="856387"/>
    <n v="96"/>
    <n v="96"/>
    <x v="3"/>
    <d v="2016-09-15T00:00:00"/>
    <x v="5"/>
    <n v="5011588"/>
    <n v="96"/>
    <n v="1"/>
  </r>
  <r>
    <s v="SpokCity"/>
    <x v="129"/>
    <s v="856464"/>
    <n v="96"/>
    <n v="96"/>
    <x v="3"/>
    <d v="2016-09-16T00:00:00"/>
    <x v="5"/>
    <n v="5011588"/>
    <n v="96"/>
    <n v="1"/>
  </r>
  <r>
    <s v="SpokCity"/>
    <x v="129"/>
    <s v="858451"/>
    <n v="96"/>
    <n v="96"/>
    <x v="3"/>
    <d v="2016-09-21T00:00:00"/>
    <x v="5"/>
    <n v="5011588"/>
    <n v="96"/>
    <n v="1"/>
  </r>
  <r>
    <s v="SpokCity"/>
    <x v="129"/>
    <s v="858747"/>
    <n v="96"/>
    <n v="96"/>
    <x v="3"/>
    <d v="2016-09-22T00:00:00"/>
    <x v="5"/>
    <n v="5011588"/>
    <n v="96"/>
    <n v="1"/>
  </r>
  <r>
    <s v="SpokCity"/>
    <x v="129"/>
    <s v="858749"/>
    <n v="96"/>
    <n v="96"/>
    <x v="3"/>
    <d v="2016-09-22T00:00:00"/>
    <x v="5"/>
    <n v="5011588"/>
    <n v="96"/>
    <n v="1"/>
  </r>
  <r>
    <s v="SpokCity"/>
    <x v="129"/>
    <s v="858751"/>
    <n v="96"/>
    <n v="96"/>
    <x v="3"/>
    <d v="2016-09-22T00:00:00"/>
    <x v="5"/>
    <n v="5011588"/>
    <n v="96"/>
    <n v="1"/>
  </r>
  <r>
    <s v="SpokCity"/>
    <x v="129"/>
    <s v="860697"/>
    <n v="96"/>
    <n v="96"/>
    <x v="3"/>
    <d v="2016-09-29T00:00:00"/>
    <x v="5"/>
    <n v="5011588"/>
    <n v="96"/>
    <n v="1"/>
  </r>
  <r>
    <s v="SpokCity"/>
    <x v="129"/>
    <s v="860699"/>
    <n v="96"/>
    <n v="96"/>
    <x v="3"/>
    <d v="2016-09-29T00:00:00"/>
    <x v="5"/>
    <n v="5011588"/>
    <n v="96"/>
    <n v="1"/>
  </r>
  <r>
    <s v="SpokCity"/>
    <x v="129"/>
    <s v="860719"/>
    <n v="96"/>
    <n v="96"/>
    <x v="3"/>
    <d v="2016-09-30T00:00:00"/>
    <x v="5"/>
    <n v="5011588"/>
    <n v="96"/>
    <n v="1"/>
  </r>
  <r>
    <s v="SpokCity"/>
    <x v="129"/>
    <s v="866765"/>
    <n v="96"/>
    <n v="96"/>
    <x v="3"/>
    <d v="2016-10-03T00:00:00"/>
    <x v="6"/>
    <n v="5011588"/>
    <n v="96"/>
    <n v="1"/>
  </r>
  <r>
    <s v="SpokCity"/>
    <x v="129"/>
    <s v="866829"/>
    <n v="96"/>
    <n v="96"/>
    <x v="3"/>
    <d v="2016-10-04T00:00:00"/>
    <x v="6"/>
    <n v="5011588"/>
    <n v="96"/>
    <n v="1"/>
  </r>
  <r>
    <s v="SpokCity"/>
    <x v="129"/>
    <s v="866831"/>
    <n v="96"/>
    <n v="96"/>
    <x v="3"/>
    <d v="2016-10-04T00:00:00"/>
    <x v="6"/>
    <n v="5011588"/>
    <n v="96"/>
    <n v="1"/>
  </r>
  <r>
    <s v="SpokCity"/>
    <x v="129"/>
    <s v="866868"/>
    <n v="96"/>
    <n v="96"/>
    <x v="3"/>
    <d v="2016-10-06T00:00:00"/>
    <x v="6"/>
    <n v="5011588"/>
    <n v="96"/>
    <n v="1"/>
  </r>
  <r>
    <s v="SpokCity"/>
    <x v="129"/>
    <s v="866918"/>
    <n v="96"/>
    <n v="96"/>
    <x v="3"/>
    <d v="2016-10-07T00:00:00"/>
    <x v="6"/>
    <n v="5011588"/>
    <n v="96"/>
    <n v="1"/>
  </r>
  <r>
    <s v="SpokCity"/>
    <x v="129"/>
    <s v="869588"/>
    <n v="96"/>
    <n v="96"/>
    <x v="3"/>
    <d v="2016-10-13T00:00:00"/>
    <x v="6"/>
    <n v="5011588"/>
    <n v="96"/>
    <n v="1"/>
  </r>
  <r>
    <s v="SpokCity"/>
    <x v="129"/>
    <s v="869590"/>
    <n v="96"/>
    <n v="96"/>
    <x v="3"/>
    <d v="2016-10-13T00:00:00"/>
    <x v="6"/>
    <n v="5011588"/>
    <n v="96"/>
    <n v="1"/>
  </r>
  <r>
    <s v="SpokCity"/>
    <x v="129"/>
    <s v="869604"/>
    <n v="96"/>
    <n v="96"/>
    <x v="3"/>
    <d v="2016-10-13T00:00:00"/>
    <x v="6"/>
    <n v="5011588"/>
    <n v="96"/>
    <n v="1"/>
  </r>
  <r>
    <s v="SpokCity"/>
    <x v="129"/>
    <s v="869686"/>
    <n v="96"/>
    <n v="96"/>
    <x v="3"/>
    <d v="2016-10-18T00:00:00"/>
    <x v="6"/>
    <n v="5011588"/>
    <n v="96"/>
    <n v="1"/>
  </r>
  <r>
    <s v="SpokCity"/>
    <x v="129"/>
    <s v="869714"/>
    <n v="96"/>
    <n v="96"/>
    <x v="3"/>
    <d v="2016-10-19T00:00:00"/>
    <x v="6"/>
    <n v="5011588"/>
    <n v="96"/>
    <n v="1"/>
  </r>
  <r>
    <s v="SpokCity"/>
    <x v="129"/>
    <s v="869716"/>
    <n v="96"/>
    <n v="96"/>
    <x v="3"/>
    <d v="2016-10-19T00:00:00"/>
    <x v="6"/>
    <n v="5011588"/>
    <n v="96"/>
    <n v="1"/>
  </r>
  <r>
    <s v="SpokCity"/>
    <x v="129"/>
    <s v="871020"/>
    <n v="96"/>
    <n v="96"/>
    <x v="3"/>
    <d v="2016-10-20T00:00:00"/>
    <x v="6"/>
    <n v="5011588"/>
    <n v="96"/>
    <n v="1"/>
  </r>
  <r>
    <s v="SpokCity"/>
    <x v="129"/>
    <s v="871022"/>
    <n v="96"/>
    <n v="96"/>
    <x v="3"/>
    <d v="2016-10-20T00:00:00"/>
    <x v="6"/>
    <n v="5011588"/>
    <n v="96"/>
    <n v="1"/>
  </r>
  <r>
    <s v="SpokCity"/>
    <x v="129"/>
    <s v="871092"/>
    <n v="96"/>
    <n v="96"/>
    <x v="3"/>
    <d v="2016-10-20T00:00:00"/>
    <x v="6"/>
    <n v="5011588"/>
    <n v="96"/>
    <n v="1"/>
  </r>
  <r>
    <s v="SpokCity"/>
    <x v="129"/>
    <s v="872728"/>
    <n v="96"/>
    <n v="96"/>
    <x v="3"/>
    <d v="2016-10-24T00:00:00"/>
    <x v="6"/>
    <n v="5011588"/>
    <n v="96"/>
    <n v="1"/>
  </r>
  <r>
    <s v="SpokCity"/>
    <x v="129"/>
    <s v="872730"/>
    <n v="96"/>
    <n v="96"/>
    <x v="3"/>
    <d v="2016-10-24T00:00:00"/>
    <x v="6"/>
    <n v="5011588"/>
    <n v="96"/>
    <n v="1"/>
  </r>
  <r>
    <s v="SpokCity"/>
    <x v="129"/>
    <s v="872732"/>
    <n v="96"/>
    <n v="96"/>
    <x v="3"/>
    <d v="2016-10-24T00:00:00"/>
    <x v="6"/>
    <n v="5011588"/>
    <n v="96"/>
    <n v="1"/>
  </r>
  <r>
    <s v="SpokCity"/>
    <x v="129"/>
    <s v="872899"/>
    <n v="96"/>
    <n v="96"/>
    <x v="3"/>
    <d v="2016-10-28T00:00:00"/>
    <x v="6"/>
    <n v="5011588"/>
    <n v="96"/>
    <n v="1"/>
  </r>
  <r>
    <s v="SpokCity"/>
    <x v="129"/>
    <s v="874777"/>
    <n v="96"/>
    <n v="96"/>
    <x v="3"/>
    <d v="2016-10-31T00:00:00"/>
    <x v="6"/>
    <n v="5011588"/>
    <n v="96"/>
    <n v="1"/>
  </r>
  <r>
    <s v="SpokCity"/>
    <x v="129"/>
    <s v="878953"/>
    <n v="96"/>
    <n v="96"/>
    <x v="3"/>
    <d v="2016-11-01T00:00:00"/>
    <x v="7"/>
    <n v="5011588"/>
    <n v="96"/>
    <n v="1"/>
  </r>
  <r>
    <s v="SpokCity"/>
    <x v="129"/>
    <s v="878959"/>
    <n v="96"/>
    <n v="96"/>
    <x v="3"/>
    <d v="2016-11-01T00:00:00"/>
    <x v="7"/>
    <n v="5011588"/>
    <n v="96"/>
    <n v="1"/>
  </r>
  <r>
    <s v="SpokCity"/>
    <x v="129"/>
    <s v="878972"/>
    <n v="96"/>
    <n v="96"/>
    <x v="3"/>
    <d v="2016-11-01T00:00:00"/>
    <x v="7"/>
    <n v="5011588"/>
    <n v="96"/>
    <n v="1"/>
  </r>
  <r>
    <s v="SpokCity"/>
    <x v="129"/>
    <s v="879696"/>
    <n v="96"/>
    <n v="96"/>
    <x v="3"/>
    <d v="2016-11-02T00:00:00"/>
    <x v="7"/>
    <n v="5011588"/>
    <n v="96"/>
    <n v="1"/>
  </r>
  <r>
    <s v="SpokCity"/>
    <x v="129"/>
    <s v="879698"/>
    <n v="96"/>
    <n v="96"/>
    <x v="3"/>
    <d v="2016-11-02T00:00:00"/>
    <x v="7"/>
    <n v="5011588"/>
    <n v="96"/>
    <n v="1"/>
  </r>
  <r>
    <s v="SpokCity"/>
    <x v="129"/>
    <s v="879700"/>
    <n v="96"/>
    <n v="96"/>
    <x v="3"/>
    <d v="2016-11-02T00:00:00"/>
    <x v="7"/>
    <n v="5011588"/>
    <n v="96"/>
    <n v="1"/>
  </r>
  <r>
    <s v="SpokCity"/>
    <x v="129"/>
    <s v="879811"/>
    <n v="96"/>
    <n v="96"/>
    <x v="3"/>
    <d v="2016-11-07T00:00:00"/>
    <x v="7"/>
    <n v="5011588"/>
    <n v="96"/>
    <n v="1"/>
  </r>
  <r>
    <s v="SpokCity"/>
    <x v="129"/>
    <s v="879813"/>
    <n v="96"/>
    <n v="96"/>
    <x v="3"/>
    <d v="2016-11-07T00:00:00"/>
    <x v="7"/>
    <n v="5011588"/>
    <n v="96"/>
    <n v="1"/>
  </r>
  <r>
    <s v="SpokCity"/>
    <x v="129"/>
    <s v="879815"/>
    <n v="96"/>
    <n v="96"/>
    <x v="3"/>
    <d v="2016-11-07T00:00:00"/>
    <x v="7"/>
    <n v="5011588"/>
    <n v="96"/>
    <n v="1"/>
  </r>
  <r>
    <s v="SpokCity"/>
    <x v="129"/>
    <s v="879817"/>
    <n v="96"/>
    <n v="96"/>
    <x v="3"/>
    <d v="2016-11-07T00:00:00"/>
    <x v="7"/>
    <n v="5011588"/>
    <n v="96"/>
    <n v="1"/>
  </r>
  <r>
    <s v="SpokCity"/>
    <x v="129"/>
    <s v="880510"/>
    <n v="96"/>
    <n v="96"/>
    <x v="3"/>
    <d v="2016-11-09T00:00:00"/>
    <x v="7"/>
    <n v="5011588"/>
    <n v="96"/>
    <n v="1"/>
  </r>
  <r>
    <s v="SpokCity"/>
    <x v="129"/>
    <s v="880726"/>
    <n v="96"/>
    <n v="96"/>
    <x v="3"/>
    <d v="2016-11-11T00:00:00"/>
    <x v="7"/>
    <n v="5011588"/>
    <n v="96"/>
    <n v="1"/>
  </r>
  <r>
    <s v="SpokCity"/>
    <x v="129"/>
    <s v="880728"/>
    <n v="96"/>
    <n v="96"/>
    <x v="3"/>
    <d v="2016-11-11T00:00:00"/>
    <x v="7"/>
    <n v="5011588"/>
    <n v="96"/>
    <n v="1"/>
  </r>
  <r>
    <s v="SpokCity"/>
    <x v="129"/>
    <s v="880730"/>
    <n v="96"/>
    <n v="96"/>
    <x v="3"/>
    <d v="2016-11-11T00:00:00"/>
    <x v="7"/>
    <n v="5011588"/>
    <n v="96"/>
    <n v="1"/>
  </r>
  <r>
    <s v="SpokCity"/>
    <x v="129"/>
    <s v="880732"/>
    <n v="96"/>
    <n v="96"/>
    <x v="3"/>
    <d v="2016-11-14T00:00:00"/>
    <x v="7"/>
    <n v="5011588"/>
    <n v="96"/>
    <n v="1"/>
  </r>
  <r>
    <s v="SpokCity"/>
    <x v="129"/>
    <s v="880757"/>
    <n v="96"/>
    <n v="96"/>
    <x v="3"/>
    <d v="2016-11-14T00:00:00"/>
    <x v="7"/>
    <n v="5011588"/>
    <n v="96"/>
    <n v="1"/>
  </r>
  <r>
    <s v="SpokCity"/>
    <x v="129"/>
    <s v="881243"/>
    <n v="96"/>
    <n v="96"/>
    <x v="3"/>
    <d v="2016-11-16T00:00:00"/>
    <x v="7"/>
    <n v="5011588"/>
    <n v="96"/>
    <n v="1"/>
  </r>
  <r>
    <s v="SpokCity"/>
    <x v="129"/>
    <s v="883537"/>
    <n v="96"/>
    <n v="96"/>
    <x v="3"/>
    <d v="2016-11-17T00:00:00"/>
    <x v="7"/>
    <n v="5011588"/>
    <n v="96"/>
    <n v="1"/>
  </r>
  <r>
    <s v="SpokCity"/>
    <x v="129"/>
    <s v="883539"/>
    <n v="96"/>
    <n v="96"/>
    <x v="3"/>
    <d v="2016-11-17T00:00:00"/>
    <x v="7"/>
    <n v="5011588"/>
    <n v="96"/>
    <n v="1"/>
  </r>
  <r>
    <s v="SpokCity"/>
    <x v="129"/>
    <s v="886431"/>
    <n v="96"/>
    <n v="96"/>
    <x v="3"/>
    <d v="2016-11-21T00:00:00"/>
    <x v="7"/>
    <n v="5011588"/>
    <n v="96"/>
    <n v="1"/>
  </r>
  <r>
    <s v="SpokCity"/>
    <x v="129"/>
    <s v="886433"/>
    <n v="96"/>
    <n v="96"/>
    <x v="3"/>
    <d v="2016-11-21T00:00:00"/>
    <x v="7"/>
    <n v="5011588"/>
    <n v="96"/>
    <n v="1"/>
  </r>
  <r>
    <s v="SpokCity"/>
    <x v="129"/>
    <s v="886581"/>
    <n v="96"/>
    <n v="96"/>
    <x v="3"/>
    <d v="2016-11-21T00:00:00"/>
    <x v="7"/>
    <n v="5011588"/>
    <n v="96"/>
    <n v="1"/>
  </r>
  <r>
    <s v="SpokCity"/>
    <x v="129"/>
    <s v="886735"/>
    <n v="96"/>
    <n v="96"/>
    <x v="3"/>
    <d v="2016-11-25T00:00:00"/>
    <x v="7"/>
    <n v="5011588"/>
    <n v="96"/>
    <n v="1"/>
  </r>
  <r>
    <s v="SpokCity"/>
    <x v="129"/>
    <s v="887051"/>
    <n v="96"/>
    <n v="96"/>
    <x v="3"/>
    <d v="2016-11-28T00:00:00"/>
    <x v="7"/>
    <n v="5011588"/>
    <n v="96"/>
    <n v="1"/>
  </r>
  <r>
    <s v="SpokCity"/>
    <x v="129"/>
    <s v="888426"/>
    <n v="96"/>
    <n v="96"/>
    <x v="3"/>
    <d v="2016-11-30T00:00:00"/>
    <x v="7"/>
    <n v="5011588"/>
    <n v="96"/>
    <n v="1"/>
  </r>
  <r>
    <s v="SpokCity"/>
    <x v="129"/>
    <s v="888432"/>
    <n v="96"/>
    <n v="96"/>
    <x v="3"/>
    <d v="2016-11-30T00:00:00"/>
    <x v="7"/>
    <n v="5011588"/>
    <n v="96"/>
    <n v="1"/>
  </r>
  <r>
    <s v="SpokCity"/>
    <x v="129"/>
    <s v="891819"/>
    <n v="96"/>
    <n v="96"/>
    <x v="3"/>
    <d v="2016-12-01T00:00:00"/>
    <x v="8"/>
    <n v="5011588"/>
    <n v="96"/>
    <n v="1"/>
  </r>
  <r>
    <s v="SpokCity"/>
    <x v="129"/>
    <s v="891850"/>
    <n v="96"/>
    <n v="96"/>
    <x v="3"/>
    <d v="2016-12-05T00:00:00"/>
    <x v="8"/>
    <n v="5011588"/>
    <n v="96"/>
    <n v="1"/>
  </r>
  <r>
    <s v="SpokCity"/>
    <x v="129"/>
    <s v="891878"/>
    <n v="96"/>
    <n v="96"/>
    <x v="3"/>
    <d v="2016-12-05T00:00:00"/>
    <x v="8"/>
    <n v="5011588"/>
    <n v="96"/>
    <n v="1"/>
  </r>
  <r>
    <s v="SpokCity"/>
    <x v="129"/>
    <s v="891880"/>
    <n v="96"/>
    <n v="96"/>
    <x v="3"/>
    <d v="2016-12-05T00:00:00"/>
    <x v="8"/>
    <n v="5011588"/>
    <n v="96"/>
    <n v="1"/>
  </r>
  <r>
    <s v="SpokCity"/>
    <x v="129"/>
    <s v="891896"/>
    <n v="96"/>
    <n v="96"/>
    <x v="3"/>
    <d v="2016-12-06T00:00:00"/>
    <x v="8"/>
    <n v="5011588"/>
    <n v="96"/>
    <n v="1"/>
  </r>
  <r>
    <s v="SpokCity"/>
    <x v="129"/>
    <s v="893198"/>
    <n v="96"/>
    <n v="96"/>
    <x v="3"/>
    <d v="2016-12-12T00:00:00"/>
    <x v="8"/>
    <n v="5011588"/>
    <n v="96"/>
    <n v="1"/>
  </r>
  <r>
    <s v="SpokCity"/>
    <x v="129"/>
    <s v="894206"/>
    <n v="96"/>
    <n v="96"/>
    <x v="3"/>
    <d v="2016-12-14T00:00:00"/>
    <x v="8"/>
    <n v="5011588"/>
    <n v="96"/>
    <n v="1"/>
  </r>
  <r>
    <s v="SpokCity"/>
    <x v="129"/>
    <s v="894245"/>
    <n v="96"/>
    <n v="96"/>
    <x v="3"/>
    <d v="2016-12-15T00:00:00"/>
    <x v="8"/>
    <n v="5011588"/>
    <n v="96"/>
    <n v="1"/>
  </r>
  <r>
    <s v="SpokCity"/>
    <x v="129"/>
    <s v="894254"/>
    <n v="96"/>
    <n v="96"/>
    <x v="3"/>
    <d v="2016-12-15T00:00:00"/>
    <x v="8"/>
    <n v="5011588"/>
    <n v="96"/>
    <n v="1"/>
  </r>
  <r>
    <s v="SpokCity"/>
    <x v="129"/>
    <s v="894256"/>
    <n v="96"/>
    <n v="96"/>
    <x v="3"/>
    <d v="2016-12-15T00:00:00"/>
    <x v="8"/>
    <n v="5011588"/>
    <n v="96"/>
    <n v="1"/>
  </r>
  <r>
    <s v="SpokCity"/>
    <x v="129"/>
    <s v="894266"/>
    <n v="96"/>
    <n v="96"/>
    <x v="3"/>
    <d v="2016-12-16T00:00:00"/>
    <x v="8"/>
    <n v="5011588"/>
    <n v="96"/>
    <n v="1"/>
  </r>
  <r>
    <s v="SpokCity"/>
    <x v="129"/>
    <s v="897178"/>
    <n v="96"/>
    <n v="96"/>
    <x v="3"/>
    <d v="2016-12-21T00:00:00"/>
    <x v="8"/>
    <n v="5011588"/>
    <n v="96"/>
    <n v="1"/>
  </r>
  <r>
    <s v="SpokCity"/>
    <x v="129"/>
    <s v="897180"/>
    <n v="96"/>
    <n v="96"/>
    <x v="3"/>
    <d v="2016-12-21T00:00:00"/>
    <x v="8"/>
    <n v="5011588"/>
    <n v="96"/>
    <n v="1"/>
  </r>
  <r>
    <s v="SpokCity"/>
    <x v="129"/>
    <s v="897236"/>
    <n v="96"/>
    <n v="96"/>
    <x v="3"/>
    <d v="2016-12-23T00:00:00"/>
    <x v="8"/>
    <n v="5011588"/>
    <n v="96"/>
    <n v="1"/>
  </r>
  <r>
    <s v="SpokCity"/>
    <x v="129"/>
    <s v="897238"/>
    <n v="96"/>
    <n v="96"/>
    <x v="3"/>
    <d v="2016-12-23T00:00:00"/>
    <x v="8"/>
    <n v="5011588"/>
    <n v="96"/>
    <n v="1"/>
  </r>
  <r>
    <s v="SpokCity"/>
    <x v="129"/>
    <s v="909559"/>
    <n v="96"/>
    <n v="96"/>
    <x v="3"/>
    <d v="2017-01-03T00:00:00"/>
    <x v="9"/>
    <n v="5011588"/>
    <n v="96"/>
    <n v="1"/>
  </r>
  <r>
    <s v="SpokCity"/>
    <x v="129"/>
    <s v="909620"/>
    <n v="96"/>
    <n v="96"/>
    <x v="3"/>
    <d v="2017-01-06T00:00:00"/>
    <x v="9"/>
    <n v="5011588"/>
    <n v="96"/>
    <n v="1"/>
  </r>
  <r>
    <s v="SpokCity"/>
    <x v="129"/>
    <s v="909637"/>
    <n v="96"/>
    <n v="96"/>
    <x v="3"/>
    <d v="2017-01-06T00:00:00"/>
    <x v="9"/>
    <n v="5011588"/>
    <n v="96"/>
    <n v="1"/>
  </r>
  <r>
    <s v="SpokCity"/>
    <x v="129"/>
    <s v="909697"/>
    <n v="96"/>
    <n v="96"/>
    <x v="3"/>
    <d v="2017-01-10T00:00:00"/>
    <x v="9"/>
    <n v="5011588"/>
    <n v="96"/>
    <n v="1"/>
  </r>
  <r>
    <s v="SpokCity"/>
    <x v="129"/>
    <s v="909703"/>
    <n v="96"/>
    <n v="96"/>
    <x v="3"/>
    <d v="2017-01-11T00:00:00"/>
    <x v="9"/>
    <n v="5011588"/>
    <n v="96"/>
    <n v="1"/>
  </r>
  <r>
    <s v="SpokCity"/>
    <x v="129"/>
    <s v="912701"/>
    <n v="96"/>
    <n v="96"/>
    <x v="3"/>
    <d v="2017-01-16T00:00:00"/>
    <x v="9"/>
    <n v="5011588"/>
    <n v="96"/>
    <n v="1"/>
  </r>
  <r>
    <s v="SpokCity"/>
    <x v="129"/>
    <s v="912757"/>
    <n v="96"/>
    <n v="96"/>
    <x v="3"/>
    <d v="2017-01-16T00:00:00"/>
    <x v="9"/>
    <n v="5011588"/>
    <n v="96"/>
    <n v="1"/>
  </r>
  <r>
    <s v="SpokCity"/>
    <x v="129"/>
    <s v="912769"/>
    <n v="96"/>
    <n v="96"/>
    <x v="3"/>
    <d v="2017-01-17T00:00:00"/>
    <x v="9"/>
    <n v="5011588"/>
    <n v="96"/>
    <n v="1"/>
  </r>
  <r>
    <s v="SpokCity"/>
    <x v="129"/>
    <s v="912906"/>
    <n v="96"/>
    <n v="96"/>
    <x v="3"/>
    <d v="2017-01-18T00:00:00"/>
    <x v="9"/>
    <n v="5011588"/>
    <n v="96"/>
    <n v="1"/>
  </r>
  <r>
    <s v="SpokCity"/>
    <x v="129"/>
    <s v="913160"/>
    <n v="96"/>
    <n v="96"/>
    <x v="3"/>
    <d v="2017-01-18T00:00:00"/>
    <x v="9"/>
    <n v="5011588"/>
    <n v="96"/>
    <n v="1"/>
  </r>
  <r>
    <s v="SpokCity"/>
    <x v="129"/>
    <s v="913294"/>
    <n v="96"/>
    <n v="96"/>
    <x v="3"/>
    <d v="2017-01-20T00:00:00"/>
    <x v="9"/>
    <n v="5011588"/>
    <n v="96"/>
    <n v="1"/>
  </r>
  <r>
    <s v="SpokCity"/>
    <x v="129"/>
    <s v="913936"/>
    <n v="96"/>
    <n v="96"/>
    <x v="3"/>
    <d v="2017-01-24T00:00:00"/>
    <x v="9"/>
    <n v="5011588"/>
    <n v="96"/>
    <n v="1"/>
  </r>
  <r>
    <s v="SpokCity"/>
    <x v="129"/>
    <s v="913938"/>
    <n v="96"/>
    <n v="96"/>
    <x v="3"/>
    <d v="2017-01-24T00:00:00"/>
    <x v="9"/>
    <n v="5011588"/>
    <n v="96"/>
    <n v="1"/>
  </r>
  <r>
    <s v="SpokCity"/>
    <x v="129"/>
    <s v="914199"/>
    <n v="96"/>
    <n v="96"/>
    <x v="3"/>
    <d v="2017-01-26T00:00:00"/>
    <x v="9"/>
    <n v="5011588"/>
    <n v="96"/>
    <n v="1"/>
  </r>
  <r>
    <s v="SpokCity"/>
    <x v="129"/>
    <s v="914213"/>
    <n v="96"/>
    <n v="96"/>
    <x v="3"/>
    <d v="2017-01-26T00:00:00"/>
    <x v="9"/>
    <n v="5011588"/>
    <n v="96"/>
    <n v="1"/>
  </r>
  <r>
    <s v="SpokCity"/>
    <x v="129"/>
    <s v="916009"/>
    <n v="96"/>
    <n v="96"/>
    <x v="3"/>
    <d v="2017-01-31T00:00:00"/>
    <x v="9"/>
    <n v="5011588"/>
    <n v="96"/>
    <n v="1"/>
  </r>
  <r>
    <s v="SpokCity"/>
    <x v="129"/>
    <s v="916013"/>
    <n v="96"/>
    <n v="96"/>
    <x v="3"/>
    <d v="2017-01-31T00:00:00"/>
    <x v="9"/>
    <n v="5011588"/>
    <n v="96"/>
    <n v="1"/>
  </r>
  <r>
    <s v="SpokCity"/>
    <x v="129"/>
    <s v="919344"/>
    <n v="96"/>
    <n v="96"/>
    <x v="3"/>
    <d v="2017-02-03T00:00:00"/>
    <x v="10"/>
    <n v="5011588"/>
    <n v="96"/>
    <n v="1"/>
  </r>
  <r>
    <s v="SpokCity"/>
    <x v="129"/>
    <s v="919431"/>
    <n v="96"/>
    <n v="96"/>
    <x v="3"/>
    <d v="2017-02-08T00:00:00"/>
    <x v="10"/>
    <n v="5011588"/>
    <n v="96"/>
    <n v="1"/>
  </r>
  <r>
    <s v="SpokCity"/>
    <x v="129"/>
    <s v="919433"/>
    <n v="96"/>
    <n v="96"/>
    <x v="3"/>
    <d v="2017-02-08T00:00:00"/>
    <x v="10"/>
    <n v="5011588"/>
    <n v="96"/>
    <n v="1"/>
  </r>
  <r>
    <s v="SpokCity"/>
    <x v="129"/>
    <s v="919435"/>
    <n v="96"/>
    <n v="96"/>
    <x v="3"/>
    <d v="2017-02-08T00:00:00"/>
    <x v="10"/>
    <n v="5011588"/>
    <n v="96"/>
    <n v="1"/>
  </r>
  <r>
    <s v="SpokCity"/>
    <x v="129"/>
    <s v="919484"/>
    <n v="96"/>
    <n v="96"/>
    <x v="3"/>
    <d v="2017-02-10T00:00:00"/>
    <x v="10"/>
    <n v="5011588"/>
    <n v="96"/>
    <n v="1"/>
  </r>
  <r>
    <s v="SpokCity"/>
    <x v="129"/>
    <s v="920910"/>
    <n v="96"/>
    <n v="96"/>
    <x v="3"/>
    <d v="2017-02-13T00:00:00"/>
    <x v="10"/>
    <n v="5011588"/>
    <n v="96"/>
    <n v="1"/>
  </r>
  <r>
    <s v="SpokCity"/>
    <x v="129"/>
    <s v="921014"/>
    <n v="96"/>
    <n v="96"/>
    <x v="3"/>
    <d v="2017-02-15T00:00:00"/>
    <x v="10"/>
    <n v="5011588"/>
    <n v="96"/>
    <n v="1"/>
  </r>
  <r>
    <s v="SpokCity"/>
    <x v="129"/>
    <s v="921016"/>
    <n v="96"/>
    <n v="96"/>
    <x v="3"/>
    <d v="2017-02-15T00:00:00"/>
    <x v="10"/>
    <n v="5011588"/>
    <n v="96"/>
    <n v="1"/>
  </r>
  <r>
    <s v="SpokCity"/>
    <x v="129"/>
    <s v="921018"/>
    <n v="96"/>
    <n v="96"/>
    <x v="3"/>
    <d v="2017-02-15T00:00:00"/>
    <x v="10"/>
    <n v="5011588"/>
    <n v="96"/>
    <n v="1"/>
  </r>
  <r>
    <s v="SpokCity"/>
    <x v="129"/>
    <s v="922468"/>
    <n v="96"/>
    <n v="96"/>
    <x v="3"/>
    <d v="2017-02-20T00:00:00"/>
    <x v="10"/>
    <n v="5011588"/>
    <n v="96"/>
    <n v="1"/>
  </r>
  <r>
    <s v="SpokCity"/>
    <x v="129"/>
    <s v="922471"/>
    <n v="96"/>
    <n v="96"/>
    <x v="3"/>
    <d v="2017-02-20T00:00:00"/>
    <x v="10"/>
    <n v="5011588"/>
    <n v="96"/>
    <n v="1"/>
  </r>
  <r>
    <s v="SpokCity"/>
    <x v="129"/>
    <s v="923637"/>
    <n v="96"/>
    <n v="96"/>
    <x v="3"/>
    <d v="2017-02-22T00:00:00"/>
    <x v="10"/>
    <n v="5011588"/>
    <n v="96"/>
    <n v="1"/>
  </r>
  <r>
    <s v="SpokCity"/>
    <x v="129"/>
    <s v="923973"/>
    <n v="96"/>
    <n v="96"/>
    <x v="3"/>
    <d v="2017-02-24T00:00:00"/>
    <x v="10"/>
    <n v="5011588"/>
    <n v="96"/>
    <n v="1"/>
  </r>
  <r>
    <s v="SpokCity"/>
    <x v="129"/>
    <s v="923976"/>
    <n v="96"/>
    <n v="96"/>
    <x v="3"/>
    <d v="2017-02-24T00:00:00"/>
    <x v="10"/>
    <n v="5011588"/>
    <n v="96"/>
    <n v="1"/>
  </r>
  <r>
    <s v="SpokCity"/>
    <x v="129"/>
    <s v="926339"/>
    <n v="96"/>
    <n v="96"/>
    <x v="3"/>
    <d v="2017-02-28T00:00:00"/>
    <x v="10"/>
    <n v="5011588"/>
    <n v="96"/>
    <n v="1"/>
  </r>
  <r>
    <s v="SpokCity"/>
    <x v="129"/>
    <s v="926390"/>
    <n v="96"/>
    <n v="96"/>
    <x v="3"/>
    <d v="2017-02-28T00:00:00"/>
    <x v="10"/>
    <n v="5011588"/>
    <n v="96"/>
    <n v="1"/>
  </r>
  <r>
    <s v="SpokCity"/>
    <x v="129"/>
    <s v="929346"/>
    <n v="96"/>
    <n v="96"/>
    <x v="3"/>
    <d v="2017-03-03T00:00:00"/>
    <x v="11"/>
    <n v="5011588"/>
    <n v="96"/>
    <n v="1"/>
  </r>
  <r>
    <s v="SpokCity"/>
    <x v="129"/>
    <s v="929720"/>
    <n v="96"/>
    <n v="96"/>
    <x v="3"/>
    <d v="2017-03-06T00:00:00"/>
    <x v="11"/>
    <n v="5011588"/>
    <n v="96"/>
    <n v="1"/>
  </r>
  <r>
    <s v="SpokCity"/>
    <x v="129"/>
    <s v="929722"/>
    <n v="96"/>
    <n v="96"/>
    <x v="3"/>
    <d v="2017-03-06T00:00:00"/>
    <x v="11"/>
    <n v="5011588"/>
    <n v="96"/>
    <n v="1"/>
  </r>
  <r>
    <s v="SpokCity"/>
    <x v="129"/>
    <s v="929724"/>
    <n v="96"/>
    <n v="96"/>
    <x v="3"/>
    <d v="2017-03-06T00:00:00"/>
    <x v="11"/>
    <n v="5011588"/>
    <n v="96"/>
    <n v="1"/>
  </r>
  <r>
    <s v="SpokCity"/>
    <x v="129"/>
    <s v="929726"/>
    <n v="96"/>
    <n v="96"/>
    <x v="3"/>
    <d v="2017-03-06T00:00:00"/>
    <x v="11"/>
    <n v="5011588"/>
    <n v="96"/>
    <n v="1"/>
  </r>
  <r>
    <s v="SpokCity"/>
    <x v="129"/>
    <s v="934944"/>
    <n v="96"/>
    <n v="96"/>
    <x v="3"/>
    <d v="2017-03-13T00:00:00"/>
    <x v="11"/>
    <n v="5011588"/>
    <n v="96"/>
    <n v="1"/>
  </r>
  <r>
    <s v="SpokCity"/>
    <x v="129"/>
    <s v="934949"/>
    <n v="96"/>
    <n v="96"/>
    <x v="3"/>
    <d v="2017-03-13T00:00:00"/>
    <x v="11"/>
    <n v="5011588"/>
    <n v="96"/>
    <n v="1"/>
  </r>
  <r>
    <s v="SpokCity"/>
    <x v="129"/>
    <s v="935005"/>
    <n v="96"/>
    <n v="96"/>
    <x v="3"/>
    <d v="2017-03-13T00:00:00"/>
    <x v="11"/>
    <n v="5011588"/>
    <n v="96"/>
    <n v="1"/>
  </r>
  <r>
    <s v="SpokCity"/>
    <x v="129"/>
    <s v="935007"/>
    <n v="96"/>
    <n v="96"/>
    <x v="3"/>
    <d v="2017-03-13T00:00:00"/>
    <x v="11"/>
    <n v="5011588"/>
    <n v="96"/>
    <n v="1"/>
  </r>
  <r>
    <s v="SpokCity"/>
    <x v="129"/>
    <s v="935079"/>
    <n v="96"/>
    <n v="96"/>
    <x v="3"/>
    <d v="2017-03-17T00:00:00"/>
    <x v="11"/>
    <n v="5011588"/>
    <n v="96"/>
    <n v="1"/>
  </r>
  <r>
    <s v="SpokCity"/>
    <x v="129"/>
    <s v="935081"/>
    <n v="96"/>
    <n v="96"/>
    <x v="3"/>
    <d v="2017-03-17T00:00:00"/>
    <x v="11"/>
    <n v="5011588"/>
    <n v="96"/>
    <n v="1"/>
  </r>
  <r>
    <s v="SpokCity"/>
    <x v="129"/>
    <s v="935169"/>
    <n v="96"/>
    <n v="96"/>
    <x v="3"/>
    <d v="2017-03-22T00:00:00"/>
    <x v="11"/>
    <n v="5011588"/>
    <n v="96"/>
    <n v="1"/>
  </r>
  <r>
    <s v="SpokCity"/>
    <x v="129"/>
    <s v="935171"/>
    <n v="96"/>
    <n v="96"/>
    <x v="3"/>
    <d v="2017-03-22T00:00:00"/>
    <x v="11"/>
    <n v="5011588"/>
    <n v="96"/>
    <n v="1"/>
  </r>
  <r>
    <s v="SpokCity"/>
    <x v="129"/>
    <s v="938977"/>
    <n v="96"/>
    <n v="96"/>
    <x v="3"/>
    <d v="2017-03-28T00:00:00"/>
    <x v="11"/>
    <n v="5011588"/>
    <n v="96"/>
    <n v="1"/>
  </r>
  <r>
    <s v="SpokCity"/>
    <x v="129"/>
    <s v="938979"/>
    <n v="96"/>
    <n v="96"/>
    <x v="3"/>
    <d v="2017-03-28T00:00:00"/>
    <x v="11"/>
    <n v="5011588"/>
    <n v="96"/>
    <n v="1"/>
  </r>
  <r>
    <s v="SpokCity"/>
    <x v="129"/>
    <s v="938981"/>
    <n v="96"/>
    <n v="96"/>
    <x v="3"/>
    <d v="2017-03-28T00:00:00"/>
    <x v="11"/>
    <n v="5011588"/>
    <n v="96"/>
    <n v="1"/>
  </r>
  <r>
    <s v="COUNTY"/>
    <x v="130"/>
    <s v="886674"/>
    <n v="64"/>
    <n v="64"/>
    <x v="3"/>
    <d v="2016-11-23T00:00:00"/>
    <x v="7"/>
    <n v="5788610"/>
    <n v="64"/>
    <n v="1"/>
  </r>
  <r>
    <s v="COUNTY"/>
    <x v="130"/>
    <s v="886675"/>
    <n v="64"/>
    <n v="64"/>
    <x v="3"/>
    <d v="2016-11-23T00:00:00"/>
    <x v="7"/>
    <n v="5788610"/>
    <n v="64"/>
    <n v="1"/>
  </r>
  <r>
    <s v="COUNTY"/>
    <x v="131"/>
    <s v="916031"/>
    <n v="117"/>
    <n v="117"/>
    <x v="3"/>
    <d v="2017-01-31T00:00:00"/>
    <x v="9"/>
    <n v="5788610"/>
    <n v="117"/>
    <n v="1"/>
  </r>
  <r>
    <s v="COUNTY"/>
    <x v="131"/>
    <s v="916332"/>
    <n v="117"/>
    <n v="117"/>
    <x v="3"/>
    <d v="2017-01-31T00:00:00"/>
    <x v="9"/>
    <n v="5788610"/>
    <n v="117"/>
    <n v="1"/>
  </r>
  <r>
    <s v="COUNTY"/>
    <x v="131"/>
    <s v="919482"/>
    <n v="117"/>
    <n v="117"/>
    <x v="3"/>
    <d v="2017-02-10T00:00:00"/>
    <x v="10"/>
    <n v="5788610"/>
    <n v="117"/>
    <n v="1"/>
  </r>
  <r>
    <s v="COUNTY"/>
    <x v="131"/>
    <s v="920987"/>
    <n v="117"/>
    <n v="117"/>
    <x v="3"/>
    <d v="2017-02-14T00:00:00"/>
    <x v="10"/>
    <n v="5788610"/>
    <n v="117"/>
    <n v="1"/>
  </r>
  <r>
    <s v="COUNTY"/>
    <x v="132"/>
    <s v="888052"/>
    <n v="24"/>
    <n v="24"/>
    <x v="3"/>
    <d v="2016-11-29T00:00:00"/>
    <x v="7"/>
    <n v="5788610"/>
    <n v="3"/>
    <n v="8"/>
  </r>
  <r>
    <s v="COUNTY"/>
    <x v="132"/>
    <s v="888053"/>
    <n v="24"/>
    <n v="24"/>
    <x v="3"/>
    <d v="2016-11-29T00:00:00"/>
    <x v="7"/>
    <n v="5788610"/>
    <n v="3"/>
    <n v="8"/>
  </r>
  <r>
    <s v="COUNTY"/>
    <x v="132"/>
    <s v="898840"/>
    <n v="93"/>
    <n v="93"/>
    <x v="3"/>
    <d v="2016-12-30T00:00:00"/>
    <x v="8"/>
    <n v="5788610"/>
    <n v="3"/>
    <n v="31"/>
  </r>
  <r>
    <s v="COUNTY"/>
    <x v="132"/>
    <s v="898841"/>
    <n v="93"/>
    <n v="93"/>
    <x v="3"/>
    <d v="2016-12-30T00:00:00"/>
    <x v="8"/>
    <n v="5788610"/>
    <n v="3"/>
    <n v="31"/>
  </r>
  <r>
    <s v="COUNTY"/>
    <x v="132"/>
    <s v="915871"/>
    <n v="93"/>
    <n v="93"/>
    <x v="3"/>
    <d v="2017-01-27T00:00:00"/>
    <x v="9"/>
    <n v="5788610"/>
    <n v="3"/>
    <n v="31"/>
  </r>
  <r>
    <s v="COUNTY"/>
    <x v="132"/>
    <s v="915872"/>
    <n v="93"/>
    <n v="93"/>
    <x v="3"/>
    <d v="2017-01-27T00:00:00"/>
    <x v="9"/>
    <n v="5788610"/>
    <n v="3"/>
    <n v="31"/>
  </r>
  <r>
    <s v="COUNTY"/>
    <x v="132"/>
    <s v="923996"/>
    <n v="42"/>
    <n v="42"/>
    <x v="3"/>
    <d v="2017-02-27T00:00:00"/>
    <x v="10"/>
    <n v="5788610"/>
    <n v="3"/>
    <n v="14"/>
  </r>
  <r>
    <s v="COUNTY"/>
    <x v="132"/>
    <s v="923997"/>
    <n v="42"/>
    <n v="42"/>
    <x v="3"/>
    <d v="2017-02-27T00:00:00"/>
    <x v="10"/>
    <n v="5788610"/>
    <n v="3"/>
    <n v="14"/>
  </r>
  <r>
    <s v="COUNTY"/>
    <x v="132"/>
    <s v="923998"/>
    <n v="12"/>
    <n v="12"/>
    <x v="3"/>
    <d v="2017-02-27T00:00:00"/>
    <x v="10"/>
    <n v="5788610"/>
    <n v="3"/>
    <n v="4"/>
  </r>
  <r>
    <s v="SpokCity"/>
    <x v="133"/>
    <s v="892075"/>
    <n v="117"/>
    <n v="117"/>
    <x v="3"/>
    <d v="2016-12-09T00:00:00"/>
    <x v="8"/>
    <n v="5013208"/>
    <n v="117"/>
    <n v="1"/>
  </r>
  <r>
    <s v="SpokCity"/>
    <x v="134"/>
    <s v="793615"/>
    <n v="13.31"/>
    <n v="13.31"/>
    <x v="3"/>
    <d v="2016-05-02T00:00:00"/>
    <x v="1"/>
    <n v="5011588"/>
    <n v="55"/>
    <n v="0.24200000000000002"/>
  </r>
  <r>
    <s v="SpokCity"/>
    <x v="135"/>
    <s v="12053654"/>
    <n v="495"/>
    <n v="495"/>
    <x v="3"/>
    <d v="2016-04-30T00:00:00"/>
    <x v="0"/>
    <n v="5011588"/>
    <n v="55"/>
    <n v="9"/>
  </r>
  <r>
    <s v="SpokCity"/>
    <x v="135"/>
    <s v="12281785"/>
    <n v="495"/>
    <n v="495"/>
    <x v="3"/>
    <d v="2016-05-31T00:00:00"/>
    <x v="1"/>
    <n v="5011588"/>
    <n v="55"/>
    <n v="9"/>
  </r>
  <r>
    <s v="SpokCity"/>
    <x v="135"/>
    <s v="12565628"/>
    <n v="495"/>
    <n v="495"/>
    <x v="3"/>
    <d v="2016-06-30T00:00:00"/>
    <x v="2"/>
    <n v="5011588"/>
    <n v="55"/>
    <n v="9"/>
  </r>
  <r>
    <s v="SpokCity"/>
    <x v="135"/>
    <s v="12822783"/>
    <n v="495"/>
    <n v="495"/>
    <x v="3"/>
    <d v="2016-07-31T00:00:00"/>
    <x v="3"/>
    <n v="5011588"/>
    <n v="55"/>
    <n v="9"/>
  </r>
  <r>
    <s v="SpokCity"/>
    <x v="135"/>
    <s v="13084370"/>
    <n v="495"/>
    <n v="495"/>
    <x v="3"/>
    <d v="2016-08-31T00:00:00"/>
    <x v="4"/>
    <n v="5011588"/>
    <n v="55"/>
    <n v="9"/>
  </r>
  <r>
    <s v="SpokCity"/>
    <x v="135"/>
    <s v="13360500"/>
    <n v="495"/>
    <n v="495"/>
    <x v="3"/>
    <d v="2016-09-30T00:00:00"/>
    <x v="5"/>
    <n v="5011588"/>
    <n v="55"/>
    <n v="9"/>
  </r>
  <r>
    <s v="SpokCity"/>
    <x v="135"/>
    <s v="13629847"/>
    <n v="495"/>
    <n v="495"/>
    <x v="3"/>
    <d v="2016-10-31T00:00:00"/>
    <x v="6"/>
    <n v="5011588"/>
    <n v="55"/>
    <n v="9"/>
  </r>
  <r>
    <s v="SpokCity"/>
    <x v="135"/>
    <s v="13860703"/>
    <n v="495"/>
    <n v="495"/>
    <x v="3"/>
    <d v="2016-11-30T00:00:00"/>
    <x v="7"/>
    <n v="5011588"/>
    <n v="55"/>
    <n v="9"/>
  </r>
  <r>
    <s v="SpokCity"/>
    <x v="135"/>
    <s v="14071088"/>
    <n v="495"/>
    <n v="495"/>
    <x v="3"/>
    <d v="2016-12-31T00:00:00"/>
    <x v="8"/>
    <n v="5011588"/>
    <n v="55"/>
    <n v="9"/>
  </r>
  <r>
    <s v="SpokCity"/>
    <x v="135"/>
    <s v="14319018"/>
    <n v="495"/>
    <n v="495"/>
    <x v="3"/>
    <d v="2017-01-31T00:00:00"/>
    <x v="9"/>
    <n v="5011588"/>
    <n v="55"/>
    <n v="9"/>
  </r>
  <r>
    <s v="SpokCity"/>
    <x v="135"/>
    <s v="14497989"/>
    <n v="495"/>
    <n v="495"/>
    <x v="3"/>
    <d v="2017-02-28T00:00:00"/>
    <x v="10"/>
    <n v="5011588"/>
    <n v="55"/>
    <n v="9"/>
  </r>
  <r>
    <s v="SpokCity"/>
    <x v="135"/>
    <s v="14767594"/>
    <n v="495"/>
    <n v="495"/>
    <x v="3"/>
    <d v="2017-03-31T00:00:00"/>
    <x v="11"/>
    <n v="5011588"/>
    <n v="55"/>
    <n v="9"/>
  </r>
  <r>
    <s v="COUNTY"/>
    <x v="136"/>
    <s v="878976"/>
    <n v="136"/>
    <n v="136"/>
    <x v="3"/>
    <d v="2016-11-01T00:00:00"/>
    <x v="7"/>
    <n v="5011614"/>
    <n v="136"/>
    <n v="1"/>
  </r>
  <r>
    <s v="COUNTY"/>
    <x v="137"/>
    <s v="782353"/>
    <n v="96"/>
    <n v="96"/>
    <x v="3"/>
    <d v="2016-04-01T00:00:00"/>
    <x v="0"/>
    <n v="5013420"/>
    <n v="96"/>
    <n v="1"/>
  </r>
  <r>
    <s v="COUNTY"/>
    <x v="137"/>
    <s v="782435"/>
    <n v="96"/>
    <n v="96"/>
    <x v="3"/>
    <d v="2016-04-05T00:00:00"/>
    <x v="0"/>
    <n v="5011605"/>
    <n v="96"/>
    <n v="1"/>
  </r>
  <r>
    <s v="AWH"/>
    <x v="137"/>
    <s v="782468"/>
    <n v="96"/>
    <n v="96"/>
    <x v="3"/>
    <d v="2016-04-06T00:00:00"/>
    <x v="0"/>
    <n v="5013646"/>
    <n v="96"/>
    <n v="1"/>
  </r>
  <r>
    <s v="COUNTY"/>
    <x v="137"/>
    <s v="782515"/>
    <n v="96"/>
    <n v="96"/>
    <x v="3"/>
    <d v="2016-04-08T00:00:00"/>
    <x v="0"/>
    <n v="5011604"/>
    <n v="96"/>
    <n v="1"/>
  </r>
  <r>
    <s v="COUNTY"/>
    <x v="137"/>
    <s v="782517"/>
    <n v="96"/>
    <n v="96"/>
    <x v="3"/>
    <d v="2016-04-08T00:00:00"/>
    <x v="0"/>
    <n v="5013420"/>
    <n v="96"/>
    <n v="1"/>
  </r>
  <r>
    <s v="COUNTY"/>
    <x v="137"/>
    <s v="785438"/>
    <n v="96"/>
    <n v="96"/>
    <x v="3"/>
    <d v="2016-04-12T00:00:00"/>
    <x v="0"/>
    <n v="5011605"/>
    <n v="96"/>
    <n v="1"/>
  </r>
  <r>
    <s v="COUNTY"/>
    <x v="137"/>
    <s v="785446"/>
    <n v="96"/>
    <n v="96"/>
    <x v="3"/>
    <d v="2016-04-12T00:00:00"/>
    <x v="0"/>
    <n v="5011603"/>
    <n v="96"/>
    <n v="1"/>
  </r>
  <r>
    <s v="COUNTY"/>
    <x v="137"/>
    <s v="786572"/>
    <n v="96"/>
    <n v="96"/>
    <x v="3"/>
    <d v="2016-04-14T00:00:00"/>
    <x v="0"/>
    <n v="5011573"/>
    <n v="96"/>
    <n v="1"/>
  </r>
  <r>
    <s v="COUNTY"/>
    <x v="137"/>
    <s v="786574"/>
    <n v="96"/>
    <n v="96"/>
    <x v="3"/>
    <d v="2016-04-14T00:00:00"/>
    <x v="0"/>
    <n v="5749230"/>
    <n v="96"/>
    <n v="1"/>
  </r>
  <r>
    <s v="COUNTY"/>
    <x v="137"/>
    <s v="786797"/>
    <n v="96"/>
    <n v="96"/>
    <x v="3"/>
    <d v="2016-04-15T00:00:00"/>
    <x v="0"/>
    <n v="5013420"/>
    <n v="96"/>
    <n v="1"/>
  </r>
  <r>
    <s v="COUNTY"/>
    <x v="137"/>
    <s v="786799"/>
    <n v="96"/>
    <n v="96"/>
    <x v="3"/>
    <d v="2016-04-15T00:00:00"/>
    <x v="0"/>
    <n v="5766870"/>
    <n v="96"/>
    <n v="1"/>
  </r>
  <r>
    <s v="COUNTY"/>
    <x v="137"/>
    <s v="786996"/>
    <n v="96"/>
    <n v="96"/>
    <x v="3"/>
    <d v="2016-04-19T00:00:00"/>
    <x v="0"/>
    <n v="5716780"/>
    <n v="96"/>
    <n v="1"/>
  </r>
  <r>
    <s v="COUNTY"/>
    <x v="137"/>
    <s v="788163"/>
    <n v="96"/>
    <n v="96"/>
    <x v="3"/>
    <d v="2016-04-20T00:00:00"/>
    <x v="0"/>
    <n v="5011604"/>
    <n v="96"/>
    <n v="1"/>
  </r>
  <r>
    <s v="COUNTY"/>
    <x v="137"/>
    <s v="788215"/>
    <n v="96"/>
    <n v="96"/>
    <x v="3"/>
    <d v="2016-04-21T00:00:00"/>
    <x v="0"/>
    <n v="5011605"/>
    <n v="96"/>
    <n v="1"/>
  </r>
  <r>
    <s v="COUNTY"/>
    <x v="137"/>
    <s v="788346"/>
    <n v="96"/>
    <n v="96"/>
    <x v="3"/>
    <d v="2016-04-22T00:00:00"/>
    <x v="0"/>
    <n v="5013420"/>
    <n v="96"/>
    <n v="1"/>
  </r>
  <r>
    <s v="COUNTY"/>
    <x v="137"/>
    <s v="788364"/>
    <n v="96"/>
    <n v="96"/>
    <x v="3"/>
    <d v="2016-04-25T00:00:00"/>
    <x v="0"/>
    <n v="5749230"/>
    <n v="96"/>
    <n v="1"/>
  </r>
  <r>
    <s v="COUNTY"/>
    <x v="137"/>
    <s v="788436"/>
    <n v="96"/>
    <n v="96"/>
    <x v="3"/>
    <d v="2016-04-27T00:00:00"/>
    <x v="0"/>
    <n v="5749230"/>
    <n v="96"/>
    <n v="1"/>
  </r>
  <r>
    <s v="COUNTY"/>
    <x v="137"/>
    <s v="788466"/>
    <n v="96"/>
    <n v="96"/>
    <x v="3"/>
    <d v="2016-04-28T00:00:00"/>
    <x v="0"/>
    <n v="5011604"/>
    <n v="96"/>
    <n v="1"/>
  </r>
  <r>
    <s v="COUNTY"/>
    <x v="137"/>
    <s v="788468"/>
    <n v="96"/>
    <n v="96"/>
    <x v="3"/>
    <d v="2016-04-28T00:00:00"/>
    <x v="0"/>
    <n v="5011603"/>
    <n v="96"/>
    <n v="1"/>
  </r>
  <r>
    <s v="COUNTY"/>
    <x v="137"/>
    <s v="789132"/>
    <n v="96"/>
    <n v="96"/>
    <x v="3"/>
    <d v="2016-04-29T00:00:00"/>
    <x v="0"/>
    <n v="5013420"/>
    <n v="96"/>
    <n v="1"/>
  </r>
  <r>
    <s v="COUNTY"/>
    <x v="137"/>
    <s v="797761"/>
    <n v="96"/>
    <n v="96"/>
    <x v="3"/>
    <d v="2016-05-04T00:00:00"/>
    <x v="1"/>
    <n v="5749230"/>
    <n v="96"/>
    <n v="1"/>
  </r>
  <r>
    <s v="COUNTY"/>
    <x v="137"/>
    <s v="798394"/>
    <n v="96"/>
    <n v="96"/>
    <x v="3"/>
    <d v="2016-05-05T00:00:00"/>
    <x v="1"/>
    <n v="5011573"/>
    <n v="96"/>
    <n v="1"/>
  </r>
  <r>
    <s v="COUNTY"/>
    <x v="137"/>
    <s v="798418"/>
    <n v="96"/>
    <n v="96"/>
    <x v="3"/>
    <d v="2016-05-06T00:00:00"/>
    <x v="1"/>
    <n v="5749570"/>
    <n v="96"/>
    <n v="1"/>
  </r>
  <r>
    <s v="COUNTY"/>
    <x v="137"/>
    <s v="798420"/>
    <n v="96"/>
    <n v="96"/>
    <x v="3"/>
    <d v="2016-05-06T00:00:00"/>
    <x v="1"/>
    <n v="5013420"/>
    <n v="96"/>
    <n v="1"/>
  </r>
  <r>
    <s v="COUNTY"/>
    <x v="137"/>
    <s v="801160"/>
    <n v="96"/>
    <n v="96"/>
    <x v="3"/>
    <d v="2016-05-11T00:00:00"/>
    <x v="1"/>
    <n v="5011605"/>
    <n v="96"/>
    <n v="1"/>
  </r>
  <r>
    <s v="COUNTY"/>
    <x v="137"/>
    <s v="801165"/>
    <n v="96"/>
    <n v="96"/>
    <x v="3"/>
    <d v="2016-05-11T00:00:00"/>
    <x v="1"/>
    <n v="5011604"/>
    <n v="96"/>
    <n v="1"/>
  </r>
  <r>
    <s v="COUNTY"/>
    <x v="137"/>
    <s v="801167"/>
    <n v="96"/>
    <n v="96"/>
    <x v="3"/>
    <d v="2016-05-11T00:00:00"/>
    <x v="1"/>
    <n v="5749230"/>
    <n v="96"/>
    <n v="1"/>
  </r>
  <r>
    <s v="COUNTY"/>
    <x v="137"/>
    <s v="801206"/>
    <n v="96"/>
    <n v="96"/>
    <x v="3"/>
    <d v="2016-05-13T00:00:00"/>
    <x v="1"/>
    <n v="5013420"/>
    <n v="96"/>
    <n v="1"/>
  </r>
  <r>
    <s v="COUNTY"/>
    <x v="137"/>
    <s v="801270"/>
    <n v="96"/>
    <n v="96"/>
    <x v="3"/>
    <d v="2016-05-17T00:00:00"/>
    <x v="1"/>
    <n v="5011603"/>
    <n v="96"/>
    <n v="1"/>
  </r>
  <r>
    <s v="COUNTY"/>
    <x v="137"/>
    <s v="801294"/>
    <n v="96"/>
    <n v="96"/>
    <x v="3"/>
    <d v="2016-05-18T00:00:00"/>
    <x v="1"/>
    <n v="5731450"/>
    <n v="96"/>
    <n v="1"/>
  </r>
  <r>
    <s v="COUNTY"/>
    <x v="137"/>
    <s v="801306"/>
    <n v="96"/>
    <n v="96"/>
    <x v="3"/>
    <d v="2016-05-18T00:00:00"/>
    <x v="1"/>
    <n v="5749230"/>
    <n v="96"/>
    <n v="1"/>
  </r>
  <r>
    <s v="COUNTY"/>
    <x v="137"/>
    <s v="801346"/>
    <n v="96"/>
    <n v="96"/>
    <x v="3"/>
    <d v="2016-05-19T00:00:00"/>
    <x v="1"/>
    <n v="5749570"/>
    <n v="96"/>
    <n v="1"/>
  </r>
  <r>
    <s v="COUNTY"/>
    <x v="137"/>
    <s v="801357"/>
    <n v="96"/>
    <n v="96"/>
    <x v="3"/>
    <d v="2016-05-20T00:00:00"/>
    <x v="1"/>
    <n v="5013420"/>
    <n v="96"/>
    <n v="1"/>
  </r>
  <r>
    <s v="COUNTY"/>
    <x v="137"/>
    <s v="803068"/>
    <n v="96"/>
    <n v="96"/>
    <x v="3"/>
    <d v="2016-05-20T00:00:00"/>
    <x v="1"/>
    <n v="5011605"/>
    <n v="96"/>
    <n v="1"/>
  </r>
  <r>
    <s v="COUNTY"/>
    <x v="137"/>
    <s v="801449"/>
    <n v="96"/>
    <n v="96"/>
    <x v="3"/>
    <d v="2016-05-25T00:00:00"/>
    <x v="1"/>
    <n v="5011604"/>
    <n v="96"/>
    <n v="1"/>
  </r>
  <r>
    <s v="COUNTY"/>
    <x v="137"/>
    <s v="801451"/>
    <n v="96"/>
    <n v="96"/>
    <x v="3"/>
    <d v="2016-05-25T00:00:00"/>
    <x v="1"/>
    <n v="5749230"/>
    <n v="96"/>
    <n v="1"/>
  </r>
  <r>
    <s v="SpokCity"/>
    <x v="137"/>
    <s v="801818"/>
    <n v="96"/>
    <n v="96"/>
    <x v="3"/>
    <d v="2016-05-27T00:00:00"/>
    <x v="1"/>
    <n v="5011587"/>
    <n v="96"/>
    <n v="1"/>
  </r>
  <r>
    <s v="COUNTY"/>
    <x v="137"/>
    <s v="801968"/>
    <n v="96"/>
    <n v="96"/>
    <x v="3"/>
    <d v="2016-05-27T00:00:00"/>
    <x v="1"/>
    <n v="5011603"/>
    <n v="96"/>
    <n v="1"/>
  </r>
  <r>
    <s v="COUNTY"/>
    <x v="137"/>
    <s v="801973"/>
    <n v="96"/>
    <n v="96"/>
    <x v="3"/>
    <d v="2016-05-27T00:00:00"/>
    <x v="1"/>
    <n v="5013420"/>
    <n v="96"/>
    <n v="1"/>
  </r>
  <r>
    <s v="COUNTY"/>
    <x v="137"/>
    <s v="809069"/>
    <n v="96"/>
    <n v="96"/>
    <x v="3"/>
    <d v="2016-06-01T00:00:00"/>
    <x v="2"/>
    <n v="5749230"/>
    <n v="96"/>
    <n v="1"/>
  </r>
  <r>
    <s v="COUNTY"/>
    <x v="137"/>
    <s v="809517"/>
    <n v="96"/>
    <n v="96"/>
    <x v="3"/>
    <d v="2016-06-02T00:00:00"/>
    <x v="2"/>
    <n v="5011573"/>
    <n v="96"/>
    <n v="1"/>
  </r>
  <r>
    <s v="COUNTY"/>
    <x v="137"/>
    <s v="809519"/>
    <n v="96"/>
    <n v="96"/>
    <x v="3"/>
    <d v="2016-06-02T00:00:00"/>
    <x v="2"/>
    <n v="5011605"/>
    <n v="96"/>
    <n v="1"/>
  </r>
  <r>
    <s v="COUNTY"/>
    <x v="137"/>
    <s v="809562"/>
    <n v="96"/>
    <n v="96"/>
    <x v="3"/>
    <d v="2016-06-03T00:00:00"/>
    <x v="2"/>
    <n v="5013420"/>
    <n v="96"/>
    <n v="1"/>
  </r>
  <r>
    <s v="COUNTY"/>
    <x v="137"/>
    <s v="811016"/>
    <n v="96"/>
    <n v="96"/>
    <x v="3"/>
    <d v="2016-06-07T00:00:00"/>
    <x v="2"/>
    <n v="5011604"/>
    <n v="96"/>
    <n v="1"/>
  </r>
  <r>
    <s v="COUNTY"/>
    <x v="137"/>
    <s v="811027"/>
    <n v="96"/>
    <n v="96"/>
    <x v="3"/>
    <d v="2016-06-07T00:00:00"/>
    <x v="2"/>
    <n v="5011603"/>
    <n v="96"/>
    <n v="1"/>
  </r>
  <r>
    <s v="SpokCity"/>
    <x v="137"/>
    <s v="813268"/>
    <n v="96"/>
    <n v="96"/>
    <x v="3"/>
    <d v="2016-06-08T00:00:00"/>
    <x v="2"/>
    <n v="5011587"/>
    <n v="96"/>
    <n v="1"/>
  </r>
  <r>
    <s v="COUNTY"/>
    <x v="137"/>
    <s v="813280"/>
    <n v="96"/>
    <n v="96"/>
    <x v="3"/>
    <d v="2016-06-08T00:00:00"/>
    <x v="2"/>
    <n v="5749230"/>
    <n v="96"/>
    <n v="1"/>
  </r>
  <r>
    <s v="COUNTY"/>
    <x v="137"/>
    <s v="813285"/>
    <n v="96"/>
    <n v="96"/>
    <x v="3"/>
    <d v="2016-06-08T00:00:00"/>
    <x v="2"/>
    <n v="5011605"/>
    <n v="96"/>
    <n v="1"/>
  </r>
  <r>
    <s v="COUNTY"/>
    <x v="137"/>
    <s v="814783"/>
    <n v="96"/>
    <n v="96"/>
    <x v="3"/>
    <d v="2016-06-10T00:00:00"/>
    <x v="2"/>
    <n v="5011573"/>
    <n v="96"/>
    <n v="1"/>
  </r>
  <r>
    <s v="COUNTY"/>
    <x v="137"/>
    <s v="814786"/>
    <n v="96"/>
    <n v="96"/>
    <x v="3"/>
    <d v="2016-06-10T00:00:00"/>
    <x v="2"/>
    <n v="5749570"/>
    <n v="96"/>
    <n v="1"/>
  </r>
  <r>
    <s v="COUNTY"/>
    <x v="137"/>
    <s v="815637"/>
    <n v="96"/>
    <n v="96"/>
    <x v="3"/>
    <d v="2016-06-14T00:00:00"/>
    <x v="2"/>
    <n v="5749230"/>
    <n v="96"/>
    <n v="1"/>
  </r>
  <r>
    <s v="COUNTY"/>
    <x v="137"/>
    <s v="815825"/>
    <n v="96"/>
    <n v="96"/>
    <x v="3"/>
    <d v="2016-06-16T00:00:00"/>
    <x v="2"/>
    <n v="5011605"/>
    <n v="96"/>
    <n v="1"/>
  </r>
  <r>
    <s v="COUNTY"/>
    <x v="137"/>
    <s v="815840"/>
    <n v="96"/>
    <n v="96"/>
    <x v="3"/>
    <d v="2016-06-17T00:00:00"/>
    <x v="2"/>
    <n v="5011603"/>
    <n v="96"/>
    <n v="1"/>
  </r>
  <r>
    <s v="COUNTY"/>
    <x v="137"/>
    <s v="815869"/>
    <n v="96"/>
    <n v="96"/>
    <x v="3"/>
    <d v="2016-06-17T00:00:00"/>
    <x v="2"/>
    <n v="5013420"/>
    <n v="96"/>
    <n v="1"/>
  </r>
  <r>
    <s v="SpokCity"/>
    <x v="137"/>
    <s v="816365"/>
    <n v="96"/>
    <n v="96"/>
    <x v="3"/>
    <d v="2016-06-20T00:00:00"/>
    <x v="2"/>
    <n v="5011587"/>
    <n v="96"/>
    <n v="1"/>
  </r>
  <r>
    <s v="COUNTY"/>
    <x v="137"/>
    <s v="816974"/>
    <n v="96"/>
    <n v="96"/>
    <x v="3"/>
    <d v="2016-06-22T00:00:00"/>
    <x v="2"/>
    <n v="5749230"/>
    <n v="96"/>
    <n v="1"/>
  </r>
  <r>
    <s v="COUNTY"/>
    <x v="137"/>
    <s v="816994"/>
    <n v="96"/>
    <n v="96"/>
    <x v="3"/>
    <d v="2016-06-22T00:00:00"/>
    <x v="2"/>
    <n v="5011604"/>
    <n v="96"/>
    <n v="1"/>
  </r>
  <r>
    <s v="COUNTY"/>
    <x v="137"/>
    <s v="817017"/>
    <n v="96"/>
    <n v="96"/>
    <x v="3"/>
    <d v="2016-06-23T00:00:00"/>
    <x v="2"/>
    <n v="5749570"/>
    <n v="96"/>
    <n v="1"/>
  </r>
  <r>
    <s v="COUNTY"/>
    <x v="137"/>
    <s v="817211"/>
    <n v="96"/>
    <n v="96"/>
    <x v="3"/>
    <d v="2016-06-27T00:00:00"/>
    <x v="2"/>
    <n v="5011605"/>
    <n v="96"/>
    <n v="1"/>
  </r>
  <r>
    <s v="COUNTY"/>
    <x v="137"/>
    <s v="817343"/>
    <n v="96"/>
    <n v="96"/>
    <x v="3"/>
    <d v="2016-06-29T00:00:00"/>
    <x v="2"/>
    <n v="5011573"/>
    <n v="96"/>
    <n v="1"/>
  </r>
  <r>
    <s v="COUNTY"/>
    <x v="137"/>
    <s v="817347"/>
    <n v="96"/>
    <n v="96"/>
    <x v="3"/>
    <d v="2016-06-29T00:00:00"/>
    <x v="2"/>
    <n v="5749230"/>
    <n v="96"/>
    <n v="1"/>
  </r>
  <r>
    <s v="COUNTY"/>
    <x v="137"/>
    <s v="817882"/>
    <n v="96"/>
    <n v="96"/>
    <x v="3"/>
    <d v="2016-06-30T00:00:00"/>
    <x v="2"/>
    <n v="5011603"/>
    <n v="96"/>
    <n v="1"/>
  </r>
  <r>
    <s v="COUNTY"/>
    <x v="137"/>
    <s v="820323"/>
    <n v="96"/>
    <n v="96"/>
    <x v="3"/>
    <d v="2016-07-01T00:00:00"/>
    <x v="3"/>
    <n v="5013420"/>
    <n v="96"/>
    <n v="1"/>
  </r>
  <r>
    <s v="COUNTY"/>
    <x v="137"/>
    <s v="828359"/>
    <n v="96"/>
    <n v="96"/>
    <x v="3"/>
    <d v="2016-07-06T00:00:00"/>
    <x v="3"/>
    <n v="5011603"/>
    <n v="96"/>
    <n v="1"/>
  </r>
  <r>
    <s v="COUNTY"/>
    <x v="137"/>
    <s v="828454"/>
    <n v="96"/>
    <n v="96"/>
    <x v="3"/>
    <d v="2016-07-06T00:00:00"/>
    <x v="3"/>
    <n v="5749230"/>
    <n v="96"/>
    <n v="1"/>
  </r>
  <r>
    <s v="COUNTY"/>
    <x v="137"/>
    <s v="828549"/>
    <n v="96"/>
    <n v="96"/>
    <x v="3"/>
    <d v="2016-07-08T00:00:00"/>
    <x v="3"/>
    <n v="5013420"/>
    <n v="96"/>
    <n v="1"/>
  </r>
  <r>
    <s v="COUNTY"/>
    <x v="137"/>
    <s v="828567"/>
    <n v="96"/>
    <n v="96"/>
    <x v="3"/>
    <d v="2016-07-08T00:00:00"/>
    <x v="3"/>
    <n v="5011604"/>
    <n v="96"/>
    <n v="1"/>
  </r>
  <r>
    <s v="COUNTY"/>
    <x v="137"/>
    <s v="828985"/>
    <n v="96"/>
    <n v="96"/>
    <x v="3"/>
    <d v="2016-07-11T00:00:00"/>
    <x v="3"/>
    <n v="5011605"/>
    <n v="96"/>
    <n v="1"/>
  </r>
  <r>
    <s v="COUNTY"/>
    <x v="137"/>
    <s v="829008"/>
    <n v="96"/>
    <n v="96"/>
    <x v="3"/>
    <d v="2016-07-11T00:00:00"/>
    <x v="3"/>
    <n v="5011603"/>
    <n v="96"/>
    <n v="1"/>
  </r>
  <r>
    <s v="COUNTY"/>
    <x v="137"/>
    <s v="829153"/>
    <n v="96"/>
    <n v="96"/>
    <x v="3"/>
    <d v="2016-07-13T00:00:00"/>
    <x v="3"/>
    <n v="5749230"/>
    <n v="96"/>
    <n v="1"/>
  </r>
  <r>
    <s v="COUNTY"/>
    <x v="137"/>
    <s v="829432"/>
    <n v="96"/>
    <n v="96"/>
    <x v="3"/>
    <d v="2016-07-15T00:00:00"/>
    <x v="3"/>
    <n v="5013420"/>
    <n v="96"/>
    <n v="1"/>
  </r>
  <r>
    <s v="COUNTY"/>
    <x v="137"/>
    <s v="830270"/>
    <n v="96"/>
    <n v="96"/>
    <x v="3"/>
    <d v="2016-07-19T00:00:00"/>
    <x v="3"/>
    <n v="5011605"/>
    <n v="96"/>
    <n v="1"/>
  </r>
  <r>
    <s v="COUNTY"/>
    <x v="137"/>
    <s v="830275"/>
    <n v="96"/>
    <n v="96"/>
    <x v="3"/>
    <d v="2016-07-19T00:00:00"/>
    <x v="3"/>
    <n v="5749570"/>
    <n v="96"/>
    <n v="1"/>
  </r>
  <r>
    <s v="COUNTY"/>
    <x v="137"/>
    <s v="830290"/>
    <n v="96"/>
    <n v="96"/>
    <x v="3"/>
    <d v="2016-07-20T00:00:00"/>
    <x v="3"/>
    <n v="5749230"/>
    <n v="96"/>
    <n v="1"/>
  </r>
  <r>
    <s v="COUNTY"/>
    <x v="137"/>
    <s v="830296"/>
    <n v="96"/>
    <n v="96"/>
    <x v="3"/>
    <d v="2016-07-20T00:00:00"/>
    <x v="3"/>
    <n v="5011604"/>
    <n v="96"/>
    <n v="1"/>
  </r>
  <r>
    <s v="COUNTY"/>
    <x v="137"/>
    <s v="830386"/>
    <n v="96"/>
    <n v="96"/>
    <x v="3"/>
    <d v="2016-07-22T00:00:00"/>
    <x v="3"/>
    <n v="5013420"/>
    <n v="96"/>
    <n v="1"/>
  </r>
  <r>
    <s v="COUNTY"/>
    <x v="137"/>
    <s v="830390"/>
    <n v="96"/>
    <n v="96"/>
    <x v="3"/>
    <d v="2016-07-25T00:00:00"/>
    <x v="3"/>
    <n v="5011603"/>
    <n v="96"/>
    <n v="1"/>
  </r>
  <r>
    <s v="COUNTY"/>
    <x v="137"/>
    <s v="830459"/>
    <n v="96"/>
    <n v="96"/>
    <x v="3"/>
    <d v="2016-07-27T00:00:00"/>
    <x v="3"/>
    <n v="5749230"/>
    <n v="96"/>
    <n v="1"/>
  </r>
  <r>
    <s v="COUNTY"/>
    <x v="137"/>
    <s v="830463"/>
    <n v="96"/>
    <n v="96"/>
    <x v="3"/>
    <d v="2016-07-27T00:00:00"/>
    <x v="3"/>
    <n v="5011605"/>
    <n v="96"/>
    <n v="1"/>
  </r>
  <r>
    <s v="COUNTY"/>
    <x v="137"/>
    <s v="830474"/>
    <n v="96"/>
    <n v="96"/>
    <x v="3"/>
    <d v="2016-07-28T00:00:00"/>
    <x v="3"/>
    <n v="5011573"/>
    <n v="96"/>
    <n v="1"/>
  </r>
  <r>
    <s v="COUNTY"/>
    <x v="137"/>
    <s v="830769"/>
    <n v="96"/>
    <n v="96"/>
    <x v="3"/>
    <d v="2016-07-29T00:00:00"/>
    <x v="3"/>
    <n v="5013420"/>
    <n v="96"/>
    <n v="1"/>
  </r>
  <r>
    <s v="COUNTY"/>
    <x v="137"/>
    <s v="836534"/>
    <n v="96"/>
    <n v="96"/>
    <x v="3"/>
    <d v="2016-08-02T00:00:00"/>
    <x v="4"/>
    <n v="5011604"/>
    <n v="96"/>
    <n v="1"/>
  </r>
  <r>
    <s v="COUNTY"/>
    <x v="137"/>
    <s v="840103"/>
    <n v="96"/>
    <n v="96"/>
    <x v="3"/>
    <d v="2016-08-03T00:00:00"/>
    <x v="4"/>
    <n v="5749230"/>
    <n v="96"/>
    <n v="1"/>
  </r>
  <r>
    <s v="COUNTY"/>
    <x v="137"/>
    <s v="840105"/>
    <n v="96"/>
    <n v="96"/>
    <x v="3"/>
    <d v="2016-08-03T00:00:00"/>
    <x v="4"/>
    <n v="5749230"/>
    <n v="96"/>
    <n v="1"/>
  </r>
  <r>
    <s v="COUNTY"/>
    <x v="137"/>
    <s v="840386"/>
    <n v="96"/>
    <n v="96"/>
    <x v="3"/>
    <d v="2016-08-05T00:00:00"/>
    <x v="4"/>
    <n v="5013420"/>
    <n v="96"/>
    <n v="1"/>
  </r>
  <r>
    <s v="COUNTY"/>
    <x v="137"/>
    <s v="840388"/>
    <n v="96"/>
    <n v="96"/>
    <x v="3"/>
    <d v="2016-08-05T00:00:00"/>
    <x v="4"/>
    <n v="5011573"/>
    <n v="96"/>
    <n v="1"/>
  </r>
  <r>
    <s v="COUNTY"/>
    <x v="137"/>
    <s v="840390"/>
    <n v="96"/>
    <n v="96"/>
    <x v="3"/>
    <d v="2016-08-05T00:00:00"/>
    <x v="4"/>
    <n v="5011605"/>
    <n v="96"/>
    <n v="1"/>
  </r>
  <r>
    <s v="COUNTY"/>
    <x v="137"/>
    <s v="840398"/>
    <n v="96"/>
    <n v="96"/>
    <x v="3"/>
    <d v="2016-08-05T00:00:00"/>
    <x v="4"/>
    <n v="5011603"/>
    <n v="96"/>
    <n v="1"/>
  </r>
  <r>
    <s v="COUNTY"/>
    <x v="137"/>
    <s v="840469"/>
    <n v="96"/>
    <n v="96"/>
    <x v="3"/>
    <d v="2016-08-09T00:00:00"/>
    <x v="4"/>
    <n v="5749570"/>
    <n v="96"/>
    <n v="1"/>
  </r>
  <r>
    <s v="COUNTY"/>
    <x v="137"/>
    <s v="840482"/>
    <n v="96"/>
    <n v="96"/>
    <x v="3"/>
    <d v="2016-08-10T00:00:00"/>
    <x v="4"/>
    <n v="5749230"/>
    <n v="96"/>
    <n v="1"/>
  </r>
  <r>
    <s v="COUNTY"/>
    <x v="137"/>
    <s v="841617"/>
    <n v="96"/>
    <n v="96"/>
    <x v="3"/>
    <d v="2016-08-12T00:00:00"/>
    <x v="4"/>
    <n v="5013420"/>
    <n v="96"/>
    <n v="1"/>
  </r>
  <r>
    <s v="COUNTY"/>
    <x v="137"/>
    <s v="843355"/>
    <n v="96"/>
    <n v="96"/>
    <x v="3"/>
    <d v="2016-08-15T00:00:00"/>
    <x v="4"/>
    <n v="5011604"/>
    <n v="96"/>
    <n v="1"/>
  </r>
  <r>
    <s v="COUNTY"/>
    <x v="137"/>
    <s v="843388"/>
    <n v="96"/>
    <n v="96"/>
    <x v="3"/>
    <d v="2016-08-16T00:00:00"/>
    <x v="4"/>
    <n v="5011605"/>
    <n v="96"/>
    <n v="1"/>
  </r>
  <r>
    <s v="COUNTY"/>
    <x v="137"/>
    <s v="843395"/>
    <n v="96"/>
    <n v="96"/>
    <x v="3"/>
    <d v="2016-08-16T00:00:00"/>
    <x v="4"/>
    <n v="5011603"/>
    <n v="96"/>
    <n v="1"/>
  </r>
  <r>
    <s v="COUNTY"/>
    <x v="137"/>
    <s v="843424"/>
    <n v="96"/>
    <n v="96"/>
    <x v="3"/>
    <d v="2016-08-17T00:00:00"/>
    <x v="4"/>
    <n v="5749230"/>
    <n v="96"/>
    <n v="1"/>
  </r>
  <r>
    <s v="COUNTY"/>
    <x v="137"/>
    <s v="843476"/>
    <n v="96"/>
    <n v="96"/>
    <x v="3"/>
    <d v="2016-08-19T00:00:00"/>
    <x v="4"/>
    <n v="5013420"/>
    <n v="96"/>
    <n v="1"/>
  </r>
  <r>
    <s v="COUNTY"/>
    <x v="137"/>
    <s v="843499"/>
    <n v="96"/>
    <n v="96"/>
    <x v="3"/>
    <d v="2016-08-22T00:00:00"/>
    <x v="4"/>
    <n v="5716780"/>
    <n v="96"/>
    <n v="1"/>
  </r>
  <r>
    <s v="COUNTY"/>
    <x v="137"/>
    <s v="843688"/>
    <n v="96"/>
    <n v="96"/>
    <x v="3"/>
    <d v="2016-08-24T00:00:00"/>
    <x v="4"/>
    <n v="5011605"/>
    <n v="96"/>
    <n v="1"/>
  </r>
  <r>
    <s v="COUNTY"/>
    <x v="137"/>
    <s v="843695"/>
    <n v="96"/>
    <n v="96"/>
    <x v="3"/>
    <d v="2016-08-24T00:00:00"/>
    <x v="4"/>
    <n v="5749230"/>
    <n v="96"/>
    <n v="1"/>
  </r>
  <r>
    <s v="COUNTY"/>
    <x v="137"/>
    <s v="843702"/>
    <n v="96"/>
    <n v="96"/>
    <x v="3"/>
    <d v="2016-08-24T00:00:00"/>
    <x v="4"/>
    <n v="5011604"/>
    <n v="96"/>
    <n v="1"/>
  </r>
  <r>
    <s v="COUNTY"/>
    <x v="137"/>
    <s v="843728"/>
    <n v="96"/>
    <n v="96"/>
    <x v="3"/>
    <d v="2016-08-25T00:00:00"/>
    <x v="4"/>
    <n v="5011603"/>
    <n v="96"/>
    <n v="1"/>
  </r>
  <r>
    <s v="COUNTY"/>
    <x v="137"/>
    <s v="844679"/>
    <n v="96"/>
    <n v="96"/>
    <x v="3"/>
    <d v="2016-08-26T00:00:00"/>
    <x v="4"/>
    <n v="5013420"/>
    <n v="96"/>
    <n v="1"/>
  </r>
  <r>
    <s v="COUNTY"/>
    <x v="137"/>
    <s v="845583"/>
    <n v="96"/>
    <n v="96"/>
    <x v="3"/>
    <d v="2016-08-30T00:00:00"/>
    <x v="4"/>
    <n v="5749570"/>
    <n v="96"/>
    <n v="1"/>
  </r>
  <r>
    <s v="COUNTY"/>
    <x v="137"/>
    <s v="846438"/>
    <n v="96"/>
    <n v="96"/>
    <x v="3"/>
    <d v="2016-08-31T00:00:00"/>
    <x v="4"/>
    <n v="5749230"/>
    <n v="96"/>
    <n v="1"/>
  </r>
  <r>
    <s v="COUNTY"/>
    <x v="137"/>
    <s v="853131"/>
    <n v="96"/>
    <n v="96"/>
    <x v="3"/>
    <d v="2016-09-01T00:00:00"/>
    <x v="5"/>
    <n v="5011605"/>
    <n v="96"/>
    <n v="1"/>
  </r>
  <r>
    <s v="COUNTY"/>
    <x v="137"/>
    <s v="853181"/>
    <n v="96"/>
    <n v="96"/>
    <x v="3"/>
    <d v="2016-09-02T00:00:00"/>
    <x v="5"/>
    <n v="5011603"/>
    <n v="96"/>
    <n v="1"/>
  </r>
  <r>
    <s v="COUNTY"/>
    <x v="137"/>
    <s v="853209"/>
    <n v="96"/>
    <n v="96"/>
    <x v="3"/>
    <d v="2016-09-06T00:00:00"/>
    <x v="5"/>
    <n v="5011573"/>
    <n v="96"/>
    <n v="1"/>
  </r>
  <r>
    <s v="COUNTY"/>
    <x v="137"/>
    <s v="853232"/>
    <n v="96"/>
    <n v="96"/>
    <x v="3"/>
    <d v="2016-09-07T00:00:00"/>
    <x v="5"/>
    <n v="5011604"/>
    <n v="96"/>
    <n v="1"/>
  </r>
  <r>
    <s v="COUNTY"/>
    <x v="137"/>
    <s v="853252"/>
    <n v="96"/>
    <n v="96"/>
    <x v="3"/>
    <d v="2016-09-07T00:00:00"/>
    <x v="5"/>
    <n v="5749230"/>
    <n v="96"/>
    <n v="1"/>
  </r>
  <r>
    <s v="COUNTY"/>
    <x v="137"/>
    <s v="853280"/>
    <n v="96"/>
    <n v="96"/>
    <x v="3"/>
    <d v="2016-09-09T00:00:00"/>
    <x v="5"/>
    <n v="5011603"/>
    <n v="96"/>
    <n v="1"/>
  </r>
  <r>
    <s v="COUNTY"/>
    <x v="137"/>
    <s v="853287"/>
    <n v="96"/>
    <n v="96"/>
    <x v="3"/>
    <d v="2016-09-09T00:00:00"/>
    <x v="5"/>
    <n v="5011605"/>
    <n v="96"/>
    <n v="1"/>
  </r>
  <r>
    <s v="COUNTY"/>
    <x v="137"/>
    <s v="856177"/>
    <n v="96"/>
    <n v="96"/>
    <x v="3"/>
    <d v="2016-09-14T00:00:00"/>
    <x v="5"/>
    <n v="5749230"/>
    <n v="96"/>
    <n v="1"/>
  </r>
  <r>
    <s v="COUNTY"/>
    <x v="137"/>
    <s v="856403"/>
    <n v="96"/>
    <n v="96"/>
    <x v="3"/>
    <d v="2016-09-15T00:00:00"/>
    <x v="5"/>
    <n v="5011605"/>
    <n v="96"/>
    <n v="1"/>
  </r>
  <r>
    <s v="COUNTY"/>
    <x v="137"/>
    <s v="856423"/>
    <n v="96"/>
    <n v="96"/>
    <x v="3"/>
    <d v="2016-09-16T00:00:00"/>
    <x v="5"/>
    <n v="5013420"/>
    <n v="96"/>
    <n v="1"/>
  </r>
  <r>
    <s v="COUNTY"/>
    <x v="137"/>
    <s v="856430"/>
    <n v="96"/>
    <n v="96"/>
    <x v="3"/>
    <d v="2016-09-16T00:00:00"/>
    <x v="5"/>
    <n v="5749570"/>
    <n v="96"/>
    <n v="1"/>
  </r>
  <r>
    <s v="COUNTY"/>
    <x v="137"/>
    <s v="856434"/>
    <n v="96"/>
    <n v="96"/>
    <x v="3"/>
    <d v="2016-09-16T00:00:00"/>
    <x v="5"/>
    <n v="5011604"/>
    <n v="96"/>
    <n v="1"/>
  </r>
  <r>
    <s v="COUNTY"/>
    <x v="137"/>
    <s v="856437"/>
    <n v="96"/>
    <n v="96"/>
    <x v="3"/>
    <d v="2016-09-16T00:00:00"/>
    <x v="5"/>
    <n v="5781160"/>
    <n v="96"/>
    <n v="1"/>
  </r>
  <r>
    <s v="COUNTY"/>
    <x v="137"/>
    <s v="857337"/>
    <n v="96"/>
    <n v="96"/>
    <x v="3"/>
    <d v="2016-09-20T00:00:00"/>
    <x v="5"/>
    <n v="5011573"/>
    <n v="96"/>
    <n v="1"/>
  </r>
  <r>
    <s v="COUNTY"/>
    <x v="137"/>
    <s v="857340"/>
    <n v="96"/>
    <n v="96"/>
    <x v="3"/>
    <d v="2016-09-20T00:00:00"/>
    <x v="5"/>
    <n v="5011605"/>
    <n v="96"/>
    <n v="1"/>
  </r>
  <r>
    <s v="COUNTY"/>
    <x v="137"/>
    <s v="858429"/>
    <n v="96"/>
    <n v="96"/>
    <x v="3"/>
    <d v="2016-09-21T00:00:00"/>
    <x v="5"/>
    <n v="5749230"/>
    <n v="96"/>
    <n v="1"/>
  </r>
  <r>
    <s v="COUNTY"/>
    <x v="137"/>
    <s v="858782"/>
    <n v="96"/>
    <n v="96"/>
    <x v="3"/>
    <d v="2016-09-23T00:00:00"/>
    <x v="5"/>
    <n v="5011603"/>
    <n v="96"/>
    <n v="1"/>
  </r>
  <r>
    <s v="COUNTY"/>
    <x v="137"/>
    <s v="858861"/>
    <n v="96"/>
    <n v="96"/>
    <x v="3"/>
    <d v="2016-09-26T00:00:00"/>
    <x v="5"/>
    <n v="5749570"/>
    <n v="96"/>
    <n v="1"/>
  </r>
  <r>
    <s v="COUNTY"/>
    <x v="137"/>
    <s v="860633"/>
    <n v="96"/>
    <n v="96"/>
    <x v="3"/>
    <d v="2016-09-28T00:00:00"/>
    <x v="5"/>
    <n v="5011605"/>
    <n v="96"/>
    <n v="1"/>
  </r>
  <r>
    <s v="COUNTY"/>
    <x v="137"/>
    <s v="860635"/>
    <n v="96"/>
    <n v="96"/>
    <x v="3"/>
    <d v="2016-09-28T00:00:00"/>
    <x v="5"/>
    <n v="5749230"/>
    <n v="96"/>
    <n v="1"/>
  </r>
  <r>
    <s v="COUNTY"/>
    <x v="137"/>
    <s v="860637"/>
    <n v="96"/>
    <n v="96"/>
    <x v="3"/>
    <d v="2016-09-28T00:00:00"/>
    <x v="5"/>
    <n v="5777930"/>
    <n v="96"/>
    <n v="1"/>
  </r>
  <r>
    <s v="COUNTY"/>
    <x v="137"/>
    <s v="860641"/>
    <n v="96"/>
    <n v="96"/>
    <x v="3"/>
    <d v="2016-09-28T00:00:00"/>
    <x v="5"/>
    <n v="5011604"/>
    <n v="96"/>
    <n v="1"/>
  </r>
  <r>
    <s v="COUNTY"/>
    <x v="137"/>
    <s v="866807"/>
    <n v="96"/>
    <n v="96"/>
    <x v="3"/>
    <d v="2016-10-04T00:00:00"/>
    <x v="6"/>
    <n v="5011605"/>
    <n v="96"/>
    <n v="1"/>
  </r>
  <r>
    <s v="COUNTY"/>
    <x v="137"/>
    <s v="866839"/>
    <n v="96"/>
    <n v="96"/>
    <x v="3"/>
    <d v="2016-10-05T00:00:00"/>
    <x v="6"/>
    <n v="5749230"/>
    <n v="96"/>
    <n v="1"/>
  </r>
  <r>
    <s v="COUNTY"/>
    <x v="137"/>
    <s v="866833"/>
    <n v="96"/>
    <n v="96"/>
    <x v="3"/>
    <d v="2016-10-06T00:00:00"/>
    <x v="6"/>
    <n v="5013420"/>
    <n v="96"/>
    <n v="1"/>
  </r>
  <r>
    <s v="COUNTY"/>
    <x v="137"/>
    <s v="869528"/>
    <n v="96"/>
    <n v="96"/>
    <x v="3"/>
    <d v="2016-10-11T00:00:00"/>
    <x v="6"/>
    <n v="5011573"/>
    <n v="96"/>
    <n v="1"/>
  </r>
  <r>
    <s v="COUNTY"/>
    <x v="137"/>
    <s v="869530"/>
    <n v="96"/>
    <n v="96"/>
    <x v="3"/>
    <d v="2016-10-11T00:00:00"/>
    <x v="6"/>
    <n v="5749570"/>
    <n v="96"/>
    <n v="1"/>
  </r>
  <r>
    <s v="COUNTY"/>
    <x v="137"/>
    <s v="869532"/>
    <n v="96"/>
    <n v="96"/>
    <x v="3"/>
    <d v="2016-10-11T00:00:00"/>
    <x v="6"/>
    <n v="5011604"/>
    <n v="96"/>
    <n v="1"/>
  </r>
  <r>
    <s v="COUNTY"/>
    <x v="137"/>
    <s v="869548"/>
    <n v="96"/>
    <n v="96"/>
    <x v="3"/>
    <d v="2016-10-12T00:00:00"/>
    <x v="6"/>
    <n v="5749230"/>
    <n v="96"/>
    <n v="1"/>
  </r>
  <r>
    <s v="COUNTY"/>
    <x v="137"/>
    <s v="869552"/>
    <n v="96"/>
    <n v="96"/>
    <x v="3"/>
    <d v="2016-10-12T00:00:00"/>
    <x v="6"/>
    <n v="5011605"/>
    <n v="96"/>
    <n v="1"/>
  </r>
  <r>
    <s v="COUNTY"/>
    <x v="137"/>
    <s v="869612"/>
    <n v="96"/>
    <n v="96"/>
    <x v="3"/>
    <d v="2016-10-14T00:00:00"/>
    <x v="6"/>
    <n v="5013420"/>
    <n v="96"/>
    <n v="1"/>
  </r>
  <r>
    <s v="COUNTY"/>
    <x v="137"/>
    <s v="869705"/>
    <n v="96"/>
    <n v="96"/>
    <x v="3"/>
    <d v="2016-10-19T00:00:00"/>
    <x v="6"/>
    <n v="5749230"/>
    <n v="96"/>
    <n v="1"/>
  </r>
  <r>
    <s v="COUNTY"/>
    <x v="137"/>
    <s v="871018"/>
    <n v="96"/>
    <n v="96"/>
    <x v="3"/>
    <d v="2016-10-20T00:00:00"/>
    <x v="6"/>
    <n v="5011604"/>
    <n v="96"/>
    <n v="1"/>
  </r>
  <r>
    <s v="COUNTY"/>
    <x v="137"/>
    <s v="871103"/>
    <n v="96"/>
    <n v="96"/>
    <x v="3"/>
    <d v="2016-10-21T00:00:00"/>
    <x v="6"/>
    <n v="5011573"/>
    <n v="96"/>
    <n v="1"/>
  </r>
  <r>
    <s v="COUNTY"/>
    <x v="137"/>
    <s v="871105"/>
    <n v="96"/>
    <n v="96"/>
    <x v="3"/>
    <d v="2016-10-21T00:00:00"/>
    <x v="6"/>
    <n v="5011605"/>
    <n v="96"/>
    <n v="1"/>
  </r>
  <r>
    <s v="COUNTY"/>
    <x v="137"/>
    <s v="871133"/>
    <n v="96"/>
    <n v="96"/>
    <x v="3"/>
    <d v="2016-10-21T00:00:00"/>
    <x v="6"/>
    <n v="5013420"/>
    <n v="96"/>
    <n v="1"/>
  </r>
  <r>
    <s v="SpokCity"/>
    <x v="137"/>
    <s v="871174"/>
    <n v="96"/>
    <n v="96"/>
    <x v="3"/>
    <d v="2016-10-21T00:00:00"/>
    <x v="6"/>
    <n v="5011587"/>
    <n v="96"/>
    <n v="1"/>
  </r>
  <r>
    <s v="COUNTY"/>
    <x v="137"/>
    <s v="872808"/>
    <n v="96"/>
    <n v="96"/>
    <x v="3"/>
    <d v="2016-10-26T00:00:00"/>
    <x v="6"/>
    <n v="5749230"/>
    <n v="96"/>
    <n v="1"/>
  </r>
  <r>
    <s v="COUNTY"/>
    <x v="137"/>
    <s v="872915"/>
    <n v="96"/>
    <n v="96"/>
    <x v="3"/>
    <d v="2016-10-28T00:00:00"/>
    <x v="6"/>
    <n v="5011605"/>
    <n v="96"/>
    <n v="1"/>
  </r>
  <r>
    <s v="COUNTY"/>
    <x v="137"/>
    <s v="873432"/>
    <n v="96"/>
    <n v="96"/>
    <x v="3"/>
    <d v="2016-10-28T00:00:00"/>
    <x v="6"/>
    <n v="5013420"/>
    <n v="96"/>
    <n v="1"/>
  </r>
  <r>
    <s v="COUNTY"/>
    <x v="137"/>
    <s v="879016"/>
    <n v="96"/>
    <n v="96"/>
    <x v="3"/>
    <d v="2016-11-02T00:00:00"/>
    <x v="7"/>
    <n v="5749230"/>
    <n v="96"/>
    <n v="1"/>
  </r>
  <r>
    <s v="COUNTY"/>
    <x v="137"/>
    <s v="879725"/>
    <n v="96"/>
    <n v="96"/>
    <x v="3"/>
    <d v="2016-11-03T00:00:00"/>
    <x v="7"/>
    <n v="5011604"/>
    <n v="96"/>
    <n v="1"/>
  </r>
  <r>
    <s v="COUNTY"/>
    <x v="137"/>
    <s v="879739"/>
    <n v="96"/>
    <n v="96"/>
    <x v="3"/>
    <d v="2016-11-04T00:00:00"/>
    <x v="7"/>
    <n v="5013420"/>
    <n v="96"/>
    <n v="1"/>
  </r>
  <r>
    <s v="COUNTY"/>
    <x v="137"/>
    <s v="879791"/>
    <n v="96"/>
    <n v="96"/>
    <x v="3"/>
    <d v="2016-11-07T00:00:00"/>
    <x v="7"/>
    <n v="5749570"/>
    <n v="96"/>
    <n v="1"/>
  </r>
  <r>
    <s v="COUNTY"/>
    <x v="137"/>
    <s v="879821"/>
    <n v="96"/>
    <n v="96"/>
    <x v="3"/>
    <d v="2016-11-08T00:00:00"/>
    <x v="7"/>
    <n v="5011573"/>
    <n v="96"/>
    <n v="1"/>
  </r>
  <r>
    <s v="COUNTY"/>
    <x v="137"/>
    <s v="879823"/>
    <n v="96"/>
    <n v="96"/>
    <x v="3"/>
    <d v="2016-11-08T00:00:00"/>
    <x v="7"/>
    <n v="5011605"/>
    <n v="96"/>
    <n v="1"/>
  </r>
  <r>
    <s v="COUNTY"/>
    <x v="137"/>
    <s v="879867"/>
    <n v="96"/>
    <n v="96"/>
    <x v="3"/>
    <d v="2016-11-09T00:00:00"/>
    <x v="7"/>
    <n v="5749230"/>
    <n v="96"/>
    <n v="1"/>
  </r>
  <r>
    <s v="COUNTY"/>
    <x v="137"/>
    <s v="880705"/>
    <n v="96"/>
    <n v="96"/>
    <x v="3"/>
    <d v="2016-11-11T00:00:00"/>
    <x v="7"/>
    <n v="5013420"/>
    <n v="96"/>
    <n v="1"/>
  </r>
  <r>
    <s v="COUNTY"/>
    <x v="137"/>
    <s v="880722"/>
    <n v="96"/>
    <n v="96"/>
    <x v="3"/>
    <d v="2016-11-11T00:00:00"/>
    <x v="7"/>
    <n v="5011604"/>
    <n v="96"/>
    <n v="1"/>
  </r>
  <r>
    <s v="COUNTY"/>
    <x v="137"/>
    <s v="881207"/>
    <n v="96"/>
    <n v="96"/>
    <x v="3"/>
    <d v="2016-11-15T00:00:00"/>
    <x v="7"/>
    <n v="5011605"/>
    <n v="96"/>
    <n v="1"/>
  </r>
  <r>
    <s v="COUNTY"/>
    <x v="137"/>
    <s v="886409"/>
    <n v="96"/>
    <n v="96"/>
    <x v="3"/>
    <d v="2016-11-18T00:00:00"/>
    <x v="7"/>
    <n v="5013420"/>
    <n v="96"/>
    <n v="1"/>
  </r>
  <r>
    <s v="COUNTY"/>
    <x v="137"/>
    <s v="886594"/>
    <n v="96"/>
    <n v="96"/>
    <x v="3"/>
    <d v="2016-11-22T00:00:00"/>
    <x v="7"/>
    <n v="5011605"/>
    <n v="96"/>
    <n v="1"/>
  </r>
  <r>
    <s v="COUNTY"/>
    <x v="137"/>
    <s v="886684"/>
    <n v="96"/>
    <n v="96"/>
    <x v="3"/>
    <d v="2016-11-23T00:00:00"/>
    <x v="7"/>
    <n v="5749230"/>
    <n v="96"/>
    <n v="1"/>
  </r>
  <r>
    <s v="COUNTY"/>
    <x v="137"/>
    <s v="886698"/>
    <n v="96"/>
    <n v="96"/>
    <x v="3"/>
    <d v="2016-11-25T00:00:00"/>
    <x v="7"/>
    <n v="5013420"/>
    <n v="96"/>
    <n v="1"/>
  </r>
  <r>
    <s v="COUNTY"/>
    <x v="137"/>
    <s v="887026"/>
    <n v="96"/>
    <n v="96"/>
    <x v="3"/>
    <d v="2016-11-28T00:00:00"/>
    <x v="7"/>
    <n v="5011604"/>
    <n v="96"/>
    <n v="1"/>
  </r>
  <r>
    <s v="COUNTY"/>
    <x v="137"/>
    <s v="888439"/>
    <n v="96"/>
    <n v="96"/>
    <x v="3"/>
    <d v="2016-11-30T00:00:00"/>
    <x v="7"/>
    <n v="5749230"/>
    <n v="96"/>
    <n v="1"/>
  </r>
  <r>
    <s v="COUNTY"/>
    <x v="137"/>
    <s v="888604"/>
    <n v="96"/>
    <n v="96"/>
    <x v="3"/>
    <d v="2016-11-30T00:00:00"/>
    <x v="7"/>
    <n v="5749570"/>
    <n v="96"/>
    <n v="1"/>
  </r>
  <r>
    <s v="COUNTY"/>
    <x v="137"/>
    <s v="891823"/>
    <n v="96"/>
    <n v="96"/>
    <x v="3"/>
    <d v="2016-12-02T00:00:00"/>
    <x v="8"/>
    <n v="5013420"/>
    <n v="96"/>
    <n v="1"/>
  </r>
  <r>
    <s v="COUNTY"/>
    <x v="137"/>
    <s v="891832"/>
    <n v="96"/>
    <n v="96"/>
    <x v="3"/>
    <d v="2016-12-02T00:00:00"/>
    <x v="8"/>
    <n v="5011605"/>
    <n v="96"/>
    <n v="1"/>
  </r>
  <r>
    <s v="COUNTY"/>
    <x v="137"/>
    <s v="891852"/>
    <n v="96"/>
    <n v="96"/>
    <x v="3"/>
    <d v="2016-12-05T00:00:00"/>
    <x v="8"/>
    <n v="5759740"/>
    <n v="96"/>
    <n v="1"/>
  </r>
  <r>
    <s v="COUNTY"/>
    <x v="137"/>
    <s v="891887"/>
    <n v="96"/>
    <n v="96"/>
    <x v="3"/>
    <d v="2016-12-06T00:00:00"/>
    <x v="8"/>
    <n v="5011573"/>
    <n v="96"/>
    <n v="1"/>
  </r>
  <r>
    <s v="COUNTY"/>
    <x v="137"/>
    <s v="891916"/>
    <n v="96"/>
    <n v="96"/>
    <x v="3"/>
    <d v="2016-12-07T00:00:00"/>
    <x v="8"/>
    <n v="5749230"/>
    <n v="96"/>
    <n v="1"/>
  </r>
  <r>
    <s v="COUNTY"/>
    <x v="137"/>
    <s v="892067"/>
    <n v="96"/>
    <n v="96"/>
    <x v="3"/>
    <d v="2016-12-09T00:00:00"/>
    <x v="8"/>
    <n v="5013420"/>
    <n v="96"/>
    <n v="1"/>
  </r>
  <r>
    <s v="COUNTY"/>
    <x v="137"/>
    <s v="892070"/>
    <n v="96"/>
    <n v="96"/>
    <x v="3"/>
    <d v="2016-12-09T00:00:00"/>
    <x v="8"/>
    <n v="5011604"/>
    <n v="96"/>
    <n v="1"/>
  </r>
  <r>
    <s v="COUNTY"/>
    <x v="137"/>
    <s v="894202"/>
    <n v="96"/>
    <n v="96"/>
    <x v="3"/>
    <d v="2016-12-14T00:00:00"/>
    <x v="8"/>
    <n v="5749230"/>
    <n v="96"/>
    <n v="1"/>
  </r>
  <r>
    <s v="COUNTY"/>
    <x v="137"/>
    <s v="894232"/>
    <n v="96"/>
    <n v="96"/>
    <x v="3"/>
    <d v="2016-12-15T00:00:00"/>
    <x v="8"/>
    <n v="5011573"/>
    <n v="96"/>
    <n v="1"/>
  </r>
  <r>
    <s v="COUNTY"/>
    <x v="137"/>
    <s v="894260"/>
    <n v="96"/>
    <n v="96"/>
    <x v="3"/>
    <d v="2016-12-16T00:00:00"/>
    <x v="8"/>
    <n v="5013420"/>
    <n v="96"/>
    <n v="1"/>
  </r>
  <r>
    <s v="COUNTY"/>
    <x v="137"/>
    <s v="895111"/>
    <n v="96"/>
    <n v="96"/>
    <x v="3"/>
    <d v="2016-12-16T00:00:00"/>
    <x v="8"/>
    <n v="5011605"/>
    <n v="96"/>
    <n v="1"/>
  </r>
  <r>
    <s v="COUNTY"/>
    <x v="137"/>
    <s v="897174"/>
    <n v="96"/>
    <n v="96"/>
    <x v="3"/>
    <d v="2016-12-21T00:00:00"/>
    <x v="8"/>
    <n v="5749230"/>
    <n v="96"/>
    <n v="1"/>
  </r>
  <r>
    <s v="COUNTY"/>
    <x v="137"/>
    <s v="897229"/>
    <n v="96"/>
    <n v="96"/>
    <x v="3"/>
    <d v="2016-12-22T00:00:00"/>
    <x v="8"/>
    <n v="5013420"/>
    <n v="96"/>
    <n v="1"/>
  </r>
  <r>
    <s v="SpokCity"/>
    <x v="137"/>
    <s v="897264"/>
    <n v="96"/>
    <n v="96"/>
    <x v="3"/>
    <d v="2016-12-23T00:00:00"/>
    <x v="8"/>
    <n v="5011587"/>
    <n v="96"/>
    <n v="1"/>
  </r>
  <r>
    <s v="COUNTY"/>
    <x v="137"/>
    <s v="899113"/>
    <n v="96"/>
    <n v="96"/>
    <x v="3"/>
    <d v="2016-12-27T00:00:00"/>
    <x v="8"/>
    <n v="5011604"/>
    <n v="96"/>
    <n v="1"/>
  </r>
  <r>
    <s v="COUNTY"/>
    <x v="137"/>
    <s v="899131"/>
    <n v="96"/>
    <n v="96"/>
    <x v="3"/>
    <d v="2016-12-28T00:00:00"/>
    <x v="8"/>
    <n v="5749230"/>
    <n v="96"/>
    <n v="1"/>
  </r>
  <r>
    <s v="COUNTY"/>
    <x v="137"/>
    <s v="899154"/>
    <n v="96"/>
    <n v="96"/>
    <x v="3"/>
    <d v="2016-12-29T00:00:00"/>
    <x v="8"/>
    <n v="5011605"/>
    <n v="96"/>
    <n v="1"/>
  </r>
  <r>
    <s v="COUNTY"/>
    <x v="137"/>
    <s v="899180"/>
    <n v="96"/>
    <n v="96"/>
    <x v="3"/>
    <d v="2016-12-30T00:00:00"/>
    <x v="8"/>
    <n v="5013420"/>
    <n v="96"/>
    <n v="1"/>
  </r>
  <r>
    <s v="COUNTY"/>
    <x v="137"/>
    <s v="909561"/>
    <n v="96"/>
    <n v="96"/>
    <x v="3"/>
    <d v="2017-01-03T00:00:00"/>
    <x v="9"/>
    <n v="5749570"/>
    <n v="96"/>
    <n v="1"/>
  </r>
  <r>
    <s v="COUNTY"/>
    <x v="137"/>
    <s v="909583"/>
    <n v="96"/>
    <n v="96"/>
    <x v="3"/>
    <d v="2017-01-04T00:00:00"/>
    <x v="9"/>
    <n v="5749230"/>
    <n v="96"/>
    <n v="1"/>
  </r>
  <r>
    <s v="COUNTY"/>
    <x v="137"/>
    <s v="909587"/>
    <n v="96"/>
    <n v="96"/>
    <x v="3"/>
    <d v="2017-01-05T00:00:00"/>
    <x v="9"/>
    <n v="5011605"/>
    <n v="96"/>
    <n v="1"/>
  </r>
  <r>
    <s v="COUNTY"/>
    <x v="137"/>
    <s v="909614"/>
    <n v="96"/>
    <n v="96"/>
    <x v="3"/>
    <d v="2017-01-06T00:00:00"/>
    <x v="9"/>
    <n v="5013420"/>
    <n v="96"/>
    <n v="1"/>
  </r>
  <r>
    <s v="COUNTY"/>
    <x v="137"/>
    <s v="909677"/>
    <n v="96"/>
    <n v="96"/>
    <x v="3"/>
    <d v="2017-01-11T00:00:00"/>
    <x v="9"/>
    <n v="5011573"/>
    <n v="96"/>
    <n v="1"/>
  </r>
  <r>
    <s v="COUNTY"/>
    <x v="137"/>
    <s v="909705"/>
    <n v="96"/>
    <n v="96"/>
    <x v="3"/>
    <d v="2017-01-11T00:00:00"/>
    <x v="9"/>
    <n v="5749230"/>
    <n v="96"/>
    <n v="1"/>
  </r>
  <r>
    <s v="COUNTY"/>
    <x v="137"/>
    <s v="909707"/>
    <n v="96"/>
    <n v="96"/>
    <x v="3"/>
    <d v="2017-01-11T00:00:00"/>
    <x v="9"/>
    <n v="5011604"/>
    <n v="96"/>
    <n v="1"/>
  </r>
  <r>
    <s v="COUNTY"/>
    <x v="137"/>
    <s v="912609"/>
    <n v="96"/>
    <n v="96"/>
    <x v="3"/>
    <d v="2017-01-13T00:00:00"/>
    <x v="9"/>
    <n v="5013420"/>
    <n v="96"/>
    <n v="1"/>
  </r>
  <r>
    <s v="COUNTY"/>
    <x v="137"/>
    <s v="913105"/>
    <n v="96"/>
    <n v="96"/>
    <x v="3"/>
    <d v="2017-01-18T00:00:00"/>
    <x v="9"/>
    <n v="5749230"/>
    <n v="96"/>
    <n v="1"/>
  </r>
  <r>
    <s v="COUNTY"/>
    <x v="137"/>
    <s v="913197"/>
    <n v="96"/>
    <n v="96"/>
    <x v="3"/>
    <d v="2017-01-19T00:00:00"/>
    <x v="9"/>
    <n v="5749570"/>
    <n v="96"/>
    <n v="1"/>
  </r>
  <r>
    <s v="COUNTY"/>
    <x v="137"/>
    <s v="913302"/>
    <n v="96"/>
    <n v="96"/>
    <x v="3"/>
    <d v="2017-01-20T00:00:00"/>
    <x v="9"/>
    <n v="5013420"/>
    <n v="96"/>
    <n v="1"/>
  </r>
  <r>
    <s v="COUNTY"/>
    <x v="137"/>
    <s v="913304"/>
    <n v="96"/>
    <n v="96"/>
    <x v="3"/>
    <d v="2017-01-20T00:00:00"/>
    <x v="9"/>
    <n v="5013798"/>
    <n v="96"/>
    <n v="1"/>
  </r>
  <r>
    <s v="COUNTY"/>
    <x v="137"/>
    <s v="913928"/>
    <n v="96"/>
    <n v="96"/>
    <x v="3"/>
    <d v="2017-01-24T00:00:00"/>
    <x v="9"/>
    <n v="5011605"/>
    <n v="96"/>
    <n v="1"/>
  </r>
  <r>
    <s v="COUNTY"/>
    <x v="137"/>
    <s v="913952"/>
    <n v="96"/>
    <n v="96"/>
    <x v="3"/>
    <d v="2017-01-25T00:00:00"/>
    <x v="9"/>
    <n v="5749230"/>
    <n v="96"/>
    <n v="1"/>
  </r>
  <r>
    <s v="COUNTY"/>
    <x v="137"/>
    <s v="913956"/>
    <n v="96"/>
    <n v="96"/>
    <x v="3"/>
    <d v="2017-01-25T00:00:00"/>
    <x v="9"/>
    <n v="5011604"/>
    <n v="96"/>
    <n v="1"/>
  </r>
  <r>
    <s v="COUNTY"/>
    <x v="137"/>
    <s v="914241"/>
    <n v="96"/>
    <n v="96"/>
    <x v="3"/>
    <d v="2017-01-27T00:00:00"/>
    <x v="9"/>
    <n v="5013420"/>
    <n v="96"/>
    <n v="1"/>
  </r>
  <r>
    <s v="COUNTY"/>
    <x v="137"/>
    <s v="915200"/>
    <n v="96"/>
    <n v="96"/>
    <x v="3"/>
    <d v="2017-01-30T00:00:00"/>
    <x v="9"/>
    <n v="5011605"/>
    <n v="96"/>
    <n v="1"/>
  </r>
  <r>
    <s v="COUNTY"/>
    <x v="137"/>
    <s v="918413"/>
    <n v="96"/>
    <n v="96"/>
    <x v="3"/>
    <d v="2017-02-01T00:00:00"/>
    <x v="10"/>
    <n v="5749230"/>
    <n v="96"/>
    <n v="1"/>
  </r>
  <r>
    <s v="SpokCity"/>
    <x v="137"/>
    <s v="918425"/>
    <n v="96"/>
    <n v="96"/>
    <x v="3"/>
    <d v="2017-02-01T00:00:00"/>
    <x v="10"/>
    <n v="5011587"/>
    <n v="96"/>
    <n v="1"/>
  </r>
  <r>
    <s v="COUNTY"/>
    <x v="137"/>
    <s v="919348"/>
    <n v="96"/>
    <n v="96"/>
    <x v="3"/>
    <d v="2017-02-03T00:00:00"/>
    <x v="10"/>
    <n v="5011573"/>
    <n v="96"/>
    <n v="1"/>
  </r>
  <r>
    <s v="COUNTY"/>
    <x v="137"/>
    <s v="919372"/>
    <n v="96"/>
    <n v="96"/>
    <x v="3"/>
    <d v="2017-02-06T00:00:00"/>
    <x v="10"/>
    <n v="5011605"/>
    <n v="96"/>
    <n v="1"/>
  </r>
  <r>
    <s v="COUNTY"/>
    <x v="137"/>
    <s v="919394"/>
    <n v="96"/>
    <n v="96"/>
    <x v="3"/>
    <d v="2017-02-07T00:00:00"/>
    <x v="10"/>
    <n v="5011604"/>
    <n v="96"/>
    <n v="1"/>
  </r>
  <r>
    <s v="COUNTY"/>
    <x v="137"/>
    <s v="919441"/>
    <n v="96"/>
    <n v="96"/>
    <x v="3"/>
    <d v="2017-02-08T00:00:00"/>
    <x v="10"/>
    <n v="5749230"/>
    <n v="96"/>
    <n v="1"/>
  </r>
  <r>
    <s v="COUNTY"/>
    <x v="137"/>
    <s v="919488"/>
    <n v="96"/>
    <n v="96"/>
    <x v="3"/>
    <d v="2017-02-10T00:00:00"/>
    <x v="10"/>
    <n v="5013420"/>
    <n v="96"/>
    <n v="1"/>
  </r>
  <r>
    <s v="COUNTY"/>
    <x v="137"/>
    <s v="920994"/>
    <n v="96"/>
    <n v="96"/>
    <x v="3"/>
    <d v="2017-02-14T00:00:00"/>
    <x v="10"/>
    <n v="5749570"/>
    <n v="96"/>
    <n v="1"/>
  </r>
  <r>
    <s v="COUNTY"/>
    <x v="137"/>
    <s v="921002"/>
    <n v="96"/>
    <n v="96"/>
    <x v="3"/>
    <d v="2017-02-14T00:00:00"/>
    <x v="10"/>
    <n v="5011604"/>
    <n v="96"/>
    <n v="1"/>
  </r>
  <r>
    <s v="COUNTY"/>
    <x v="137"/>
    <s v="921037"/>
    <n v="96"/>
    <n v="96"/>
    <x v="3"/>
    <d v="2017-02-15T00:00:00"/>
    <x v="10"/>
    <n v="5749230"/>
    <n v="96"/>
    <n v="1"/>
  </r>
  <r>
    <s v="COUNTY"/>
    <x v="137"/>
    <s v="921041"/>
    <n v="96"/>
    <n v="96"/>
    <x v="3"/>
    <d v="2017-02-15T00:00:00"/>
    <x v="10"/>
    <n v="5011605"/>
    <n v="96"/>
    <n v="1"/>
  </r>
  <r>
    <s v="COUNTY"/>
    <x v="137"/>
    <s v="921087"/>
    <n v="96"/>
    <n v="96"/>
    <x v="3"/>
    <d v="2017-02-17T00:00:00"/>
    <x v="10"/>
    <n v="5013420"/>
    <n v="96"/>
    <n v="1"/>
  </r>
  <r>
    <s v="COUNTY"/>
    <x v="137"/>
    <s v="922905"/>
    <n v="96"/>
    <n v="96"/>
    <x v="3"/>
    <d v="2017-02-21T00:00:00"/>
    <x v="10"/>
    <n v="5011573"/>
    <n v="96"/>
    <n v="1"/>
  </r>
  <r>
    <s v="COUNTY"/>
    <x v="137"/>
    <s v="923625"/>
    <n v="96"/>
    <n v="96"/>
    <x v="3"/>
    <d v="2017-02-22T00:00:00"/>
    <x v="10"/>
    <n v="5749230"/>
    <n v="96"/>
    <n v="1"/>
  </r>
  <r>
    <s v="COUNTY"/>
    <x v="137"/>
    <s v="923671"/>
    <n v="96"/>
    <n v="96"/>
    <x v="3"/>
    <d v="2017-02-23T00:00:00"/>
    <x v="10"/>
    <n v="5011573"/>
    <n v="96"/>
    <n v="1"/>
  </r>
  <r>
    <s v="COUNTY"/>
    <x v="137"/>
    <s v="923938"/>
    <n v="96"/>
    <n v="96"/>
    <x v="3"/>
    <d v="2017-02-24T00:00:00"/>
    <x v="10"/>
    <n v="5013420"/>
    <n v="96"/>
    <n v="1"/>
  </r>
  <r>
    <s v="COUNTY"/>
    <x v="137"/>
    <s v="923940"/>
    <n v="96"/>
    <n v="96"/>
    <x v="3"/>
    <d v="2017-02-24T00:00:00"/>
    <x v="10"/>
    <n v="5011605"/>
    <n v="96"/>
    <n v="1"/>
  </r>
  <r>
    <s v="COUNTY"/>
    <x v="137"/>
    <s v="926257"/>
    <n v="96"/>
    <n v="96"/>
    <x v="3"/>
    <d v="2017-02-28T00:00:00"/>
    <x v="10"/>
    <n v="5011604"/>
    <n v="96"/>
    <n v="1"/>
  </r>
  <r>
    <s v="COUNTY"/>
    <x v="137"/>
    <s v="928539"/>
    <n v="96"/>
    <n v="96"/>
    <x v="3"/>
    <d v="2017-03-01T00:00:00"/>
    <x v="11"/>
    <n v="5749230"/>
    <n v="96"/>
    <n v="1"/>
  </r>
  <r>
    <s v="COUNTY"/>
    <x v="137"/>
    <s v="929370"/>
    <n v="96"/>
    <n v="96"/>
    <x v="3"/>
    <d v="2017-03-03T00:00:00"/>
    <x v="11"/>
    <n v="5011573"/>
    <n v="96"/>
    <n v="1"/>
  </r>
  <r>
    <s v="SpokCity"/>
    <x v="137"/>
    <s v="929372"/>
    <n v="96"/>
    <n v="96"/>
    <x v="3"/>
    <d v="2017-03-03T00:00:00"/>
    <x v="11"/>
    <n v="5011587"/>
    <n v="96"/>
    <n v="1"/>
  </r>
  <r>
    <s v="COUNTY"/>
    <x v="137"/>
    <s v="931589"/>
    <n v="96"/>
    <n v="96"/>
    <x v="3"/>
    <d v="2017-03-07T00:00:00"/>
    <x v="11"/>
    <n v="5011604"/>
    <n v="96"/>
    <n v="1"/>
  </r>
  <r>
    <s v="COUNTY"/>
    <x v="137"/>
    <s v="931967"/>
    <n v="96"/>
    <n v="96"/>
    <x v="3"/>
    <d v="2017-03-08T00:00:00"/>
    <x v="11"/>
    <n v="5749230"/>
    <n v="96"/>
    <n v="1"/>
  </r>
  <r>
    <s v="COUNTY"/>
    <x v="137"/>
    <s v="931988"/>
    <n v="96"/>
    <n v="96"/>
    <x v="3"/>
    <d v="2017-03-09T00:00:00"/>
    <x v="11"/>
    <n v="5011605"/>
    <n v="96"/>
    <n v="1"/>
  </r>
  <r>
    <s v="COUNTY"/>
    <x v="137"/>
    <s v="932055"/>
    <n v="96"/>
    <n v="96"/>
    <x v="3"/>
    <d v="2017-03-10T00:00:00"/>
    <x v="11"/>
    <n v="5013420"/>
    <n v="96"/>
    <n v="1"/>
  </r>
  <r>
    <s v="COUNTY"/>
    <x v="137"/>
    <s v="935031"/>
    <n v="96"/>
    <n v="96"/>
    <x v="3"/>
    <d v="2017-03-15T00:00:00"/>
    <x v="11"/>
    <n v="5749230"/>
    <n v="96"/>
    <n v="1"/>
  </r>
  <r>
    <s v="COUNTY"/>
    <x v="137"/>
    <s v="935037"/>
    <n v="96"/>
    <n v="96"/>
    <x v="3"/>
    <d v="2017-03-15T00:00:00"/>
    <x v="11"/>
    <n v="5749570"/>
    <n v="96"/>
    <n v="1"/>
  </r>
  <r>
    <s v="COUNTY"/>
    <x v="137"/>
    <s v="935087"/>
    <n v="96"/>
    <n v="96"/>
    <x v="3"/>
    <d v="2017-03-17T00:00:00"/>
    <x v="11"/>
    <n v="5013420"/>
    <n v="96"/>
    <n v="1"/>
  </r>
  <r>
    <s v="COUNTY"/>
    <x v="137"/>
    <s v="935113"/>
    <n v="96"/>
    <n v="96"/>
    <x v="3"/>
    <d v="2017-03-20T00:00:00"/>
    <x v="11"/>
    <n v="5011604"/>
    <n v="96"/>
    <n v="1"/>
  </r>
  <r>
    <s v="COUNTY"/>
    <x v="137"/>
    <s v="935149"/>
    <n v="96"/>
    <n v="96"/>
    <x v="3"/>
    <d v="2017-03-22T00:00:00"/>
    <x v="11"/>
    <n v="5749230"/>
    <n v="96"/>
    <n v="1"/>
  </r>
  <r>
    <s v="COUNTY"/>
    <x v="137"/>
    <s v="935162"/>
    <n v="96"/>
    <n v="96"/>
    <x v="3"/>
    <d v="2017-03-22T00:00:00"/>
    <x v="11"/>
    <n v="5011605"/>
    <n v="96"/>
    <n v="1"/>
  </r>
  <r>
    <s v="COUNTY"/>
    <x v="137"/>
    <s v="936713"/>
    <n v="96"/>
    <n v="96"/>
    <x v="3"/>
    <d v="2017-03-24T00:00:00"/>
    <x v="11"/>
    <n v="5011573"/>
    <n v="96"/>
    <n v="1"/>
  </r>
  <r>
    <s v="COUNTY"/>
    <x v="137"/>
    <s v="936764"/>
    <n v="96"/>
    <n v="96"/>
    <x v="3"/>
    <d v="2017-03-24T00:00:00"/>
    <x v="11"/>
    <n v="5013420"/>
    <n v="96"/>
    <n v="1"/>
  </r>
  <r>
    <s v="COUNTY"/>
    <x v="137"/>
    <s v="939309"/>
    <n v="96"/>
    <n v="96"/>
    <x v="3"/>
    <d v="2017-03-31T00:00:00"/>
    <x v="11"/>
    <n v="5011604"/>
    <n v="96"/>
    <n v="1"/>
  </r>
  <r>
    <s v="COUNTY"/>
    <x v="137"/>
    <s v="939311"/>
    <n v="96"/>
    <n v="96"/>
    <x v="3"/>
    <d v="2017-03-31T00:00:00"/>
    <x v="11"/>
    <n v="5011605"/>
    <n v="96"/>
    <n v="1"/>
  </r>
  <r>
    <s v="COUNTY"/>
    <x v="137"/>
    <s v="939314"/>
    <n v="96"/>
    <n v="96"/>
    <x v="3"/>
    <d v="2017-03-31T00:00:00"/>
    <x v="11"/>
    <n v="5013420"/>
    <n v="96"/>
    <n v="1"/>
  </r>
  <r>
    <s v="COUNTY"/>
    <x v="137"/>
    <s v="853156"/>
    <n v="96"/>
    <n v="96"/>
    <x v="3"/>
    <d v="2016-09-02T00:00:00"/>
    <x v="5"/>
    <n v="5013420"/>
    <n v="96"/>
    <n v="1"/>
  </r>
  <r>
    <s v="COUNTY"/>
    <x v="137"/>
    <s v="866916"/>
    <n v="96"/>
    <n v="96"/>
    <x v="3"/>
    <d v="2016-10-07T00:00:00"/>
    <x v="6"/>
    <n v="5011603"/>
    <n v="96"/>
    <n v="1"/>
  </r>
  <r>
    <s v="COUNTY"/>
    <x v="137"/>
    <s v="891830"/>
    <n v="96"/>
    <n v="96"/>
    <x v="3"/>
    <d v="2016-12-02T00:00:00"/>
    <x v="8"/>
    <n v="5716780"/>
    <n v="96"/>
    <n v="1"/>
  </r>
  <r>
    <s v="COUNTY"/>
    <x v="138"/>
    <s v="782415"/>
    <n v="136"/>
    <n v="136"/>
    <x v="3"/>
    <d v="2016-04-05T00:00:00"/>
    <x v="0"/>
    <n v="5708310"/>
    <n v="136"/>
    <n v="1"/>
  </r>
  <r>
    <s v="COUNTY"/>
    <x v="138"/>
    <s v="782440"/>
    <n v="136"/>
    <n v="136"/>
    <x v="3"/>
    <d v="2016-04-05T00:00:00"/>
    <x v="0"/>
    <n v="5011614"/>
    <n v="136"/>
    <n v="1"/>
  </r>
  <r>
    <s v="COUNTY"/>
    <x v="138"/>
    <s v="782526"/>
    <n v="136"/>
    <n v="136"/>
    <x v="3"/>
    <d v="2016-04-08T00:00:00"/>
    <x v="0"/>
    <n v="5011614"/>
    <n v="136"/>
    <n v="1"/>
  </r>
  <r>
    <s v="COUNTY"/>
    <x v="138"/>
    <s v="785406"/>
    <n v="136"/>
    <n v="136"/>
    <x v="3"/>
    <d v="2016-04-12T00:00:00"/>
    <x v="0"/>
    <n v="5011614"/>
    <n v="136"/>
    <n v="1"/>
  </r>
  <r>
    <s v="COUNTY"/>
    <x v="138"/>
    <s v="786752"/>
    <n v="136"/>
    <n v="136"/>
    <x v="3"/>
    <d v="2016-04-15T00:00:00"/>
    <x v="0"/>
    <n v="5011614"/>
    <n v="136"/>
    <n v="1"/>
  </r>
  <r>
    <s v="COUNTY"/>
    <x v="138"/>
    <s v="786988"/>
    <n v="136"/>
    <n v="136"/>
    <x v="3"/>
    <d v="2016-04-19T00:00:00"/>
    <x v="0"/>
    <n v="5016742"/>
    <n v="136"/>
    <n v="1"/>
  </r>
  <r>
    <s v="COUNTY"/>
    <x v="138"/>
    <s v="787015"/>
    <n v="136"/>
    <n v="136"/>
    <x v="3"/>
    <d v="2016-04-19T00:00:00"/>
    <x v="0"/>
    <n v="5011614"/>
    <n v="136"/>
    <n v="1"/>
  </r>
  <r>
    <s v="COUNTY"/>
    <x v="138"/>
    <s v="788344"/>
    <n v="136"/>
    <n v="136"/>
    <x v="3"/>
    <d v="2016-04-22T00:00:00"/>
    <x v="0"/>
    <n v="5011614"/>
    <n v="136"/>
    <n v="1"/>
  </r>
  <r>
    <s v="COUNTY"/>
    <x v="138"/>
    <s v="788384"/>
    <n v="136"/>
    <n v="136"/>
    <x v="3"/>
    <d v="2016-04-26T00:00:00"/>
    <x v="0"/>
    <n v="5011614"/>
    <n v="136"/>
    <n v="1"/>
  </r>
  <r>
    <s v="COUNTY"/>
    <x v="138"/>
    <s v="788529"/>
    <n v="136"/>
    <n v="136"/>
    <x v="3"/>
    <d v="2016-04-29T00:00:00"/>
    <x v="0"/>
    <n v="5011581"/>
    <n v="136"/>
    <n v="1"/>
  </r>
  <r>
    <s v="COUNTY"/>
    <x v="138"/>
    <s v="789079"/>
    <n v="136"/>
    <n v="136"/>
    <x v="3"/>
    <d v="2016-04-29T00:00:00"/>
    <x v="0"/>
    <n v="5011614"/>
    <n v="136"/>
    <n v="1"/>
  </r>
  <r>
    <s v="COUNTY"/>
    <x v="138"/>
    <s v="797677"/>
    <n v="136"/>
    <n v="136"/>
    <x v="3"/>
    <d v="2016-05-03T00:00:00"/>
    <x v="1"/>
    <n v="5011614"/>
    <n v="136"/>
    <n v="1"/>
  </r>
  <r>
    <s v="COUNTY"/>
    <x v="138"/>
    <s v="798423"/>
    <n v="136"/>
    <n v="136"/>
    <x v="3"/>
    <d v="2016-05-06T00:00:00"/>
    <x v="1"/>
    <n v="5011614"/>
    <n v="136"/>
    <n v="1"/>
  </r>
  <r>
    <s v="COUNTY"/>
    <x v="138"/>
    <s v="801137"/>
    <n v="136"/>
    <n v="136"/>
    <x v="3"/>
    <d v="2016-05-10T00:00:00"/>
    <x v="1"/>
    <n v="5011614"/>
    <n v="136"/>
    <n v="1"/>
  </r>
  <r>
    <s v="COUNTY"/>
    <x v="138"/>
    <s v="801154"/>
    <n v="136"/>
    <n v="136"/>
    <x v="3"/>
    <d v="2016-05-11T00:00:00"/>
    <x v="1"/>
    <n v="5016742"/>
    <n v="136"/>
    <n v="1"/>
  </r>
  <r>
    <s v="COUNTY"/>
    <x v="138"/>
    <s v="801212"/>
    <n v="136"/>
    <n v="136"/>
    <x v="3"/>
    <d v="2016-05-13T00:00:00"/>
    <x v="1"/>
    <n v="5011614"/>
    <n v="136"/>
    <n v="1"/>
  </r>
  <r>
    <s v="COUNTY"/>
    <x v="138"/>
    <s v="801255"/>
    <n v="136"/>
    <n v="136"/>
    <x v="3"/>
    <d v="2016-05-17T00:00:00"/>
    <x v="1"/>
    <n v="5011614"/>
    <n v="136"/>
    <n v="1"/>
  </r>
  <r>
    <s v="COUNTY"/>
    <x v="138"/>
    <s v="801355"/>
    <n v="136"/>
    <n v="136"/>
    <x v="3"/>
    <d v="2016-05-20T00:00:00"/>
    <x v="1"/>
    <n v="5011614"/>
    <n v="136"/>
    <n v="1"/>
  </r>
  <r>
    <s v="COUNTY"/>
    <x v="138"/>
    <s v="801428"/>
    <n v="136"/>
    <n v="136"/>
    <x v="3"/>
    <d v="2016-05-24T00:00:00"/>
    <x v="1"/>
    <n v="5011614"/>
    <n v="136"/>
    <n v="1"/>
  </r>
  <r>
    <s v="COUNTY"/>
    <x v="138"/>
    <s v="801501"/>
    <n v="136"/>
    <n v="136"/>
    <x v="3"/>
    <d v="2016-05-27T00:00:00"/>
    <x v="1"/>
    <n v="5011614"/>
    <n v="136"/>
    <n v="1"/>
  </r>
  <r>
    <s v="COUNTY"/>
    <x v="138"/>
    <s v="803134"/>
    <n v="136"/>
    <n v="136"/>
    <x v="3"/>
    <d v="2016-05-31T00:00:00"/>
    <x v="1"/>
    <n v="5011614"/>
    <n v="136"/>
    <n v="1"/>
  </r>
  <r>
    <s v="COUNTY"/>
    <x v="138"/>
    <s v="809170"/>
    <n v="136"/>
    <n v="136"/>
    <x v="3"/>
    <d v="2016-06-01T00:00:00"/>
    <x v="2"/>
    <n v="5016742"/>
    <n v="136"/>
    <n v="1"/>
  </r>
  <r>
    <s v="COUNTY"/>
    <x v="138"/>
    <s v="810429"/>
    <n v="136"/>
    <n v="136"/>
    <x v="3"/>
    <d v="2016-06-03T00:00:00"/>
    <x v="2"/>
    <n v="5011614"/>
    <n v="136"/>
    <n v="1"/>
  </r>
  <r>
    <s v="COUNTY"/>
    <x v="138"/>
    <s v="811019"/>
    <n v="136"/>
    <n v="136"/>
    <x v="3"/>
    <d v="2016-06-07T00:00:00"/>
    <x v="2"/>
    <n v="5011614"/>
    <n v="136"/>
    <n v="1"/>
  </r>
  <r>
    <s v="COUNTY"/>
    <x v="138"/>
    <s v="815315"/>
    <n v="136"/>
    <n v="136"/>
    <x v="3"/>
    <d v="2016-06-10T00:00:00"/>
    <x v="2"/>
    <n v="5011614"/>
    <n v="136"/>
    <n v="1"/>
  </r>
  <r>
    <s v="COUNTY"/>
    <x v="138"/>
    <s v="815631"/>
    <n v="136"/>
    <n v="136"/>
    <x v="3"/>
    <d v="2016-06-14T00:00:00"/>
    <x v="2"/>
    <n v="5011614"/>
    <n v="136"/>
    <n v="1"/>
  </r>
  <r>
    <s v="COUNTY"/>
    <x v="138"/>
    <s v="815867"/>
    <n v="136"/>
    <n v="136"/>
    <x v="3"/>
    <d v="2016-06-17T00:00:00"/>
    <x v="2"/>
    <n v="5011614"/>
    <n v="136"/>
    <n v="1"/>
  </r>
  <r>
    <s v="COUNTY"/>
    <x v="138"/>
    <s v="815877"/>
    <n v="136"/>
    <n v="136"/>
    <x v="3"/>
    <d v="2016-06-20T00:00:00"/>
    <x v="2"/>
    <n v="5016742"/>
    <n v="136"/>
    <n v="1"/>
  </r>
  <r>
    <s v="COUNTY"/>
    <x v="138"/>
    <s v="816422"/>
    <n v="136"/>
    <n v="136"/>
    <x v="3"/>
    <d v="2016-06-21T00:00:00"/>
    <x v="2"/>
    <n v="5011614"/>
    <n v="136"/>
    <n v="1"/>
  </r>
  <r>
    <s v="COUNTY"/>
    <x v="138"/>
    <s v="817088"/>
    <n v="136"/>
    <n v="136"/>
    <x v="3"/>
    <d v="2016-06-24T00:00:00"/>
    <x v="2"/>
    <n v="5011614"/>
    <n v="136"/>
    <n v="1"/>
  </r>
  <r>
    <s v="COUNTY"/>
    <x v="138"/>
    <s v="817299"/>
    <n v="136"/>
    <n v="136"/>
    <x v="3"/>
    <d v="2016-06-28T00:00:00"/>
    <x v="2"/>
    <n v="5011614"/>
    <n v="136"/>
    <n v="1"/>
  </r>
  <r>
    <s v="COUNTY"/>
    <x v="138"/>
    <s v="820364"/>
    <n v="136"/>
    <n v="136"/>
    <x v="3"/>
    <d v="2016-07-01T00:00:00"/>
    <x v="3"/>
    <n v="5011614"/>
    <n v="136"/>
    <n v="1"/>
  </r>
  <r>
    <s v="COUNTY"/>
    <x v="138"/>
    <s v="827293"/>
    <n v="136"/>
    <n v="136"/>
    <x v="3"/>
    <d v="2016-07-05T00:00:00"/>
    <x v="3"/>
    <n v="5011614"/>
    <n v="136"/>
    <n v="1"/>
  </r>
  <r>
    <s v="COUNTY"/>
    <x v="138"/>
    <s v="828511"/>
    <n v="136"/>
    <n v="136"/>
    <x v="3"/>
    <d v="2016-07-07T00:00:00"/>
    <x v="3"/>
    <n v="5016742"/>
    <n v="136"/>
    <n v="1"/>
  </r>
  <r>
    <s v="COUNTY"/>
    <x v="138"/>
    <s v="828560"/>
    <n v="136"/>
    <n v="136"/>
    <x v="3"/>
    <d v="2016-07-08T00:00:00"/>
    <x v="3"/>
    <n v="5011614"/>
    <n v="136"/>
    <n v="1"/>
  </r>
  <r>
    <s v="COUNTY"/>
    <x v="138"/>
    <s v="829037"/>
    <n v="136"/>
    <n v="136"/>
    <x v="3"/>
    <d v="2016-07-12T00:00:00"/>
    <x v="3"/>
    <n v="5011614"/>
    <n v="136"/>
    <n v="1"/>
  </r>
  <r>
    <s v="COUNTY"/>
    <x v="138"/>
    <s v="829530"/>
    <n v="136"/>
    <n v="136"/>
    <x v="3"/>
    <d v="2016-07-15T00:00:00"/>
    <x v="3"/>
    <n v="5011614"/>
    <n v="136"/>
    <n v="1"/>
  </r>
  <r>
    <s v="COUNTY"/>
    <x v="138"/>
    <s v="830273"/>
    <n v="136"/>
    <n v="136"/>
    <x v="3"/>
    <d v="2016-07-19T00:00:00"/>
    <x v="3"/>
    <n v="5011614"/>
    <n v="136"/>
    <n v="1"/>
  </r>
  <r>
    <s v="COUNTY"/>
    <x v="138"/>
    <s v="830382"/>
    <n v="136"/>
    <n v="136"/>
    <x v="3"/>
    <d v="2016-07-22T00:00:00"/>
    <x v="3"/>
    <n v="5011614"/>
    <n v="136"/>
    <n v="1"/>
  </r>
  <r>
    <s v="COUNTY"/>
    <x v="138"/>
    <s v="830426"/>
    <n v="136"/>
    <n v="136"/>
    <x v="3"/>
    <d v="2016-07-26T00:00:00"/>
    <x v="3"/>
    <n v="5011614"/>
    <n v="136"/>
    <n v="1"/>
  </r>
  <r>
    <s v="COUNTY"/>
    <x v="138"/>
    <s v="830749"/>
    <n v="136"/>
    <n v="136"/>
    <x v="3"/>
    <d v="2016-07-29T00:00:00"/>
    <x v="3"/>
    <n v="5011614"/>
    <n v="136"/>
    <n v="1"/>
  </r>
  <r>
    <s v="COUNTY"/>
    <x v="138"/>
    <s v="830794"/>
    <n v="136"/>
    <n v="136"/>
    <x v="3"/>
    <d v="2016-07-29T00:00:00"/>
    <x v="3"/>
    <n v="5016742"/>
    <n v="136"/>
    <n v="1"/>
  </r>
  <r>
    <s v="COUNTY"/>
    <x v="138"/>
    <s v="836529"/>
    <n v="136"/>
    <n v="136"/>
    <x v="3"/>
    <d v="2016-08-02T00:00:00"/>
    <x v="4"/>
    <n v="5011614"/>
    <n v="136"/>
    <n v="1"/>
  </r>
  <r>
    <s v="COUNTY"/>
    <x v="138"/>
    <s v="840401"/>
    <n v="136"/>
    <n v="136"/>
    <x v="3"/>
    <d v="2016-08-05T00:00:00"/>
    <x v="4"/>
    <n v="5011614"/>
    <n v="136"/>
    <n v="1"/>
  </r>
  <r>
    <s v="COUNTY"/>
    <x v="138"/>
    <s v="840472"/>
    <n v="136"/>
    <n v="136"/>
    <x v="3"/>
    <d v="2016-08-09T00:00:00"/>
    <x v="4"/>
    <n v="5011614"/>
    <n v="136"/>
    <n v="1"/>
  </r>
  <r>
    <s v="COUNTY"/>
    <x v="138"/>
    <s v="841023"/>
    <n v="136"/>
    <n v="136"/>
    <x v="3"/>
    <d v="2016-08-12T00:00:00"/>
    <x v="4"/>
    <n v="5016742"/>
    <n v="136"/>
    <n v="1"/>
  </r>
  <r>
    <s v="COUNTY"/>
    <x v="138"/>
    <s v="841614"/>
    <n v="136"/>
    <n v="136"/>
    <x v="3"/>
    <d v="2016-08-12T00:00:00"/>
    <x v="4"/>
    <n v="5011614"/>
    <n v="136"/>
    <n v="1"/>
  </r>
  <r>
    <s v="COUNTY"/>
    <x v="138"/>
    <s v="843386"/>
    <n v="136"/>
    <n v="136"/>
    <x v="3"/>
    <d v="2016-08-16T00:00:00"/>
    <x v="4"/>
    <n v="5011614"/>
    <n v="136"/>
    <n v="1"/>
  </r>
  <r>
    <s v="COUNTY"/>
    <x v="138"/>
    <s v="843488"/>
    <n v="136"/>
    <n v="136"/>
    <x v="3"/>
    <d v="2016-08-19T00:00:00"/>
    <x v="4"/>
    <n v="5011614"/>
    <n v="136"/>
    <n v="1"/>
  </r>
  <r>
    <s v="COUNTY"/>
    <x v="138"/>
    <s v="843537"/>
    <n v="136"/>
    <n v="136"/>
    <x v="3"/>
    <d v="2016-08-23T00:00:00"/>
    <x v="4"/>
    <n v="5011614"/>
    <n v="136"/>
    <n v="1"/>
  </r>
  <r>
    <s v="COUNTY"/>
    <x v="138"/>
    <s v="846872"/>
    <n v="136"/>
    <n v="136"/>
    <x v="3"/>
    <d v="2016-08-26T00:00:00"/>
    <x v="4"/>
    <n v="5011614"/>
    <n v="136"/>
    <n v="1"/>
  </r>
  <r>
    <s v="COUNTY"/>
    <x v="138"/>
    <s v="845591"/>
    <n v="136"/>
    <n v="136"/>
    <x v="3"/>
    <d v="2016-08-30T00:00:00"/>
    <x v="4"/>
    <n v="5011614"/>
    <n v="136"/>
    <n v="1"/>
  </r>
  <r>
    <s v="COUNTY"/>
    <x v="138"/>
    <s v="853154"/>
    <n v="136"/>
    <n v="136"/>
    <x v="3"/>
    <d v="2016-09-02T00:00:00"/>
    <x v="5"/>
    <n v="5011614"/>
    <n v="136"/>
    <n v="1"/>
  </r>
  <r>
    <s v="COUNTY"/>
    <x v="138"/>
    <s v="853170"/>
    <n v="136"/>
    <n v="136"/>
    <x v="3"/>
    <d v="2016-09-02T00:00:00"/>
    <x v="5"/>
    <n v="5016742"/>
    <n v="136"/>
    <n v="1"/>
  </r>
  <r>
    <s v="COUNTY"/>
    <x v="138"/>
    <s v="853214"/>
    <n v="136"/>
    <n v="136"/>
    <x v="3"/>
    <d v="2016-09-06T00:00:00"/>
    <x v="5"/>
    <n v="5011614"/>
    <n v="136"/>
    <n v="1"/>
  </r>
  <r>
    <s v="COUNTY"/>
    <x v="138"/>
    <s v="853285"/>
    <n v="136"/>
    <n v="136"/>
    <x v="3"/>
    <d v="2016-09-09T00:00:00"/>
    <x v="5"/>
    <n v="5011614"/>
    <n v="136"/>
    <n v="1"/>
  </r>
  <r>
    <s v="COUNTY"/>
    <x v="138"/>
    <s v="855723"/>
    <n v="136"/>
    <n v="136"/>
    <x v="3"/>
    <d v="2016-09-13T00:00:00"/>
    <x v="5"/>
    <n v="5011614"/>
    <n v="136"/>
    <n v="1"/>
  </r>
  <r>
    <s v="COUNTY"/>
    <x v="138"/>
    <s v="856428"/>
    <n v="136"/>
    <n v="136"/>
    <x v="3"/>
    <d v="2016-09-16T00:00:00"/>
    <x v="5"/>
    <n v="5011614"/>
    <n v="136"/>
    <n v="1"/>
  </r>
  <r>
    <s v="COUNTY"/>
    <x v="138"/>
    <s v="857333"/>
    <n v="136"/>
    <n v="136"/>
    <x v="3"/>
    <d v="2016-09-20T00:00:00"/>
    <x v="5"/>
    <n v="5011614"/>
    <n v="136"/>
    <n v="1"/>
  </r>
  <r>
    <s v="COUNTY"/>
    <x v="138"/>
    <s v="858776"/>
    <n v="136"/>
    <n v="136"/>
    <x v="3"/>
    <d v="2016-09-23T00:00:00"/>
    <x v="5"/>
    <n v="5016742"/>
    <n v="136"/>
    <n v="1"/>
  </r>
  <r>
    <s v="COUNTY"/>
    <x v="138"/>
    <s v="858792"/>
    <n v="136"/>
    <n v="136"/>
    <x v="3"/>
    <d v="2016-09-23T00:00:00"/>
    <x v="5"/>
    <n v="5011614"/>
    <n v="136"/>
    <n v="1"/>
  </r>
  <r>
    <s v="COUNTY"/>
    <x v="138"/>
    <s v="860599"/>
    <n v="136"/>
    <n v="136"/>
    <x v="3"/>
    <d v="2016-09-27T00:00:00"/>
    <x v="5"/>
    <n v="5011614"/>
    <n v="136"/>
    <n v="1"/>
  </r>
  <r>
    <s v="COUNTY"/>
    <x v="138"/>
    <s v="860726"/>
    <n v="136"/>
    <n v="136"/>
    <x v="3"/>
    <d v="2016-09-30T00:00:00"/>
    <x v="5"/>
    <n v="5011614"/>
    <n v="136"/>
    <n v="1"/>
  </r>
  <r>
    <s v="COUNTY"/>
    <x v="138"/>
    <s v="866810"/>
    <n v="136"/>
    <n v="136"/>
    <x v="3"/>
    <d v="2016-10-04T00:00:00"/>
    <x v="6"/>
    <n v="5011614"/>
    <n v="136"/>
    <n v="1"/>
  </r>
  <r>
    <s v="COUNTY"/>
    <x v="138"/>
    <s v="866890"/>
    <n v="136"/>
    <n v="136"/>
    <x v="3"/>
    <d v="2016-10-07T00:00:00"/>
    <x v="6"/>
    <n v="5011614"/>
    <n v="136"/>
    <n v="1"/>
  </r>
  <r>
    <s v="COUNTY"/>
    <x v="138"/>
    <s v="869535"/>
    <n v="136"/>
    <n v="136"/>
    <x v="3"/>
    <d v="2016-10-11T00:00:00"/>
    <x v="6"/>
    <n v="5011614"/>
    <n v="136"/>
    <n v="1"/>
  </r>
  <r>
    <s v="COUNTY"/>
    <x v="138"/>
    <s v="869618"/>
    <n v="136"/>
    <n v="136"/>
    <x v="3"/>
    <d v="2016-10-14T00:00:00"/>
    <x v="6"/>
    <n v="5011614"/>
    <n v="136"/>
    <n v="1"/>
  </r>
  <r>
    <s v="COUNTY"/>
    <x v="138"/>
    <s v="869671"/>
    <n v="136"/>
    <n v="136"/>
    <x v="3"/>
    <d v="2016-10-18T00:00:00"/>
    <x v="6"/>
    <n v="5011614"/>
    <n v="136"/>
    <n v="1"/>
  </r>
  <r>
    <s v="COUNTY"/>
    <x v="138"/>
    <s v="871112"/>
    <n v="136"/>
    <n v="136"/>
    <x v="3"/>
    <d v="2016-10-21T00:00:00"/>
    <x v="6"/>
    <n v="5011614"/>
    <n v="136"/>
    <n v="1"/>
  </r>
  <r>
    <s v="COUNTY"/>
    <x v="138"/>
    <s v="872760"/>
    <n v="136"/>
    <n v="136"/>
    <x v="3"/>
    <d v="2016-10-24T00:00:00"/>
    <x v="6"/>
    <n v="5016742"/>
    <n v="136"/>
    <n v="1"/>
  </r>
  <r>
    <s v="COUNTY"/>
    <x v="138"/>
    <s v="872783"/>
    <n v="136"/>
    <n v="136"/>
    <x v="3"/>
    <d v="2016-10-25T00:00:00"/>
    <x v="6"/>
    <n v="5011614"/>
    <n v="136"/>
    <n v="1"/>
  </r>
  <r>
    <s v="COUNTY"/>
    <x v="138"/>
    <s v="872897"/>
    <n v="136"/>
    <n v="136"/>
    <x v="3"/>
    <d v="2016-10-28T00:00:00"/>
    <x v="6"/>
    <n v="5011614"/>
    <n v="136"/>
    <n v="1"/>
  </r>
  <r>
    <s v="COUNTY"/>
    <x v="138"/>
    <s v="879745"/>
    <n v="136"/>
    <n v="136"/>
    <x v="3"/>
    <d v="2016-11-04T00:00:00"/>
    <x v="7"/>
    <n v="5011614"/>
    <n v="136"/>
    <n v="1"/>
  </r>
  <r>
    <s v="COUNTY"/>
    <x v="138"/>
    <s v="879832"/>
    <n v="136"/>
    <n v="136"/>
    <x v="3"/>
    <d v="2016-11-08T00:00:00"/>
    <x v="7"/>
    <n v="5011614"/>
    <n v="136"/>
    <n v="1"/>
  </r>
  <r>
    <s v="COUNTY"/>
    <x v="138"/>
    <s v="880717"/>
    <n v="136"/>
    <n v="136"/>
    <x v="3"/>
    <d v="2016-11-11T00:00:00"/>
    <x v="7"/>
    <n v="5011614"/>
    <n v="136"/>
    <n v="1"/>
  </r>
  <r>
    <s v="COUNTY"/>
    <x v="138"/>
    <s v="881215"/>
    <n v="136"/>
    <n v="136"/>
    <x v="3"/>
    <d v="2016-11-15T00:00:00"/>
    <x v="7"/>
    <n v="5011614"/>
    <n v="136"/>
    <n v="1"/>
  </r>
  <r>
    <s v="COUNTY"/>
    <x v="138"/>
    <s v="886412"/>
    <n v="136"/>
    <n v="136"/>
    <x v="3"/>
    <d v="2016-11-18T00:00:00"/>
    <x v="7"/>
    <n v="5011614"/>
    <n v="136"/>
    <n v="1"/>
  </r>
  <r>
    <s v="COUNTY"/>
    <x v="138"/>
    <s v="886415"/>
    <n v="136"/>
    <n v="136"/>
    <x v="3"/>
    <d v="2016-11-18T00:00:00"/>
    <x v="7"/>
    <n v="5016742"/>
    <n v="136"/>
    <n v="1"/>
  </r>
  <r>
    <s v="COUNTY"/>
    <x v="138"/>
    <s v="886630"/>
    <n v="136"/>
    <n v="136"/>
    <x v="3"/>
    <d v="2016-11-22T00:00:00"/>
    <x v="7"/>
    <n v="5011614"/>
    <n v="136"/>
    <n v="1"/>
  </r>
  <r>
    <s v="COUNTY"/>
    <x v="138"/>
    <s v="887822"/>
    <n v="136"/>
    <n v="136"/>
    <x v="3"/>
    <d v="2016-11-29T00:00:00"/>
    <x v="7"/>
    <n v="5011614"/>
    <n v="136"/>
    <n v="1"/>
  </r>
  <r>
    <s v="COUNTY"/>
    <x v="138"/>
    <s v="891835"/>
    <n v="136"/>
    <n v="136"/>
    <x v="3"/>
    <d v="2016-12-02T00:00:00"/>
    <x v="8"/>
    <n v="5011614"/>
    <n v="136"/>
    <n v="1"/>
  </r>
  <r>
    <s v="COUNTY"/>
    <x v="138"/>
    <s v="891885"/>
    <n v="136"/>
    <n v="136"/>
    <x v="3"/>
    <d v="2016-12-06T00:00:00"/>
    <x v="8"/>
    <n v="5011614"/>
    <n v="136"/>
    <n v="1"/>
  </r>
  <r>
    <s v="COUNTY"/>
    <x v="138"/>
    <s v="892020"/>
    <n v="136"/>
    <n v="136"/>
    <x v="3"/>
    <d v="2016-12-09T00:00:00"/>
    <x v="8"/>
    <n v="5016742"/>
    <n v="136"/>
    <n v="1"/>
  </r>
  <r>
    <s v="COUNTY"/>
    <x v="138"/>
    <s v="894729"/>
    <n v="136"/>
    <n v="136"/>
    <x v="3"/>
    <d v="2016-12-16T00:00:00"/>
    <x v="8"/>
    <n v="5011614"/>
    <n v="136"/>
    <n v="1"/>
  </r>
  <r>
    <s v="COUNTY"/>
    <x v="138"/>
    <s v="895956"/>
    <n v="136"/>
    <n v="136"/>
    <x v="3"/>
    <d v="2016-12-20T00:00:00"/>
    <x v="8"/>
    <n v="5011614"/>
    <n v="136"/>
    <n v="1"/>
  </r>
  <r>
    <s v="COUNTY"/>
    <x v="138"/>
    <s v="899110"/>
    <n v="136"/>
    <n v="136"/>
    <x v="3"/>
    <d v="2016-12-27T00:00:00"/>
    <x v="8"/>
    <n v="5011614"/>
    <n v="136"/>
    <n v="1"/>
  </r>
  <r>
    <s v="COUNTY"/>
    <x v="138"/>
    <s v="899158"/>
    <n v="136"/>
    <n v="136"/>
    <x v="3"/>
    <d v="2016-12-29T00:00:00"/>
    <x v="8"/>
    <n v="5016742"/>
    <n v="136"/>
    <n v="1"/>
  </r>
  <r>
    <s v="COUNTY"/>
    <x v="138"/>
    <s v="899185"/>
    <n v="136"/>
    <n v="136"/>
    <x v="3"/>
    <d v="2016-12-30T00:00:00"/>
    <x v="8"/>
    <n v="5011614"/>
    <n v="136"/>
    <n v="1"/>
  </r>
  <r>
    <s v="COUNTY"/>
    <x v="138"/>
    <s v="909970"/>
    <n v="136"/>
    <n v="136"/>
    <x v="3"/>
    <d v="2017-01-10T00:00:00"/>
    <x v="9"/>
    <n v="5011614"/>
    <n v="136"/>
    <n v="1"/>
  </r>
  <r>
    <s v="COUNTY"/>
    <x v="138"/>
    <s v="912665"/>
    <n v="136"/>
    <n v="136"/>
    <x v="3"/>
    <d v="2017-01-13T00:00:00"/>
    <x v="9"/>
    <n v="5011614"/>
    <n v="136"/>
    <n v="1"/>
  </r>
  <r>
    <s v="COUNTY"/>
    <x v="138"/>
    <s v="912777"/>
    <n v="136"/>
    <n v="136"/>
    <x v="3"/>
    <d v="2017-01-17T00:00:00"/>
    <x v="9"/>
    <n v="5011614"/>
    <n v="136"/>
    <n v="1"/>
  </r>
  <r>
    <s v="COUNTY"/>
    <x v="138"/>
    <s v="912780"/>
    <n v="136"/>
    <n v="136"/>
    <x v="3"/>
    <d v="2017-01-17T00:00:00"/>
    <x v="9"/>
    <n v="5016742"/>
    <n v="136"/>
    <n v="1"/>
  </r>
  <r>
    <s v="COUNTY"/>
    <x v="138"/>
    <s v="913931"/>
    <n v="136"/>
    <n v="136"/>
    <x v="3"/>
    <d v="2017-01-24T00:00:00"/>
    <x v="9"/>
    <n v="5011614"/>
    <n v="136"/>
    <n v="1"/>
  </r>
  <r>
    <s v="COUNTY"/>
    <x v="138"/>
    <s v="914239"/>
    <n v="136"/>
    <n v="136"/>
    <x v="3"/>
    <d v="2017-01-27T00:00:00"/>
    <x v="9"/>
    <n v="5011614"/>
    <n v="136"/>
    <n v="1"/>
  </r>
  <r>
    <s v="COUNTY"/>
    <x v="138"/>
    <s v="915211"/>
    <n v="136"/>
    <n v="136"/>
    <x v="3"/>
    <d v="2017-01-30T00:00:00"/>
    <x v="9"/>
    <n v="5016742"/>
    <n v="136"/>
    <n v="1"/>
  </r>
  <r>
    <s v="COUNTY"/>
    <x v="138"/>
    <s v="919396"/>
    <n v="136"/>
    <n v="136"/>
    <x v="3"/>
    <d v="2017-02-07T00:00:00"/>
    <x v="10"/>
    <n v="5016742"/>
    <n v="136"/>
    <n v="1"/>
  </r>
  <r>
    <s v="COUNTY"/>
    <x v="138"/>
    <s v="919403"/>
    <n v="136"/>
    <n v="136"/>
    <x v="3"/>
    <d v="2017-02-07T00:00:00"/>
    <x v="10"/>
    <n v="5011614"/>
    <n v="136"/>
    <n v="1"/>
  </r>
  <r>
    <s v="COUNTY"/>
    <x v="138"/>
    <s v="919491"/>
    <n v="136"/>
    <n v="136"/>
    <x v="3"/>
    <d v="2017-02-10T00:00:00"/>
    <x v="10"/>
    <n v="5011614"/>
    <n v="136"/>
    <n v="1"/>
  </r>
  <r>
    <s v="COUNTY"/>
    <x v="138"/>
    <s v="921000"/>
    <n v="136"/>
    <n v="136"/>
    <x v="3"/>
    <d v="2017-02-14T00:00:00"/>
    <x v="10"/>
    <n v="5011614"/>
    <n v="136"/>
    <n v="1"/>
  </r>
  <r>
    <s v="COUNTY"/>
    <x v="138"/>
    <s v="922903"/>
    <n v="136"/>
    <n v="136"/>
    <x v="3"/>
    <d v="2017-02-21T00:00:00"/>
    <x v="10"/>
    <n v="5011614"/>
    <n v="136"/>
    <n v="1"/>
  </r>
  <r>
    <s v="COUNTY"/>
    <x v="138"/>
    <s v="923954"/>
    <n v="136"/>
    <n v="136"/>
    <x v="3"/>
    <d v="2017-02-24T00:00:00"/>
    <x v="10"/>
    <n v="5011614"/>
    <n v="136"/>
    <n v="1"/>
  </r>
  <r>
    <s v="COUNTY"/>
    <x v="138"/>
    <s v="923957"/>
    <n v="136"/>
    <n v="136"/>
    <x v="3"/>
    <d v="2017-02-24T00:00:00"/>
    <x v="10"/>
    <n v="5016742"/>
    <n v="136"/>
    <n v="1"/>
  </r>
  <r>
    <s v="COUNTY"/>
    <x v="138"/>
    <s v="926260"/>
    <n v="136"/>
    <n v="136"/>
    <x v="3"/>
    <d v="2017-02-28T00:00:00"/>
    <x v="10"/>
    <n v="5011614"/>
    <n v="136"/>
    <n v="1"/>
  </r>
  <r>
    <s v="COUNTY"/>
    <x v="138"/>
    <s v="931591"/>
    <n v="136"/>
    <n v="136"/>
    <x v="3"/>
    <d v="2017-03-07T00:00:00"/>
    <x v="11"/>
    <n v="5011614"/>
    <n v="136"/>
    <n v="1"/>
  </r>
  <r>
    <s v="COUNTY"/>
    <x v="138"/>
    <s v="932053"/>
    <n v="136"/>
    <n v="136"/>
    <x v="3"/>
    <d v="2017-03-10T00:00:00"/>
    <x v="11"/>
    <n v="5011614"/>
    <n v="136"/>
    <n v="1"/>
  </r>
  <r>
    <s v="COUNTY"/>
    <x v="138"/>
    <s v="935024"/>
    <n v="136"/>
    <n v="136"/>
    <x v="3"/>
    <d v="2017-03-14T00:00:00"/>
    <x v="11"/>
    <n v="5016742"/>
    <n v="136"/>
    <n v="1"/>
  </r>
  <r>
    <s v="COUNTY"/>
    <x v="138"/>
    <s v="935027"/>
    <n v="136"/>
    <n v="136"/>
    <x v="3"/>
    <d v="2017-03-14T00:00:00"/>
    <x v="11"/>
    <n v="5011614"/>
    <n v="136"/>
    <n v="1"/>
  </r>
  <r>
    <s v="COUNTY"/>
    <x v="138"/>
    <s v="935134"/>
    <n v="136"/>
    <n v="136"/>
    <x v="3"/>
    <d v="2017-03-21T00:00:00"/>
    <x v="11"/>
    <n v="5011614"/>
    <n v="136"/>
    <n v="1"/>
  </r>
  <r>
    <s v="COUNTY"/>
    <x v="138"/>
    <s v="936711"/>
    <n v="136"/>
    <n v="136"/>
    <x v="3"/>
    <d v="2017-03-24T00:00:00"/>
    <x v="11"/>
    <n v="5011614"/>
    <n v="136"/>
    <n v="1"/>
  </r>
  <r>
    <s v="COUNTY"/>
    <x v="138"/>
    <s v="938987"/>
    <n v="136"/>
    <n v="136"/>
    <x v="3"/>
    <d v="2017-03-28T00:00:00"/>
    <x v="11"/>
    <n v="5011614"/>
    <n v="136"/>
    <n v="1"/>
  </r>
  <r>
    <s v="COUNTY"/>
    <x v="139"/>
    <s v="785382"/>
    <n v="64"/>
    <n v="64"/>
    <x v="3"/>
    <d v="2016-04-11T00:00:00"/>
    <x v="0"/>
    <n v="5780600"/>
    <n v="64"/>
    <n v="1"/>
  </r>
  <r>
    <s v="COUNTY"/>
    <x v="139"/>
    <s v="785544"/>
    <n v="64"/>
    <n v="64"/>
    <x v="3"/>
    <d v="2016-04-13T00:00:00"/>
    <x v="0"/>
    <n v="5780700"/>
    <n v="64"/>
    <n v="1"/>
  </r>
  <r>
    <s v="COUNTY"/>
    <x v="139"/>
    <s v="790310"/>
    <n v="64"/>
    <n v="64"/>
    <x v="3"/>
    <d v="2016-04-18T00:00:00"/>
    <x v="0"/>
    <n v="5781420"/>
    <n v="64"/>
    <n v="1"/>
  </r>
  <r>
    <s v="COUNTY"/>
    <x v="139"/>
    <s v="788195"/>
    <n v="64"/>
    <n v="64"/>
    <x v="3"/>
    <d v="2016-04-20T00:00:00"/>
    <x v="0"/>
    <n v="5780970"/>
    <n v="64"/>
    <n v="1"/>
  </r>
  <r>
    <s v="COUNTY"/>
    <x v="139"/>
    <s v="788338"/>
    <n v="64"/>
    <n v="64"/>
    <x v="3"/>
    <d v="2016-04-22T00:00:00"/>
    <x v="0"/>
    <n v="5781000"/>
    <n v="64"/>
    <n v="1"/>
  </r>
  <r>
    <s v="COUNTY"/>
    <x v="139"/>
    <s v="788354"/>
    <n v="64"/>
    <n v="64"/>
    <x v="3"/>
    <d v="2016-04-22T00:00:00"/>
    <x v="0"/>
    <n v="5781100"/>
    <n v="64"/>
    <n v="1"/>
  </r>
  <r>
    <s v="COUNTY"/>
    <x v="139"/>
    <s v="797794"/>
    <n v="64"/>
    <n v="64"/>
    <x v="3"/>
    <d v="2016-05-04T00:00:00"/>
    <x v="1"/>
    <n v="5776510"/>
    <n v="64"/>
    <n v="1"/>
  </r>
  <r>
    <s v="COUNTY"/>
    <x v="139"/>
    <s v="801287"/>
    <n v="64"/>
    <n v="64"/>
    <x v="3"/>
    <d v="2016-05-18T00:00:00"/>
    <x v="1"/>
    <n v="5782180"/>
    <n v="64"/>
    <n v="1"/>
  </r>
  <r>
    <s v="COUNTY"/>
    <x v="139"/>
    <s v="801977"/>
    <n v="64"/>
    <n v="64"/>
    <x v="3"/>
    <d v="2016-05-27T00:00:00"/>
    <x v="1"/>
    <n v="5726510"/>
    <n v="64"/>
    <n v="1"/>
  </r>
  <r>
    <s v="COUNTY"/>
    <x v="139"/>
    <s v="809167"/>
    <n v="64"/>
    <n v="64"/>
    <x v="3"/>
    <d v="2016-06-01T00:00:00"/>
    <x v="2"/>
    <n v="5782500"/>
    <n v="64"/>
    <n v="1"/>
  </r>
  <r>
    <s v="COUNTY"/>
    <x v="139"/>
    <s v="810516"/>
    <n v="64"/>
    <n v="64"/>
    <x v="3"/>
    <d v="2016-06-06T00:00:00"/>
    <x v="2"/>
    <n v="5011830"/>
    <n v="64"/>
    <n v="1"/>
  </r>
  <r>
    <s v="COUNTY"/>
    <x v="139"/>
    <s v="810551"/>
    <n v="64"/>
    <n v="64"/>
    <x v="3"/>
    <d v="2016-06-06T00:00:00"/>
    <x v="2"/>
    <n v="5741990"/>
    <n v="64"/>
    <n v="1"/>
  </r>
  <r>
    <s v="COUNTY"/>
    <x v="139"/>
    <s v="817086"/>
    <n v="64"/>
    <n v="64"/>
    <x v="3"/>
    <d v="2016-06-24T00:00:00"/>
    <x v="2"/>
    <n v="5783440"/>
    <n v="64"/>
    <n v="1"/>
  </r>
  <r>
    <s v="COUNTY"/>
    <x v="139"/>
    <s v="830253"/>
    <n v="64"/>
    <n v="64"/>
    <x v="3"/>
    <d v="2016-07-19T00:00:00"/>
    <x v="3"/>
    <n v="5784200"/>
    <n v="64"/>
    <n v="1"/>
  </r>
  <r>
    <s v="COUNTY"/>
    <x v="139"/>
    <s v="840459"/>
    <n v="64"/>
    <n v="64"/>
    <x v="3"/>
    <d v="2016-08-09T00:00:00"/>
    <x v="4"/>
    <n v="5785090"/>
    <n v="64"/>
    <n v="1"/>
  </r>
  <r>
    <s v="COUNTY"/>
    <x v="139"/>
    <s v="843545"/>
    <n v="64"/>
    <n v="64"/>
    <x v="3"/>
    <d v="2016-08-23T00:00:00"/>
    <x v="4"/>
    <n v="5785370"/>
    <n v="64"/>
    <n v="1"/>
  </r>
  <r>
    <s v="COUNTY"/>
    <x v="139"/>
    <s v="853148"/>
    <n v="64"/>
    <n v="64"/>
    <x v="3"/>
    <d v="2016-09-01T00:00:00"/>
    <x v="5"/>
    <n v="5786030"/>
    <n v="64"/>
    <n v="1"/>
  </r>
  <r>
    <s v="COUNTY"/>
    <x v="139"/>
    <s v="853179"/>
    <n v="64"/>
    <n v="64"/>
    <x v="3"/>
    <d v="2016-09-02T00:00:00"/>
    <x v="5"/>
    <n v="5786080"/>
    <n v="64"/>
    <n v="1"/>
  </r>
  <r>
    <s v="COUNTY"/>
    <x v="139"/>
    <s v="855296"/>
    <n v="64"/>
    <n v="64"/>
    <x v="3"/>
    <d v="2016-09-12T00:00:00"/>
    <x v="5"/>
    <n v="5786390"/>
    <n v="64"/>
    <n v="1"/>
  </r>
  <r>
    <s v="COUNTY"/>
    <x v="139"/>
    <s v="855297"/>
    <n v="64"/>
    <n v="64"/>
    <x v="3"/>
    <d v="2016-09-12T00:00:00"/>
    <x v="5"/>
    <n v="5786430"/>
    <n v="64"/>
    <n v="1"/>
  </r>
  <r>
    <s v="COUNTY"/>
    <x v="139"/>
    <s v="856436"/>
    <n v="64"/>
    <n v="64"/>
    <x v="3"/>
    <d v="2016-09-16T00:00:00"/>
    <x v="5"/>
    <n v="5786620"/>
    <n v="64"/>
    <n v="1"/>
  </r>
  <r>
    <s v="COUNTY"/>
    <x v="139"/>
    <s v="858757"/>
    <n v="64"/>
    <n v="64"/>
    <x v="3"/>
    <d v="2016-09-22T00:00:00"/>
    <x v="5"/>
    <n v="5786750"/>
    <n v="64"/>
    <n v="1"/>
  </r>
  <r>
    <s v="COUNTY"/>
    <x v="139"/>
    <s v="869621"/>
    <n v="64"/>
    <n v="64"/>
    <x v="3"/>
    <d v="2016-10-14T00:00:00"/>
    <x v="6"/>
    <n v="5787400"/>
    <n v="64"/>
    <n v="1"/>
  </r>
  <r>
    <s v="COUNTY"/>
    <x v="139"/>
    <s v="872822"/>
    <n v="64"/>
    <n v="64"/>
    <x v="3"/>
    <d v="2016-10-27T00:00:00"/>
    <x v="6"/>
    <n v="5784200"/>
    <n v="64"/>
    <n v="1"/>
  </r>
  <r>
    <s v="COUNTY"/>
    <x v="139"/>
    <s v="879723"/>
    <n v="64"/>
    <n v="64"/>
    <x v="3"/>
    <d v="2016-11-03T00:00:00"/>
    <x v="7"/>
    <n v="5773590"/>
    <n v="64"/>
    <n v="1"/>
  </r>
  <r>
    <s v="COUNTY"/>
    <x v="139"/>
    <s v="879724"/>
    <n v="64"/>
    <n v="64"/>
    <x v="3"/>
    <d v="2016-11-03T00:00:00"/>
    <x v="7"/>
    <n v="5773590"/>
    <n v="64"/>
    <n v="1"/>
  </r>
  <r>
    <s v="COUNTY"/>
    <x v="139"/>
    <s v="879765"/>
    <n v="64"/>
    <n v="64"/>
    <x v="3"/>
    <d v="2016-11-04T00:00:00"/>
    <x v="7"/>
    <n v="5010484"/>
    <n v="64"/>
    <n v="1"/>
  </r>
  <r>
    <s v="COUNTY"/>
    <x v="139"/>
    <s v="891873"/>
    <n v="64"/>
    <n v="64"/>
    <x v="3"/>
    <d v="2016-12-05T00:00:00"/>
    <x v="8"/>
    <n v="5010779"/>
    <n v="64"/>
    <n v="1"/>
  </r>
  <r>
    <s v="COUNTY"/>
    <x v="139"/>
    <s v="909558"/>
    <n v="64"/>
    <n v="64"/>
    <x v="3"/>
    <d v="2017-01-03T00:00:00"/>
    <x v="9"/>
    <n v="5775740"/>
    <n v="64"/>
    <n v="1"/>
  </r>
  <r>
    <s v="COUNTY"/>
    <x v="139"/>
    <s v="913943"/>
    <n v="64"/>
    <n v="64"/>
    <x v="3"/>
    <d v="2017-01-25T00:00:00"/>
    <x v="9"/>
    <n v="5011614"/>
    <n v="64"/>
    <n v="1"/>
  </r>
  <r>
    <s v="COUNTY"/>
    <x v="139"/>
    <s v="918422"/>
    <n v="64"/>
    <n v="64"/>
    <x v="3"/>
    <d v="2017-02-01T00:00:00"/>
    <x v="10"/>
    <n v="5790230"/>
    <n v="64"/>
    <n v="1"/>
  </r>
  <r>
    <s v="COUNTY"/>
    <x v="139"/>
    <s v="919353"/>
    <n v="64"/>
    <n v="64"/>
    <x v="3"/>
    <d v="2017-02-03T00:00:00"/>
    <x v="10"/>
    <n v="5790390"/>
    <n v="64"/>
    <n v="1"/>
  </r>
  <r>
    <s v="COUNTY"/>
    <x v="139"/>
    <s v="929303"/>
    <n v="64"/>
    <n v="64"/>
    <x v="3"/>
    <d v="2017-03-03T00:00:00"/>
    <x v="11"/>
    <n v="5791140"/>
    <n v="64"/>
    <n v="1"/>
  </r>
  <r>
    <s v="COUNTY"/>
    <x v="139"/>
    <s v="935067"/>
    <n v="64"/>
    <n v="64"/>
    <x v="3"/>
    <d v="2017-03-16T00:00:00"/>
    <x v="11"/>
    <n v="5775810"/>
    <n v="64"/>
    <n v="1"/>
  </r>
  <r>
    <s v="COUNTY"/>
    <x v="139"/>
    <s v="935068"/>
    <n v="64"/>
    <n v="64"/>
    <x v="3"/>
    <d v="2017-03-16T00:00:00"/>
    <x v="11"/>
    <n v="5790390"/>
    <n v="64"/>
    <n v="1"/>
  </r>
  <r>
    <s v="COUNTY"/>
    <x v="139"/>
    <s v="939135"/>
    <n v="64"/>
    <n v="64"/>
    <x v="3"/>
    <d v="2017-03-30T00:00:00"/>
    <x v="11"/>
    <n v="5791930"/>
    <n v="64"/>
    <n v="1"/>
  </r>
  <r>
    <s v="COUNTY"/>
    <x v="140"/>
    <s v="782429"/>
    <n v="117"/>
    <n v="117"/>
    <x v="3"/>
    <d v="2016-04-05T00:00:00"/>
    <x v="0"/>
    <n v="5780070"/>
    <n v="117"/>
    <n v="1"/>
  </r>
  <r>
    <s v="COUNTY"/>
    <x v="140"/>
    <s v="782431"/>
    <n v="117"/>
    <n v="117"/>
    <x v="3"/>
    <d v="2016-04-05T00:00:00"/>
    <x v="0"/>
    <n v="5776510"/>
    <n v="117"/>
    <n v="1"/>
  </r>
  <r>
    <s v="COUNTY"/>
    <x v="140"/>
    <s v="786759"/>
    <n v="117"/>
    <n v="117"/>
    <x v="3"/>
    <d v="2016-04-15T00:00:00"/>
    <x v="0"/>
    <n v="5776510"/>
    <n v="117"/>
    <n v="1"/>
  </r>
  <r>
    <s v="COUNTY"/>
    <x v="140"/>
    <s v="788376"/>
    <n v="117"/>
    <n v="117"/>
    <x v="3"/>
    <d v="2016-04-25T00:00:00"/>
    <x v="0"/>
    <n v="5776510"/>
    <n v="117"/>
    <n v="1"/>
  </r>
  <r>
    <s v="COUNTY"/>
    <x v="140"/>
    <s v="797659"/>
    <n v="117"/>
    <n v="117"/>
    <x v="3"/>
    <d v="2016-05-02T00:00:00"/>
    <x v="1"/>
    <n v="5781000"/>
    <n v="117"/>
    <n v="1"/>
  </r>
  <r>
    <s v="COUNTY"/>
    <x v="140"/>
    <s v="798431"/>
    <n v="117"/>
    <n v="117"/>
    <x v="3"/>
    <d v="2016-05-02T00:00:00"/>
    <x v="1"/>
    <n v="5757130"/>
    <n v="117"/>
    <n v="1"/>
  </r>
  <r>
    <s v="SpokCity"/>
    <x v="140"/>
    <s v="798343"/>
    <n v="117"/>
    <n v="117"/>
    <x v="3"/>
    <d v="2016-05-05T00:00:00"/>
    <x v="1"/>
    <n v="5719150"/>
    <n v="117"/>
    <n v="1"/>
  </r>
  <r>
    <s v="COUNTY"/>
    <x v="140"/>
    <s v="801128"/>
    <n v="117"/>
    <n v="117"/>
    <x v="3"/>
    <d v="2016-05-10T00:00:00"/>
    <x v="1"/>
    <n v="5776510"/>
    <n v="117"/>
    <n v="1"/>
  </r>
  <r>
    <s v="COUNTY"/>
    <x v="140"/>
    <s v="801288"/>
    <n v="117"/>
    <n v="117"/>
    <x v="3"/>
    <d v="2016-05-18T00:00:00"/>
    <x v="1"/>
    <n v="5781160"/>
    <n v="117"/>
    <n v="1"/>
  </r>
  <r>
    <s v="COUNTY"/>
    <x v="140"/>
    <s v="801296"/>
    <n v="117"/>
    <n v="117"/>
    <x v="3"/>
    <d v="2016-05-18T00:00:00"/>
    <x v="1"/>
    <n v="5776510"/>
    <n v="117"/>
    <n v="1"/>
  </r>
  <r>
    <s v="COUNTY"/>
    <x v="140"/>
    <s v="801461"/>
    <n v="117"/>
    <n v="117"/>
    <x v="3"/>
    <d v="2016-05-25T00:00:00"/>
    <x v="1"/>
    <n v="5776510"/>
    <n v="117"/>
    <n v="1"/>
  </r>
  <r>
    <s v="COUNTY"/>
    <x v="140"/>
    <s v="811010"/>
    <n v="117"/>
    <n v="117"/>
    <x v="3"/>
    <d v="2016-06-01T00:00:00"/>
    <x v="2"/>
    <n v="5757130"/>
    <n v="117"/>
    <n v="1"/>
  </r>
  <r>
    <s v="COUNTY"/>
    <x v="140"/>
    <s v="811000"/>
    <n v="117"/>
    <n v="117"/>
    <x v="3"/>
    <d v="2016-06-07T00:00:00"/>
    <x v="2"/>
    <n v="5781160"/>
    <n v="117"/>
    <n v="1"/>
  </r>
  <r>
    <s v="COUNTY"/>
    <x v="140"/>
    <s v="811004"/>
    <n v="117"/>
    <n v="117"/>
    <x v="3"/>
    <d v="2016-06-07T00:00:00"/>
    <x v="2"/>
    <n v="5776510"/>
    <n v="117"/>
    <n v="1"/>
  </r>
  <r>
    <s v="COUNTY"/>
    <x v="140"/>
    <s v="817308"/>
    <n v="117"/>
    <n v="117"/>
    <x v="3"/>
    <d v="2016-06-29T00:00:00"/>
    <x v="2"/>
    <n v="5757130"/>
    <n v="117"/>
    <n v="1"/>
  </r>
  <r>
    <s v="COUNTY"/>
    <x v="140"/>
    <s v="817904"/>
    <n v="117"/>
    <n v="117"/>
    <x v="3"/>
    <d v="2016-06-30T00:00:00"/>
    <x v="2"/>
    <n v="5781160"/>
    <n v="117"/>
    <n v="1"/>
  </r>
  <r>
    <s v="COUNTY"/>
    <x v="140"/>
    <s v="820422"/>
    <n v="117"/>
    <n v="117"/>
    <x v="3"/>
    <d v="2016-07-01T00:00:00"/>
    <x v="3"/>
    <n v="5782180"/>
    <n v="117"/>
    <n v="1"/>
  </r>
  <r>
    <s v="COUNTY"/>
    <x v="140"/>
    <s v="827709"/>
    <n v="117"/>
    <n v="117"/>
    <x v="3"/>
    <d v="2016-07-05T00:00:00"/>
    <x v="3"/>
    <n v="5783440"/>
    <n v="117"/>
    <n v="1"/>
  </r>
  <r>
    <s v="COUNTY"/>
    <x v="140"/>
    <s v="830359"/>
    <n v="117"/>
    <n v="117"/>
    <x v="3"/>
    <d v="2016-07-22T00:00:00"/>
    <x v="3"/>
    <n v="5781160"/>
    <n v="117"/>
    <n v="1"/>
  </r>
  <r>
    <s v="COUNTY"/>
    <x v="140"/>
    <s v="830451"/>
    <n v="117"/>
    <n v="117"/>
    <x v="3"/>
    <d v="2016-07-27T00:00:00"/>
    <x v="3"/>
    <n v="5782180"/>
    <n v="117"/>
    <n v="1"/>
  </r>
  <r>
    <s v="COUNTY"/>
    <x v="140"/>
    <s v="836512"/>
    <n v="117"/>
    <n v="117"/>
    <x v="3"/>
    <d v="2016-08-02T00:00:00"/>
    <x v="4"/>
    <n v="5781160"/>
    <n v="117"/>
    <n v="1"/>
  </r>
  <r>
    <s v="COUNTY"/>
    <x v="140"/>
    <s v="843407"/>
    <n v="117"/>
    <n v="117"/>
    <x v="3"/>
    <d v="2016-08-17T00:00:00"/>
    <x v="4"/>
    <n v="5781160"/>
    <n v="117"/>
    <n v="1"/>
  </r>
  <r>
    <s v="COUNTY"/>
    <x v="140"/>
    <s v="843439"/>
    <n v="117"/>
    <n v="117"/>
    <x v="3"/>
    <d v="2016-08-17T00:00:00"/>
    <x v="4"/>
    <n v="5757130"/>
    <n v="117"/>
    <n v="1"/>
  </r>
  <r>
    <s v="COUNTY"/>
    <x v="140"/>
    <s v="843597"/>
    <n v="117"/>
    <n v="117"/>
    <x v="3"/>
    <d v="2016-08-24T00:00:00"/>
    <x v="4"/>
    <n v="5757130"/>
    <n v="117"/>
    <n v="1"/>
  </r>
  <r>
    <s v="COUNTY"/>
    <x v="140"/>
    <s v="845613"/>
    <n v="117"/>
    <n v="117"/>
    <x v="3"/>
    <d v="2016-08-30T00:00:00"/>
    <x v="4"/>
    <n v="5781160"/>
    <n v="117"/>
    <n v="1"/>
  </r>
  <r>
    <s v="AWH"/>
    <x v="140"/>
    <s v="846412"/>
    <n v="117"/>
    <n v="117"/>
    <x v="3"/>
    <d v="2016-08-31T00:00:00"/>
    <x v="4"/>
    <n v="5013646"/>
    <n v="117"/>
    <n v="1"/>
  </r>
  <r>
    <s v="COUNTY"/>
    <x v="140"/>
    <s v="853291"/>
    <n v="117"/>
    <n v="117"/>
    <x v="3"/>
    <d v="2016-09-09T00:00:00"/>
    <x v="5"/>
    <n v="5781160"/>
    <n v="117"/>
    <n v="1"/>
  </r>
  <r>
    <s v="COUNTY"/>
    <x v="140"/>
    <s v="855674"/>
    <n v="117"/>
    <n v="117"/>
    <x v="3"/>
    <d v="2016-09-13T00:00:00"/>
    <x v="5"/>
    <n v="5784200"/>
    <n v="117"/>
    <n v="1"/>
  </r>
  <r>
    <s v="COUNTY"/>
    <x v="140"/>
    <s v="856409"/>
    <n v="117"/>
    <n v="117"/>
    <x v="3"/>
    <d v="2016-09-15T00:00:00"/>
    <x v="5"/>
    <n v="5786430"/>
    <n v="117"/>
    <n v="1"/>
  </r>
  <r>
    <s v="COUNTY"/>
    <x v="140"/>
    <s v="856479"/>
    <n v="117"/>
    <n v="117"/>
    <x v="3"/>
    <d v="2016-09-19T00:00:00"/>
    <x v="5"/>
    <n v="5786620"/>
    <n v="117"/>
    <n v="1"/>
  </r>
  <r>
    <s v="COUNTY"/>
    <x v="140"/>
    <s v="860644"/>
    <n v="117"/>
    <n v="117"/>
    <x v="3"/>
    <d v="2016-09-28T00:00:00"/>
    <x v="5"/>
    <n v="5781160"/>
    <n v="117"/>
    <n v="1"/>
  </r>
  <r>
    <s v="COUNTY"/>
    <x v="140"/>
    <s v="860665"/>
    <n v="117"/>
    <n v="117"/>
    <x v="3"/>
    <d v="2016-09-29T00:00:00"/>
    <x v="5"/>
    <n v="5786750"/>
    <n v="117"/>
    <n v="1"/>
  </r>
  <r>
    <s v="COUNTY"/>
    <x v="140"/>
    <s v="869488"/>
    <n v="117"/>
    <n v="117"/>
    <x v="3"/>
    <d v="2016-10-10T00:00:00"/>
    <x v="6"/>
    <n v="5781160"/>
    <n v="117"/>
    <n v="1"/>
  </r>
  <r>
    <s v="COUNTY"/>
    <x v="140"/>
    <s v="871090"/>
    <n v="117"/>
    <n v="117"/>
    <x v="3"/>
    <d v="2016-10-20T00:00:00"/>
    <x v="6"/>
    <n v="5781160"/>
    <n v="117"/>
    <n v="1"/>
  </r>
  <r>
    <s v="COUNTY"/>
    <x v="140"/>
    <s v="879761"/>
    <n v="117"/>
    <n v="117"/>
    <x v="3"/>
    <d v="2016-11-04T00:00:00"/>
    <x v="7"/>
    <n v="5773590"/>
    <n v="117"/>
    <n v="1"/>
  </r>
  <r>
    <s v="COUNTY"/>
    <x v="140"/>
    <s v="879763"/>
    <n v="117"/>
    <n v="117"/>
    <x v="3"/>
    <d v="2016-11-04T00:00:00"/>
    <x v="7"/>
    <n v="5773590"/>
    <n v="117"/>
    <n v="1"/>
  </r>
  <r>
    <s v="COUNTY"/>
    <x v="140"/>
    <s v="879773"/>
    <n v="117"/>
    <n v="117"/>
    <x v="3"/>
    <d v="2016-11-07T00:00:00"/>
    <x v="7"/>
    <n v="5784200"/>
    <n v="117"/>
    <n v="1"/>
  </r>
  <r>
    <s v="COUNTY"/>
    <x v="140"/>
    <s v="879775"/>
    <n v="117"/>
    <n v="117"/>
    <x v="3"/>
    <d v="2016-11-07T00:00:00"/>
    <x v="7"/>
    <n v="5781160"/>
    <n v="117"/>
    <n v="1"/>
  </r>
  <r>
    <s v="COUNTY"/>
    <x v="140"/>
    <s v="879852"/>
    <n v="117"/>
    <n v="117"/>
    <x v="3"/>
    <d v="2016-11-08T00:00:00"/>
    <x v="7"/>
    <n v="5773590"/>
    <n v="117"/>
    <n v="1"/>
  </r>
  <r>
    <s v="COUNTY"/>
    <x v="140"/>
    <s v="879854"/>
    <n v="117"/>
    <n v="117"/>
    <x v="3"/>
    <d v="2016-11-08T00:00:00"/>
    <x v="7"/>
    <n v="5773590"/>
    <n v="117"/>
    <n v="1"/>
  </r>
  <r>
    <s v="COUNTY"/>
    <x v="140"/>
    <s v="880505"/>
    <n v="117"/>
    <n v="117"/>
    <x v="3"/>
    <d v="2016-11-09T00:00:00"/>
    <x v="7"/>
    <n v="5773590"/>
    <n v="117"/>
    <n v="1"/>
  </r>
  <r>
    <s v="COUNTY"/>
    <x v="140"/>
    <s v="880507"/>
    <n v="117"/>
    <n v="117"/>
    <x v="3"/>
    <d v="2016-11-09T00:00:00"/>
    <x v="7"/>
    <n v="5773590"/>
    <n v="117"/>
    <n v="1"/>
  </r>
  <r>
    <s v="COUNTY"/>
    <x v="140"/>
    <s v="880671"/>
    <n v="117"/>
    <n v="117"/>
    <x v="3"/>
    <d v="2016-11-11T00:00:00"/>
    <x v="7"/>
    <n v="5781160"/>
    <n v="117"/>
    <n v="1"/>
  </r>
  <r>
    <s v="COUNTY"/>
    <x v="140"/>
    <s v="881250"/>
    <n v="117"/>
    <n v="117"/>
    <x v="3"/>
    <d v="2016-11-16T00:00:00"/>
    <x v="7"/>
    <n v="5784200"/>
    <n v="117"/>
    <n v="1"/>
  </r>
  <r>
    <s v="COUNTY"/>
    <x v="140"/>
    <s v="881252"/>
    <n v="117"/>
    <n v="117"/>
    <x v="3"/>
    <d v="2016-11-16T00:00:00"/>
    <x v="7"/>
    <n v="5781160"/>
    <n v="117"/>
    <n v="1"/>
  </r>
  <r>
    <s v="COUNTY"/>
    <x v="140"/>
    <s v="883512"/>
    <n v="117"/>
    <n v="117"/>
    <x v="3"/>
    <d v="2016-11-17T00:00:00"/>
    <x v="7"/>
    <n v="5784200"/>
    <n v="117"/>
    <n v="1"/>
  </r>
  <r>
    <s v="COUNTY"/>
    <x v="140"/>
    <s v="883514"/>
    <n v="117"/>
    <n v="117"/>
    <x v="3"/>
    <d v="2016-11-17T00:00:00"/>
    <x v="7"/>
    <n v="5781160"/>
    <n v="117"/>
    <n v="1"/>
  </r>
  <r>
    <s v="COUNTY"/>
    <x v="140"/>
    <s v="891802"/>
    <n v="117"/>
    <n v="117"/>
    <x v="3"/>
    <d v="2016-12-01T00:00:00"/>
    <x v="8"/>
    <n v="5781160"/>
    <n v="117"/>
    <n v="1"/>
  </r>
  <r>
    <s v="COUNTY"/>
    <x v="140"/>
    <s v="894182"/>
    <n v="117"/>
    <n v="117"/>
    <x v="3"/>
    <d v="2016-12-13T00:00:00"/>
    <x v="8"/>
    <n v="5010779"/>
    <n v="117"/>
    <n v="1"/>
  </r>
  <r>
    <s v="COUNTY"/>
    <x v="140"/>
    <s v="894221"/>
    <n v="117"/>
    <n v="117"/>
    <x v="3"/>
    <d v="2016-12-14T00:00:00"/>
    <x v="8"/>
    <n v="5781160"/>
    <n v="117"/>
    <n v="1"/>
  </r>
  <r>
    <s v="COUNTY"/>
    <x v="140"/>
    <s v="897196"/>
    <n v="117"/>
    <n v="117"/>
    <x v="3"/>
    <d v="2016-12-22T00:00:00"/>
    <x v="8"/>
    <n v="5781160"/>
    <n v="117"/>
    <n v="1"/>
  </r>
  <r>
    <s v="COUNTY"/>
    <x v="140"/>
    <s v="909633"/>
    <n v="117"/>
    <n v="117"/>
    <x v="3"/>
    <d v="2017-01-06T00:00:00"/>
    <x v="9"/>
    <n v="5781160"/>
    <n v="117"/>
    <n v="1"/>
  </r>
  <r>
    <s v="COUNTY"/>
    <x v="140"/>
    <s v="909713"/>
    <n v="117"/>
    <n v="117"/>
    <x v="3"/>
    <d v="2017-01-11T00:00:00"/>
    <x v="9"/>
    <n v="5781160"/>
    <n v="117"/>
    <n v="1"/>
  </r>
  <r>
    <s v="COUNTY"/>
    <x v="140"/>
    <s v="912897"/>
    <n v="117"/>
    <n v="117"/>
    <x v="3"/>
    <d v="2017-01-18T00:00:00"/>
    <x v="9"/>
    <n v="5781160"/>
    <n v="117"/>
    <n v="1"/>
  </r>
  <r>
    <s v="COUNTY"/>
    <x v="140"/>
    <s v="914209"/>
    <n v="117"/>
    <n v="117"/>
    <x v="3"/>
    <d v="2017-01-26T00:00:00"/>
    <x v="9"/>
    <n v="5775740"/>
    <n v="117"/>
    <n v="1"/>
  </r>
  <r>
    <s v="COUNTY"/>
    <x v="140"/>
    <s v="919354"/>
    <n v="117"/>
    <n v="117"/>
    <x v="3"/>
    <d v="2017-02-03T00:00:00"/>
    <x v="10"/>
    <n v="5781160"/>
    <n v="117"/>
    <n v="1"/>
  </r>
  <r>
    <s v="COUNTY"/>
    <x v="140"/>
    <s v="919480"/>
    <n v="117"/>
    <n v="117"/>
    <x v="3"/>
    <d v="2017-02-10T00:00:00"/>
    <x v="10"/>
    <n v="5781160"/>
    <n v="117"/>
    <n v="1"/>
  </r>
  <r>
    <s v="COUNTY"/>
    <x v="140"/>
    <s v="920985"/>
    <n v="117"/>
    <n v="117"/>
    <x v="3"/>
    <d v="2017-02-14T00:00:00"/>
    <x v="10"/>
    <n v="5781160"/>
    <n v="117"/>
    <n v="1"/>
  </r>
  <r>
    <s v="COUNTY"/>
    <x v="140"/>
    <s v="928901"/>
    <n v="117"/>
    <n v="117"/>
    <x v="3"/>
    <d v="2017-03-01T00:00:00"/>
    <x v="11"/>
    <n v="5790390"/>
    <n v="117"/>
    <n v="1"/>
  </r>
  <r>
    <s v="COUNTY"/>
    <x v="140"/>
    <s v="931963"/>
    <n v="117"/>
    <n v="117"/>
    <x v="3"/>
    <d v="2017-03-08T00:00:00"/>
    <x v="11"/>
    <n v="5775740"/>
    <n v="117"/>
    <n v="1"/>
  </r>
  <r>
    <s v="COUNTY"/>
    <x v="140"/>
    <s v="932046"/>
    <n v="117"/>
    <n v="117"/>
    <x v="3"/>
    <d v="2017-03-10T00:00:00"/>
    <x v="11"/>
    <n v="5775740"/>
    <n v="117"/>
    <n v="1"/>
  </r>
  <r>
    <s v="COUNTY"/>
    <x v="140"/>
    <s v="935039"/>
    <n v="117"/>
    <n v="117"/>
    <x v="3"/>
    <d v="2017-03-15T00:00:00"/>
    <x v="11"/>
    <n v="5781160"/>
    <n v="117"/>
    <n v="1"/>
  </r>
  <r>
    <s v="COUNTY"/>
    <x v="140"/>
    <s v="935099"/>
    <n v="117"/>
    <n v="117"/>
    <x v="3"/>
    <d v="2017-03-20T00:00:00"/>
    <x v="11"/>
    <n v="5791140"/>
    <n v="117"/>
    <n v="1"/>
  </r>
  <r>
    <s v="COUNTY"/>
    <x v="140"/>
    <s v="935136"/>
    <n v="117"/>
    <n v="117"/>
    <x v="3"/>
    <d v="2017-03-21T00:00:00"/>
    <x v="11"/>
    <n v="5781160"/>
    <n v="117"/>
    <n v="1"/>
  </r>
  <r>
    <s v="COUNTY"/>
    <x v="140"/>
    <s v="935146"/>
    <n v="117"/>
    <n v="117"/>
    <x v="3"/>
    <d v="2017-03-21T00:00:00"/>
    <x v="11"/>
    <n v="5791140"/>
    <n v="117"/>
    <n v="1"/>
  </r>
  <r>
    <s v="COUNTY"/>
    <x v="140"/>
    <s v="935158"/>
    <n v="117"/>
    <n v="117"/>
    <x v="3"/>
    <d v="2017-03-22T00:00:00"/>
    <x v="11"/>
    <n v="5781160"/>
    <n v="117"/>
    <n v="1"/>
  </r>
  <r>
    <s v="COUNTY"/>
    <x v="140"/>
    <s v="939023"/>
    <n v="117"/>
    <n v="117"/>
    <x v="3"/>
    <d v="2017-03-29T00:00:00"/>
    <x v="11"/>
    <n v="5781160"/>
    <n v="117"/>
    <n v="1"/>
  </r>
  <r>
    <s v="COUNTY"/>
    <x v="140"/>
    <s v="782348"/>
    <n v="117"/>
    <n v="117"/>
    <x v="3"/>
    <d v="2016-04-01T00:00:00"/>
    <x v="0"/>
    <n v="5780390"/>
    <n v="117"/>
    <n v="1"/>
  </r>
  <r>
    <s v="COUNTY"/>
    <x v="140"/>
    <s v="788350"/>
    <n v="117"/>
    <n v="117"/>
    <x v="3"/>
    <d v="2016-04-22T00:00:00"/>
    <x v="0"/>
    <n v="5780700"/>
    <n v="117"/>
    <n v="1"/>
  </r>
  <r>
    <s v="COUNTY"/>
    <x v="140"/>
    <s v="790314"/>
    <n v="117"/>
    <n v="117"/>
    <x v="3"/>
    <d v="2016-04-22T00:00:00"/>
    <x v="0"/>
    <n v="5781420"/>
    <n v="117"/>
    <n v="1"/>
  </r>
  <r>
    <s v="COUNTY"/>
    <x v="140"/>
    <s v="789125"/>
    <n v="117"/>
    <n v="117"/>
    <x v="3"/>
    <d v="2016-04-28T00:00:00"/>
    <x v="0"/>
    <n v="5780970"/>
    <n v="117"/>
    <n v="1"/>
  </r>
  <r>
    <s v="COUNTY"/>
    <x v="140"/>
    <s v="797657"/>
    <n v="117"/>
    <n v="117"/>
    <x v="3"/>
    <d v="2016-05-02T00:00:00"/>
    <x v="1"/>
    <n v="5776510"/>
    <n v="117"/>
    <n v="1"/>
  </r>
  <r>
    <s v="COUNTY"/>
    <x v="140"/>
    <s v="797661"/>
    <n v="117"/>
    <n v="117"/>
    <x v="3"/>
    <d v="2016-05-02T00:00:00"/>
    <x v="1"/>
    <n v="5781100"/>
    <n v="117"/>
    <n v="1"/>
  </r>
  <r>
    <s v="COUNTY"/>
    <x v="140"/>
    <s v="803847"/>
    <n v="117"/>
    <n v="117"/>
    <x v="3"/>
    <d v="2016-05-03T00:00:00"/>
    <x v="1"/>
    <n v="5780070"/>
    <n v="117"/>
    <n v="1"/>
  </r>
  <r>
    <s v="COUNTY"/>
    <x v="140"/>
    <s v="801352"/>
    <n v="117"/>
    <n v="117"/>
    <x v="3"/>
    <d v="2016-05-19T00:00:00"/>
    <x v="1"/>
    <n v="5780600"/>
    <n v="117"/>
    <n v="1"/>
  </r>
  <r>
    <s v="COUNTY"/>
    <x v="140"/>
    <s v="803145"/>
    <n v="117"/>
    <n v="117"/>
    <x v="3"/>
    <d v="2016-05-31T00:00:00"/>
    <x v="1"/>
    <n v="5726510"/>
    <n v="117"/>
    <n v="1"/>
  </r>
  <r>
    <s v="COUNTY"/>
    <x v="140"/>
    <s v="813252"/>
    <n v="117"/>
    <n v="117"/>
    <x v="3"/>
    <d v="2016-06-08T00:00:00"/>
    <x v="2"/>
    <n v="5011830"/>
    <n v="117"/>
    <n v="1"/>
  </r>
  <r>
    <s v="COUNTY"/>
    <x v="140"/>
    <s v="818448"/>
    <n v="117"/>
    <n v="117"/>
    <x v="3"/>
    <d v="2016-06-09T00:00:00"/>
    <x v="2"/>
    <n v="5741990"/>
    <n v="117"/>
    <n v="1"/>
  </r>
  <r>
    <s v="COUNTY"/>
    <x v="140"/>
    <s v="815609"/>
    <n v="117"/>
    <n v="117"/>
    <x v="3"/>
    <d v="2016-06-14T00:00:00"/>
    <x v="2"/>
    <n v="5776510"/>
    <n v="117"/>
    <n v="1"/>
  </r>
  <r>
    <s v="COUNTY"/>
    <x v="140"/>
    <s v="829428"/>
    <n v="117"/>
    <n v="117"/>
    <x v="3"/>
    <d v="2016-07-15T00:00:00"/>
    <x v="3"/>
    <n v="5783440"/>
    <n v="117"/>
    <n v="1"/>
  </r>
  <r>
    <s v="COUNTY"/>
    <x v="140"/>
    <s v="830259"/>
    <n v="117"/>
    <n v="117"/>
    <x v="3"/>
    <d v="2016-07-19T00:00:00"/>
    <x v="3"/>
    <n v="5782500"/>
    <n v="117"/>
    <n v="1"/>
  </r>
  <r>
    <s v="COUNTY"/>
    <x v="140"/>
    <s v="840089"/>
    <n v="117"/>
    <n v="117"/>
    <x v="3"/>
    <d v="2016-08-03T00:00:00"/>
    <x v="4"/>
    <n v="5782180"/>
    <n v="117"/>
    <n v="1"/>
  </r>
  <r>
    <s v="COUNTY"/>
    <x v="140"/>
    <s v="844020"/>
    <n v="117"/>
    <n v="117"/>
    <x v="3"/>
    <d v="2016-08-25T00:00:00"/>
    <x v="4"/>
    <n v="5785370"/>
    <n v="117"/>
    <n v="1"/>
  </r>
  <r>
    <s v="COUNTY"/>
    <x v="140"/>
    <s v="845680"/>
    <n v="117"/>
    <n v="117"/>
    <x v="3"/>
    <d v="2016-08-30T00:00:00"/>
    <x v="4"/>
    <n v="5785090"/>
    <n v="117"/>
    <n v="1"/>
  </r>
  <r>
    <s v="SpokCity"/>
    <x v="140"/>
    <s v="853258"/>
    <n v="117"/>
    <n v="117"/>
    <x v="3"/>
    <d v="2016-09-08T00:00:00"/>
    <x v="5"/>
    <n v="5719150"/>
    <n v="117"/>
    <n v="1"/>
  </r>
  <r>
    <s v="COUNTY"/>
    <x v="140"/>
    <s v="854972"/>
    <n v="117"/>
    <n v="117"/>
    <x v="3"/>
    <d v="2016-09-08T00:00:00"/>
    <x v="5"/>
    <n v="5757130"/>
    <n v="117"/>
    <n v="1"/>
  </r>
  <r>
    <s v="COUNTY"/>
    <x v="140"/>
    <s v="857697"/>
    <n v="117"/>
    <n v="117"/>
    <x v="3"/>
    <d v="2016-09-20T00:00:00"/>
    <x v="5"/>
    <n v="5786030"/>
    <n v="117"/>
    <n v="1"/>
  </r>
  <r>
    <s v="COUNTY"/>
    <x v="140"/>
    <s v="858755"/>
    <n v="117"/>
    <n v="117"/>
    <x v="3"/>
    <d v="2016-09-22T00:00:00"/>
    <x v="5"/>
    <n v="5786080"/>
    <n v="117"/>
    <n v="1"/>
  </r>
  <r>
    <s v="COUNTY"/>
    <x v="140"/>
    <s v="858847"/>
    <n v="117"/>
    <n v="117"/>
    <x v="3"/>
    <d v="2016-09-26T00:00:00"/>
    <x v="5"/>
    <n v="5786620"/>
    <n v="117"/>
    <n v="1"/>
  </r>
  <r>
    <s v="COUNTY"/>
    <x v="140"/>
    <s v="868515"/>
    <n v="117"/>
    <n v="117"/>
    <x v="3"/>
    <d v="2016-10-11T00:00:00"/>
    <x v="6"/>
    <n v="5786390"/>
    <n v="117"/>
    <n v="1"/>
  </r>
  <r>
    <s v="COUNTY"/>
    <x v="140"/>
    <s v="871172"/>
    <n v="117"/>
    <n v="117"/>
    <x v="3"/>
    <d v="2016-10-21T00:00:00"/>
    <x v="6"/>
    <n v="5786750"/>
    <n v="117"/>
    <n v="1"/>
  </r>
  <r>
    <s v="COUNTY"/>
    <x v="140"/>
    <s v="874636"/>
    <n v="117"/>
    <n v="117"/>
    <x v="3"/>
    <d v="2016-10-25T00:00:00"/>
    <x v="6"/>
    <n v="5787400"/>
    <n v="117"/>
    <n v="1"/>
  </r>
  <r>
    <s v="COUNTY"/>
    <x v="140"/>
    <s v="880629"/>
    <n v="117"/>
    <n v="117"/>
    <x v="3"/>
    <d v="2016-11-10T00:00:00"/>
    <x v="7"/>
    <n v="5773590"/>
    <n v="117"/>
    <n v="1"/>
  </r>
  <r>
    <s v="COUNTY"/>
    <x v="140"/>
    <s v="880631"/>
    <n v="117"/>
    <n v="117"/>
    <x v="3"/>
    <d v="2016-11-10T00:00:00"/>
    <x v="7"/>
    <n v="5773590"/>
    <n v="117"/>
    <n v="1"/>
  </r>
  <r>
    <s v="COUNTY"/>
    <x v="140"/>
    <s v="887832"/>
    <n v="117"/>
    <n v="117"/>
    <x v="3"/>
    <d v="2016-11-29T00:00:00"/>
    <x v="7"/>
    <n v="5786430"/>
    <n v="117"/>
    <n v="1"/>
  </r>
  <r>
    <s v="COUNTY"/>
    <x v="140"/>
    <s v="894188"/>
    <n v="117"/>
    <n v="117"/>
    <x v="3"/>
    <d v="2016-12-13T00:00:00"/>
    <x v="8"/>
    <n v="5788550"/>
    <n v="117"/>
    <n v="1"/>
  </r>
  <r>
    <s v="COUNTY"/>
    <x v="140"/>
    <s v="894204"/>
    <n v="117"/>
    <n v="117"/>
    <x v="3"/>
    <d v="2016-12-14T00:00:00"/>
    <x v="8"/>
    <n v="5010484"/>
    <n v="117"/>
    <n v="1"/>
  </r>
  <r>
    <s v="COUNTY"/>
    <x v="140"/>
    <s v="894215"/>
    <n v="117"/>
    <n v="117"/>
    <x v="3"/>
    <d v="2016-12-14T00:00:00"/>
    <x v="8"/>
    <n v="5010779"/>
    <n v="117"/>
    <n v="1"/>
  </r>
  <r>
    <s v="COUNTY"/>
    <x v="140"/>
    <s v="916335"/>
    <n v="117"/>
    <n v="117"/>
    <x v="3"/>
    <d v="2017-01-31T00:00:00"/>
    <x v="9"/>
    <n v="5784200"/>
    <n v="117"/>
    <n v="1"/>
  </r>
  <r>
    <s v="AWH"/>
    <x v="140"/>
    <s v="921020"/>
    <n v="117"/>
    <n v="117"/>
    <x v="3"/>
    <d v="2017-02-01T00:00:00"/>
    <x v="10"/>
    <n v="5013646"/>
    <n v="117"/>
    <n v="1"/>
  </r>
  <r>
    <s v="COUNTY"/>
    <x v="140"/>
    <s v="922997"/>
    <n v="117"/>
    <n v="117"/>
    <x v="3"/>
    <d v="2017-02-01T00:00:00"/>
    <x v="10"/>
    <n v="5784200"/>
    <n v="117"/>
    <n v="1"/>
  </r>
  <r>
    <s v="COUNTY"/>
    <x v="140"/>
    <s v="919333"/>
    <n v="117"/>
    <n v="117"/>
    <x v="3"/>
    <d v="2017-02-02T00:00:00"/>
    <x v="10"/>
    <n v="5011614"/>
    <n v="117"/>
    <n v="1"/>
  </r>
  <r>
    <s v="COUNTY"/>
    <x v="140"/>
    <s v="929302"/>
    <n v="117"/>
    <n v="117"/>
    <x v="3"/>
    <d v="2017-03-03T00:00:00"/>
    <x v="11"/>
    <n v="5790390"/>
    <n v="117"/>
    <n v="1"/>
  </r>
  <r>
    <s v="COUNTY"/>
    <x v="140"/>
    <s v="932312"/>
    <n v="117"/>
    <n v="117"/>
    <x v="3"/>
    <d v="2017-03-06T00:00:00"/>
    <x v="11"/>
    <n v="5781160"/>
    <n v="117"/>
    <n v="1"/>
  </r>
  <r>
    <s v="COUNTY"/>
    <x v="140"/>
    <s v="935018"/>
    <n v="117"/>
    <n v="117"/>
    <x v="3"/>
    <d v="2017-03-14T00:00:00"/>
    <x v="11"/>
    <n v="5790230"/>
    <n v="117"/>
    <n v="1"/>
  </r>
  <r>
    <s v="COUNTY"/>
    <x v="140"/>
    <s v="935092"/>
    <n v="117"/>
    <n v="117"/>
    <x v="3"/>
    <d v="2017-03-20T00:00:00"/>
    <x v="11"/>
    <n v="5775810"/>
    <n v="117"/>
    <n v="1"/>
  </r>
  <r>
    <s v="COUNTY"/>
    <x v="140"/>
    <s v="939136"/>
    <n v="117"/>
    <n v="117"/>
    <x v="3"/>
    <d v="2017-03-30T00:00:00"/>
    <x v="11"/>
    <n v="5790390"/>
    <n v="117"/>
    <n v="1"/>
  </r>
  <r>
    <s v="COUNTY"/>
    <x v="141"/>
    <s v="790409"/>
    <n v="16"/>
    <n v="16"/>
    <x v="3"/>
    <d v="2016-04-29T00:00:00"/>
    <x v="0"/>
    <n v="5726510"/>
    <n v="4"/>
    <n v="4"/>
  </r>
  <r>
    <s v="COUNTY"/>
    <x v="141"/>
    <s v="790410"/>
    <n v="60"/>
    <n v="60"/>
    <x v="3"/>
    <d v="2016-04-29T00:00:00"/>
    <x v="0"/>
    <n v="5766870"/>
    <n v="4"/>
    <n v="15"/>
  </r>
  <r>
    <s v="AWH"/>
    <x v="141"/>
    <s v="790411"/>
    <n v="120"/>
    <n v="120"/>
    <x v="3"/>
    <d v="2016-04-29T00:00:00"/>
    <x v="0"/>
    <n v="5013646"/>
    <n v="4"/>
    <n v="30"/>
  </r>
  <r>
    <s v="COUNTY"/>
    <x v="141"/>
    <s v="790412"/>
    <n v="120"/>
    <n v="120"/>
    <x v="3"/>
    <d v="2016-04-29T00:00:00"/>
    <x v="0"/>
    <n v="5757130"/>
    <n v="4"/>
    <n v="30"/>
  </r>
  <r>
    <s v="COUNTY"/>
    <x v="141"/>
    <s v="790413"/>
    <n v="120"/>
    <n v="120"/>
    <x v="3"/>
    <d v="2016-04-29T00:00:00"/>
    <x v="0"/>
    <n v="5776510"/>
    <n v="4"/>
    <n v="30"/>
  </r>
  <r>
    <s v="COUNTY"/>
    <x v="141"/>
    <s v="790414"/>
    <n v="120"/>
    <n v="120"/>
    <x v="3"/>
    <d v="2016-04-29T00:00:00"/>
    <x v="0"/>
    <n v="5780070"/>
    <n v="4"/>
    <n v="30"/>
  </r>
  <r>
    <s v="SpokCity"/>
    <x v="141"/>
    <s v="790415"/>
    <n v="120"/>
    <n v="120"/>
    <x v="3"/>
    <d v="2016-04-29T00:00:00"/>
    <x v="0"/>
    <n v="5719150"/>
    <n v="4"/>
    <n v="30"/>
  </r>
  <r>
    <s v="COUNTY"/>
    <x v="141"/>
    <s v="790416"/>
    <n v="4"/>
    <n v="4"/>
    <x v="3"/>
    <d v="2016-04-29T00:00:00"/>
    <x v="0"/>
    <n v="5780390"/>
    <n v="4"/>
    <n v="1"/>
  </r>
  <r>
    <s v="COUNTY"/>
    <x v="141"/>
    <s v="790417"/>
    <n v="80"/>
    <n v="80"/>
    <x v="3"/>
    <d v="2016-04-29T00:00:00"/>
    <x v="0"/>
    <n v="5780600"/>
    <n v="4"/>
    <n v="20"/>
  </r>
  <r>
    <s v="COUNTY"/>
    <x v="141"/>
    <s v="790418"/>
    <n v="36"/>
    <n v="36"/>
    <x v="3"/>
    <d v="2016-04-29T00:00:00"/>
    <x v="0"/>
    <n v="5780700"/>
    <n v="4"/>
    <n v="9"/>
  </r>
  <r>
    <s v="COUNTY"/>
    <x v="141"/>
    <s v="790419"/>
    <n v="36"/>
    <n v="36"/>
    <x v="3"/>
    <d v="2016-04-29T00:00:00"/>
    <x v="0"/>
    <n v="5780970"/>
    <n v="4"/>
    <n v="9"/>
  </r>
  <r>
    <s v="COUNTY"/>
    <x v="141"/>
    <s v="790420"/>
    <n v="36"/>
    <n v="36"/>
    <x v="3"/>
    <d v="2016-04-29T00:00:00"/>
    <x v="0"/>
    <n v="5781000"/>
    <n v="4"/>
    <n v="9"/>
  </r>
  <r>
    <s v="COUNTY"/>
    <x v="141"/>
    <s v="790421"/>
    <n v="36"/>
    <n v="36"/>
    <x v="3"/>
    <d v="2016-04-29T00:00:00"/>
    <x v="0"/>
    <n v="5781100"/>
    <n v="4"/>
    <n v="9"/>
  </r>
  <r>
    <s v="COUNTY"/>
    <x v="141"/>
    <s v="790422"/>
    <n v="60"/>
    <n v="60"/>
    <x v="3"/>
    <d v="2016-04-29T00:00:00"/>
    <x v="0"/>
    <n v="5781160"/>
    <n v="4"/>
    <n v="15"/>
  </r>
  <r>
    <s v="COUNTY"/>
    <x v="141"/>
    <s v="803682"/>
    <n v="124"/>
    <n v="124"/>
    <x v="3"/>
    <d v="2016-05-31T00:00:00"/>
    <x v="1"/>
    <n v="5726510"/>
    <n v="4"/>
    <n v="31"/>
  </r>
  <r>
    <s v="AWH"/>
    <x v="141"/>
    <s v="803683"/>
    <n v="124"/>
    <n v="124"/>
    <x v="3"/>
    <d v="2016-05-31T00:00:00"/>
    <x v="1"/>
    <n v="5013646"/>
    <n v="4"/>
    <n v="31"/>
  </r>
  <r>
    <s v="COUNTY"/>
    <x v="141"/>
    <s v="803684"/>
    <n v="124"/>
    <n v="124"/>
    <x v="3"/>
    <d v="2016-05-31T00:00:00"/>
    <x v="1"/>
    <n v="5757130"/>
    <n v="4"/>
    <n v="31"/>
  </r>
  <r>
    <s v="COUNTY"/>
    <x v="141"/>
    <s v="803685"/>
    <n v="112"/>
    <n v="112"/>
    <x v="3"/>
    <d v="2016-05-31T00:00:00"/>
    <x v="1"/>
    <n v="5776510"/>
    <n v="4"/>
    <n v="28"/>
  </r>
  <r>
    <s v="COUNTY"/>
    <x v="141"/>
    <s v="803686"/>
    <n v="12"/>
    <n v="12"/>
    <x v="3"/>
    <d v="2016-05-31T00:00:00"/>
    <x v="1"/>
    <n v="5780070"/>
    <n v="4"/>
    <n v="3"/>
  </r>
  <r>
    <s v="SpokCity"/>
    <x v="141"/>
    <s v="803687"/>
    <n v="124"/>
    <n v="124"/>
    <x v="3"/>
    <d v="2016-05-31T00:00:00"/>
    <x v="1"/>
    <n v="5719150"/>
    <n v="4"/>
    <n v="31"/>
  </r>
  <r>
    <s v="COUNTY"/>
    <x v="141"/>
    <s v="803688"/>
    <n v="76"/>
    <n v="76"/>
    <x v="3"/>
    <d v="2016-05-31T00:00:00"/>
    <x v="1"/>
    <n v="5780600"/>
    <n v="4"/>
    <n v="19"/>
  </r>
  <r>
    <s v="COUNTY"/>
    <x v="141"/>
    <s v="803689"/>
    <n v="8"/>
    <n v="8"/>
    <x v="3"/>
    <d v="2016-05-31T00:00:00"/>
    <x v="1"/>
    <n v="5781000"/>
    <n v="4"/>
    <n v="2"/>
  </r>
  <r>
    <s v="COUNTY"/>
    <x v="141"/>
    <s v="803690"/>
    <n v="8"/>
    <n v="8"/>
    <x v="3"/>
    <d v="2016-05-31T00:00:00"/>
    <x v="1"/>
    <n v="5781100"/>
    <n v="4"/>
    <n v="2"/>
  </r>
  <r>
    <s v="COUNTY"/>
    <x v="141"/>
    <s v="803691"/>
    <n v="124"/>
    <n v="124"/>
    <x v="3"/>
    <d v="2016-05-31T00:00:00"/>
    <x v="1"/>
    <n v="5781160"/>
    <n v="4"/>
    <n v="31"/>
  </r>
  <r>
    <s v="COUNTY"/>
    <x v="141"/>
    <s v="803692"/>
    <n v="56"/>
    <n v="56"/>
    <x v="3"/>
    <d v="2016-05-31T00:00:00"/>
    <x v="1"/>
    <n v="5782180"/>
    <n v="4"/>
    <n v="14"/>
  </r>
  <r>
    <s v="COUNTY"/>
    <x v="141"/>
    <s v="815241"/>
    <n v="12"/>
    <n v="12"/>
    <x v="3"/>
    <d v="2016-06-28T00:00:00"/>
    <x v="2"/>
    <n v="5011830"/>
    <n v="4"/>
    <n v="3"/>
  </r>
  <r>
    <s v="COUNTY"/>
    <x v="141"/>
    <s v="815242"/>
    <n v="16"/>
    <n v="16"/>
    <x v="3"/>
    <d v="2016-06-28T00:00:00"/>
    <x v="2"/>
    <n v="5741990"/>
    <n v="4"/>
    <n v="4"/>
  </r>
  <r>
    <s v="COUNTY"/>
    <x v="141"/>
    <s v="815243"/>
    <n v="56"/>
    <n v="56"/>
    <x v="3"/>
    <d v="2016-06-28T00:00:00"/>
    <x v="2"/>
    <n v="5776510"/>
    <n v="4"/>
    <n v="14"/>
  </r>
  <r>
    <s v="AWH"/>
    <x v="141"/>
    <s v="816939"/>
    <n v="120"/>
    <n v="120"/>
    <x v="3"/>
    <d v="2016-06-28T00:00:00"/>
    <x v="2"/>
    <n v="5013646"/>
    <n v="4"/>
    <n v="30"/>
  </r>
  <r>
    <s v="COUNTY"/>
    <x v="141"/>
    <s v="816940"/>
    <n v="120"/>
    <n v="120"/>
    <x v="3"/>
    <d v="2016-06-28T00:00:00"/>
    <x v="2"/>
    <n v="5757130"/>
    <n v="4"/>
    <n v="30"/>
  </r>
  <r>
    <s v="SpokCity"/>
    <x v="141"/>
    <s v="816941"/>
    <n v="120"/>
    <n v="120"/>
    <x v="3"/>
    <d v="2016-06-28T00:00:00"/>
    <x v="2"/>
    <n v="5719150"/>
    <n v="4"/>
    <n v="30"/>
  </r>
  <r>
    <s v="COUNTY"/>
    <x v="141"/>
    <s v="816942"/>
    <n v="120"/>
    <n v="120"/>
    <x v="3"/>
    <d v="2016-06-28T00:00:00"/>
    <x v="2"/>
    <n v="5781160"/>
    <n v="4"/>
    <n v="30"/>
  </r>
  <r>
    <s v="COUNTY"/>
    <x v="141"/>
    <s v="816943"/>
    <n v="120"/>
    <n v="120"/>
    <x v="3"/>
    <d v="2016-06-28T00:00:00"/>
    <x v="2"/>
    <n v="5782180"/>
    <n v="4"/>
    <n v="30"/>
  </r>
  <r>
    <s v="COUNTY"/>
    <x v="141"/>
    <s v="816944"/>
    <n v="120"/>
    <n v="120"/>
    <x v="3"/>
    <d v="2016-06-28T00:00:00"/>
    <x v="2"/>
    <n v="5782500"/>
    <n v="4"/>
    <n v="30"/>
  </r>
  <r>
    <s v="COUNTY"/>
    <x v="141"/>
    <s v="829701"/>
    <n v="76"/>
    <n v="76"/>
    <x v="3"/>
    <d v="2016-07-29T00:00:00"/>
    <x v="3"/>
    <n v="5782500"/>
    <n v="4"/>
    <n v="19"/>
  </r>
  <r>
    <s v="COUNTY"/>
    <x v="141"/>
    <s v="829702"/>
    <n v="60"/>
    <n v="60"/>
    <x v="3"/>
    <d v="2016-07-29T00:00:00"/>
    <x v="3"/>
    <n v="5783440"/>
    <n v="4"/>
    <n v="15"/>
  </r>
  <r>
    <s v="AWH"/>
    <x v="141"/>
    <s v="829900"/>
    <n v="124"/>
    <n v="124"/>
    <x v="3"/>
    <d v="2016-07-29T00:00:00"/>
    <x v="3"/>
    <n v="5013646"/>
    <n v="4"/>
    <n v="31"/>
  </r>
  <r>
    <s v="COUNTY"/>
    <x v="141"/>
    <s v="829901"/>
    <n v="124"/>
    <n v="124"/>
    <x v="3"/>
    <d v="2016-07-29T00:00:00"/>
    <x v="3"/>
    <n v="5757130"/>
    <n v="4"/>
    <n v="31"/>
  </r>
  <r>
    <s v="SpokCity"/>
    <x v="141"/>
    <s v="829902"/>
    <n v="124"/>
    <n v="124"/>
    <x v="3"/>
    <d v="2016-07-29T00:00:00"/>
    <x v="3"/>
    <n v="5719150"/>
    <n v="4"/>
    <n v="31"/>
  </r>
  <r>
    <s v="COUNTY"/>
    <x v="141"/>
    <s v="829903"/>
    <n v="124"/>
    <n v="124"/>
    <x v="3"/>
    <d v="2016-07-29T00:00:00"/>
    <x v="3"/>
    <n v="5781160"/>
    <n v="4"/>
    <n v="31"/>
  </r>
  <r>
    <s v="COUNTY"/>
    <x v="141"/>
    <s v="829904"/>
    <n v="124"/>
    <n v="124"/>
    <x v="3"/>
    <d v="2016-07-29T00:00:00"/>
    <x v="3"/>
    <n v="5782180"/>
    <n v="4"/>
    <n v="31"/>
  </r>
  <r>
    <s v="COUNTY"/>
    <x v="141"/>
    <s v="829905"/>
    <n v="52"/>
    <n v="52"/>
    <x v="3"/>
    <d v="2016-07-29T00:00:00"/>
    <x v="3"/>
    <n v="5784200"/>
    <n v="4"/>
    <n v="13"/>
  </r>
  <r>
    <s v="COUNTY"/>
    <x v="141"/>
    <s v="844665"/>
    <n v="12"/>
    <n v="12"/>
    <x v="3"/>
    <d v="2016-08-30T00:00:00"/>
    <x v="4"/>
    <n v="5782180"/>
    <n v="4"/>
    <n v="3"/>
  </r>
  <r>
    <s v="COUNTY"/>
    <x v="141"/>
    <s v="844666"/>
    <n v="88"/>
    <n v="88"/>
    <x v="3"/>
    <d v="2016-08-30T00:00:00"/>
    <x v="4"/>
    <n v="5785090"/>
    <n v="4"/>
    <n v="22"/>
  </r>
  <r>
    <s v="COUNTY"/>
    <x v="141"/>
    <s v="844667"/>
    <n v="12"/>
    <n v="12"/>
    <x v="3"/>
    <d v="2016-08-30T00:00:00"/>
    <x v="4"/>
    <n v="5785370"/>
    <n v="4"/>
    <n v="3"/>
  </r>
  <r>
    <s v="AWH"/>
    <x v="141"/>
    <s v="845650"/>
    <n v="124"/>
    <n v="124"/>
    <x v="3"/>
    <d v="2016-08-30T00:00:00"/>
    <x v="4"/>
    <n v="5013646"/>
    <n v="4"/>
    <n v="31"/>
  </r>
  <r>
    <s v="COUNTY"/>
    <x v="141"/>
    <s v="845651"/>
    <n v="124"/>
    <n v="124"/>
    <x v="3"/>
    <d v="2016-08-30T00:00:00"/>
    <x v="4"/>
    <n v="5757130"/>
    <n v="4"/>
    <n v="31"/>
  </r>
  <r>
    <s v="SpokCity"/>
    <x v="141"/>
    <s v="845652"/>
    <n v="124"/>
    <n v="124"/>
    <x v="3"/>
    <d v="2016-08-30T00:00:00"/>
    <x v="4"/>
    <n v="5719150"/>
    <n v="4"/>
    <n v="31"/>
  </r>
  <r>
    <s v="COUNTY"/>
    <x v="141"/>
    <s v="845653"/>
    <n v="124"/>
    <n v="124"/>
    <x v="3"/>
    <d v="2016-08-30T00:00:00"/>
    <x v="4"/>
    <n v="5781160"/>
    <n v="4"/>
    <n v="31"/>
  </r>
  <r>
    <s v="COUNTY"/>
    <x v="141"/>
    <s v="845654"/>
    <n v="124"/>
    <n v="124"/>
    <x v="3"/>
    <d v="2016-08-30T00:00:00"/>
    <x v="4"/>
    <n v="5784200"/>
    <n v="4"/>
    <n v="31"/>
  </r>
  <r>
    <s v="SpokCity"/>
    <x v="141"/>
    <s v="858992"/>
    <n v="32"/>
    <n v="32"/>
    <x v="3"/>
    <d v="2016-09-28T00:00:00"/>
    <x v="5"/>
    <n v="5719150"/>
    <n v="4"/>
    <n v="8"/>
  </r>
  <r>
    <s v="COUNTY"/>
    <x v="141"/>
    <s v="858994"/>
    <n v="32"/>
    <n v="32"/>
    <x v="3"/>
    <d v="2016-09-28T00:00:00"/>
    <x v="5"/>
    <n v="5757130"/>
    <n v="4"/>
    <n v="8"/>
  </r>
  <r>
    <s v="COUNTY"/>
    <x v="141"/>
    <s v="858996"/>
    <n v="4"/>
    <n v="4"/>
    <x v="3"/>
    <d v="2016-09-28T00:00:00"/>
    <x v="5"/>
    <n v="5786030"/>
    <n v="4"/>
    <n v="1"/>
  </r>
  <r>
    <s v="COUNTY"/>
    <x v="141"/>
    <s v="858997"/>
    <n v="84"/>
    <n v="84"/>
    <x v="3"/>
    <d v="2016-09-28T00:00:00"/>
    <x v="5"/>
    <n v="5786080"/>
    <n v="4"/>
    <n v="21"/>
  </r>
  <r>
    <s v="COUNTY"/>
    <x v="141"/>
    <s v="858999"/>
    <n v="44"/>
    <n v="44"/>
    <x v="3"/>
    <d v="2016-09-28T00:00:00"/>
    <x v="5"/>
    <n v="5786620"/>
    <n v="4"/>
    <n v="11"/>
  </r>
  <r>
    <s v="AWH"/>
    <x v="141"/>
    <s v="860231"/>
    <n v="120"/>
    <n v="120"/>
    <x v="3"/>
    <d v="2016-09-28T00:00:00"/>
    <x v="5"/>
    <n v="5013646"/>
    <n v="4"/>
    <n v="30"/>
  </r>
  <r>
    <s v="COUNTY"/>
    <x v="141"/>
    <s v="860237"/>
    <n v="120"/>
    <n v="120"/>
    <x v="3"/>
    <d v="2016-09-28T00:00:00"/>
    <x v="5"/>
    <n v="5781160"/>
    <n v="4"/>
    <n v="30"/>
  </r>
  <r>
    <s v="COUNTY"/>
    <x v="141"/>
    <s v="860267"/>
    <n v="120"/>
    <n v="120"/>
    <x v="3"/>
    <d v="2016-09-28T00:00:00"/>
    <x v="5"/>
    <n v="5784200"/>
    <n v="4"/>
    <n v="30"/>
  </r>
  <r>
    <s v="COUNTY"/>
    <x v="141"/>
    <s v="860268"/>
    <n v="120"/>
    <n v="120"/>
    <x v="3"/>
    <d v="2016-09-28T00:00:00"/>
    <x v="5"/>
    <n v="5785760"/>
    <n v="4"/>
    <n v="30"/>
  </r>
  <r>
    <s v="COUNTY"/>
    <x v="141"/>
    <s v="860269"/>
    <n v="120"/>
    <n v="120"/>
    <x v="3"/>
    <d v="2016-09-28T00:00:00"/>
    <x v="5"/>
    <n v="5785770"/>
    <n v="4"/>
    <n v="30"/>
  </r>
  <r>
    <s v="COUNTY"/>
    <x v="141"/>
    <s v="860270"/>
    <n v="76"/>
    <n v="76"/>
    <x v="3"/>
    <d v="2016-09-28T00:00:00"/>
    <x v="5"/>
    <n v="5786390"/>
    <n v="4"/>
    <n v="19"/>
  </r>
  <r>
    <s v="COUNTY"/>
    <x v="141"/>
    <s v="860272"/>
    <n v="76"/>
    <n v="76"/>
    <x v="3"/>
    <d v="2016-09-28T00:00:00"/>
    <x v="5"/>
    <n v="5786430"/>
    <n v="4"/>
    <n v="19"/>
  </r>
  <r>
    <s v="COUNTY"/>
    <x v="141"/>
    <s v="860274"/>
    <n v="36"/>
    <n v="36"/>
    <x v="3"/>
    <d v="2016-09-28T00:00:00"/>
    <x v="5"/>
    <n v="5786750"/>
    <n v="4"/>
    <n v="9"/>
  </r>
  <r>
    <s v="COUNTY"/>
    <x v="141"/>
    <s v="864999"/>
    <n v="64"/>
    <n v="64"/>
    <x v="3"/>
    <d v="2016-10-10T00:00:00"/>
    <x v="6"/>
    <n v="5786030"/>
    <n v="4"/>
    <n v="16"/>
  </r>
  <r>
    <s v="COUNTY"/>
    <x v="141"/>
    <s v="872550"/>
    <n v="44"/>
    <n v="44"/>
    <x v="3"/>
    <d v="2016-10-28T00:00:00"/>
    <x v="6"/>
    <n v="5786390"/>
    <n v="4"/>
    <n v="11"/>
  </r>
  <r>
    <s v="COUNTY"/>
    <x v="141"/>
    <s v="872551"/>
    <n v="84"/>
    <n v="84"/>
    <x v="3"/>
    <d v="2016-10-28T00:00:00"/>
    <x v="6"/>
    <n v="5786750"/>
    <n v="4"/>
    <n v="21"/>
  </r>
  <r>
    <s v="COUNTY"/>
    <x v="141"/>
    <s v="872557"/>
    <n v="44"/>
    <n v="44"/>
    <x v="3"/>
    <d v="2016-10-28T00:00:00"/>
    <x v="6"/>
    <n v="5787400"/>
    <n v="4"/>
    <n v="11"/>
  </r>
  <r>
    <s v="AWH"/>
    <x v="141"/>
    <s v="873889"/>
    <n v="124"/>
    <n v="124"/>
    <x v="3"/>
    <d v="2016-10-28T00:00:00"/>
    <x v="6"/>
    <n v="5013646"/>
    <n v="4"/>
    <n v="31"/>
  </r>
  <r>
    <s v="COUNTY"/>
    <x v="141"/>
    <s v="873935"/>
    <n v="124"/>
    <n v="124"/>
    <x v="3"/>
    <d v="2016-10-28T00:00:00"/>
    <x v="6"/>
    <n v="5781160"/>
    <n v="4"/>
    <n v="31"/>
  </r>
  <r>
    <s v="COUNTY"/>
    <x v="141"/>
    <s v="873937"/>
    <n v="124"/>
    <n v="124"/>
    <x v="3"/>
    <d v="2016-10-28T00:00:00"/>
    <x v="6"/>
    <n v="5784200"/>
    <n v="4"/>
    <n v="31"/>
  </r>
  <r>
    <s v="COUNTY"/>
    <x v="141"/>
    <s v="873940"/>
    <n v="124"/>
    <n v="124"/>
    <x v="3"/>
    <d v="2016-10-28T00:00:00"/>
    <x v="6"/>
    <n v="5786430"/>
    <n v="4"/>
    <n v="31"/>
  </r>
  <r>
    <s v="COUNTY"/>
    <x v="141"/>
    <s v="876692"/>
    <n v="3.6"/>
    <n v="3.6"/>
    <x v="3"/>
    <d v="2016-11-04T00:00:00"/>
    <x v="7"/>
    <n v="5010484"/>
    <n v="4"/>
    <n v="0.9"/>
  </r>
  <r>
    <s v="COUNTY"/>
    <x v="141"/>
    <s v="886623"/>
    <n v="32"/>
    <n v="32"/>
    <x v="3"/>
    <d v="2016-11-29T00:00:00"/>
    <x v="7"/>
    <n v="5773590"/>
    <n v="4"/>
    <n v="8"/>
  </r>
  <r>
    <s v="COUNTY"/>
    <x v="141"/>
    <s v="886624"/>
    <n v="32"/>
    <n v="32"/>
    <x v="3"/>
    <d v="2016-11-29T00:00:00"/>
    <x v="7"/>
    <n v="5773590"/>
    <n v="4"/>
    <n v="8"/>
  </r>
  <r>
    <s v="COUNTY"/>
    <x v="141"/>
    <s v="888036"/>
    <n v="108"/>
    <n v="108"/>
    <x v="3"/>
    <d v="2016-11-29T00:00:00"/>
    <x v="7"/>
    <n v="5010484"/>
    <n v="4"/>
    <n v="27"/>
  </r>
  <r>
    <s v="AWH"/>
    <x v="141"/>
    <s v="888041"/>
    <n v="120"/>
    <n v="120"/>
    <x v="3"/>
    <d v="2016-11-29T00:00:00"/>
    <x v="7"/>
    <n v="5013646"/>
    <n v="4"/>
    <n v="30"/>
  </r>
  <r>
    <s v="COUNTY"/>
    <x v="141"/>
    <s v="888045"/>
    <n v="120"/>
    <n v="120"/>
    <x v="3"/>
    <d v="2016-11-29T00:00:00"/>
    <x v="7"/>
    <n v="5781160"/>
    <n v="4"/>
    <n v="30"/>
  </r>
  <r>
    <s v="COUNTY"/>
    <x v="141"/>
    <s v="888046"/>
    <n v="120"/>
    <n v="120"/>
    <x v="3"/>
    <d v="2016-11-29T00:00:00"/>
    <x v="7"/>
    <n v="5784200"/>
    <n v="4"/>
    <n v="30"/>
  </r>
  <r>
    <s v="COUNTY"/>
    <x v="141"/>
    <s v="888047"/>
    <n v="120"/>
    <n v="120"/>
    <x v="3"/>
    <d v="2016-11-29T00:00:00"/>
    <x v="7"/>
    <n v="5786430"/>
    <n v="4"/>
    <n v="30"/>
  </r>
  <r>
    <s v="COUNTY"/>
    <x v="141"/>
    <s v="888059"/>
    <n v="4"/>
    <n v="4"/>
    <x v="3"/>
    <d v="2016-11-29T00:00:00"/>
    <x v="7"/>
    <n v="5788550"/>
    <n v="4"/>
    <n v="1"/>
  </r>
  <r>
    <s v="COUNTY"/>
    <x v="141"/>
    <s v="893127"/>
    <n v="1.81"/>
    <n v="1.81"/>
    <x v="3"/>
    <d v="2016-12-14T00:00:00"/>
    <x v="8"/>
    <n v="5010484"/>
    <n v="4"/>
    <n v="0.45250000000000001"/>
  </r>
  <r>
    <s v="COUNTY"/>
    <x v="141"/>
    <s v="898382"/>
    <n v="56"/>
    <n v="56"/>
    <x v="3"/>
    <d v="2016-12-29T00:00:00"/>
    <x v="8"/>
    <n v="5010484"/>
    <n v="4"/>
    <n v="14"/>
  </r>
  <r>
    <s v="COUNTY"/>
    <x v="141"/>
    <s v="898383"/>
    <n v="40"/>
    <n v="40"/>
    <x v="3"/>
    <d v="2016-12-29T00:00:00"/>
    <x v="8"/>
    <n v="5010779"/>
    <n v="4"/>
    <n v="10"/>
  </r>
  <r>
    <s v="AWH"/>
    <x v="141"/>
    <s v="898385"/>
    <n v="24"/>
    <n v="24"/>
    <x v="3"/>
    <d v="2016-12-29T00:00:00"/>
    <x v="8"/>
    <n v="5013646"/>
    <n v="4"/>
    <n v="6"/>
  </r>
  <r>
    <s v="COUNTY"/>
    <x v="141"/>
    <s v="898388"/>
    <n v="24"/>
    <n v="24"/>
    <x v="3"/>
    <d v="2016-12-29T00:00:00"/>
    <x v="8"/>
    <n v="5784200"/>
    <n v="4"/>
    <n v="6"/>
  </r>
  <r>
    <s v="COUNTY"/>
    <x v="141"/>
    <s v="898391"/>
    <n v="52"/>
    <n v="52"/>
    <x v="3"/>
    <d v="2016-12-29T00:00:00"/>
    <x v="8"/>
    <n v="5788550"/>
    <n v="4"/>
    <n v="13"/>
  </r>
  <r>
    <s v="COUNTY"/>
    <x v="141"/>
    <s v="898838"/>
    <n v="124"/>
    <n v="124"/>
    <x v="3"/>
    <d v="2016-12-30T00:00:00"/>
    <x v="8"/>
    <n v="5781160"/>
    <n v="4"/>
    <n v="31"/>
  </r>
  <r>
    <s v="COUNTY"/>
    <x v="141"/>
    <s v="915854"/>
    <n v="28"/>
    <n v="28"/>
    <x v="3"/>
    <d v="2017-01-27T00:00:00"/>
    <x v="9"/>
    <n v="5011614"/>
    <n v="4"/>
    <n v="7"/>
  </r>
  <r>
    <s v="COUNTY"/>
    <x v="141"/>
    <s v="915862"/>
    <n v="116"/>
    <n v="116"/>
    <x v="3"/>
    <d v="2017-01-27T00:00:00"/>
    <x v="9"/>
    <n v="5775740"/>
    <n v="4"/>
    <n v="29"/>
  </r>
  <r>
    <s v="COUNTY"/>
    <x v="141"/>
    <s v="915870"/>
    <n v="124"/>
    <n v="124"/>
    <x v="3"/>
    <d v="2017-01-27T00:00:00"/>
    <x v="9"/>
    <n v="5781160"/>
    <n v="4"/>
    <n v="31"/>
  </r>
  <r>
    <s v="COUNTY"/>
    <x v="141"/>
    <s v="923995"/>
    <n v="8"/>
    <n v="8"/>
    <x v="3"/>
    <d v="2017-02-27T00:00:00"/>
    <x v="10"/>
    <n v="5011614"/>
    <n v="4"/>
    <n v="2"/>
  </r>
  <r>
    <s v="COUNTY"/>
    <x v="141"/>
    <s v="925234"/>
    <n v="112"/>
    <n v="112"/>
    <x v="3"/>
    <d v="2017-02-27T00:00:00"/>
    <x v="10"/>
    <n v="5781160"/>
    <n v="4"/>
    <n v="28"/>
  </r>
  <r>
    <s v="COUNTY"/>
    <x v="141"/>
    <s v="925235"/>
    <n v="112"/>
    <n v="112"/>
    <x v="3"/>
    <d v="2017-02-27T00:00:00"/>
    <x v="10"/>
    <n v="5775740"/>
    <n v="4"/>
    <n v="28"/>
  </r>
  <r>
    <s v="COUNTY"/>
    <x v="141"/>
    <s v="925236"/>
    <n v="112"/>
    <n v="112"/>
    <x v="3"/>
    <d v="2017-02-27T00:00:00"/>
    <x v="10"/>
    <n v="5790230"/>
    <n v="4"/>
    <n v="28"/>
  </r>
  <r>
    <s v="COUNTY"/>
    <x v="141"/>
    <s v="925237"/>
    <n v="104"/>
    <n v="104"/>
    <x v="3"/>
    <d v="2017-02-27T00:00:00"/>
    <x v="10"/>
    <n v="5790390"/>
    <n v="4"/>
    <n v="26"/>
  </r>
  <r>
    <s v="COUNTY"/>
    <x v="141"/>
    <s v="928339"/>
    <n v="96"/>
    <n v="96"/>
    <x v="3"/>
    <d v="2017-03-03T00:00:00"/>
    <x v="11"/>
    <n v="5784200"/>
    <n v="4"/>
    <n v="24"/>
  </r>
  <r>
    <s v="COUNTY"/>
    <x v="141"/>
    <s v="928340"/>
    <n v="124"/>
    <n v="124"/>
    <x v="3"/>
    <d v="2017-03-03T00:00:00"/>
    <x v="11"/>
    <n v="5784200"/>
    <n v="4"/>
    <n v="31"/>
  </r>
  <r>
    <s v="COUNTY"/>
    <x v="141"/>
    <s v="928344"/>
    <n v="20"/>
    <n v="20"/>
    <x v="3"/>
    <d v="2017-03-03T00:00:00"/>
    <x v="11"/>
    <n v="5784200"/>
    <n v="4"/>
    <n v="5"/>
  </r>
  <r>
    <s v="COUNTY"/>
    <x v="141"/>
    <s v="928345"/>
    <n v="120"/>
    <n v="120"/>
    <x v="3"/>
    <d v="2017-03-03T00:00:00"/>
    <x v="11"/>
    <n v="5784200"/>
    <n v="4"/>
    <n v="30"/>
  </r>
  <r>
    <s v="COUNTY"/>
    <x v="141"/>
    <s v="928346"/>
    <n v="124"/>
    <n v="124"/>
    <x v="3"/>
    <d v="2017-03-03T00:00:00"/>
    <x v="11"/>
    <n v="5784200"/>
    <n v="4"/>
    <n v="31"/>
  </r>
  <r>
    <s v="COUNTY"/>
    <x v="141"/>
    <s v="928347"/>
    <n v="124"/>
    <n v="124"/>
    <x v="3"/>
    <d v="2017-03-03T00:00:00"/>
    <x v="11"/>
    <n v="5784200"/>
    <n v="4"/>
    <n v="31"/>
  </r>
  <r>
    <s v="COUNTY"/>
    <x v="141"/>
    <s v="928348"/>
    <n v="96"/>
    <n v="96"/>
    <x v="3"/>
    <d v="2017-03-03T00:00:00"/>
    <x v="11"/>
    <n v="5784200"/>
    <n v="4"/>
    <n v="24"/>
  </r>
  <r>
    <s v="COUNTY"/>
    <x v="141"/>
    <s v="938660"/>
    <n v="20"/>
    <n v="20"/>
    <x v="3"/>
    <d v="2017-03-31T00:00:00"/>
    <x v="11"/>
    <n v="5775810"/>
    <n v="4"/>
    <n v="5"/>
  </r>
  <r>
    <s v="COUNTY"/>
    <x v="141"/>
    <s v="938663"/>
    <n v="56"/>
    <n v="56"/>
    <x v="3"/>
    <d v="2017-03-31T00:00:00"/>
    <x v="11"/>
    <n v="5790230"/>
    <n v="4"/>
    <n v="14"/>
  </r>
  <r>
    <s v="COUNTY"/>
    <x v="141"/>
    <s v="938664"/>
    <n v="60"/>
    <n v="60"/>
    <x v="3"/>
    <d v="2017-03-31T00:00:00"/>
    <x v="11"/>
    <n v="5790390"/>
    <n v="4"/>
    <n v="15"/>
  </r>
  <r>
    <s v="COUNTY"/>
    <x v="141"/>
    <s v="938754"/>
    <n v="124"/>
    <n v="124"/>
    <x v="3"/>
    <d v="2017-03-31T00:00:00"/>
    <x v="11"/>
    <n v="5775740"/>
    <n v="4"/>
    <n v="31"/>
  </r>
  <r>
    <s v="COUNTY"/>
    <x v="141"/>
    <s v="938755"/>
    <n v="124"/>
    <n v="124"/>
    <x v="3"/>
    <d v="2017-03-31T00:00:00"/>
    <x v="11"/>
    <n v="5781160"/>
    <n v="4"/>
    <n v="31"/>
  </r>
  <r>
    <s v="COUNTY"/>
    <x v="141"/>
    <s v="938815"/>
    <n v="116"/>
    <n v="116"/>
    <x v="3"/>
    <d v="2017-03-31T00:00:00"/>
    <x v="11"/>
    <n v="5791140"/>
    <n v="4"/>
    <n v="29"/>
  </r>
  <r>
    <s v="COUNTY"/>
    <x v="141"/>
    <s v="938816"/>
    <n v="8"/>
    <n v="8"/>
    <x v="3"/>
    <d v="2017-03-31T00:00:00"/>
    <x v="11"/>
    <n v="5791930"/>
    <n v="4"/>
    <n v="2"/>
  </r>
  <r>
    <s v="COUNTY"/>
    <x v="142"/>
    <s v="936748"/>
    <n v="2.06"/>
    <n v="2.06"/>
    <x v="3"/>
    <d v="2017-03-23T00:00:00"/>
    <x v="11"/>
    <n v="5011603"/>
    <n v="64"/>
    <n v="3.2187500000000001E-2"/>
  </r>
  <r>
    <s v="COUNTY"/>
    <x v="143"/>
    <s v="768619"/>
    <n v="64"/>
    <n v="64"/>
    <x v="3"/>
    <d v="2016-04-01T00:00:00"/>
    <x v="0"/>
    <n v="5011603"/>
    <n v="64"/>
    <n v="1"/>
  </r>
  <r>
    <s v="SpokCity"/>
    <x v="143"/>
    <s v="12053654"/>
    <n v="128"/>
    <n v="128"/>
    <x v="3"/>
    <d v="2016-04-30T00:00:00"/>
    <x v="0"/>
    <n v="5011587"/>
    <n v="64"/>
    <n v="2"/>
  </r>
  <r>
    <s v="COUNTY"/>
    <x v="143"/>
    <s v="12053654"/>
    <n v="192"/>
    <n v="192"/>
    <x v="3"/>
    <d v="2016-04-30T00:00:00"/>
    <x v="0"/>
    <n v="5013420"/>
    <n v="64"/>
    <n v="3"/>
  </r>
  <r>
    <s v="COUNTY"/>
    <x v="143"/>
    <s v="12053654"/>
    <n v="128"/>
    <n v="128"/>
    <x v="3"/>
    <d v="2016-04-30T00:00:00"/>
    <x v="0"/>
    <n v="5749230"/>
    <n v="64"/>
    <n v="2"/>
  </r>
  <r>
    <s v="COUNTY"/>
    <x v="143"/>
    <s v="12053654"/>
    <n v="64"/>
    <n v="64"/>
    <x v="3"/>
    <d v="2016-04-30T00:00:00"/>
    <x v="0"/>
    <n v="5011605"/>
    <n v="64"/>
    <n v="1"/>
  </r>
  <r>
    <s v="COUNTY"/>
    <x v="143"/>
    <s v="790286"/>
    <n v="59.87"/>
    <n v="59.87"/>
    <x v="3"/>
    <d v="2016-05-03T00:00:00"/>
    <x v="1"/>
    <n v="5749570"/>
    <n v="64"/>
    <n v="0.93546874999999996"/>
  </r>
  <r>
    <s v="SpokCity"/>
    <x v="143"/>
    <s v="12281785"/>
    <n v="128"/>
    <n v="128"/>
    <x v="3"/>
    <d v="2016-05-31T00:00:00"/>
    <x v="1"/>
    <n v="5011587"/>
    <n v="64"/>
    <n v="2"/>
  </r>
  <r>
    <s v="COUNTY"/>
    <x v="143"/>
    <s v="12281785"/>
    <n v="192"/>
    <n v="192"/>
    <x v="3"/>
    <d v="2016-05-31T00:00:00"/>
    <x v="1"/>
    <n v="5013420"/>
    <n v="64"/>
    <n v="3"/>
  </r>
  <r>
    <s v="COUNTY"/>
    <x v="143"/>
    <s v="12281785"/>
    <n v="192"/>
    <n v="192"/>
    <x v="3"/>
    <d v="2016-05-31T00:00:00"/>
    <x v="1"/>
    <n v="5716780"/>
    <n v="64"/>
    <n v="3"/>
  </r>
  <r>
    <s v="COUNTY"/>
    <x v="143"/>
    <s v="12281785"/>
    <n v="64"/>
    <n v="64"/>
    <x v="3"/>
    <d v="2016-05-31T00:00:00"/>
    <x v="1"/>
    <n v="5011605"/>
    <n v="64"/>
    <n v="1"/>
  </r>
  <r>
    <s v="SpokCity"/>
    <x v="143"/>
    <s v="12565628"/>
    <n v="128"/>
    <n v="128"/>
    <x v="3"/>
    <d v="2016-06-30T00:00:00"/>
    <x v="2"/>
    <n v="5011587"/>
    <n v="64"/>
    <n v="2"/>
  </r>
  <r>
    <s v="COUNTY"/>
    <x v="143"/>
    <s v="12565628"/>
    <n v="192"/>
    <n v="192"/>
    <x v="3"/>
    <d v="2016-06-30T00:00:00"/>
    <x v="2"/>
    <n v="5013420"/>
    <n v="64"/>
    <n v="3"/>
  </r>
  <r>
    <s v="COUNTY"/>
    <x v="143"/>
    <s v="12565628"/>
    <n v="256"/>
    <n v="256"/>
    <x v="3"/>
    <d v="2016-06-30T00:00:00"/>
    <x v="2"/>
    <n v="5749570"/>
    <n v="64"/>
    <n v="4"/>
  </r>
  <r>
    <s v="COUNTY"/>
    <x v="143"/>
    <s v="12565628"/>
    <n v="64"/>
    <n v="64"/>
    <x v="3"/>
    <d v="2016-06-30T00:00:00"/>
    <x v="2"/>
    <n v="5011605"/>
    <n v="64"/>
    <n v="1"/>
  </r>
  <r>
    <s v="SpokCity"/>
    <x v="143"/>
    <s v="12822783"/>
    <n v="128"/>
    <n v="128"/>
    <x v="3"/>
    <d v="2016-07-31T00:00:00"/>
    <x v="3"/>
    <n v="5011587"/>
    <n v="64"/>
    <n v="2"/>
  </r>
  <r>
    <s v="COUNTY"/>
    <x v="143"/>
    <s v="12822783"/>
    <n v="192"/>
    <n v="192"/>
    <x v="3"/>
    <d v="2016-07-31T00:00:00"/>
    <x v="3"/>
    <n v="5013420"/>
    <n v="64"/>
    <n v="3"/>
  </r>
  <r>
    <s v="COUNTY"/>
    <x v="143"/>
    <s v="12822783"/>
    <n v="256"/>
    <n v="256"/>
    <x v="3"/>
    <d v="2016-07-31T00:00:00"/>
    <x v="3"/>
    <n v="5716780"/>
    <n v="64"/>
    <n v="4"/>
  </r>
  <r>
    <s v="COUNTY"/>
    <x v="143"/>
    <s v="12822783"/>
    <n v="64"/>
    <n v="64"/>
    <x v="3"/>
    <d v="2016-07-31T00:00:00"/>
    <x v="3"/>
    <n v="5011605"/>
    <n v="64"/>
    <n v="1"/>
  </r>
  <r>
    <s v="COUNTY"/>
    <x v="143"/>
    <s v="845278"/>
    <n v="53.68"/>
    <n v="53.68"/>
    <x v="3"/>
    <d v="2016-08-26T00:00:00"/>
    <x v="4"/>
    <n v="5013420"/>
    <n v="64"/>
    <n v="0.83875"/>
  </r>
  <r>
    <s v="SpokCity"/>
    <x v="143"/>
    <s v="13084370"/>
    <n v="128"/>
    <n v="128"/>
    <x v="3"/>
    <d v="2016-08-31T00:00:00"/>
    <x v="4"/>
    <n v="5011587"/>
    <n v="64"/>
    <n v="2"/>
  </r>
  <r>
    <s v="COUNTY"/>
    <x v="143"/>
    <s v="13084370"/>
    <n v="128"/>
    <n v="128"/>
    <x v="3"/>
    <d v="2016-08-31T00:00:00"/>
    <x v="4"/>
    <n v="5011573"/>
    <n v="64"/>
    <n v="2"/>
  </r>
  <r>
    <s v="COUNTY"/>
    <x v="143"/>
    <s v="13084370"/>
    <n v="256"/>
    <n v="256"/>
    <x v="3"/>
    <d v="2016-08-31T00:00:00"/>
    <x v="4"/>
    <n v="5749570"/>
    <n v="64"/>
    <n v="4"/>
  </r>
  <r>
    <s v="COUNTY"/>
    <x v="143"/>
    <s v="13084370"/>
    <n v="64"/>
    <n v="64"/>
    <x v="3"/>
    <d v="2016-08-31T00:00:00"/>
    <x v="4"/>
    <n v="5011605"/>
    <n v="64"/>
    <n v="1"/>
  </r>
  <r>
    <s v="SpokCity"/>
    <x v="143"/>
    <s v="13360500"/>
    <n v="128"/>
    <n v="128"/>
    <x v="3"/>
    <d v="2016-09-30T00:00:00"/>
    <x v="5"/>
    <n v="5011587"/>
    <n v="64"/>
    <n v="2"/>
  </r>
  <r>
    <s v="COUNTY"/>
    <x v="143"/>
    <s v="13360500"/>
    <n v="128"/>
    <n v="128"/>
    <x v="3"/>
    <d v="2016-09-30T00:00:00"/>
    <x v="5"/>
    <n v="5011604"/>
    <n v="64"/>
    <n v="2"/>
  </r>
  <r>
    <s v="COUNTY"/>
    <x v="143"/>
    <s v="13360500"/>
    <n v="256"/>
    <n v="256"/>
    <x v="3"/>
    <d v="2016-09-30T00:00:00"/>
    <x v="5"/>
    <n v="5716780"/>
    <n v="64"/>
    <n v="4"/>
  </r>
  <r>
    <s v="COUNTY"/>
    <x v="143"/>
    <s v="13360500"/>
    <n v="64"/>
    <n v="64"/>
    <x v="3"/>
    <d v="2016-09-30T00:00:00"/>
    <x v="5"/>
    <n v="5011605"/>
    <n v="64"/>
    <n v="1"/>
  </r>
  <r>
    <s v="COUNTY"/>
    <x v="143"/>
    <s v="861682"/>
    <n v="59.87"/>
    <n v="59.87"/>
    <x v="3"/>
    <d v="2016-10-03T00:00:00"/>
    <x v="6"/>
    <n v="5013420"/>
    <n v="64"/>
    <n v="0.93546874999999996"/>
  </r>
  <r>
    <s v="COUNTY"/>
    <x v="143"/>
    <s v="864214"/>
    <n v="14.45"/>
    <n v="14.45"/>
    <x v="3"/>
    <d v="2016-10-07T00:00:00"/>
    <x v="6"/>
    <n v="5011603"/>
    <n v="64"/>
    <n v="0.22578124999999999"/>
  </r>
  <r>
    <s v="SpokCity"/>
    <x v="143"/>
    <s v="13629847"/>
    <n v="128"/>
    <n v="128"/>
    <x v="3"/>
    <d v="2016-10-31T00:00:00"/>
    <x v="6"/>
    <n v="5011587"/>
    <n v="64"/>
    <n v="2"/>
  </r>
  <r>
    <s v="COUNTY"/>
    <x v="143"/>
    <s v="13629847"/>
    <n v="128"/>
    <n v="128"/>
    <x v="3"/>
    <d v="2016-10-31T00:00:00"/>
    <x v="6"/>
    <n v="5011573"/>
    <n v="64"/>
    <n v="2"/>
  </r>
  <r>
    <s v="COUNTY"/>
    <x v="143"/>
    <s v="13629847"/>
    <n v="192"/>
    <n v="192"/>
    <x v="3"/>
    <d v="2016-10-31T00:00:00"/>
    <x v="6"/>
    <n v="5749570"/>
    <n v="64"/>
    <n v="3"/>
  </r>
  <r>
    <s v="COUNTY"/>
    <x v="143"/>
    <s v="13629847"/>
    <n v="64"/>
    <n v="64"/>
    <x v="3"/>
    <d v="2016-10-31T00:00:00"/>
    <x v="6"/>
    <n v="5011605"/>
    <n v="64"/>
    <n v="1"/>
  </r>
  <r>
    <s v="COUNTY"/>
    <x v="143"/>
    <s v="887865"/>
    <n v="64"/>
    <n v="64"/>
    <x v="3"/>
    <d v="2016-11-30T00:00:00"/>
    <x v="7"/>
    <n v="5716780"/>
    <n v="64"/>
    <n v="1"/>
  </r>
  <r>
    <s v="SpokCity"/>
    <x v="143"/>
    <s v="13860703"/>
    <n v="128"/>
    <n v="128"/>
    <x v="3"/>
    <d v="2016-11-30T00:00:00"/>
    <x v="7"/>
    <n v="5011587"/>
    <n v="64"/>
    <n v="2"/>
  </r>
  <r>
    <s v="COUNTY"/>
    <x v="143"/>
    <s v="13860703"/>
    <n v="192"/>
    <n v="192"/>
    <x v="3"/>
    <d v="2016-11-30T00:00:00"/>
    <x v="7"/>
    <n v="5013420"/>
    <n v="64"/>
    <n v="3"/>
  </r>
  <r>
    <s v="COUNTY"/>
    <x v="143"/>
    <s v="13860703"/>
    <n v="128"/>
    <n v="128"/>
    <x v="3"/>
    <d v="2016-11-30T00:00:00"/>
    <x v="7"/>
    <n v="5749230"/>
    <n v="64"/>
    <n v="2"/>
  </r>
  <r>
    <s v="COUNTY"/>
    <x v="143"/>
    <s v="13860703"/>
    <n v="64"/>
    <n v="64"/>
    <x v="3"/>
    <d v="2016-11-30T00:00:00"/>
    <x v="7"/>
    <n v="5011605"/>
    <n v="64"/>
    <n v="1"/>
  </r>
  <r>
    <s v="SpokCity"/>
    <x v="143"/>
    <s v="14071088"/>
    <n v="128"/>
    <n v="128"/>
    <x v="3"/>
    <d v="2016-12-31T00:00:00"/>
    <x v="8"/>
    <n v="5011587"/>
    <n v="64"/>
    <n v="2"/>
  </r>
  <r>
    <s v="COUNTY"/>
    <x v="143"/>
    <s v="14071088"/>
    <n v="192"/>
    <n v="192"/>
    <x v="3"/>
    <d v="2016-12-31T00:00:00"/>
    <x v="8"/>
    <n v="5013420"/>
    <n v="64"/>
    <n v="3"/>
  </r>
  <r>
    <s v="COUNTY"/>
    <x v="143"/>
    <s v="14071088"/>
    <n v="128"/>
    <n v="128"/>
    <x v="3"/>
    <d v="2016-12-31T00:00:00"/>
    <x v="8"/>
    <n v="5749570"/>
    <n v="64"/>
    <n v="2"/>
  </r>
  <r>
    <s v="COUNTY"/>
    <x v="143"/>
    <s v="14071088"/>
    <n v="64"/>
    <n v="64"/>
    <x v="3"/>
    <d v="2016-12-31T00:00:00"/>
    <x v="8"/>
    <n v="5011605"/>
    <n v="64"/>
    <n v="1"/>
  </r>
  <r>
    <s v="SpokCity"/>
    <x v="143"/>
    <s v="14319018"/>
    <n v="128"/>
    <n v="128"/>
    <x v="3"/>
    <d v="2017-01-31T00:00:00"/>
    <x v="9"/>
    <n v="5011587"/>
    <n v="64"/>
    <n v="2"/>
  </r>
  <r>
    <s v="COUNTY"/>
    <x v="143"/>
    <s v="14319018"/>
    <n v="192"/>
    <n v="192"/>
    <x v="3"/>
    <d v="2017-01-31T00:00:00"/>
    <x v="9"/>
    <n v="5013420"/>
    <n v="64"/>
    <n v="3"/>
  </r>
  <r>
    <s v="COUNTY"/>
    <x v="143"/>
    <s v="14319018"/>
    <n v="128"/>
    <n v="128"/>
    <x v="3"/>
    <d v="2017-01-31T00:00:00"/>
    <x v="9"/>
    <n v="5749230"/>
    <n v="64"/>
    <n v="2"/>
  </r>
  <r>
    <s v="COUNTY"/>
    <x v="143"/>
    <s v="14319018"/>
    <n v="64"/>
    <n v="64"/>
    <x v="3"/>
    <d v="2017-01-31T00:00:00"/>
    <x v="9"/>
    <n v="5011605"/>
    <n v="64"/>
    <n v="1"/>
  </r>
  <r>
    <s v="SpokCity"/>
    <x v="143"/>
    <s v="14497989"/>
    <n v="128"/>
    <n v="128"/>
    <x v="3"/>
    <d v="2017-02-28T00:00:00"/>
    <x v="10"/>
    <n v="5011587"/>
    <n v="64"/>
    <n v="2"/>
  </r>
  <r>
    <s v="COUNTY"/>
    <x v="143"/>
    <s v="14497989"/>
    <n v="192"/>
    <n v="192"/>
    <x v="3"/>
    <d v="2017-02-28T00:00:00"/>
    <x v="10"/>
    <n v="5013420"/>
    <n v="64"/>
    <n v="3"/>
  </r>
  <r>
    <s v="COUNTY"/>
    <x v="143"/>
    <s v="14497989"/>
    <n v="128"/>
    <n v="128"/>
    <x v="3"/>
    <d v="2017-02-28T00:00:00"/>
    <x v="10"/>
    <n v="5749570"/>
    <n v="64"/>
    <n v="2"/>
  </r>
  <r>
    <s v="COUNTY"/>
    <x v="143"/>
    <s v="14497989"/>
    <n v="64"/>
    <n v="64"/>
    <x v="3"/>
    <d v="2017-02-28T00:00:00"/>
    <x v="10"/>
    <n v="5011605"/>
    <n v="64"/>
    <n v="1"/>
  </r>
  <r>
    <s v="SpokCity"/>
    <x v="143"/>
    <s v="14767594"/>
    <n v="128"/>
    <n v="128"/>
    <x v="3"/>
    <d v="2017-03-31T00:00:00"/>
    <x v="11"/>
    <n v="5011587"/>
    <n v="64"/>
    <n v="2"/>
  </r>
  <r>
    <s v="COUNTY"/>
    <x v="143"/>
    <s v="14767594"/>
    <n v="192"/>
    <n v="192"/>
    <x v="3"/>
    <d v="2017-03-31T00:00:00"/>
    <x v="11"/>
    <n v="5013420"/>
    <n v="64"/>
    <n v="3"/>
  </r>
  <r>
    <s v="COUNTY"/>
    <x v="143"/>
    <s v="14767594"/>
    <n v="128"/>
    <n v="128"/>
    <x v="3"/>
    <d v="2017-03-31T00:00:00"/>
    <x v="11"/>
    <n v="5749230"/>
    <n v="64"/>
    <n v="2"/>
  </r>
  <r>
    <s v="COUNTY"/>
    <x v="143"/>
    <s v="14767594"/>
    <n v="64"/>
    <n v="64"/>
    <x v="3"/>
    <d v="2017-03-31T00:00:00"/>
    <x v="11"/>
    <n v="5011605"/>
    <n v="64"/>
    <n v="1"/>
  </r>
  <r>
    <s v="COUNTY"/>
    <x v="144"/>
    <s v="782393"/>
    <n v="96"/>
    <n v="96"/>
    <x v="3"/>
    <d v="2016-04-04T00:00:00"/>
    <x v="0"/>
    <n v="5011598"/>
    <n v="96"/>
    <n v="1"/>
  </r>
  <r>
    <s v="COUNTY"/>
    <x v="144"/>
    <s v="782457"/>
    <n v="96"/>
    <n v="96"/>
    <x v="3"/>
    <d v="2016-04-06T00:00:00"/>
    <x v="0"/>
    <n v="5011598"/>
    <n v="96"/>
    <n v="1"/>
  </r>
  <r>
    <s v="COUNTY"/>
    <x v="144"/>
    <s v="782511"/>
    <n v="96"/>
    <n v="96"/>
    <x v="3"/>
    <d v="2016-04-08T00:00:00"/>
    <x v="0"/>
    <n v="5011598"/>
    <n v="96"/>
    <n v="1"/>
  </r>
  <r>
    <s v="COUNTY"/>
    <x v="144"/>
    <s v="785554"/>
    <n v="96"/>
    <n v="96"/>
    <x v="3"/>
    <d v="2016-04-13T00:00:00"/>
    <x v="0"/>
    <n v="5011598"/>
    <n v="96"/>
    <n v="1"/>
  </r>
  <r>
    <s v="COUNTY"/>
    <x v="144"/>
    <s v="788185"/>
    <n v="96"/>
    <n v="96"/>
    <x v="3"/>
    <d v="2016-04-20T00:00:00"/>
    <x v="0"/>
    <n v="5011598"/>
    <n v="96"/>
    <n v="1"/>
  </r>
  <r>
    <s v="COUNTY"/>
    <x v="144"/>
    <s v="788188"/>
    <n v="96"/>
    <n v="96"/>
    <x v="3"/>
    <d v="2016-04-20T00:00:00"/>
    <x v="0"/>
    <n v="5011598"/>
    <n v="96"/>
    <n v="1"/>
  </r>
  <r>
    <s v="COUNTY"/>
    <x v="144"/>
    <s v="788352"/>
    <n v="96"/>
    <n v="96"/>
    <x v="3"/>
    <d v="2016-04-22T00:00:00"/>
    <x v="0"/>
    <n v="5011601"/>
    <n v="96"/>
    <n v="1"/>
  </r>
  <r>
    <s v="COUNTY"/>
    <x v="144"/>
    <s v="789116"/>
    <n v="96"/>
    <n v="96"/>
    <x v="3"/>
    <d v="2016-04-29T00:00:00"/>
    <x v="0"/>
    <n v="5011598"/>
    <n v="96"/>
    <n v="1"/>
  </r>
  <r>
    <s v="COUNTY"/>
    <x v="144"/>
    <s v="789118"/>
    <n v="96"/>
    <n v="96"/>
    <x v="3"/>
    <d v="2016-04-29T00:00:00"/>
    <x v="0"/>
    <n v="5011598"/>
    <n v="96"/>
    <n v="1"/>
  </r>
  <r>
    <s v="COUNTY"/>
    <x v="144"/>
    <s v="797789"/>
    <n v="96"/>
    <n v="96"/>
    <x v="3"/>
    <d v="2016-05-04T00:00:00"/>
    <x v="1"/>
    <n v="5011601"/>
    <n v="96"/>
    <n v="1"/>
  </r>
  <r>
    <s v="COUNTY"/>
    <x v="144"/>
    <s v="798440"/>
    <n v="96"/>
    <n v="96"/>
    <x v="3"/>
    <d v="2016-05-06T00:00:00"/>
    <x v="1"/>
    <n v="5011598"/>
    <n v="96"/>
    <n v="1"/>
  </r>
  <r>
    <s v="COUNTY"/>
    <x v="144"/>
    <s v="801103"/>
    <n v="96"/>
    <n v="96"/>
    <x v="3"/>
    <d v="2016-05-09T00:00:00"/>
    <x v="1"/>
    <n v="5011598"/>
    <n v="96"/>
    <n v="1"/>
  </r>
  <r>
    <s v="COUNTY"/>
    <x v="144"/>
    <s v="801169"/>
    <n v="96"/>
    <n v="96"/>
    <x v="3"/>
    <d v="2016-05-11T00:00:00"/>
    <x v="1"/>
    <n v="5011598"/>
    <n v="96"/>
    <n v="1"/>
  </r>
  <r>
    <s v="COUNTY"/>
    <x v="144"/>
    <s v="801310"/>
    <n v="96"/>
    <n v="96"/>
    <x v="3"/>
    <d v="2016-05-18T00:00:00"/>
    <x v="1"/>
    <n v="5011598"/>
    <n v="96"/>
    <n v="1"/>
  </r>
  <r>
    <s v="COUNTY"/>
    <x v="144"/>
    <s v="801388"/>
    <n v="96"/>
    <n v="96"/>
    <x v="3"/>
    <d v="2016-05-23T00:00:00"/>
    <x v="1"/>
    <n v="5011601"/>
    <n v="96"/>
    <n v="1"/>
  </r>
  <r>
    <s v="COUNTY"/>
    <x v="144"/>
    <s v="801459"/>
    <n v="96"/>
    <n v="96"/>
    <x v="3"/>
    <d v="2016-05-25T00:00:00"/>
    <x v="1"/>
    <n v="5011598"/>
    <n v="96"/>
    <n v="1"/>
  </r>
  <r>
    <s v="COUNTY"/>
    <x v="144"/>
    <s v="801829"/>
    <n v="96"/>
    <n v="96"/>
    <x v="3"/>
    <d v="2016-05-27T00:00:00"/>
    <x v="1"/>
    <n v="5011601"/>
    <n v="96"/>
    <n v="1"/>
  </r>
  <r>
    <s v="COUNTY"/>
    <x v="144"/>
    <s v="809485"/>
    <n v="96"/>
    <n v="96"/>
    <x v="3"/>
    <d v="2016-06-01T00:00:00"/>
    <x v="2"/>
    <n v="5011601"/>
    <n v="96"/>
    <n v="1"/>
  </r>
  <r>
    <s v="COUNTY"/>
    <x v="144"/>
    <s v="811030"/>
    <n v="96"/>
    <n v="96"/>
    <x v="3"/>
    <d v="2016-06-07T00:00:00"/>
    <x v="2"/>
    <n v="5011601"/>
    <n v="96"/>
    <n v="1"/>
  </r>
  <r>
    <s v="COUNTY"/>
    <x v="144"/>
    <s v="815317"/>
    <n v="96"/>
    <n v="96"/>
    <x v="3"/>
    <d v="2016-06-10T00:00:00"/>
    <x v="2"/>
    <n v="5013420"/>
    <n v="96"/>
    <n v="1"/>
  </r>
  <r>
    <s v="COUNTY"/>
    <x v="144"/>
    <s v="815328"/>
    <n v="96"/>
    <n v="96"/>
    <x v="3"/>
    <d v="2016-06-10T00:00:00"/>
    <x v="2"/>
    <n v="5011601"/>
    <n v="96"/>
    <n v="1"/>
  </r>
  <r>
    <s v="COUNTY"/>
    <x v="144"/>
    <s v="815873"/>
    <n v="96"/>
    <n v="96"/>
    <x v="3"/>
    <d v="2016-06-17T00:00:00"/>
    <x v="2"/>
    <n v="5011601"/>
    <n v="96"/>
    <n v="1"/>
  </r>
  <r>
    <s v="COUNTY"/>
    <x v="144"/>
    <s v="817059"/>
    <n v="96"/>
    <n v="96"/>
    <x v="3"/>
    <d v="2016-06-23T00:00:00"/>
    <x v="2"/>
    <n v="5011601"/>
    <n v="96"/>
    <n v="1"/>
  </r>
  <r>
    <s v="COUNTY"/>
    <x v="144"/>
    <s v="817320"/>
    <n v="96"/>
    <n v="96"/>
    <x v="3"/>
    <d v="2016-06-29T00:00:00"/>
    <x v="2"/>
    <n v="5011598"/>
    <n v="96"/>
    <n v="1"/>
  </r>
  <r>
    <s v="COUNTY"/>
    <x v="144"/>
    <s v="817365"/>
    <n v="96"/>
    <n v="96"/>
    <x v="3"/>
    <d v="2016-06-29T00:00:00"/>
    <x v="2"/>
    <n v="5011601"/>
    <n v="96"/>
    <n v="1"/>
  </r>
  <r>
    <s v="COUNTY"/>
    <x v="144"/>
    <s v="827303"/>
    <n v="96"/>
    <n v="96"/>
    <x v="3"/>
    <d v="2016-07-05T00:00:00"/>
    <x v="3"/>
    <n v="5011601"/>
    <n v="96"/>
    <n v="1"/>
  </r>
  <r>
    <s v="COUNTY"/>
    <x v="144"/>
    <s v="828426"/>
    <n v="96"/>
    <n v="96"/>
    <x v="3"/>
    <d v="2016-07-06T00:00:00"/>
    <x v="3"/>
    <n v="5011598"/>
    <n v="96"/>
    <n v="1"/>
  </r>
  <r>
    <s v="COUNTY"/>
    <x v="144"/>
    <s v="829019"/>
    <n v="96"/>
    <n v="96"/>
    <x v="3"/>
    <d v="2016-07-11T00:00:00"/>
    <x v="3"/>
    <n v="5011601"/>
    <n v="96"/>
    <n v="1"/>
  </r>
  <r>
    <s v="COUNTY"/>
    <x v="144"/>
    <s v="829183"/>
    <n v="96"/>
    <n v="96"/>
    <x v="3"/>
    <d v="2016-07-13T00:00:00"/>
    <x v="3"/>
    <n v="5011598"/>
    <n v="96"/>
    <n v="1"/>
  </r>
  <r>
    <s v="COUNTY"/>
    <x v="144"/>
    <s v="830212"/>
    <n v="96"/>
    <n v="96"/>
    <x v="3"/>
    <d v="2016-07-18T00:00:00"/>
    <x v="3"/>
    <n v="5011601"/>
    <n v="96"/>
    <n v="1"/>
  </r>
  <r>
    <s v="COUNTY"/>
    <x v="144"/>
    <s v="832157"/>
    <n v="96"/>
    <n v="96"/>
    <x v="3"/>
    <d v="2016-07-20T00:00:00"/>
    <x v="3"/>
    <n v="5011598"/>
    <n v="96"/>
    <n v="1"/>
  </r>
  <r>
    <s v="COUNTY"/>
    <x v="144"/>
    <s v="830388"/>
    <n v="96"/>
    <n v="96"/>
    <x v="3"/>
    <d v="2016-07-22T00:00:00"/>
    <x v="3"/>
    <n v="5011601"/>
    <n v="96"/>
    <n v="1"/>
  </r>
  <r>
    <s v="COUNTY"/>
    <x v="144"/>
    <s v="830428"/>
    <n v="96"/>
    <n v="96"/>
    <x v="3"/>
    <d v="2016-07-26T00:00:00"/>
    <x v="3"/>
    <n v="5011601"/>
    <n v="96"/>
    <n v="1"/>
  </r>
  <r>
    <s v="COUNTY"/>
    <x v="144"/>
    <s v="832221"/>
    <n v="96"/>
    <n v="96"/>
    <x v="3"/>
    <d v="2016-07-27T00:00:00"/>
    <x v="3"/>
    <n v="5011598"/>
    <n v="96"/>
    <n v="1"/>
  </r>
  <r>
    <s v="COUNTY"/>
    <x v="144"/>
    <s v="830497"/>
    <n v="96"/>
    <n v="96"/>
    <x v="3"/>
    <d v="2016-07-28T00:00:00"/>
    <x v="3"/>
    <n v="5011598"/>
    <n v="96"/>
    <n v="1"/>
  </r>
  <r>
    <s v="COUNTY"/>
    <x v="144"/>
    <s v="840092"/>
    <n v="96"/>
    <n v="96"/>
    <x v="3"/>
    <d v="2016-08-03T00:00:00"/>
    <x v="4"/>
    <n v="5011601"/>
    <n v="96"/>
    <n v="1"/>
  </r>
  <r>
    <s v="COUNTY"/>
    <x v="144"/>
    <s v="840112"/>
    <n v="96"/>
    <n v="96"/>
    <x v="3"/>
    <d v="2016-08-03T00:00:00"/>
    <x v="4"/>
    <n v="5011598"/>
    <n v="96"/>
    <n v="1"/>
  </r>
  <r>
    <s v="COUNTY"/>
    <x v="144"/>
    <s v="840409"/>
    <n v="96"/>
    <n v="96"/>
    <x v="3"/>
    <d v="2016-08-05T00:00:00"/>
    <x v="4"/>
    <n v="5011601"/>
    <n v="96"/>
    <n v="1"/>
  </r>
  <r>
    <s v="COUNTY"/>
    <x v="144"/>
    <s v="840500"/>
    <n v="96"/>
    <n v="96"/>
    <x v="3"/>
    <d v="2016-08-10T00:00:00"/>
    <x v="4"/>
    <n v="5011601"/>
    <n v="96"/>
    <n v="1"/>
  </r>
  <r>
    <s v="COUNTY"/>
    <x v="144"/>
    <s v="840502"/>
    <n v="96"/>
    <n v="96"/>
    <x v="3"/>
    <d v="2016-08-10T00:00:00"/>
    <x v="4"/>
    <n v="5011598"/>
    <n v="96"/>
    <n v="1"/>
  </r>
  <r>
    <s v="COUNTY"/>
    <x v="144"/>
    <s v="843340"/>
    <n v="96"/>
    <n v="96"/>
    <x v="3"/>
    <d v="2016-08-15T00:00:00"/>
    <x v="4"/>
    <n v="5011601"/>
    <n v="96"/>
    <n v="1"/>
  </r>
  <r>
    <s v="COUNTY"/>
    <x v="144"/>
    <s v="843428"/>
    <n v="96"/>
    <n v="96"/>
    <x v="3"/>
    <d v="2016-08-17T00:00:00"/>
    <x v="4"/>
    <n v="5011598"/>
    <n v="96"/>
    <n v="1"/>
  </r>
  <r>
    <s v="COUNTY"/>
    <x v="144"/>
    <s v="843724"/>
    <n v="96"/>
    <n v="96"/>
    <x v="3"/>
    <d v="2016-08-24T00:00:00"/>
    <x v="4"/>
    <n v="5011598"/>
    <n v="96"/>
    <n v="1"/>
  </r>
  <r>
    <s v="COUNTY"/>
    <x v="144"/>
    <s v="844117"/>
    <n v="96"/>
    <n v="96"/>
    <x v="3"/>
    <d v="2016-08-25T00:00:00"/>
    <x v="4"/>
    <n v="5011601"/>
    <n v="96"/>
    <n v="1"/>
  </r>
  <r>
    <s v="COUNTY"/>
    <x v="144"/>
    <s v="844127"/>
    <n v="96"/>
    <n v="96"/>
    <x v="3"/>
    <d v="2016-08-25T00:00:00"/>
    <x v="4"/>
    <n v="5784030"/>
    <n v="96"/>
    <n v="1"/>
  </r>
  <r>
    <s v="COUNTY"/>
    <x v="144"/>
    <s v="845204"/>
    <n v="96"/>
    <n v="96"/>
    <x v="3"/>
    <d v="2016-08-29T00:00:00"/>
    <x v="4"/>
    <n v="5011601"/>
    <n v="96"/>
    <n v="1"/>
  </r>
  <r>
    <s v="COUNTY"/>
    <x v="144"/>
    <s v="846446"/>
    <n v="96"/>
    <n v="96"/>
    <x v="3"/>
    <d v="2016-08-31T00:00:00"/>
    <x v="4"/>
    <n v="5011598"/>
    <n v="96"/>
    <n v="1"/>
  </r>
  <r>
    <s v="COUNTY"/>
    <x v="144"/>
    <s v="853303"/>
    <n v="96"/>
    <n v="96"/>
    <x v="3"/>
    <d v="2016-09-01T00:00:00"/>
    <x v="5"/>
    <n v="5011601"/>
    <n v="96"/>
    <n v="1"/>
  </r>
  <r>
    <s v="COUNTY"/>
    <x v="144"/>
    <s v="853177"/>
    <n v="96"/>
    <n v="96"/>
    <x v="3"/>
    <d v="2016-09-02T00:00:00"/>
    <x v="5"/>
    <n v="5011601"/>
    <n v="96"/>
    <n v="1"/>
  </r>
  <r>
    <s v="COUNTY"/>
    <x v="144"/>
    <s v="853203"/>
    <n v="96"/>
    <n v="96"/>
    <x v="3"/>
    <d v="2016-09-06T00:00:00"/>
    <x v="5"/>
    <n v="5011601"/>
    <n v="96"/>
    <n v="1"/>
  </r>
  <r>
    <s v="COUNTY"/>
    <x v="144"/>
    <s v="853234"/>
    <n v="96"/>
    <n v="96"/>
    <x v="3"/>
    <d v="2016-09-07T00:00:00"/>
    <x v="5"/>
    <n v="5011598"/>
    <n v="96"/>
    <n v="1"/>
  </r>
  <r>
    <s v="COUNTY"/>
    <x v="144"/>
    <s v="853305"/>
    <n v="96"/>
    <n v="96"/>
    <x v="3"/>
    <d v="2016-09-09T00:00:00"/>
    <x v="5"/>
    <n v="5011601"/>
    <n v="96"/>
    <n v="1"/>
  </r>
  <r>
    <s v="COUNTY"/>
    <x v="144"/>
    <s v="856356"/>
    <n v="96"/>
    <n v="96"/>
    <x v="3"/>
    <d v="2016-09-14T00:00:00"/>
    <x v="5"/>
    <n v="5011601"/>
    <n v="96"/>
    <n v="1"/>
  </r>
  <r>
    <s v="COUNTY"/>
    <x v="144"/>
    <s v="860715"/>
    <n v="96"/>
    <n v="96"/>
    <x v="3"/>
    <d v="2016-09-30T00:00:00"/>
    <x v="5"/>
    <n v="5011601"/>
    <n v="96"/>
    <n v="1"/>
  </r>
  <r>
    <s v="COUNTY"/>
    <x v="144"/>
    <s v="866779"/>
    <n v="96"/>
    <n v="96"/>
    <x v="3"/>
    <d v="2016-10-03T00:00:00"/>
    <x v="6"/>
    <n v="5011601"/>
    <n v="96"/>
    <n v="1"/>
  </r>
  <r>
    <s v="COUNTY"/>
    <x v="144"/>
    <s v="866843"/>
    <n v="96"/>
    <n v="96"/>
    <x v="3"/>
    <d v="2016-10-05T00:00:00"/>
    <x v="6"/>
    <n v="5011598"/>
    <n v="96"/>
    <n v="1"/>
  </r>
  <r>
    <s v="COUNTY"/>
    <x v="144"/>
    <s v="866883"/>
    <n v="96"/>
    <n v="96"/>
    <x v="3"/>
    <d v="2016-10-06T00:00:00"/>
    <x v="6"/>
    <n v="5011601"/>
    <n v="96"/>
    <n v="1"/>
  </r>
  <r>
    <s v="COUNTY"/>
    <x v="144"/>
    <s v="869486"/>
    <n v="96"/>
    <n v="96"/>
    <x v="3"/>
    <d v="2016-10-10T00:00:00"/>
    <x v="6"/>
    <n v="5011601"/>
    <n v="96"/>
    <n v="1"/>
  </r>
  <r>
    <s v="COUNTY"/>
    <x v="144"/>
    <s v="869571"/>
    <n v="96"/>
    <n v="96"/>
    <x v="3"/>
    <d v="2016-10-12T00:00:00"/>
    <x v="6"/>
    <n v="5011601"/>
    <n v="96"/>
    <n v="1"/>
  </r>
  <r>
    <s v="COUNTY"/>
    <x v="144"/>
    <s v="869651"/>
    <n v="96"/>
    <n v="96"/>
    <x v="3"/>
    <d v="2016-10-17T00:00:00"/>
    <x v="6"/>
    <n v="5011601"/>
    <n v="96"/>
    <n v="1"/>
  </r>
  <r>
    <s v="COUNTY"/>
    <x v="144"/>
    <s v="869710"/>
    <n v="96"/>
    <n v="96"/>
    <x v="3"/>
    <d v="2016-10-19T00:00:00"/>
    <x v="6"/>
    <n v="5011598"/>
    <n v="96"/>
    <n v="1"/>
  </r>
  <r>
    <s v="COUNTY"/>
    <x v="144"/>
    <s v="872741"/>
    <n v="96"/>
    <n v="96"/>
    <x v="3"/>
    <d v="2016-10-24T00:00:00"/>
    <x v="6"/>
    <n v="5011601"/>
    <n v="96"/>
    <n v="1"/>
  </r>
  <r>
    <s v="COUNTY"/>
    <x v="144"/>
    <s v="872924"/>
    <n v="96"/>
    <n v="96"/>
    <x v="3"/>
    <d v="2016-10-28T00:00:00"/>
    <x v="6"/>
    <n v="5011601"/>
    <n v="96"/>
    <n v="1"/>
  </r>
  <r>
    <s v="COUNTY"/>
    <x v="144"/>
    <s v="874684"/>
    <n v="96"/>
    <n v="96"/>
    <x v="3"/>
    <d v="2016-10-31T00:00:00"/>
    <x v="6"/>
    <n v="5011601"/>
    <n v="96"/>
    <n v="1"/>
  </r>
  <r>
    <s v="COUNTY"/>
    <x v="144"/>
    <s v="887181"/>
    <n v="96"/>
    <n v="96"/>
    <x v="3"/>
    <d v="2016-11-02T00:00:00"/>
    <x v="7"/>
    <n v="5011598"/>
    <n v="96"/>
    <n v="1"/>
  </r>
  <r>
    <s v="COUNTY"/>
    <x v="144"/>
    <s v="880503"/>
    <n v="96"/>
    <n v="96"/>
    <x v="3"/>
    <d v="2016-11-09T00:00:00"/>
    <x v="7"/>
    <n v="5011598"/>
    <n v="96"/>
    <n v="1"/>
  </r>
  <r>
    <s v="COUNTY"/>
    <x v="144"/>
    <s v="886688"/>
    <n v="96"/>
    <n v="96"/>
    <x v="3"/>
    <d v="2016-11-23T00:00:00"/>
    <x v="7"/>
    <n v="5011598"/>
    <n v="96"/>
    <n v="1"/>
  </r>
  <r>
    <s v="COUNTY"/>
    <x v="144"/>
    <s v="886727"/>
    <n v="96"/>
    <n v="96"/>
    <x v="3"/>
    <d v="2016-11-25T00:00:00"/>
    <x v="7"/>
    <n v="5011598"/>
    <n v="96"/>
    <n v="1"/>
  </r>
  <r>
    <s v="COUNTY"/>
    <x v="144"/>
    <s v="888616"/>
    <n v="96"/>
    <n v="96"/>
    <x v="3"/>
    <d v="2016-11-30T00:00:00"/>
    <x v="7"/>
    <n v="5011598"/>
    <n v="96"/>
    <n v="1"/>
  </r>
  <r>
    <s v="COUNTY"/>
    <x v="144"/>
    <s v="891844"/>
    <n v="96"/>
    <n v="96"/>
    <x v="3"/>
    <d v="2016-12-02T00:00:00"/>
    <x v="8"/>
    <n v="5011601"/>
    <n v="96"/>
    <n v="1"/>
  </r>
  <r>
    <s v="COUNTY"/>
    <x v="144"/>
    <s v="891927"/>
    <n v="96"/>
    <n v="96"/>
    <x v="3"/>
    <d v="2016-12-07T00:00:00"/>
    <x v="8"/>
    <n v="5011598"/>
    <n v="96"/>
    <n v="1"/>
  </r>
  <r>
    <s v="SpokCity"/>
    <x v="144"/>
    <s v="891954"/>
    <n v="96"/>
    <n v="96"/>
    <x v="3"/>
    <d v="2016-12-08T00:00:00"/>
    <x v="8"/>
    <n v="5011588"/>
    <n v="96"/>
    <n v="1"/>
  </r>
  <r>
    <s v="COUNTY"/>
    <x v="144"/>
    <s v="891962"/>
    <n v="96"/>
    <n v="96"/>
    <x v="3"/>
    <d v="2016-12-08T00:00:00"/>
    <x v="8"/>
    <n v="5011601"/>
    <n v="96"/>
    <n v="1"/>
  </r>
  <r>
    <s v="COUNTY"/>
    <x v="144"/>
    <s v="894200"/>
    <n v="96"/>
    <n v="96"/>
    <x v="3"/>
    <d v="2016-12-13T00:00:00"/>
    <x v="8"/>
    <n v="5011601"/>
    <n v="96"/>
    <n v="1"/>
  </r>
  <r>
    <s v="COUNTY"/>
    <x v="144"/>
    <s v="895340"/>
    <n v="96"/>
    <n v="96"/>
    <x v="3"/>
    <d v="2016-12-19T00:00:00"/>
    <x v="8"/>
    <n v="5011601"/>
    <n v="96"/>
    <n v="1"/>
  </r>
  <r>
    <s v="COUNTY"/>
    <x v="144"/>
    <s v="895961"/>
    <n v="96"/>
    <n v="96"/>
    <x v="3"/>
    <d v="2016-12-20T00:00:00"/>
    <x v="8"/>
    <n v="5011601"/>
    <n v="96"/>
    <n v="1"/>
  </r>
  <r>
    <s v="COUNTY"/>
    <x v="144"/>
    <s v="897253"/>
    <n v="96"/>
    <n v="96"/>
    <x v="3"/>
    <d v="2016-12-23T00:00:00"/>
    <x v="8"/>
    <n v="5011601"/>
    <n v="96"/>
    <n v="1"/>
  </r>
  <r>
    <s v="COUNTY"/>
    <x v="144"/>
    <s v="899139"/>
    <n v="96"/>
    <n v="96"/>
    <x v="3"/>
    <d v="2016-12-28T00:00:00"/>
    <x v="8"/>
    <n v="5011598"/>
    <n v="96"/>
    <n v="1"/>
  </r>
  <r>
    <s v="COUNTY"/>
    <x v="144"/>
    <s v="909568"/>
    <n v="96"/>
    <n v="96"/>
    <x v="3"/>
    <d v="2017-01-03T00:00:00"/>
    <x v="9"/>
    <n v="5011601"/>
    <n v="96"/>
    <n v="1"/>
  </r>
  <r>
    <s v="COUNTY"/>
    <x v="144"/>
    <s v="909585"/>
    <n v="96"/>
    <n v="96"/>
    <x v="3"/>
    <d v="2017-01-04T00:00:00"/>
    <x v="9"/>
    <n v="5011598"/>
    <n v="96"/>
    <n v="1"/>
  </r>
  <r>
    <s v="COUNTY"/>
    <x v="144"/>
    <s v="909679"/>
    <n v="96"/>
    <n v="96"/>
    <x v="3"/>
    <d v="2017-01-11T00:00:00"/>
    <x v="9"/>
    <n v="5011598"/>
    <n v="96"/>
    <n v="1"/>
  </r>
  <r>
    <s v="COUNTY"/>
    <x v="144"/>
    <s v="912654"/>
    <n v="96"/>
    <n v="96"/>
    <x v="3"/>
    <d v="2017-01-13T00:00:00"/>
    <x v="9"/>
    <n v="5011601"/>
    <n v="96"/>
    <n v="1"/>
  </r>
  <r>
    <s v="COUNTY"/>
    <x v="144"/>
    <s v="912893"/>
    <n v="96"/>
    <n v="96"/>
    <x v="3"/>
    <d v="2017-01-18T00:00:00"/>
    <x v="9"/>
    <n v="5011598"/>
    <n v="96"/>
    <n v="1"/>
  </r>
  <r>
    <s v="COUNTY"/>
    <x v="144"/>
    <s v="913944"/>
    <n v="96"/>
    <n v="96"/>
    <x v="3"/>
    <d v="2017-01-25T00:00:00"/>
    <x v="9"/>
    <n v="5011598"/>
    <n v="96"/>
    <n v="1"/>
  </r>
  <r>
    <s v="COUNTY"/>
    <x v="144"/>
    <s v="914243"/>
    <n v="96"/>
    <n v="96"/>
    <x v="3"/>
    <d v="2017-01-27T00:00:00"/>
    <x v="9"/>
    <n v="5011601"/>
    <n v="96"/>
    <n v="1"/>
  </r>
  <r>
    <s v="COUNTY"/>
    <x v="144"/>
    <s v="915204"/>
    <n v="96"/>
    <n v="96"/>
    <x v="3"/>
    <d v="2017-01-30T00:00:00"/>
    <x v="9"/>
    <n v="5011601"/>
    <n v="96"/>
    <n v="1"/>
  </r>
  <r>
    <s v="COUNTY"/>
    <x v="144"/>
    <s v="918367"/>
    <n v="96"/>
    <n v="96"/>
    <x v="3"/>
    <d v="2017-02-01T00:00:00"/>
    <x v="10"/>
    <n v="5011598"/>
    <n v="96"/>
    <n v="1"/>
  </r>
  <r>
    <s v="COUNTY"/>
    <x v="144"/>
    <s v="919366"/>
    <n v="96"/>
    <n v="96"/>
    <x v="3"/>
    <d v="2017-02-03T00:00:00"/>
    <x v="10"/>
    <n v="5011601"/>
    <n v="96"/>
    <n v="1"/>
  </r>
  <r>
    <s v="COUNTY"/>
    <x v="144"/>
    <s v="919406"/>
    <n v="96"/>
    <n v="96"/>
    <x v="3"/>
    <d v="2017-02-07T00:00:00"/>
    <x v="10"/>
    <n v="5011601"/>
    <n v="96"/>
    <n v="1"/>
  </r>
  <r>
    <s v="COUNTY"/>
    <x v="144"/>
    <s v="920972"/>
    <n v="96"/>
    <n v="96"/>
    <x v="3"/>
    <d v="2017-02-13T00:00:00"/>
    <x v="10"/>
    <n v="5011601"/>
    <n v="96"/>
    <n v="1"/>
  </r>
  <r>
    <s v="COUNTY"/>
    <x v="144"/>
    <s v="921033"/>
    <n v="96"/>
    <n v="96"/>
    <x v="3"/>
    <d v="2017-02-15T00:00:00"/>
    <x v="10"/>
    <n v="5011598"/>
    <n v="96"/>
    <n v="1"/>
  </r>
  <r>
    <s v="COUNTY"/>
    <x v="144"/>
    <s v="921093"/>
    <n v="96"/>
    <n v="96"/>
    <x v="3"/>
    <d v="2017-02-17T00:00:00"/>
    <x v="10"/>
    <n v="5011601"/>
    <n v="96"/>
    <n v="1"/>
  </r>
  <r>
    <s v="COUNTY"/>
    <x v="144"/>
    <s v="923627"/>
    <n v="96"/>
    <n v="96"/>
    <x v="3"/>
    <d v="2017-02-21T00:00:00"/>
    <x v="10"/>
    <n v="5011601"/>
    <n v="96"/>
    <n v="1"/>
  </r>
  <r>
    <s v="COUNTY"/>
    <x v="144"/>
    <s v="923629"/>
    <n v="96"/>
    <n v="96"/>
    <x v="3"/>
    <d v="2017-02-22T00:00:00"/>
    <x v="10"/>
    <n v="5011598"/>
    <n v="96"/>
    <n v="1"/>
  </r>
  <r>
    <s v="COUNTY"/>
    <x v="144"/>
    <s v="925144"/>
    <n v="96"/>
    <n v="96"/>
    <x v="3"/>
    <d v="2017-02-27T00:00:00"/>
    <x v="10"/>
    <n v="5011601"/>
    <n v="96"/>
    <n v="1"/>
  </r>
  <r>
    <s v="COUNTY"/>
    <x v="144"/>
    <s v="925802"/>
    <n v="96"/>
    <n v="96"/>
    <x v="3"/>
    <d v="2017-02-27T00:00:00"/>
    <x v="10"/>
    <n v="5011581"/>
    <n v="96"/>
    <n v="1"/>
  </r>
  <r>
    <s v="COUNTY"/>
    <x v="144"/>
    <s v="926388"/>
    <n v="96"/>
    <n v="96"/>
    <x v="3"/>
    <d v="2017-02-28T00:00:00"/>
    <x v="10"/>
    <n v="5011598"/>
    <n v="96"/>
    <n v="1"/>
  </r>
  <r>
    <s v="COUNTY"/>
    <x v="144"/>
    <s v="928897"/>
    <n v="96"/>
    <n v="96"/>
    <x v="3"/>
    <d v="2017-03-01T00:00:00"/>
    <x v="11"/>
    <n v="5011598"/>
    <n v="96"/>
    <n v="1"/>
  </r>
  <r>
    <s v="COUNTY"/>
    <x v="144"/>
    <s v="931971"/>
    <n v="96"/>
    <n v="96"/>
    <x v="3"/>
    <d v="2017-03-08T00:00:00"/>
    <x v="11"/>
    <n v="5011598"/>
    <n v="96"/>
    <n v="1"/>
  </r>
  <r>
    <s v="COUNTY"/>
    <x v="144"/>
    <s v="935041"/>
    <n v="96"/>
    <n v="96"/>
    <x v="3"/>
    <d v="2017-03-15T00:00:00"/>
    <x v="11"/>
    <n v="5011598"/>
    <n v="96"/>
    <n v="1"/>
  </r>
  <r>
    <s v="COUNTY"/>
    <x v="144"/>
    <s v="935097"/>
    <n v="96"/>
    <n v="96"/>
    <x v="3"/>
    <d v="2017-03-20T00:00:00"/>
    <x v="11"/>
    <n v="5011581"/>
    <n v="96"/>
    <n v="1"/>
  </r>
  <r>
    <s v="COUNTY"/>
    <x v="144"/>
    <s v="935101"/>
    <n v="96"/>
    <n v="96"/>
    <x v="3"/>
    <d v="2017-03-20T00:00:00"/>
    <x v="11"/>
    <n v="5011601"/>
    <n v="96"/>
    <n v="1"/>
  </r>
  <r>
    <s v="COUNTY"/>
    <x v="144"/>
    <s v="935165"/>
    <n v="96"/>
    <n v="96"/>
    <x v="3"/>
    <d v="2017-03-22T00:00:00"/>
    <x v="11"/>
    <n v="5011598"/>
    <n v="96"/>
    <n v="1"/>
  </r>
  <r>
    <s v="COUNTY"/>
    <x v="144"/>
    <s v="936768"/>
    <n v="96"/>
    <n v="96"/>
    <x v="3"/>
    <d v="2017-03-24T00:00:00"/>
    <x v="11"/>
    <n v="5011601"/>
    <n v="96"/>
    <n v="1"/>
  </r>
  <r>
    <s v="COUNTY"/>
    <x v="144"/>
    <s v="939025"/>
    <n v="96"/>
    <n v="96"/>
    <x v="3"/>
    <d v="2017-03-29T00:00:00"/>
    <x v="11"/>
    <n v="5011601"/>
    <n v="96"/>
    <n v="1"/>
  </r>
  <r>
    <s v="COUNTY"/>
    <x v="145"/>
    <s v="782357"/>
    <n v="136"/>
    <n v="136"/>
    <x v="3"/>
    <d v="2016-04-01T00:00:00"/>
    <x v="0"/>
    <n v="5014191"/>
    <n v="136"/>
    <n v="1"/>
  </r>
  <r>
    <s v="COUNTY"/>
    <x v="145"/>
    <s v="782386"/>
    <n v="136"/>
    <n v="136"/>
    <x v="3"/>
    <d v="2016-04-04T00:00:00"/>
    <x v="0"/>
    <n v="5011582"/>
    <n v="136"/>
    <n v="1"/>
  </r>
  <r>
    <s v="COUNTY"/>
    <x v="145"/>
    <s v="782389"/>
    <n v="136"/>
    <n v="136"/>
    <x v="3"/>
    <d v="2016-04-04T00:00:00"/>
    <x v="0"/>
    <n v="5011577"/>
    <n v="136"/>
    <n v="1"/>
  </r>
  <r>
    <s v="COUNTY"/>
    <x v="145"/>
    <s v="782421"/>
    <n v="136"/>
    <n v="136"/>
    <x v="3"/>
    <d v="2016-04-05T00:00:00"/>
    <x v="0"/>
    <n v="5732040"/>
    <n v="136"/>
    <n v="1"/>
  </r>
  <r>
    <s v="COUNTY"/>
    <x v="145"/>
    <s v="782488"/>
    <n v="136"/>
    <n v="136"/>
    <x v="3"/>
    <d v="2016-04-07T00:00:00"/>
    <x v="0"/>
    <n v="5011572"/>
    <n v="136"/>
    <n v="1"/>
  </r>
  <r>
    <s v="COUNTY"/>
    <x v="145"/>
    <s v="782491"/>
    <n v="136"/>
    <n v="136"/>
    <x v="3"/>
    <d v="2016-04-07T00:00:00"/>
    <x v="0"/>
    <n v="5011577"/>
    <n v="136"/>
    <n v="1"/>
  </r>
  <r>
    <s v="COUNTY"/>
    <x v="145"/>
    <s v="785303"/>
    <n v="136"/>
    <n v="136"/>
    <x v="3"/>
    <d v="2016-04-11T00:00:00"/>
    <x v="0"/>
    <n v="5011577"/>
    <n v="136"/>
    <n v="1"/>
  </r>
  <r>
    <s v="COUNTY"/>
    <x v="145"/>
    <s v="785331"/>
    <n v="136"/>
    <n v="136"/>
    <x v="3"/>
    <d v="2016-04-11T00:00:00"/>
    <x v="0"/>
    <n v="5011582"/>
    <n v="136"/>
    <n v="1"/>
  </r>
  <r>
    <s v="COUNTY"/>
    <x v="145"/>
    <s v="785416"/>
    <n v="136"/>
    <n v="136"/>
    <x v="3"/>
    <d v="2016-04-12T00:00:00"/>
    <x v="0"/>
    <n v="5732040"/>
    <n v="136"/>
    <n v="1"/>
  </r>
  <r>
    <s v="COUNTY"/>
    <x v="145"/>
    <s v="786625"/>
    <n v="136"/>
    <n v="136"/>
    <x v="3"/>
    <d v="2016-04-14T00:00:00"/>
    <x v="0"/>
    <n v="5011572"/>
    <n v="136"/>
    <n v="1"/>
  </r>
  <r>
    <s v="COUNTY"/>
    <x v="145"/>
    <s v="786628"/>
    <n v="136"/>
    <n v="136"/>
    <x v="3"/>
    <d v="2016-04-14T00:00:00"/>
    <x v="0"/>
    <n v="5011577"/>
    <n v="136"/>
    <n v="1"/>
  </r>
  <r>
    <s v="COUNTY"/>
    <x v="145"/>
    <s v="786905"/>
    <n v="136"/>
    <n v="136"/>
    <x v="3"/>
    <d v="2016-04-18T00:00:00"/>
    <x v="0"/>
    <n v="5011582"/>
    <n v="136"/>
    <n v="1"/>
  </r>
  <r>
    <s v="COUNTY"/>
    <x v="145"/>
    <s v="786936"/>
    <n v="136"/>
    <n v="136"/>
    <x v="3"/>
    <d v="2016-04-18T00:00:00"/>
    <x v="0"/>
    <n v="5011577"/>
    <n v="136"/>
    <n v="1"/>
  </r>
  <r>
    <s v="COUNTY"/>
    <x v="145"/>
    <s v="786991"/>
    <n v="136"/>
    <n v="136"/>
    <x v="3"/>
    <d v="2016-04-19T00:00:00"/>
    <x v="0"/>
    <n v="5732040"/>
    <n v="136"/>
    <n v="1"/>
  </r>
  <r>
    <s v="COUNTY"/>
    <x v="145"/>
    <s v="788206"/>
    <n v="136"/>
    <n v="136"/>
    <x v="3"/>
    <d v="2016-04-21T00:00:00"/>
    <x v="0"/>
    <n v="5011577"/>
    <n v="136"/>
    <n v="1"/>
  </r>
  <r>
    <s v="COUNTY"/>
    <x v="145"/>
    <s v="788209"/>
    <n v="136"/>
    <n v="136"/>
    <x v="3"/>
    <d v="2016-04-21T00:00:00"/>
    <x v="0"/>
    <n v="5011572"/>
    <n v="136"/>
    <n v="1"/>
  </r>
  <r>
    <s v="COUNTY"/>
    <x v="145"/>
    <s v="788330"/>
    <n v="136"/>
    <n v="136"/>
    <x v="3"/>
    <d v="2016-04-22T00:00:00"/>
    <x v="0"/>
    <n v="5014191"/>
    <n v="136"/>
    <n v="1"/>
  </r>
  <r>
    <s v="COUNTY"/>
    <x v="145"/>
    <s v="788359"/>
    <n v="136"/>
    <n v="136"/>
    <x v="3"/>
    <d v="2016-04-25T00:00:00"/>
    <x v="0"/>
    <n v="5011582"/>
    <n v="136"/>
    <n v="1"/>
  </r>
  <r>
    <s v="COUNTY"/>
    <x v="145"/>
    <s v="788408"/>
    <n v="136"/>
    <n v="136"/>
    <x v="3"/>
    <d v="2016-04-26T00:00:00"/>
    <x v="0"/>
    <n v="5011577"/>
    <n v="136"/>
    <n v="1"/>
  </r>
  <r>
    <s v="COUNTY"/>
    <x v="145"/>
    <s v="788411"/>
    <n v="136"/>
    <n v="136"/>
    <x v="3"/>
    <d v="2016-04-26T00:00:00"/>
    <x v="0"/>
    <n v="5732040"/>
    <n v="136"/>
    <n v="1"/>
  </r>
  <r>
    <s v="COUNTY"/>
    <x v="145"/>
    <s v="788461"/>
    <n v="136"/>
    <n v="136"/>
    <x v="3"/>
    <d v="2016-04-28T00:00:00"/>
    <x v="0"/>
    <n v="5011572"/>
    <n v="136"/>
    <n v="1"/>
  </r>
  <r>
    <s v="COUNTY"/>
    <x v="145"/>
    <s v="788464"/>
    <n v="136"/>
    <n v="136"/>
    <x v="3"/>
    <d v="2016-04-28T00:00:00"/>
    <x v="0"/>
    <n v="5011577"/>
    <n v="136"/>
    <n v="1"/>
  </r>
  <r>
    <s v="COUNTY"/>
    <x v="145"/>
    <s v="795182"/>
    <n v="136"/>
    <n v="136"/>
    <x v="3"/>
    <d v="2016-05-02T00:00:00"/>
    <x v="1"/>
    <n v="5011577"/>
    <n v="136"/>
    <n v="1"/>
  </r>
  <r>
    <s v="COUNTY"/>
    <x v="145"/>
    <s v="795190"/>
    <n v="136"/>
    <n v="136"/>
    <x v="3"/>
    <d v="2016-05-02T00:00:00"/>
    <x v="1"/>
    <n v="5011582"/>
    <n v="136"/>
    <n v="1"/>
  </r>
  <r>
    <s v="COUNTY"/>
    <x v="145"/>
    <s v="797670"/>
    <n v="136"/>
    <n v="136"/>
    <x v="3"/>
    <d v="2016-05-03T00:00:00"/>
    <x v="1"/>
    <n v="5732040"/>
    <n v="136"/>
    <n v="1"/>
  </r>
  <r>
    <s v="COUNTY"/>
    <x v="145"/>
    <s v="798399"/>
    <n v="136"/>
    <n v="136"/>
    <x v="3"/>
    <d v="2016-05-05T00:00:00"/>
    <x v="1"/>
    <n v="5011577"/>
    <n v="136"/>
    <n v="1"/>
  </r>
  <r>
    <s v="COUNTY"/>
    <x v="145"/>
    <s v="798405"/>
    <n v="136"/>
    <n v="136"/>
    <x v="3"/>
    <d v="2016-05-05T00:00:00"/>
    <x v="1"/>
    <n v="5011572"/>
    <n v="136"/>
    <n v="1"/>
  </r>
  <r>
    <s v="COUNTY"/>
    <x v="145"/>
    <s v="801096"/>
    <n v="136"/>
    <n v="136"/>
    <x v="3"/>
    <d v="2016-05-09T00:00:00"/>
    <x v="1"/>
    <n v="5011577"/>
    <n v="136"/>
    <n v="1"/>
  </r>
  <r>
    <s v="COUNTY"/>
    <x v="145"/>
    <s v="801101"/>
    <n v="136"/>
    <n v="136"/>
    <x v="3"/>
    <d v="2016-05-09T00:00:00"/>
    <x v="1"/>
    <n v="5011582"/>
    <n v="136"/>
    <n v="1"/>
  </r>
  <r>
    <s v="COUNTY"/>
    <x v="145"/>
    <s v="801126"/>
    <n v="136"/>
    <n v="136"/>
    <x v="3"/>
    <d v="2016-05-10T00:00:00"/>
    <x v="1"/>
    <n v="5732040"/>
    <n v="136"/>
    <n v="1"/>
  </r>
  <r>
    <s v="COUNTY"/>
    <x v="145"/>
    <s v="801178"/>
    <n v="136"/>
    <n v="136"/>
    <x v="3"/>
    <d v="2016-05-12T00:00:00"/>
    <x v="1"/>
    <n v="5011577"/>
    <n v="136"/>
    <n v="1"/>
  </r>
  <r>
    <s v="COUNTY"/>
    <x v="145"/>
    <s v="801184"/>
    <n v="136"/>
    <n v="136"/>
    <x v="3"/>
    <d v="2016-05-12T00:00:00"/>
    <x v="1"/>
    <n v="5011572"/>
    <n v="136"/>
    <n v="1"/>
  </r>
  <r>
    <s v="COUNTY"/>
    <x v="145"/>
    <s v="801226"/>
    <n v="136"/>
    <n v="136"/>
    <x v="3"/>
    <d v="2016-05-16T00:00:00"/>
    <x v="1"/>
    <n v="5011577"/>
    <n v="136"/>
    <n v="1"/>
  </r>
  <r>
    <s v="COUNTY"/>
    <x v="145"/>
    <s v="801237"/>
    <n v="136"/>
    <n v="136"/>
    <x v="3"/>
    <d v="2016-05-16T00:00:00"/>
    <x v="1"/>
    <n v="5011582"/>
    <n v="136"/>
    <n v="1"/>
  </r>
  <r>
    <s v="COUNTY"/>
    <x v="145"/>
    <s v="801249"/>
    <n v="136"/>
    <n v="136"/>
    <x v="3"/>
    <d v="2016-05-17T00:00:00"/>
    <x v="1"/>
    <n v="5732040"/>
    <n v="136"/>
    <n v="1"/>
  </r>
  <r>
    <s v="COUNTY"/>
    <x v="145"/>
    <s v="801284"/>
    <n v="136"/>
    <n v="136"/>
    <x v="3"/>
    <d v="2016-05-18T00:00:00"/>
    <x v="1"/>
    <n v="5014191"/>
    <n v="136"/>
    <n v="1"/>
  </r>
  <r>
    <s v="COUNTY"/>
    <x v="145"/>
    <s v="801327"/>
    <n v="136"/>
    <n v="136"/>
    <x v="3"/>
    <d v="2016-05-19T00:00:00"/>
    <x v="1"/>
    <n v="5011572"/>
    <n v="136"/>
    <n v="1"/>
  </r>
  <r>
    <s v="COUNTY"/>
    <x v="145"/>
    <s v="801330"/>
    <n v="136"/>
    <n v="136"/>
    <x v="3"/>
    <d v="2016-05-19T00:00:00"/>
    <x v="1"/>
    <n v="5011577"/>
    <n v="136"/>
    <n v="1"/>
  </r>
  <r>
    <s v="COUNTY"/>
    <x v="145"/>
    <s v="801380"/>
    <n v="136"/>
    <n v="136"/>
    <x v="3"/>
    <d v="2016-05-23T00:00:00"/>
    <x v="1"/>
    <n v="5011577"/>
    <n v="136"/>
    <n v="1"/>
  </r>
  <r>
    <s v="COUNTY"/>
    <x v="145"/>
    <s v="801403"/>
    <n v="136"/>
    <n v="136"/>
    <x v="3"/>
    <d v="2016-05-23T00:00:00"/>
    <x v="1"/>
    <n v="5011582"/>
    <n v="136"/>
    <n v="1"/>
  </r>
  <r>
    <s v="COUNTY"/>
    <x v="145"/>
    <s v="801415"/>
    <n v="136"/>
    <n v="136"/>
    <x v="3"/>
    <d v="2016-05-24T00:00:00"/>
    <x v="1"/>
    <n v="5732040"/>
    <n v="136"/>
    <n v="1"/>
  </r>
  <r>
    <s v="COUNTY"/>
    <x v="145"/>
    <s v="801481"/>
    <n v="136"/>
    <n v="136"/>
    <x v="3"/>
    <d v="2016-05-26T00:00:00"/>
    <x v="1"/>
    <n v="5011577"/>
    <n v="136"/>
    <n v="1"/>
  </r>
  <r>
    <s v="COUNTY"/>
    <x v="145"/>
    <s v="801484"/>
    <n v="136"/>
    <n v="136"/>
    <x v="3"/>
    <d v="2016-05-26T00:00:00"/>
    <x v="1"/>
    <n v="5011572"/>
    <n v="136"/>
    <n v="1"/>
  </r>
  <r>
    <s v="COUNTY"/>
    <x v="145"/>
    <s v="803109"/>
    <n v="136"/>
    <n v="136"/>
    <x v="3"/>
    <d v="2016-05-31T00:00:00"/>
    <x v="1"/>
    <n v="5011577"/>
    <n v="136"/>
    <n v="1"/>
  </r>
  <r>
    <s v="COUNTY"/>
    <x v="145"/>
    <s v="803125"/>
    <n v="136"/>
    <n v="136"/>
    <x v="3"/>
    <d v="2016-05-31T00:00:00"/>
    <x v="1"/>
    <n v="5011582"/>
    <n v="136"/>
    <n v="1"/>
  </r>
  <r>
    <s v="COUNTY"/>
    <x v="145"/>
    <s v="803140"/>
    <n v="136"/>
    <n v="136"/>
    <x v="3"/>
    <d v="2016-05-31T00:00:00"/>
    <x v="1"/>
    <n v="5732040"/>
    <n v="136"/>
    <n v="1"/>
  </r>
  <r>
    <s v="COUNTY"/>
    <x v="145"/>
    <s v="809525"/>
    <n v="136"/>
    <n v="136"/>
    <x v="3"/>
    <d v="2016-06-02T00:00:00"/>
    <x v="2"/>
    <n v="5011572"/>
    <n v="136"/>
    <n v="1"/>
  </r>
  <r>
    <s v="COUNTY"/>
    <x v="145"/>
    <s v="809528"/>
    <n v="136"/>
    <n v="136"/>
    <x v="3"/>
    <d v="2016-06-02T00:00:00"/>
    <x v="2"/>
    <n v="5011577"/>
    <n v="136"/>
    <n v="1"/>
  </r>
  <r>
    <s v="COUNTY"/>
    <x v="145"/>
    <s v="810539"/>
    <n v="136"/>
    <n v="136"/>
    <x v="3"/>
    <d v="2016-06-06T00:00:00"/>
    <x v="2"/>
    <n v="5011582"/>
    <n v="136"/>
    <n v="1"/>
  </r>
  <r>
    <s v="COUNTY"/>
    <x v="145"/>
    <s v="810549"/>
    <n v="136"/>
    <n v="136"/>
    <x v="3"/>
    <d v="2016-06-06T00:00:00"/>
    <x v="2"/>
    <n v="5011577"/>
    <n v="136"/>
    <n v="1"/>
  </r>
  <r>
    <s v="COUNTY"/>
    <x v="145"/>
    <s v="811022"/>
    <n v="136"/>
    <n v="136"/>
    <x v="3"/>
    <d v="2016-06-07T00:00:00"/>
    <x v="2"/>
    <n v="5732040"/>
    <n v="136"/>
    <n v="1"/>
  </r>
  <r>
    <s v="COUNTY"/>
    <x v="145"/>
    <s v="813392"/>
    <n v="136"/>
    <n v="136"/>
    <x v="3"/>
    <d v="2016-06-09T00:00:00"/>
    <x v="2"/>
    <n v="5011572"/>
    <n v="136"/>
    <n v="1"/>
  </r>
  <r>
    <s v="COUNTY"/>
    <x v="145"/>
    <s v="813395"/>
    <n v="136"/>
    <n v="136"/>
    <x v="3"/>
    <d v="2016-06-09T00:00:00"/>
    <x v="2"/>
    <n v="5011577"/>
    <n v="136"/>
    <n v="1"/>
  </r>
  <r>
    <s v="COUNTY"/>
    <x v="145"/>
    <s v="815444"/>
    <n v="136"/>
    <n v="136"/>
    <x v="3"/>
    <d v="2016-06-13T00:00:00"/>
    <x v="2"/>
    <n v="5011577"/>
    <n v="136"/>
    <n v="1"/>
  </r>
  <r>
    <s v="COUNTY"/>
    <x v="145"/>
    <s v="815506"/>
    <n v="136"/>
    <n v="136"/>
    <x v="3"/>
    <d v="2016-06-13T00:00:00"/>
    <x v="2"/>
    <n v="5011582"/>
    <n v="136"/>
    <n v="1"/>
  </r>
  <r>
    <s v="COUNTY"/>
    <x v="145"/>
    <s v="815634"/>
    <n v="136"/>
    <n v="136"/>
    <x v="3"/>
    <d v="2016-06-14T00:00:00"/>
    <x v="2"/>
    <n v="5014191"/>
    <n v="136"/>
    <n v="1"/>
  </r>
  <r>
    <s v="COUNTY"/>
    <x v="145"/>
    <s v="815811"/>
    <n v="136"/>
    <n v="136"/>
    <x v="3"/>
    <d v="2016-06-16T00:00:00"/>
    <x v="2"/>
    <n v="5011572"/>
    <n v="136"/>
    <n v="1"/>
  </r>
  <r>
    <s v="COUNTY"/>
    <x v="145"/>
    <s v="815814"/>
    <n v="136"/>
    <n v="136"/>
    <x v="3"/>
    <d v="2016-06-16T00:00:00"/>
    <x v="2"/>
    <n v="5011577"/>
    <n v="136"/>
    <n v="1"/>
  </r>
  <r>
    <s v="COUNTY"/>
    <x v="145"/>
    <s v="815835"/>
    <n v="136"/>
    <n v="136"/>
    <x v="3"/>
    <d v="2016-06-17T00:00:00"/>
    <x v="2"/>
    <n v="5011582"/>
    <n v="136"/>
    <n v="1"/>
  </r>
  <r>
    <s v="COUNTY"/>
    <x v="145"/>
    <s v="815880"/>
    <n v="136"/>
    <n v="136"/>
    <x v="3"/>
    <d v="2016-06-20T00:00:00"/>
    <x v="2"/>
    <n v="5011582"/>
    <n v="136"/>
    <n v="1"/>
  </r>
  <r>
    <s v="COUNTY"/>
    <x v="145"/>
    <s v="816378"/>
    <n v="136"/>
    <n v="136"/>
    <x v="3"/>
    <d v="2016-06-20T00:00:00"/>
    <x v="2"/>
    <n v="5011577"/>
    <n v="136"/>
    <n v="1"/>
  </r>
  <r>
    <s v="COUNTY"/>
    <x v="145"/>
    <s v="816608"/>
    <n v="136"/>
    <n v="136"/>
    <x v="3"/>
    <d v="2016-06-21T00:00:00"/>
    <x v="2"/>
    <n v="5732040"/>
    <n v="136"/>
    <n v="1"/>
  </r>
  <r>
    <s v="COUNTY"/>
    <x v="145"/>
    <s v="817066"/>
    <n v="136"/>
    <n v="136"/>
    <x v="3"/>
    <d v="2016-06-23T00:00:00"/>
    <x v="2"/>
    <n v="5011572"/>
    <n v="136"/>
    <n v="1"/>
  </r>
  <r>
    <s v="COUNTY"/>
    <x v="145"/>
    <s v="817072"/>
    <n v="136"/>
    <n v="136"/>
    <x v="3"/>
    <d v="2016-06-23T00:00:00"/>
    <x v="2"/>
    <n v="5011577"/>
    <n v="136"/>
    <n v="1"/>
  </r>
  <r>
    <s v="COUNTY"/>
    <x v="145"/>
    <s v="817221"/>
    <n v="136"/>
    <n v="136"/>
    <x v="3"/>
    <d v="2016-06-27T00:00:00"/>
    <x v="2"/>
    <n v="5011577"/>
    <n v="136"/>
    <n v="1"/>
  </r>
  <r>
    <s v="COUNTY"/>
    <x v="145"/>
    <s v="818444"/>
    <n v="136"/>
    <n v="136"/>
    <x v="3"/>
    <d v="2016-06-27T00:00:00"/>
    <x v="2"/>
    <n v="5011582"/>
    <n v="136"/>
    <n v="1"/>
  </r>
  <r>
    <s v="COUNTY"/>
    <x v="145"/>
    <s v="817296"/>
    <n v="136"/>
    <n v="136"/>
    <x v="3"/>
    <d v="2016-06-28T00:00:00"/>
    <x v="2"/>
    <n v="5732040"/>
    <n v="136"/>
    <n v="1"/>
  </r>
  <r>
    <s v="COUNTY"/>
    <x v="145"/>
    <s v="817356"/>
    <n v="136"/>
    <n v="136"/>
    <x v="3"/>
    <d v="2016-06-29T00:00:00"/>
    <x v="2"/>
    <n v="5014191"/>
    <n v="136"/>
    <n v="1"/>
  </r>
  <r>
    <s v="COUNTY"/>
    <x v="145"/>
    <s v="817890"/>
    <n v="136"/>
    <n v="136"/>
    <x v="3"/>
    <d v="2016-06-30T00:00:00"/>
    <x v="2"/>
    <n v="5011572"/>
    <n v="136"/>
    <n v="1"/>
  </r>
  <r>
    <s v="COUNTY"/>
    <x v="145"/>
    <s v="817893"/>
    <n v="136"/>
    <n v="136"/>
    <x v="3"/>
    <d v="2016-06-30T00:00:00"/>
    <x v="2"/>
    <n v="5011577"/>
    <n v="136"/>
    <n v="1"/>
  </r>
  <r>
    <s v="COUNTY"/>
    <x v="145"/>
    <s v="827285"/>
    <n v="136"/>
    <n v="136"/>
    <x v="3"/>
    <d v="2016-07-05T00:00:00"/>
    <x v="3"/>
    <n v="5011582"/>
    <n v="136"/>
    <n v="1"/>
  </r>
  <r>
    <s v="COUNTY"/>
    <x v="145"/>
    <s v="827297"/>
    <n v="136"/>
    <n v="136"/>
    <x v="3"/>
    <d v="2016-07-05T00:00:00"/>
    <x v="3"/>
    <n v="5011577"/>
    <n v="136"/>
    <n v="1"/>
  </r>
  <r>
    <s v="COUNTY"/>
    <x v="145"/>
    <s v="827701"/>
    <n v="136"/>
    <n v="136"/>
    <x v="3"/>
    <d v="2016-07-05T00:00:00"/>
    <x v="3"/>
    <n v="5732040"/>
    <n v="136"/>
    <n v="1"/>
  </r>
  <r>
    <s v="COUNTY"/>
    <x v="145"/>
    <s v="828523"/>
    <n v="136"/>
    <n v="136"/>
    <x v="3"/>
    <d v="2016-07-07T00:00:00"/>
    <x v="3"/>
    <n v="5011572"/>
    <n v="136"/>
    <n v="1"/>
  </r>
  <r>
    <s v="COUNTY"/>
    <x v="145"/>
    <s v="828526"/>
    <n v="136"/>
    <n v="136"/>
    <x v="3"/>
    <d v="2016-07-07T00:00:00"/>
    <x v="3"/>
    <n v="5011577"/>
    <n v="136"/>
    <n v="1"/>
  </r>
  <r>
    <s v="COUNTY"/>
    <x v="145"/>
    <s v="828578"/>
    <n v="136"/>
    <n v="136"/>
    <x v="3"/>
    <d v="2016-07-11T00:00:00"/>
    <x v="3"/>
    <n v="5011582"/>
    <n v="136"/>
    <n v="1"/>
  </r>
  <r>
    <s v="COUNTY"/>
    <x v="145"/>
    <s v="828996"/>
    <n v="136"/>
    <n v="136"/>
    <x v="3"/>
    <d v="2016-07-11T00:00:00"/>
    <x v="3"/>
    <n v="5011577"/>
    <n v="136"/>
    <n v="1"/>
  </r>
  <r>
    <s v="COUNTY"/>
    <x v="145"/>
    <s v="829034"/>
    <n v="136"/>
    <n v="136"/>
    <x v="3"/>
    <d v="2016-07-12T00:00:00"/>
    <x v="3"/>
    <n v="5732040"/>
    <n v="136"/>
    <n v="1"/>
  </r>
  <r>
    <s v="COUNTY"/>
    <x v="145"/>
    <s v="829281"/>
    <n v="136"/>
    <n v="136"/>
    <x v="3"/>
    <d v="2016-07-14T00:00:00"/>
    <x v="3"/>
    <n v="5011572"/>
    <n v="136"/>
    <n v="1"/>
  </r>
  <r>
    <s v="COUNTY"/>
    <x v="145"/>
    <s v="829324"/>
    <n v="136"/>
    <n v="136"/>
    <x v="3"/>
    <d v="2016-07-14T00:00:00"/>
    <x v="3"/>
    <n v="5011577"/>
    <n v="136"/>
    <n v="1"/>
  </r>
  <r>
    <s v="COUNTY"/>
    <x v="145"/>
    <s v="830205"/>
    <n v="136"/>
    <n v="136"/>
    <x v="3"/>
    <d v="2016-07-18T00:00:00"/>
    <x v="3"/>
    <n v="5011582"/>
    <n v="136"/>
    <n v="1"/>
  </r>
  <r>
    <s v="COUNTY"/>
    <x v="145"/>
    <s v="830228"/>
    <n v="136"/>
    <n v="136"/>
    <x v="3"/>
    <d v="2016-07-18T00:00:00"/>
    <x v="3"/>
    <n v="5011577"/>
    <n v="136"/>
    <n v="1"/>
  </r>
  <r>
    <s v="COUNTY"/>
    <x v="145"/>
    <s v="830230"/>
    <n v="136"/>
    <n v="136"/>
    <x v="3"/>
    <d v="2016-07-18T00:00:00"/>
    <x v="3"/>
    <n v="5014191"/>
    <n v="136"/>
    <n v="1"/>
  </r>
  <r>
    <s v="COUNTY"/>
    <x v="145"/>
    <s v="830268"/>
    <n v="136"/>
    <n v="136"/>
    <x v="3"/>
    <d v="2016-07-19T00:00:00"/>
    <x v="3"/>
    <n v="5732040"/>
    <n v="136"/>
    <n v="1"/>
  </r>
  <r>
    <s v="COUNTY"/>
    <x v="145"/>
    <s v="830328"/>
    <n v="136"/>
    <n v="136"/>
    <x v="3"/>
    <d v="2016-07-21T00:00:00"/>
    <x v="3"/>
    <n v="5011572"/>
    <n v="136"/>
    <n v="1"/>
  </r>
  <r>
    <s v="COUNTY"/>
    <x v="145"/>
    <s v="830331"/>
    <n v="136"/>
    <n v="136"/>
    <x v="3"/>
    <d v="2016-07-21T00:00:00"/>
    <x v="3"/>
    <n v="5011577"/>
    <n v="136"/>
    <n v="1"/>
  </r>
  <r>
    <s v="COUNTY"/>
    <x v="145"/>
    <s v="830405"/>
    <n v="136"/>
    <n v="136"/>
    <x v="3"/>
    <d v="2016-07-25T00:00:00"/>
    <x v="3"/>
    <n v="5011582"/>
    <n v="136"/>
    <n v="1"/>
  </r>
  <r>
    <s v="COUNTY"/>
    <x v="145"/>
    <s v="830420"/>
    <n v="136"/>
    <n v="136"/>
    <x v="3"/>
    <d v="2016-07-26T00:00:00"/>
    <x v="3"/>
    <n v="5732040"/>
    <n v="136"/>
    <n v="1"/>
  </r>
  <r>
    <s v="COUNTY"/>
    <x v="145"/>
    <s v="830423"/>
    <n v="136"/>
    <n v="136"/>
    <x v="3"/>
    <d v="2016-07-26T00:00:00"/>
    <x v="3"/>
    <n v="5011577"/>
    <n v="136"/>
    <n v="1"/>
  </r>
  <r>
    <s v="COUNTY"/>
    <x v="145"/>
    <s v="830479"/>
    <n v="136"/>
    <n v="136"/>
    <x v="3"/>
    <d v="2016-07-28T00:00:00"/>
    <x v="3"/>
    <n v="5011572"/>
    <n v="136"/>
    <n v="1"/>
  </r>
  <r>
    <s v="COUNTY"/>
    <x v="145"/>
    <s v="830543"/>
    <n v="136"/>
    <n v="136"/>
    <x v="3"/>
    <d v="2016-07-28T00:00:00"/>
    <x v="3"/>
    <n v="5011577"/>
    <n v="136"/>
    <n v="1"/>
  </r>
  <r>
    <s v="COUNTY"/>
    <x v="145"/>
    <s v="830641"/>
    <n v="136"/>
    <n v="136"/>
    <x v="3"/>
    <d v="2016-07-29T00:00:00"/>
    <x v="3"/>
    <n v="5777930"/>
    <n v="136"/>
    <n v="1"/>
  </r>
  <r>
    <s v="COUNTY"/>
    <x v="145"/>
    <s v="834522"/>
    <n v="136"/>
    <n v="136"/>
    <x v="3"/>
    <d v="2016-08-01T00:00:00"/>
    <x v="4"/>
    <n v="5011577"/>
    <n v="136"/>
    <n v="1"/>
  </r>
  <r>
    <s v="COUNTY"/>
    <x v="145"/>
    <s v="834558"/>
    <n v="136"/>
    <n v="136"/>
    <x v="3"/>
    <d v="2016-08-01T00:00:00"/>
    <x v="4"/>
    <n v="5011582"/>
    <n v="136"/>
    <n v="1"/>
  </r>
  <r>
    <s v="COUNTY"/>
    <x v="145"/>
    <s v="836524"/>
    <n v="136"/>
    <n v="136"/>
    <x v="3"/>
    <d v="2016-08-02T00:00:00"/>
    <x v="4"/>
    <n v="5732040"/>
    <n v="136"/>
    <n v="1"/>
  </r>
  <r>
    <s v="COUNTY"/>
    <x v="145"/>
    <s v="840109"/>
    <n v="136"/>
    <n v="136"/>
    <x v="3"/>
    <d v="2016-08-03T00:00:00"/>
    <x v="4"/>
    <n v="5014191"/>
    <n v="136"/>
    <n v="1"/>
  </r>
  <r>
    <s v="COUNTY"/>
    <x v="145"/>
    <s v="840120"/>
    <n v="136"/>
    <n v="136"/>
    <x v="3"/>
    <d v="2016-08-04T00:00:00"/>
    <x v="4"/>
    <n v="5011572"/>
    <n v="136"/>
    <n v="1"/>
  </r>
  <r>
    <s v="COUNTY"/>
    <x v="145"/>
    <s v="840123"/>
    <n v="136"/>
    <n v="136"/>
    <x v="3"/>
    <d v="2016-08-04T00:00:00"/>
    <x v="4"/>
    <n v="5011577"/>
    <n v="136"/>
    <n v="1"/>
  </r>
  <r>
    <s v="COUNTY"/>
    <x v="145"/>
    <s v="840418"/>
    <n v="136"/>
    <n v="136"/>
    <x v="3"/>
    <d v="2016-08-08T00:00:00"/>
    <x v="4"/>
    <n v="5011582"/>
    <n v="136"/>
    <n v="1"/>
  </r>
  <r>
    <s v="COUNTY"/>
    <x v="145"/>
    <s v="840440"/>
    <n v="136"/>
    <n v="136"/>
    <x v="3"/>
    <d v="2016-08-08T00:00:00"/>
    <x v="4"/>
    <n v="5011577"/>
    <n v="136"/>
    <n v="1"/>
  </r>
  <r>
    <s v="COUNTY"/>
    <x v="145"/>
    <s v="840457"/>
    <n v="136"/>
    <n v="136"/>
    <x v="3"/>
    <d v="2016-08-09T00:00:00"/>
    <x v="4"/>
    <n v="5732040"/>
    <n v="136"/>
    <n v="1"/>
  </r>
  <r>
    <s v="COUNTY"/>
    <x v="145"/>
    <s v="840987"/>
    <n v="136"/>
    <n v="136"/>
    <x v="3"/>
    <d v="2016-08-11T00:00:00"/>
    <x v="4"/>
    <n v="5011572"/>
    <n v="136"/>
    <n v="1"/>
  </r>
  <r>
    <s v="COUNTY"/>
    <x v="145"/>
    <s v="840990"/>
    <n v="136"/>
    <n v="136"/>
    <x v="3"/>
    <d v="2016-08-11T00:00:00"/>
    <x v="4"/>
    <n v="5011577"/>
    <n v="136"/>
    <n v="1"/>
  </r>
  <r>
    <s v="COUNTY"/>
    <x v="145"/>
    <s v="843332"/>
    <n v="136"/>
    <n v="136"/>
    <x v="3"/>
    <d v="2016-08-15T00:00:00"/>
    <x v="4"/>
    <n v="5011582"/>
    <n v="136"/>
    <n v="1"/>
  </r>
  <r>
    <s v="COUNTY"/>
    <x v="145"/>
    <s v="846898"/>
    <n v="136"/>
    <n v="136"/>
    <x v="3"/>
    <d v="2016-08-15T00:00:00"/>
    <x v="4"/>
    <n v="5011577"/>
    <n v="136"/>
    <n v="1"/>
  </r>
  <r>
    <s v="COUNTY"/>
    <x v="145"/>
    <s v="843366"/>
    <n v="136"/>
    <n v="136"/>
    <x v="3"/>
    <d v="2016-08-16T00:00:00"/>
    <x v="4"/>
    <n v="5732040"/>
    <n v="136"/>
    <n v="1"/>
  </r>
  <r>
    <s v="COUNTY"/>
    <x v="145"/>
    <s v="843466"/>
    <n v="136"/>
    <n v="136"/>
    <x v="3"/>
    <d v="2016-08-18T00:00:00"/>
    <x v="4"/>
    <n v="5011577"/>
    <n v="136"/>
    <n v="1"/>
  </r>
  <r>
    <s v="COUNTY"/>
    <x v="145"/>
    <s v="843469"/>
    <n v="136"/>
    <n v="136"/>
    <x v="3"/>
    <d v="2016-08-18T00:00:00"/>
    <x v="4"/>
    <n v="5011572"/>
    <n v="136"/>
    <n v="1"/>
  </r>
  <r>
    <s v="COUNTY"/>
    <x v="145"/>
    <s v="843510"/>
    <n v="136"/>
    <n v="136"/>
    <x v="3"/>
    <d v="2016-08-22T00:00:00"/>
    <x v="4"/>
    <n v="5011577"/>
    <n v="136"/>
    <n v="1"/>
  </r>
  <r>
    <s v="COUNTY"/>
    <x v="145"/>
    <s v="843513"/>
    <n v="136"/>
    <n v="136"/>
    <x v="3"/>
    <d v="2016-08-22T00:00:00"/>
    <x v="4"/>
    <n v="5011582"/>
    <n v="136"/>
    <n v="1"/>
  </r>
  <r>
    <s v="COUNTY"/>
    <x v="145"/>
    <s v="843534"/>
    <n v="136"/>
    <n v="136"/>
    <x v="3"/>
    <d v="2016-08-23T00:00:00"/>
    <x v="4"/>
    <n v="5732040"/>
    <n v="136"/>
    <n v="1"/>
  </r>
  <r>
    <s v="COUNTY"/>
    <x v="145"/>
    <s v="844155"/>
    <n v="136"/>
    <n v="136"/>
    <x v="3"/>
    <d v="2016-08-25T00:00:00"/>
    <x v="4"/>
    <n v="5708310"/>
    <n v="136"/>
    <n v="1"/>
  </r>
  <r>
    <s v="COUNTY"/>
    <x v="145"/>
    <s v="844332"/>
    <n v="136"/>
    <n v="136"/>
    <x v="3"/>
    <d v="2016-08-25T00:00:00"/>
    <x v="4"/>
    <n v="5011572"/>
    <n v="136"/>
    <n v="1"/>
  </r>
  <r>
    <s v="COUNTY"/>
    <x v="145"/>
    <s v="844335"/>
    <n v="136"/>
    <n v="136"/>
    <x v="3"/>
    <d v="2016-08-25T00:00:00"/>
    <x v="4"/>
    <n v="5011577"/>
    <n v="136"/>
    <n v="1"/>
  </r>
  <r>
    <s v="COUNTY"/>
    <x v="145"/>
    <s v="845128"/>
    <n v="136"/>
    <n v="136"/>
    <x v="3"/>
    <d v="2016-08-29T00:00:00"/>
    <x v="4"/>
    <n v="5011577"/>
    <n v="136"/>
    <n v="1"/>
  </r>
  <r>
    <s v="COUNTY"/>
    <x v="145"/>
    <s v="845193"/>
    <n v="136"/>
    <n v="136"/>
    <x v="3"/>
    <d v="2016-08-29T00:00:00"/>
    <x v="4"/>
    <n v="5011582"/>
    <n v="136"/>
    <n v="1"/>
  </r>
  <r>
    <s v="COUNTY"/>
    <x v="145"/>
    <s v="845689"/>
    <n v="136"/>
    <n v="136"/>
    <x v="3"/>
    <d v="2016-08-30T00:00:00"/>
    <x v="4"/>
    <n v="5732040"/>
    <n v="136"/>
    <n v="1"/>
  </r>
  <r>
    <s v="COUNTY"/>
    <x v="145"/>
    <s v="846435"/>
    <n v="136"/>
    <n v="136"/>
    <x v="3"/>
    <d v="2016-08-31T00:00:00"/>
    <x v="4"/>
    <n v="5014191"/>
    <n v="136"/>
    <n v="1"/>
  </r>
  <r>
    <s v="COUNTY"/>
    <x v="145"/>
    <s v="853137"/>
    <n v="136"/>
    <n v="136"/>
    <x v="3"/>
    <d v="2016-09-01T00:00:00"/>
    <x v="5"/>
    <n v="5011572"/>
    <n v="136"/>
    <n v="1"/>
  </r>
  <r>
    <s v="COUNTY"/>
    <x v="145"/>
    <s v="853140"/>
    <n v="136"/>
    <n v="136"/>
    <x v="3"/>
    <d v="2016-09-01T00:00:00"/>
    <x v="5"/>
    <n v="5011577"/>
    <n v="136"/>
    <n v="1"/>
  </r>
  <r>
    <s v="COUNTY"/>
    <x v="145"/>
    <s v="853189"/>
    <n v="136"/>
    <n v="136"/>
    <x v="3"/>
    <d v="2016-09-06T00:00:00"/>
    <x v="5"/>
    <n v="5732040"/>
    <n v="136"/>
    <n v="1"/>
  </r>
  <r>
    <s v="COUNTY"/>
    <x v="145"/>
    <s v="853192"/>
    <n v="136"/>
    <n v="136"/>
    <x v="3"/>
    <d v="2016-09-06T00:00:00"/>
    <x v="5"/>
    <n v="5011582"/>
    <n v="136"/>
    <n v="1"/>
  </r>
  <r>
    <s v="COUNTY"/>
    <x v="145"/>
    <s v="853217"/>
    <n v="136"/>
    <n v="136"/>
    <x v="3"/>
    <d v="2016-09-06T00:00:00"/>
    <x v="5"/>
    <n v="5011577"/>
    <n v="136"/>
    <n v="1"/>
  </r>
  <r>
    <s v="COUNTY"/>
    <x v="145"/>
    <s v="853268"/>
    <n v="136"/>
    <n v="136"/>
    <x v="3"/>
    <d v="2016-09-08T00:00:00"/>
    <x v="5"/>
    <n v="5011572"/>
    <n v="136"/>
    <n v="1"/>
  </r>
  <r>
    <s v="COUNTY"/>
    <x v="145"/>
    <s v="853271"/>
    <n v="136"/>
    <n v="136"/>
    <x v="3"/>
    <d v="2016-09-08T00:00:00"/>
    <x v="5"/>
    <n v="5011577"/>
    <n v="136"/>
    <n v="1"/>
  </r>
  <r>
    <s v="COUNTY"/>
    <x v="145"/>
    <s v="855032"/>
    <n v="136"/>
    <n v="136"/>
    <x v="3"/>
    <d v="2016-09-12T00:00:00"/>
    <x v="5"/>
    <n v="5011572"/>
    <n v="136"/>
    <n v="1"/>
  </r>
  <r>
    <s v="COUNTY"/>
    <x v="145"/>
    <s v="855035"/>
    <n v="136"/>
    <n v="136"/>
    <x v="3"/>
    <d v="2016-09-12T00:00:00"/>
    <x v="5"/>
    <n v="5011577"/>
    <n v="136"/>
    <n v="1"/>
  </r>
  <r>
    <s v="COUNTY"/>
    <x v="145"/>
    <s v="855287"/>
    <n v="136"/>
    <n v="136"/>
    <x v="3"/>
    <d v="2016-09-12T00:00:00"/>
    <x v="5"/>
    <n v="5011582"/>
    <n v="136"/>
    <n v="1"/>
  </r>
  <r>
    <s v="COUNTY"/>
    <x v="145"/>
    <s v="855726"/>
    <n v="136"/>
    <n v="136"/>
    <x v="3"/>
    <d v="2016-09-13T00:00:00"/>
    <x v="5"/>
    <n v="5011572"/>
    <n v="136"/>
    <n v="1"/>
  </r>
  <r>
    <s v="COUNTY"/>
    <x v="145"/>
    <s v="855733"/>
    <n v="136"/>
    <n v="136"/>
    <x v="3"/>
    <d v="2016-09-13T00:00:00"/>
    <x v="5"/>
    <n v="5732040"/>
    <n v="136"/>
    <n v="1"/>
  </r>
  <r>
    <s v="COUNTY"/>
    <x v="145"/>
    <s v="856349"/>
    <n v="136"/>
    <n v="136"/>
    <x v="3"/>
    <d v="2016-09-15T00:00:00"/>
    <x v="5"/>
    <n v="5011577"/>
    <n v="136"/>
    <n v="1"/>
  </r>
  <r>
    <s v="COUNTY"/>
    <x v="145"/>
    <s v="856476"/>
    <n v="136"/>
    <n v="136"/>
    <x v="3"/>
    <d v="2016-09-19T00:00:00"/>
    <x v="5"/>
    <n v="5011582"/>
    <n v="136"/>
    <n v="1"/>
  </r>
  <r>
    <s v="COUNTY"/>
    <x v="145"/>
    <s v="857316"/>
    <n v="136"/>
    <n v="136"/>
    <x v="3"/>
    <d v="2016-09-19T00:00:00"/>
    <x v="5"/>
    <n v="5011572"/>
    <n v="136"/>
    <n v="1"/>
  </r>
  <r>
    <s v="COUNTY"/>
    <x v="145"/>
    <s v="857321"/>
    <n v="136"/>
    <n v="136"/>
    <x v="3"/>
    <d v="2016-09-19T00:00:00"/>
    <x v="5"/>
    <n v="5011577"/>
    <n v="136"/>
    <n v="1"/>
  </r>
  <r>
    <s v="COUNTY"/>
    <x v="145"/>
    <s v="857330"/>
    <n v="136"/>
    <n v="136"/>
    <x v="3"/>
    <d v="2016-09-20T00:00:00"/>
    <x v="5"/>
    <n v="5732040"/>
    <n v="136"/>
    <n v="1"/>
  </r>
  <r>
    <s v="COUNTY"/>
    <x v="145"/>
    <s v="857674"/>
    <n v="136"/>
    <n v="136"/>
    <x v="3"/>
    <d v="2016-09-20T00:00:00"/>
    <x v="5"/>
    <n v="5014191"/>
    <n v="136"/>
    <n v="1"/>
  </r>
  <r>
    <s v="COUNTY"/>
    <x v="145"/>
    <s v="858740"/>
    <n v="136"/>
    <n v="136"/>
    <x v="3"/>
    <d v="2016-09-22T00:00:00"/>
    <x v="5"/>
    <n v="5011577"/>
    <n v="136"/>
    <n v="1"/>
  </r>
  <r>
    <s v="COUNTY"/>
    <x v="145"/>
    <s v="858743"/>
    <n v="136"/>
    <n v="136"/>
    <x v="3"/>
    <d v="2016-09-22T00:00:00"/>
    <x v="5"/>
    <n v="5011572"/>
    <n v="136"/>
    <n v="1"/>
  </r>
  <r>
    <s v="COUNTY"/>
    <x v="145"/>
    <s v="858864"/>
    <n v="136"/>
    <n v="136"/>
    <x v="3"/>
    <d v="2016-09-26T00:00:00"/>
    <x v="5"/>
    <n v="5011582"/>
    <n v="136"/>
    <n v="1"/>
  </r>
  <r>
    <s v="COUNTY"/>
    <x v="145"/>
    <s v="860601"/>
    <n v="136"/>
    <n v="136"/>
    <x v="3"/>
    <d v="2016-09-27T00:00:00"/>
    <x v="5"/>
    <n v="5011572"/>
    <n v="136"/>
    <n v="1"/>
  </r>
  <r>
    <s v="COUNTY"/>
    <x v="145"/>
    <s v="860605"/>
    <n v="136"/>
    <n v="136"/>
    <x v="3"/>
    <d v="2016-09-27T00:00:00"/>
    <x v="5"/>
    <n v="5011577"/>
    <n v="136"/>
    <n v="1"/>
  </r>
  <r>
    <s v="COUNTY"/>
    <x v="145"/>
    <s v="860608"/>
    <n v="136"/>
    <n v="136"/>
    <x v="3"/>
    <d v="2016-09-27T00:00:00"/>
    <x v="5"/>
    <n v="5732040"/>
    <n v="136"/>
    <n v="1"/>
  </r>
  <r>
    <s v="COUNTY"/>
    <x v="145"/>
    <s v="860681"/>
    <n v="136"/>
    <n v="136"/>
    <x v="3"/>
    <d v="2016-09-29T00:00:00"/>
    <x v="5"/>
    <n v="5011572"/>
    <n v="136"/>
    <n v="1"/>
  </r>
  <r>
    <s v="COUNTY"/>
    <x v="145"/>
    <s v="860684"/>
    <n v="136"/>
    <n v="136"/>
    <x v="3"/>
    <d v="2016-09-29T00:00:00"/>
    <x v="5"/>
    <n v="5011577"/>
    <n v="136"/>
    <n v="1"/>
  </r>
  <r>
    <s v="COUNTY"/>
    <x v="145"/>
    <s v="866775"/>
    <n v="136"/>
    <n v="136"/>
    <x v="3"/>
    <d v="2016-10-03T00:00:00"/>
    <x v="6"/>
    <n v="5011582"/>
    <n v="136"/>
    <n v="1"/>
  </r>
  <r>
    <s v="COUNTY"/>
    <x v="145"/>
    <s v="866798"/>
    <n v="136"/>
    <n v="136"/>
    <x v="3"/>
    <d v="2016-10-03T00:00:00"/>
    <x v="6"/>
    <n v="5011572"/>
    <n v="136"/>
    <n v="1"/>
  </r>
  <r>
    <s v="COUNTY"/>
    <x v="145"/>
    <s v="866802"/>
    <n v="136"/>
    <n v="136"/>
    <x v="3"/>
    <d v="2016-10-03T00:00:00"/>
    <x v="6"/>
    <n v="5011577"/>
    <n v="136"/>
    <n v="1"/>
  </r>
  <r>
    <s v="COUNTY"/>
    <x v="145"/>
    <s v="866805"/>
    <n v="136"/>
    <n v="136"/>
    <x v="3"/>
    <d v="2016-10-04T00:00:00"/>
    <x v="6"/>
    <n v="5732040"/>
    <n v="136"/>
    <n v="1"/>
  </r>
  <r>
    <s v="COUNTY"/>
    <x v="145"/>
    <s v="866877"/>
    <n v="136"/>
    <n v="136"/>
    <x v="3"/>
    <d v="2016-10-06T00:00:00"/>
    <x v="6"/>
    <n v="5011572"/>
    <n v="136"/>
    <n v="1"/>
  </r>
  <r>
    <s v="COUNTY"/>
    <x v="145"/>
    <s v="866880"/>
    <n v="136"/>
    <n v="136"/>
    <x v="3"/>
    <d v="2016-10-06T00:00:00"/>
    <x v="6"/>
    <n v="5011577"/>
    <n v="136"/>
    <n v="1"/>
  </r>
  <r>
    <s v="COUNTY"/>
    <x v="145"/>
    <s v="869484"/>
    <n v="136"/>
    <n v="136"/>
    <x v="3"/>
    <d v="2016-10-10T00:00:00"/>
    <x v="6"/>
    <n v="5011582"/>
    <n v="136"/>
    <n v="1"/>
  </r>
  <r>
    <s v="COUNTY"/>
    <x v="145"/>
    <s v="869495"/>
    <n v="136"/>
    <n v="136"/>
    <x v="3"/>
    <d v="2016-10-10T00:00:00"/>
    <x v="6"/>
    <n v="5011572"/>
    <n v="136"/>
    <n v="1"/>
  </r>
  <r>
    <s v="COUNTY"/>
    <x v="145"/>
    <s v="869498"/>
    <n v="136"/>
    <n v="136"/>
    <x v="3"/>
    <d v="2016-10-10T00:00:00"/>
    <x v="6"/>
    <n v="5011577"/>
    <n v="136"/>
    <n v="1"/>
  </r>
  <r>
    <s v="COUNTY"/>
    <x v="145"/>
    <s v="869515"/>
    <n v="136"/>
    <n v="136"/>
    <x v="3"/>
    <d v="2016-10-11T00:00:00"/>
    <x v="6"/>
    <n v="5732040"/>
    <n v="136"/>
    <n v="1"/>
  </r>
  <r>
    <s v="COUNTY"/>
    <x v="145"/>
    <s v="869518"/>
    <n v="136"/>
    <n v="136"/>
    <x v="3"/>
    <d v="2016-10-11T00:00:00"/>
    <x v="6"/>
    <n v="5708310"/>
    <n v="136"/>
    <n v="1"/>
  </r>
  <r>
    <s v="COUNTY"/>
    <x v="145"/>
    <s v="869596"/>
    <n v="136"/>
    <n v="136"/>
    <x v="3"/>
    <d v="2016-10-13T00:00:00"/>
    <x v="6"/>
    <n v="5011572"/>
    <n v="136"/>
    <n v="1"/>
  </r>
  <r>
    <s v="COUNTY"/>
    <x v="145"/>
    <s v="869599"/>
    <n v="136"/>
    <n v="136"/>
    <x v="3"/>
    <d v="2016-10-13T00:00:00"/>
    <x v="6"/>
    <n v="5011577"/>
    <n v="136"/>
    <n v="1"/>
  </r>
  <r>
    <s v="COUNTY"/>
    <x v="145"/>
    <s v="869622"/>
    <n v="136"/>
    <n v="136"/>
    <x v="3"/>
    <d v="2016-10-14T00:00:00"/>
    <x v="6"/>
    <n v="5014191"/>
    <n v="136"/>
    <n v="1"/>
  </r>
  <r>
    <s v="COUNTY"/>
    <x v="145"/>
    <s v="869639"/>
    <n v="136"/>
    <n v="136"/>
    <x v="3"/>
    <d v="2016-10-17T00:00:00"/>
    <x v="6"/>
    <n v="5011572"/>
    <n v="136"/>
    <n v="1"/>
  </r>
  <r>
    <s v="COUNTY"/>
    <x v="145"/>
    <s v="869644"/>
    <n v="136"/>
    <n v="136"/>
    <x v="3"/>
    <d v="2016-10-17T00:00:00"/>
    <x v="6"/>
    <n v="5011577"/>
    <n v="136"/>
    <n v="1"/>
  </r>
  <r>
    <s v="COUNTY"/>
    <x v="145"/>
    <s v="869649"/>
    <n v="136"/>
    <n v="136"/>
    <x v="3"/>
    <d v="2016-10-17T00:00:00"/>
    <x v="6"/>
    <n v="5011582"/>
    <n v="136"/>
    <n v="1"/>
  </r>
  <r>
    <s v="COUNTY"/>
    <x v="145"/>
    <s v="869674"/>
    <n v="136"/>
    <n v="136"/>
    <x v="3"/>
    <d v="2016-10-18T00:00:00"/>
    <x v="6"/>
    <n v="5732040"/>
    <n v="136"/>
    <n v="1"/>
  </r>
  <r>
    <s v="COUNTY"/>
    <x v="145"/>
    <s v="871082"/>
    <n v="136"/>
    <n v="136"/>
    <x v="3"/>
    <d v="2016-10-20T00:00:00"/>
    <x v="6"/>
    <n v="5011572"/>
    <n v="136"/>
    <n v="1"/>
  </r>
  <r>
    <s v="COUNTY"/>
    <x v="145"/>
    <s v="871086"/>
    <n v="136"/>
    <n v="136"/>
    <x v="3"/>
    <d v="2016-10-20T00:00:00"/>
    <x v="6"/>
    <n v="5011577"/>
    <n v="136"/>
    <n v="1"/>
  </r>
  <r>
    <s v="COUNTY"/>
    <x v="145"/>
    <s v="872739"/>
    <n v="136"/>
    <n v="136"/>
    <x v="3"/>
    <d v="2016-10-24T00:00:00"/>
    <x v="6"/>
    <n v="5011582"/>
    <n v="136"/>
    <n v="1"/>
  </r>
  <r>
    <s v="COUNTY"/>
    <x v="145"/>
    <s v="872753"/>
    <n v="136"/>
    <n v="136"/>
    <x v="3"/>
    <d v="2016-10-24T00:00:00"/>
    <x v="6"/>
    <n v="5011572"/>
    <n v="136"/>
    <n v="1"/>
  </r>
  <r>
    <s v="COUNTY"/>
    <x v="145"/>
    <s v="872756"/>
    <n v="136"/>
    <n v="136"/>
    <x v="3"/>
    <d v="2016-10-24T00:00:00"/>
    <x v="6"/>
    <n v="5011577"/>
    <n v="136"/>
    <n v="1"/>
  </r>
  <r>
    <s v="COUNTY"/>
    <x v="145"/>
    <s v="872774"/>
    <n v="136"/>
    <n v="136"/>
    <x v="3"/>
    <d v="2016-10-25T00:00:00"/>
    <x v="6"/>
    <n v="5732040"/>
    <n v="136"/>
    <n v="1"/>
  </r>
  <r>
    <s v="COUNTY"/>
    <x v="145"/>
    <s v="872831"/>
    <n v="136"/>
    <n v="136"/>
    <x v="3"/>
    <d v="2016-10-27T00:00:00"/>
    <x v="6"/>
    <n v="5011572"/>
    <n v="136"/>
    <n v="1"/>
  </r>
  <r>
    <s v="COUNTY"/>
    <x v="145"/>
    <s v="872834"/>
    <n v="136"/>
    <n v="136"/>
    <x v="3"/>
    <d v="2016-10-27T00:00:00"/>
    <x v="6"/>
    <n v="5011577"/>
    <n v="136"/>
    <n v="1"/>
  </r>
  <r>
    <s v="COUNTY"/>
    <x v="145"/>
    <s v="874660"/>
    <n v="136"/>
    <n v="136"/>
    <x v="3"/>
    <d v="2016-10-31T00:00:00"/>
    <x v="6"/>
    <n v="5011582"/>
    <n v="136"/>
    <n v="1"/>
  </r>
  <r>
    <s v="COUNTY"/>
    <x v="145"/>
    <s v="874766"/>
    <n v="136"/>
    <n v="136"/>
    <x v="3"/>
    <d v="2016-10-31T00:00:00"/>
    <x v="6"/>
    <n v="5011572"/>
    <n v="136"/>
    <n v="1"/>
  </r>
  <r>
    <s v="COUNTY"/>
    <x v="145"/>
    <s v="874769"/>
    <n v="136"/>
    <n v="136"/>
    <x v="3"/>
    <d v="2016-10-31T00:00:00"/>
    <x v="6"/>
    <n v="5011577"/>
    <n v="136"/>
    <n v="1"/>
  </r>
  <r>
    <s v="COUNTY"/>
    <x v="145"/>
    <s v="878941"/>
    <n v="136"/>
    <n v="136"/>
    <x v="3"/>
    <d v="2016-11-01T00:00:00"/>
    <x v="7"/>
    <n v="5732040"/>
    <n v="136"/>
    <n v="1"/>
  </r>
  <r>
    <s v="COUNTY"/>
    <x v="145"/>
    <s v="879711"/>
    <n v="136"/>
    <n v="136"/>
    <x v="3"/>
    <d v="2016-11-03T00:00:00"/>
    <x v="7"/>
    <n v="5011577"/>
    <n v="136"/>
    <n v="1"/>
  </r>
  <r>
    <s v="COUNTY"/>
    <x v="145"/>
    <s v="880648"/>
    <n v="136"/>
    <n v="136"/>
    <x v="3"/>
    <d v="2016-11-03T00:00:00"/>
    <x v="7"/>
    <n v="5011572"/>
    <n v="136"/>
    <n v="1"/>
  </r>
  <r>
    <s v="COUNTY"/>
    <x v="145"/>
    <s v="879741"/>
    <n v="136"/>
    <n v="136"/>
    <x v="3"/>
    <d v="2016-11-04T00:00:00"/>
    <x v="7"/>
    <n v="5014191"/>
    <n v="136"/>
    <n v="1"/>
  </r>
  <r>
    <s v="COUNTY"/>
    <x v="145"/>
    <s v="879767"/>
    <n v="136"/>
    <n v="136"/>
    <x v="3"/>
    <d v="2016-11-07T00:00:00"/>
    <x v="7"/>
    <n v="5011582"/>
    <n v="136"/>
    <n v="1"/>
  </r>
  <r>
    <s v="COUNTY"/>
    <x v="145"/>
    <s v="879796"/>
    <n v="136"/>
    <n v="136"/>
    <x v="3"/>
    <d v="2016-11-07T00:00:00"/>
    <x v="7"/>
    <n v="5011577"/>
    <n v="136"/>
    <n v="1"/>
  </r>
  <r>
    <s v="COUNTY"/>
    <x v="145"/>
    <s v="879799"/>
    <n v="136"/>
    <n v="136"/>
    <x v="3"/>
    <d v="2016-11-07T00:00:00"/>
    <x v="7"/>
    <n v="5011572"/>
    <n v="136"/>
    <n v="1"/>
  </r>
  <r>
    <s v="COUNTY"/>
    <x v="145"/>
    <s v="879835"/>
    <n v="136"/>
    <n v="136"/>
    <x v="3"/>
    <d v="2016-11-08T00:00:00"/>
    <x v="7"/>
    <n v="5732040"/>
    <n v="136"/>
    <n v="1"/>
  </r>
  <r>
    <s v="COUNTY"/>
    <x v="145"/>
    <s v="880643"/>
    <n v="136"/>
    <n v="136"/>
    <x v="3"/>
    <d v="2016-11-10T00:00:00"/>
    <x v="7"/>
    <n v="5011572"/>
    <n v="136"/>
    <n v="1"/>
  </r>
  <r>
    <s v="COUNTY"/>
    <x v="145"/>
    <s v="880658"/>
    <n v="136"/>
    <n v="136"/>
    <x v="3"/>
    <d v="2016-11-10T00:00:00"/>
    <x v="7"/>
    <n v="5011577"/>
    <n v="136"/>
    <n v="1"/>
  </r>
  <r>
    <s v="COUNTY"/>
    <x v="145"/>
    <s v="883505"/>
    <n v="136"/>
    <n v="136"/>
    <x v="3"/>
    <d v="2016-11-10T00:00:00"/>
    <x v="7"/>
    <n v="5011577"/>
    <n v="136"/>
    <n v="1"/>
  </r>
  <r>
    <s v="COUNTY"/>
    <x v="145"/>
    <s v="880747"/>
    <n v="136"/>
    <n v="136"/>
    <x v="3"/>
    <d v="2016-11-14T00:00:00"/>
    <x v="7"/>
    <n v="5011582"/>
    <n v="136"/>
    <n v="1"/>
  </r>
  <r>
    <s v="COUNTY"/>
    <x v="145"/>
    <s v="880750"/>
    <n v="136"/>
    <n v="136"/>
    <x v="3"/>
    <d v="2016-11-14T00:00:00"/>
    <x v="7"/>
    <n v="5011577"/>
    <n v="136"/>
    <n v="1"/>
  </r>
  <r>
    <s v="COUNTY"/>
    <x v="145"/>
    <s v="880755"/>
    <n v="136"/>
    <n v="136"/>
    <x v="3"/>
    <d v="2016-11-14T00:00:00"/>
    <x v="7"/>
    <n v="5011572"/>
    <n v="136"/>
    <n v="1"/>
  </r>
  <r>
    <s v="COUNTY"/>
    <x v="145"/>
    <s v="881239"/>
    <n v="136"/>
    <n v="136"/>
    <x v="3"/>
    <d v="2016-11-15T00:00:00"/>
    <x v="7"/>
    <n v="5732040"/>
    <n v="136"/>
    <n v="1"/>
  </r>
  <r>
    <s v="COUNTY"/>
    <x v="145"/>
    <s v="883509"/>
    <n v="136"/>
    <n v="136"/>
    <x v="3"/>
    <d v="2016-11-17T00:00:00"/>
    <x v="7"/>
    <n v="5014191"/>
    <n v="136"/>
    <n v="1"/>
  </r>
  <r>
    <s v="COUNTY"/>
    <x v="145"/>
    <s v="883524"/>
    <n v="136"/>
    <n v="136"/>
    <x v="3"/>
    <d v="2016-11-17T00:00:00"/>
    <x v="7"/>
    <n v="5011572"/>
    <n v="136"/>
    <n v="1"/>
  </r>
  <r>
    <s v="COUNTY"/>
    <x v="145"/>
    <s v="883527"/>
    <n v="136"/>
    <n v="136"/>
    <x v="3"/>
    <d v="2016-11-17T00:00:00"/>
    <x v="7"/>
    <n v="5011577"/>
    <n v="136"/>
    <n v="1"/>
  </r>
  <r>
    <s v="COUNTY"/>
    <x v="145"/>
    <s v="886440"/>
    <n v="136"/>
    <n v="136"/>
    <x v="3"/>
    <d v="2016-11-21T00:00:00"/>
    <x v="7"/>
    <n v="5011572"/>
    <n v="136"/>
    <n v="1"/>
  </r>
  <r>
    <s v="COUNTY"/>
    <x v="145"/>
    <s v="886443"/>
    <n v="136"/>
    <n v="136"/>
    <x v="3"/>
    <d v="2016-11-21T00:00:00"/>
    <x v="7"/>
    <n v="5011577"/>
    <n v="136"/>
    <n v="1"/>
  </r>
  <r>
    <s v="COUNTY"/>
    <x v="145"/>
    <s v="886570"/>
    <n v="136"/>
    <n v="136"/>
    <x v="3"/>
    <d v="2016-11-21T00:00:00"/>
    <x v="7"/>
    <n v="5011582"/>
    <n v="136"/>
    <n v="1"/>
  </r>
  <r>
    <s v="COUNTY"/>
    <x v="145"/>
    <s v="886633"/>
    <n v="136"/>
    <n v="136"/>
    <x v="3"/>
    <d v="2016-11-22T00:00:00"/>
    <x v="7"/>
    <n v="5732040"/>
    <n v="136"/>
    <n v="1"/>
  </r>
  <r>
    <s v="COUNTY"/>
    <x v="145"/>
    <s v="886704"/>
    <n v="136"/>
    <n v="136"/>
    <x v="3"/>
    <d v="2016-11-25T00:00:00"/>
    <x v="7"/>
    <n v="5011572"/>
    <n v="136"/>
    <n v="1"/>
  </r>
  <r>
    <s v="COUNTY"/>
    <x v="145"/>
    <s v="886707"/>
    <n v="136"/>
    <n v="136"/>
    <x v="3"/>
    <d v="2016-11-25T00:00:00"/>
    <x v="7"/>
    <n v="5011577"/>
    <n v="136"/>
    <n v="1"/>
  </r>
  <r>
    <s v="COUNTY"/>
    <x v="145"/>
    <s v="887003"/>
    <n v="136"/>
    <n v="136"/>
    <x v="3"/>
    <d v="2016-11-28T00:00:00"/>
    <x v="7"/>
    <n v="5011582"/>
    <n v="136"/>
    <n v="1"/>
  </r>
  <r>
    <s v="COUNTY"/>
    <x v="145"/>
    <s v="887036"/>
    <n v="136"/>
    <n v="136"/>
    <x v="3"/>
    <d v="2016-11-28T00:00:00"/>
    <x v="7"/>
    <n v="5011572"/>
    <n v="136"/>
    <n v="1"/>
  </r>
  <r>
    <s v="COUNTY"/>
    <x v="145"/>
    <s v="887043"/>
    <n v="136"/>
    <n v="136"/>
    <x v="3"/>
    <d v="2016-11-28T00:00:00"/>
    <x v="7"/>
    <n v="5011577"/>
    <n v="136"/>
    <n v="1"/>
  </r>
  <r>
    <s v="COUNTY"/>
    <x v="145"/>
    <s v="887830"/>
    <n v="136"/>
    <n v="136"/>
    <x v="3"/>
    <d v="2016-11-29T00:00:00"/>
    <x v="7"/>
    <n v="5732040"/>
    <n v="136"/>
    <n v="1"/>
  </r>
  <r>
    <s v="COUNTY"/>
    <x v="145"/>
    <s v="891814"/>
    <n v="136"/>
    <n v="136"/>
    <x v="3"/>
    <d v="2016-12-01T00:00:00"/>
    <x v="8"/>
    <n v="5011572"/>
    <n v="136"/>
    <n v="1"/>
  </r>
  <r>
    <s v="COUNTY"/>
    <x v="145"/>
    <s v="891817"/>
    <n v="136"/>
    <n v="136"/>
    <x v="3"/>
    <d v="2016-12-01T00:00:00"/>
    <x v="8"/>
    <n v="5011577"/>
    <n v="136"/>
    <n v="1"/>
  </r>
  <r>
    <s v="COUNTY"/>
    <x v="145"/>
    <s v="891857"/>
    <n v="136"/>
    <n v="136"/>
    <x v="3"/>
    <d v="2016-12-05T00:00:00"/>
    <x v="8"/>
    <n v="5011572"/>
    <n v="136"/>
    <n v="1"/>
  </r>
  <r>
    <s v="COUNTY"/>
    <x v="145"/>
    <s v="891860"/>
    <n v="136"/>
    <n v="136"/>
    <x v="3"/>
    <d v="2016-12-05T00:00:00"/>
    <x v="8"/>
    <n v="5011577"/>
    <n v="136"/>
    <n v="1"/>
  </r>
  <r>
    <s v="COUNTY"/>
    <x v="145"/>
    <s v="891869"/>
    <n v="136"/>
    <n v="136"/>
    <x v="3"/>
    <d v="2016-12-05T00:00:00"/>
    <x v="8"/>
    <n v="5011582"/>
    <n v="136"/>
    <n v="1"/>
  </r>
  <r>
    <s v="COUNTY"/>
    <x v="145"/>
    <s v="891899"/>
    <n v="136"/>
    <n v="136"/>
    <x v="3"/>
    <d v="2016-12-06T00:00:00"/>
    <x v="8"/>
    <n v="5732040"/>
    <n v="136"/>
    <n v="1"/>
  </r>
  <r>
    <s v="COUNTY"/>
    <x v="145"/>
    <s v="891967"/>
    <n v="136"/>
    <n v="136"/>
    <x v="3"/>
    <d v="2016-12-08T00:00:00"/>
    <x v="8"/>
    <n v="5708310"/>
    <n v="136"/>
    <n v="1"/>
  </r>
  <r>
    <s v="COUNTY"/>
    <x v="145"/>
    <s v="891970"/>
    <n v="136"/>
    <n v="136"/>
    <x v="3"/>
    <d v="2016-12-08T00:00:00"/>
    <x v="8"/>
    <n v="5011572"/>
    <n v="136"/>
    <n v="1"/>
  </r>
  <r>
    <s v="COUNTY"/>
    <x v="145"/>
    <s v="891973"/>
    <n v="136"/>
    <n v="136"/>
    <x v="3"/>
    <d v="2016-12-08T00:00:00"/>
    <x v="8"/>
    <n v="5011577"/>
    <n v="136"/>
    <n v="1"/>
  </r>
  <r>
    <s v="COUNTY"/>
    <x v="145"/>
    <s v="893178"/>
    <n v="136"/>
    <n v="136"/>
    <x v="3"/>
    <d v="2016-12-12T00:00:00"/>
    <x v="8"/>
    <n v="5011572"/>
    <n v="136"/>
    <n v="1"/>
  </r>
  <r>
    <s v="COUNTY"/>
    <x v="145"/>
    <s v="893181"/>
    <n v="136"/>
    <n v="136"/>
    <x v="3"/>
    <d v="2016-12-12T00:00:00"/>
    <x v="8"/>
    <n v="5011577"/>
    <n v="136"/>
    <n v="1"/>
  </r>
  <r>
    <s v="COUNTY"/>
    <x v="145"/>
    <s v="893191"/>
    <n v="136"/>
    <n v="136"/>
    <x v="3"/>
    <d v="2016-12-12T00:00:00"/>
    <x v="8"/>
    <n v="5011582"/>
    <n v="136"/>
    <n v="1"/>
  </r>
  <r>
    <s v="COUNTY"/>
    <x v="145"/>
    <s v="894191"/>
    <n v="136"/>
    <n v="136"/>
    <x v="3"/>
    <d v="2016-12-13T00:00:00"/>
    <x v="8"/>
    <n v="5732040"/>
    <n v="136"/>
    <n v="1"/>
  </r>
  <r>
    <s v="COUNTY"/>
    <x v="145"/>
    <s v="894212"/>
    <n v="136"/>
    <n v="136"/>
    <x v="3"/>
    <d v="2016-12-14T00:00:00"/>
    <x v="8"/>
    <n v="5014191"/>
    <n v="136"/>
    <n v="1"/>
  </r>
  <r>
    <s v="COUNTY"/>
    <x v="145"/>
    <s v="894238"/>
    <n v="136"/>
    <n v="136"/>
    <x v="3"/>
    <d v="2016-12-15T00:00:00"/>
    <x v="8"/>
    <n v="5011572"/>
    <n v="136"/>
    <n v="1"/>
  </r>
  <r>
    <s v="COUNTY"/>
    <x v="145"/>
    <s v="894241"/>
    <n v="136"/>
    <n v="136"/>
    <x v="3"/>
    <d v="2016-12-15T00:00:00"/>
    <x v="8"/>
    <n v="5011577"/>
    <n v="136"/>
    <n v="1"/>
  </r>
  <r>
    <s v="COUNTY"/>
    <x v="145"/>
    <s v="895315"/>
    <n v="136"/>
    <n v="136"/>
    <x v="3"/>
    <d v="2016-12-19T00:00:00"/>
    <x v="8"/>
    <n v="5011572"/>
    <n v="136"/>
    <n v="1"/>
  </r>
  <r>
    <s v="COUNTY"/>
    <x v="145"/>
    <s v="895318"/>
    <n v="136"/>
    <n v="136"/>
    <x v="3"/>
    <d v="2016-12-19T00:00:00"/>
    <x v="8"/>
    <n v="5011577"/>
    <n v="136"/>
    <n v="1"/>
  </r>
  <r>
    <s v="COUNTY"/>
    <x v="145"/>
    <s v="895337"/>
    <n v="136"/>
    <n v="136"/>
    <x v="3"/>
    <d v="2016-12-19T00:00:00"/>
    <x v="8"/>
    <n v="5011582"/>
    <n v="136"/>
    <n v="1"/>
  </r>
  <r>
    <s v="COUNTY"/>
    <x v="145"/>
    <s v="895940"/>
    <n v="136"/>
    <n v="136"/>
    <x v="3"/>
    <d v="2016-12-20T00:00:00"/>
    <x v="8"/>
    <n v="5732040"/>
    <n v="136"/>
    <n v="1"/>
  </r>
  <r>
    <s v="COUNTY"/>
    <x v="145"/>
    <s v="897224"/>
    <n v="136"/>
    <n v="136"/>
    <x v="3"/>
    <d v="2016-12-22T00:00:00"/>
    <x v="8"/>
    <n v="5011572"/>
    <n v="136"/>
    <n v="1"/>
  </r>
  <r>
    <s v="COUNTY"/>
    <x v="145"/>
    <s v="897227"/>
    <n v="136"/>
    <n v="136"/>
    <x v="3"/>
    <d v="2016-12-22T00:00:00"/>
    <x v="8"/>
    <n v="5011577"/>
    <n v="136"/>
    <n v="1"/>
  </r>
  <r>
    <s v="COUNTY"/>
    <x v="145"/>
    <s v="897441"/>
    <n v="136"/>
    <n v="136"/>
    <x v="3"/>
    <d v="2016-12-26T00:00:00"/>
    <x v="8"/>
    <n v="5011572"/>
    <n v="136"/>
    <n v="1"/>
  </r>
  <r>
    <s v="COUNTY"/>
    <x v="145"/>
    <s v="897444"/>
    <n v="136"/>
    <n v="136"/>
    <x v="3"/>
    <d v="2016-12-26T00:00:00"/>
    <x v="8"/>
    <n v="5011577"/>
    <n v="136"/>
    <n v="1"/>
  </r>
  <r>
    <s v="COUNTY"/>
    <x v="145"/>
    <s v="899119"/>
    <n v="136"/>
    <n v="136"/>
    <x v="3"/>
    <d v="2016-12-27T00:00:00"/>
    <x v="8"/>
    <n v="5011582"/>
    <n v="136"/>
    <n v="1"/>
  </r>
  <r>
    <s v="COUNTY"/>
    <x v="145"/>
    <s v="899149"/>
    <n v="136"/>
    <n v="136"/>
    <x v="3"/>
    <d v="2016-12-29T00:00:00"/>
    <x v="8"/>
    <n v="5011572"/>
    <n v="136"/>
    <n v="1"/>
  </r>
  <r>
    <s v="COUNTY"/>
    <x v="145"/>
    <s v="899152"/>
    <n v="136"/>
    <n v="136"/>
    <x v="3"/>
    <d v="2016-12-29T00:00:00"/>
    <x v="8"/>
    <n v="5011577"/>
    <n v="136"/>
    <n v="1"/>
  </r>
  <r>
    <s v="COUNTY"/>
    <x v="145"/>
    <s v="899163"/>
    <n v="136"/>
    <n v="136"/>
    <x v="3"/>
    <d v="2016-12-29T00:00:00"/>
    <x v="8"/>
    <n v="5732040"/>
    <n v="136"/>
    <n v="1"/>
  </r>
  <r>
    <s v="COUNTY"/>
    <x v="145"/>
    <s v="909544"/>
    <n v="136"/>
    <n v="136"/>
    <x v="3"/>
    <d v="2017-01-02T00:00:00"/>
    <x v="9"/>
    <n v="5011572"/>
    <n v="136"/>
    <n v="1"/>
  </r>
  <r>
    <s v="COUNTY"/>
    <x v="145"/>
    <s v="909547"/>
    <n v="136"/>
    <n v="136"/>
    <x v="3"/>
    <d v="2017-01-02T00:00:00"/>
    <x v="9"/>
    <n v="5011577"/>
    <n v="136"/>
    <n v="1"/>
  </r>
  <r>
    <s v="COUNTY"/>
    <x v="145"/>
    <s v="912706"/>
    <n v="136"/>
    <n v="136"/>
    <x v="3"/>
    <d v="2017-01-02T00:00:00"/>
    <x v="9"/>
    <n v="5011582"/>
    <n v="136"/>
    <n v="1"/>
  </r>
  <r>
    <s v="COUNTY"/>
    <x v="145"/>
    <s v="909550"/>
    <n v="136"/>
    <n v="136"/>
    <x v="3"/>
    <d v="2017-01-03T00:00:00"/>
    <x v="9"/>
    <n v="5732040"/>
    <n v="136"/>
    <n v="1"/>
  </r>
  <r>
    <s v="COUNTY"/>
    <x v="145"/>
    <s v="909564"/>
    <n v="136"/>
    <n v="136"/>
    <x v="3"/>
    <d v="2017-01-03T00:00:00"/>
    <x v="9"/>
    <n v="5011614"/>
    <n v="136"/>
    <n v="1"/>
  </r>
  <r>
    <s v="COUNTY"/>
    <x v="145"/>
    <s v="909600"/>
    <n v="136"/>
    <n v="136"/>
    <x v="3"/>
    <d v="2017-01-05T00:00:00"/>
    <x v="9"/>
    <n v="5011572"/>
    <n v="136"/>
    <n v="1"/>
  </r>
  <r>
    <s v="COUNTY"/>
    <x v="145"/>
    <s v="909603"/>
    <n v="136"/>
    <n v="136"/>
    <x v="3"/>
    <d v="2017-01-05T00:00:00"/>
    <x v="9"/>
    <n v="5011577"/>
    <n v="136"/>
    <n v="1"/>
  </r>
  <r>
    <s v="COUNTY"/>
    <x v="145"/>
    <s v="909624"/>
    <n v="136"/>
    <n v="136"/>
    <x v="3"/>
    <d v="2017-01-06T00:00:00"/>
    <x v="9"/>
    <n v="5014191"/>
    <n v="136"/>
    <n v="1"/>
  </r>
  <r>
    <s v="COUNTY"/>
    <x v="145"/>
    <s v="909642"/>
    <n v="136"/>
    <n v="136"/>
    <x v="3"/>
    <d v="2017-01-09T00:00:00"/>
    <x v="9"/>
    <n v="5011582"/>
    <n v="136"/>
    <n v="1"/>
  </r>
  <r>
    <s v="COUNTY"/>
    <x v="145"/>
    <s v="909660"/>
    <n v="136"/>
    <n v="136"/>
    <x v="3"/>
    <d v="2017-01-09T00:00:00"/>
    <x v="9"/>
    <n v="5011572"/>
    <n v="136"/>
    <n v="1"/>
  </r>
  <r>
    <s v="COUNTY"/>
    <x v="145"/>
    <s v="909663"/>
    <n v="136"/>
    <n v="136"/>
    <x v="3"/>
    <d v="2017-01-09T00:00:00"/>
    <x v="9"/>
    <n v="5011577"/>
    <n v="136"/>
    <n v="1"/>
  </r>
  <r>
    <s v="COUNTY"/>
    <x v="145"/>
    <s v="909690"/>
    <n v="136"/>
    <n v="136"/>
    <x v="3"/>
    <d v="2017-01-10T00:00:00"/>
    <x v="9"/>
    <n v="5732040"/>
    <n v="136"/>
    <n v="1"/>
  </r>
  <r>
    <s v="COUNTY"/>
    <x v="145"/>
    <s v="909721"/>
    <n v="136"/>
    <n v="136"/>
    <x v="3"/>
    <d v="2017-01-12T00:00:00"/>
    <x v="9"/>
    <n v="5011572"/>
    <n v="136"/>
    <n v="1"/>
  </r>
  <r>
    <s v="COUNTY"/>
    <x v="145"/>
    <s v="909727"/>
    <n v="136"/>
    <n v="136"/>
    <x v="3"/>
    <d v="2017-01-12T00:00:00"/>
    <x v="9"/>
    <n v="5011577"/>
    <n v="136"/>
    <n v="1"/>
  </r>
  <r>
    <s v="COUNTY"/>
    <x v="145"/>
    <s v="912688"/>
    <n v="136"/>
    <n v="136"/>
    <x v="3"/>
    <d v="2017-01-16T00:00:00"/>
    <x v="9"/>
    <n v="5011582"/>
    <n v="136"/>
    <n v="1"/>
  </r>
  <r>
    <s v="COUNTY"/>
    <x v="145"/>
    <s v="912713"/>
    <n v="136"/>
    <n v="136"/>
    <x v="3"/>
    <d v="2017-01-16T00:00:00"/>
    <x v="9"/>
    <n v="5011572"/>
    <n v="136"/>
    <n v="1"/>
  </r>
  <r>
    <s v="COUNTY"/>
    <x v="145"/>
    <s v="912744"/>
    <n v="136"/>
    <n v="136"/>
    <x v="3"/>
    <d v="2017-01-16T00:00:00"/>
    <x v="9"/>
    <n v="5011577"/>
    <n v="136"/>
    <n v="1"/>
  </r>
  <r>
    <s v="COUNTY"/>
    <x v="145"/>
    <s v="912763"/>
    <n v="136"/>
    <n v="136"/>
    <x v="3"/>
    <d v="2017-01-17T00:00:00"/>
    <x v="9"/>
    <n v="5732040"/>
    <n v="136"/>
    <n v="1"/>
  </r>
  <r>
    <s v="COUNTY"/>
    <x v="145"/>
    <s v="913200"/>
    <n v="136"/>
    <n v="136"/>
    <x v="3"/>
    <d v="2017-01-19T00:00:00"/>
    <x v="9"/>
    <n v="5011577"/>
    <n v="136"/>
    <n v="1"/>
  </r>
  <r>
    <s v="COUNTY"/>
    <x v="145"/>
    <s v="913215"/>
    <n v="136"/>
    <n v="136"/>
    <x v="3"/>
    <d v="2017-01-19T00:00:00"/>
    <x v="9"/>
    <n v="5011572"/>
    <n v="136"/>
    <n v="1"/>
  </r>
  <r>
    <s v="COUNTY"/>
    <x v="145"/>
    <s v="913322"/>
    <n v="136"/>
    <n v="136"/>
    <x v="3"/>
    <d v="2017-01-23T00:00:00"/>
    <x v="9"/>
    <n v="5011572"/>
    <n v="136"/>
    <n v="1"/>
  </r>
  <r>
    <s v="COUNTY"/>
    <x v="145"/>
    <s v="913890"/>
    <n v="136"/>
    <n v="136"/>
    <x v="3"/>
    <d v="2017-01-23T00:00:00"/>
    <x v="9"/>
    <n v="5011582"/>
    <n v="136"/>
    <n v="1"/>
  </r>
  <r>
    <s v="COUNTY"/>
    <x v="145"/>
    <s v="916482"/>
    <n v="136"/>
    <n v="136"/>
    <x v="3"/>
    <d v="2017-01-23T00:00:00"/>
    <x v="9"/>
    <n v="5011577"/>
    <n v="136"/>
    <n v="1"/>
  </r>
  <r>
    <s v="COUNTY"/>
    <x v="145"/>
    <s v="913912"/>
    <n v="136"/>
    <n v="136"/>
    <x v="3"/>
    <d v="2017-01-24T00:00:00"/>
    <x v="9"/>
    <n v="5708310"/>
    <n v="136"/>
    <n v="1"/>
  </r>
  <r>
    <s v="COUNTY"/>
    <x v="145"/>
    <s v="913914"/>
    <n v="136"/>
    <n v="136"/>
    <x v="3"/>
    <d v="2017-01-24T00:00:00"/>
    <x v="9"/>
    <n v="5014191"/>
    <n v="136"/>
    <n v="1"/>
  </r>
  <r>
    <s v="COUNTY"/>
    <x v="145"/>
    <s v="913924"/>
    <n v="136"/>
    <n v="136"/>
    <x v="3"/>
    <d v="2017-01-24T00:00:00"/>
    <x v="9"/>
    <n v="5732040"/>
    <n v="136"/>
    <n v="1"/>
  </r>
  <r>
    <s v="COUNTY"/>
    <x v="145"/>
    <s v="914194"/>
    <n v="136"/>
    <n v="136"/>
    <x v="3"/>
    <d v="2017-01-26T00:00:00"/>
    <x v="9"/>
    <n v="5011572"/>
    <n v="136"/>
    <n v="1"/>
  </r>
  <r>
    <s v="COUNTY"/>
    <x v="145"/>
    <s v="914197"/>
    <n v="136"/>
    <n v="136"/>
    <x v="3"/>
    <d v="2017-01-26T00:00:00"/>
    <x v="9"/>
    <n v="5011577"/>
    <n v="136"/>
    <n v="1"/>
  </r>
  <r>
    <s v="COUNTY"/>
    <x v="145"/>
    <s v="915187"/>
    <n v="136"/>
    <n v="136"/>
    <x v="3"/>
    <d v="2017-01-30T00:00:00"/>
    <x v="9"/>
    <n v="5011572"/>
    <n v="136"/>
    <n v="1"/>
  </r>
  <r>
    <s v="COUNTY"/>
    <x v="145"/>
    <s v="915192"/>
    <n v="136"/>
    <n v="136"/>
    <x v="3"/>
    <d v="2017-01-30T00:00:00"/>
    <x v="9"/>
    <n v="5011577"/>
    <n v="136"/>
    <n v="1"/>
  </r>
  <r>
    <s v="COUNTY"/>
    <x v="145"/>
    <s v="915215"/>
    <n v="136"/>
    <n v="136"/>
    <x v="3"/>
    <d v="2017-01-30T00:00:00"/>
    <x v="9"/>
    <n v="5011582"/>
    <n v="136"/>
    <n v="1"/>
  </r>
  <r>
    <s v="COUNTY"/>
    <x v="145"/>
    <s v="916365"/>
    <n v="136"/>
    <n v="136"/>
    <x v="3"/>
    <d v="2017-01-31T00:00:00"/>
    <x v="9"/>
    <n v="5732040"/>
    <n v="136"/>
    <n v="1"/>
  </r>
  <r>
    <s v="COUNTY"/>
    <x v="145"/>
    <s v="919324"/>
    <n v="136"/>
    <n v="136"/>
    <x v="3"/>
    <d v="2017-02-02T00:00:00"/>
    <x v="10"/>
    <n v="5011572"/>
    <n v="136"/>
    <n v="1"/>
  </r>
  <r>
    <s v="COUNTY"/>
    <x v="145"/>
    <s v="919327"/>
    <n v="136"/>
    <n v="136"/>
    <x v="3"/>
    <d v="2017-02-02T00:00:00"/>
    <x v="10"/>
    <n v="5011577"/>
    <n v="136"/>
    <n v="1"/>
  </r>
  <r>
    <s v="COUNTY"/>
    <x v="145"/>
    <s v="919375"/>
    <n v="136"/>
    <n v="136"/>
    <x v="3"/>
    <d v="2017-02-06T00:00:00"/>
    <x v="10"/>
    <n v="5011582"/>
    <n v="136"/>
    <n v="1"/>
  </r>
  <r>
    <s v="COUNTY"/>
    <x v="145"/>
    <s v="919380"/>
    <n v="136"/>
    <n v="136"/>
    <x v="3"/>
    <d v="2017-02-06T00:00:00"/>
    <x v="10"/>
    <n v="5011572"/>
    <n v="136"/>
    <n v="1"/>
  </r>
  <r>
    <s v="COUNTY"/>
    <x v="145"/>
    <s v="919383"/>
    <n v="136"/>
    <n v="136"/>
    <x v="3"/>
    <d v="2017-02-06T00:00:00"/>
    <x v="10"/>
    <n v="5011577"/>
    <n v="136"/>
    <n v="1"/>
  </r>
  <r>
    <s v="COUNTY"/>
    <x v="145"/>
    <s v="919400"/>
    <n v="136"/>
    <n v="136"/>
    <x v="3"/>
    <d v="2017-02-07T00:00:00"/>
    <x v="10"/>
    <n v="5732040"/>
    <n v="136"/>
    <n v="1"/>
  </r>
  <r>
    <s v="COUNTY"/>
    <x v="145"/>
    <s v="919456"/>
    <n v="136"/>
    <n v="136"/>
    <x v="3"/>
    <d v="2017-02-09T00:00:00"/>
    <x v="10"/>
    <n v="5011572"/>
    <n v="136"/>
    <n v="1"/>
  </r>
  <r>
    <s v="COUNTY"/>
    <x v="145"/>
    <s v="919459"/>
    <n v="136"/>
    <n v="136"/>
    <x v="3"/>
    <d v="2017-02-09T00:00:00"/>
    <x v="10"/>
    <n v="5011577"/>
    <n v="136"/>
    <n v="1"/>
  </r>
  <r>
    <s v="COUNTY"/>
    <x v="145"/>
    <s v="920848"/>
    <n v="136"/>
    <n v="136"/>
    <x v="3"/>
    <d v="2017-02-13T00:00:00"/>
    <x v="10"/>
    <n v="5011572"/>
    <n v="136"/>
    <n v="1"/>
  </r>
  <r>
    <s v="COUNTY"/>
    <x v="145"/>
    <s v="920851"/>
    <n v="136"/>
    <n v="136"/>
    <x v="3"/>
    <d v="2017-02-13T00:00:00"/>
    <x v="10"/>
    <n v="5011577"/>
    <n v="136"/>
    <n v="1"/>
  </r>
  <r>
    <s v="COUNTY"/>
    <x v="145"/>
    <s v="920970"/>
    <n v="136"/>
    <n v="136"/>
    <x v="3"/>
    <d v="2017-02-13T00:00:00"/>
    <x v="10"/>
    <n v="5011582"/>
    <n v="136"/>
    <n v="1"/>
  </r>
  <r>
    <s v="COUNTY"/>
    <x v="145"/>
    <s v="920992"/>
    <n v="136"/>
    <n v="136"/>
    <x v="3"/>
    <d v="2017-02-14T00:00:00"/>
    <x v="10"/>
    <n v="5732040"/>
    <n v="136"/>
    <n v="1"/>
  </r>
  <r>
    <s v="COUNTY"/>
    <x v="145"/>
    <s v="921050"/>
    <n v="136"/>
    <n v="136"/>
    <x v="3"/>
    <d v="2017-02-16T00:00:00"/>
    <x v="10"/>
    <n v="5011572"/>
    <n v="136"/>
    <n v="1"/>
  </r>
  <r>
    <s v="COUNTY"/>
    <x v="145"/>
    <s v="921231"/>
    <n v="136"/>
    <n v="136"/>
    <x v="3"/>
    <d v="2017-02-16T00:00:00"/>
    <x v="10"/>
    <n v="5011577"/>
    <n v="136"/>
    <n v="1"/>
  </r>
  <r>
    <s v="COUNTY"/>
    <x v="145"/>
    <s v="920997"/>
    <n v="136"/>
    <n v="136"/>
    <x v="3"/>
    <d v="2017-02-20T00:00:00"/>
    <x v="10"/>
    <n v="5011572"/>
    <n v="136"/>
    <n v="1"/>
  </r>
  <r>
    <s v="COUNTY"/>
    <x v="145"/>
    <s v="922439"/>
    <n v="136"/>
    <n v="136"/>
    <x v="3"/>
    <d v="2017-02-20T00:00:00"/>
    <x v="10"/>
    <n v="5011577"/>
    <n v="136"/>
    <n v="1"/>
  </r>
  <r>
    <s v="COUNTY"/>
    <x v="145"/>
    <s v="922442"/>
    <n v="136"/>
    <n v="136"/>
    <x v="3"/>
    <d v="2017-02-20T00:00:00"/>
    <x v="10"/>
    <n v="5011572"/>
    <n v="136"/>
    <n v="1"/>
  </r>
  <r>
    <s v="COUNTY"/>
    <x v="145"/>
    <s v="922459"/>
    <n v="136"/>
    <n v="136"/>
    <x v="3"/>
    <d v="2017-02-20T00:00:00"/>
    <x v="10"/>
    <n v="5014191"/>
    <n v="136"/>
    <n v="1"/>
  </r>
  <r>
    <s v="COUNTY"/>
    <x v="145"/>
    <s v="922465"/>
    <n v="136"/>
    <n v="136"/>
    <x v="3"/>
    <d v="2017-02-20T00:00:00"/>
    <x v="10"/>
    <n v="5011582"/>
    <n v="136"/>
    <n v="1"/>
  </r>
  <r>
    <s v="COUNTY"/>
    <x v="145"/>
    <s v="922970"/>
    <n v="136"/>
    <n v="136"/>
    <x v="3"/>
    <d v="2017-02-21T00:00:00"/>
    <x v="10"/>
    <n v="5732040"/>
    <n v="136"/>
    <n v="1"/>
  </r>
  <r>
    <s v="COUNTY"/>
    <x v="145"/>
    <s v="923658"/>
    <n v="136"/>
    <n v="136"/>
    <x v="3"/>
    <d v="2017-02-23T00:00:00"/>
    <x v="10"/>
    <n v="5011577"/>
    <n v="136"/>
    <n v="1"/>
  </r>
  <r>
    <s v="COUNTY"/>
    <x v="145"/>
    <s v="923661"/>
    <n v="136"/>
    <n v="136"/>
    <x v="3"/>
    <d v="2017-02-23T00:00:00"/>
    <x v="10"/>
    <n v="5011572"/>
    <n v="136"/>
    <n v="1"/>
  </r>
  <r>
    <s v="COUNTY"/>
    <x v="145"/>
    <s v="923668"/>
    <n v="136"/>
    <n v="136"/>
    <x v="3"/>
    <d v="2017-02-23T00:00:00"/>
    <x v="10"/>
    <n v="5010498"/>
    <n v="136"/>
    <n v="1"/>
  </r>
  <r>
    <s v="COUNTY"/>
    <x v="145"/>
    <s v="925132"/>
    <n v="136"/>
    <n v="136"/>
    <x v="3"/>
    <d v="2017-02-27T00:00:00"/>
    <x v="10"/>
    <n v="5011582"/>
    <n v="136"/>
    <n v="1"/>
  </r>
  <r>
    <s v="COUNTY"/>
    <x v="145"/>
    <s v="925774"/>
    <n v="136"/>
    <n v="136"/>
    <x v="3"/>
    <d v="2017-02-27T00:00:00"/>
    <x v="10"/>
    <n v="5011577"/>
    <n v="136"/>
    <n v="1"/>
  </r>
  <r>
    <s v="COUNTY"/>
    <x v="145"/>
    <s v="926385"/>
    <n v="136"/>
    <n v="136"/>
    <x v="3"/>
    <d v="2017-02-28T00:00:00"/>
    <x v="10"/>
    <n v="5732040"/>
    <n v="136"/>
    <n v="1"/>
  </r>
  <r>
    <s v="COUNTY"/>
    <x v="145"/>
    <s v="928913"/>
    <n v="136"/>
    <n v="136"/>
    <x v="3"/>
    <d v="2017-03-02T00:00:00"/>
    <x v="11"/>
    <n v="5011572"/>
    <n v="136"/>
    <n v="1"/>
  </r>
  <r>
    <s v="COUNTY"/>
    <x v="145"/>
    <s v="928938"/>
    <n v="136"/>
    <n v="136"/>
    <x v="3"/>
    <d v="2017-03-02T00:00:00"/>
    <x v="11"/>
    <n v="5011577"/>
    <n v="136"/>
    <n v="1"/>
  </r>
  <r>
    <s v="COUNTY"/>
    <x v="145"/>
    <s v="929369"/>
    <n v="136"/>
    <n v="136"/>
    <x v="3"/>
    <d v="2017-03-03T00:00:00"/>
    <x v="11"/>
    <n v="5011572"/>
    <n v="136"/>
    <n v="1"/>
  </r>
  <r>
    <s v="COUNTY"/>
    <x v="145"/>
    <s v="932302"/>
    <n v="136"/>
    <n v="136"/>
    <x v="3"/>
    <d v="2017-03-06T00:00:00"/>
    <x v="11"/>
    <n v="5011572"/>
    <n v="136"/>
    <n v="1"/>
  </r>
  <r>
    <s v="COUNTY"/>
    <x v="145"/>
    <s v="932305"/>
    <n v="136"/>
    <n v="136"/>
    <x v="3"/>
    <d v="2017-03-06T00:00:00"/>
    <x v="11"/>
    <n v="5011582"/>
    <n v="136"/>
    <n v="1"/>
  </r>
  <r>
    <s v="COUNTY"/>
    <x v="145"/>
    <s v="932308"/>
    <n v="136"/>
    <n v="136"/>
    <x v="3"/>
    <d v="2017-03-06T00:00:00"/>
    <x v="11"/>
    <n v="5011577"/>
    <n v="136"/>
    <n v="1"/>
  </r>
  <r>
    <s v="COUNTY"/>
    <x v="145"/>
    <s v="931594"/>
    <n v="136"/>
    <n v="136"/>
    <x v="3"/>
    <d v="2017-03-07T00:00:00"/>
    <x v="11"/>
    <n v="5732040"/>
    <n v="136"/>
    <n v="1"/>
  </r>
  <r>
    <s v="COUNTY"/>
    <x v="145"/>
    <s v="931991"/>
    <n v="136"/>
    <n v="136"/>
    <x v="3"/>
    <d v="2017-03-09T00:00:00"/>
    <x v="11"/>
    <n v="5011572"/>
    <n v="136"/>
    <n v="1"/>
  </r>
  <r>
    <s v="COUNTY"/>
    <x v="145"/>
    <s v="931994"/>
    <n v="136"/>
    <n v="136"/>
    <x v="3"/>
    <d v="2017-03-09T00:00:00"/>
    <x v="11"/>
    <n v="5011577"/>
    <n v="136"/>
    <n v="1"/>
  </r>
  <r>
    <s v="COUNTY"/>
    <x v="145"/>
    <s v="934952"/>
    <n v="136"/>
    <n v="136"/>
    <x v="3"/>
    <d v="2017-03-13T00:00:00"/>
    <x v="11"/>
    <n v="5011577"/>
    <n v="136"/>
    <n v="1"/>
  </r>
  <r>
    <s v="COUNTY"/>
    <x v="145"/>
    <s v="934955"/>
    <n v="136"/>
    <n v="136"/>
    <x v="3"/>
    <d v="2017-03-13T00:00:00"/>
    <x v="11"/>
    <n v="5011572"/>
    <n v="136"/>
    <n v="1"/>
  </r>
  <r>
    <s v="COUNTY"/>
    <x v="145"/>
    <s v="934995"/>
    <n v="136"/>
    <n v="136"/>
    <x v="3"/>
    <d v="2017-03-13T00:00:00"/>
    <x v="11"/>
    <n v="5014191"/>
    <n v="136"/>
    <n v="1"/>
  </r>
  <r>
    <s v="COUNTY"/>
    <x v="145"/>
    <s v="934999"/>
    <n v="136"/>
    <n v="136"/>
    <x v="3"/>
    <d v="2017-03-13T00:00:00"/>
    <x v="11"/>
    <n v="5011582"/>
    <n v="136"/>
    <n v="1"/>
  </r>
  <r>
    <s v="COUNTY"/>
    <x v="145"/>
    <s v="935012"/>
    <n v="136"/>
    <n v="136"/>
    <x v="3"/>
    <d v="2017-03-14T00:00:00"/>
    <x v="11"/>
    <n v="5732040"/>
    <n v="136"/>
    <n v="1"/>
  </r>
  <r>
    <s v="COUNTY"/>
    <x v="145"/>
    <s v="935055"/>
    <n v="136"/>
    <n v="136"/>
    <x v="3"/>
    <d v="2017-03-16T00:00:00"/>
    <x v="11"/>
    <n v="5011572"/>
    <n v="136"/>
    <n v="1"/>
  </r>
  <r>
    <s v="COUNTY"/>
    <x v="145"/>
    <s v="935058"/>
    <n v="136"/>
    <n v="136"/>
    <x v="3"/>
    <d v="2017-03-16T00:00:00"/>
    <x v="11"/>
    <n v="5011577"/>
    <n v="136"/>
    <n v="1"/>
  </r>
  <r>
    <s v="COUNTY"/>
    <x v="145"/>
    <s v="935061"/>
    <n v="136"/>
    <n v="136"/>
    <x v="3"/>
    <d v="2017-03-16T00:00:00"/>
    <x v="11"/>
    <n v="5791520"/>
    <n v="136"/>
    <n v="1"/>
  </r>
  <r>
    <s v="COUNTY"/>
    <x v="145"/>
    <s v="935095"/>
    <n v="136"/>
    <n v="136"/>
    <x v="3"/>
    <d v="2017-03-20T00:00:00"/>
    <x v="11"/>
    <n v="5011582"/>
    <n v="136"/>
    <n v="1"/>
  </r>
  <r>
    <s v="COUNTY"/>
    <x v="145"/>
    <s v="935106"/>
    <n v="136"/>
    <n v="136"/>
    <x v="3"/>
    <d v="2017-03-20T00:00:00"/>
    <x v="11"/>
    <n v="5011572"/>
    <n v="136"/>
    <n v="1"/>
  </r>
  <r>
    <s v="COUNTY"/>
    <x v="145"/>
    <s v="935109"/>
    <n v="136"/>
    <n v="136"/>
    <x v="3"/>
    <d v="2017-03-20T00:00:00"/>
    <x v="11"/>
    <n v="5011577"/>
    <n v="136"/>
    <n v="1"/>
  </r>
  <r>
    <s v="COUNTY"/>
    <x v="145"/>
    <s v="935131"/>
    <n v="136"/>
    <n v="136"/>
    <x v="3"/>
    <d v="2017-03-21T00:00:00"/>
    <x v="11"/>
    <n v="5732040"/>
    <n v="136"/>
    <n v="1"/>
  </r>
  <r>
    <s v="COUNTY"/>
    <x v="145"/>
    <s v="936648"/>
    <n v="136"/>
    <n v="136"/>
    <x v="3"/>
    <d v="2017-03-23T00:00:00"/>
    <x v="11"/>
    <n v="5011572"/>
    <n v="136"/>
    <n v="1"/>
  </r>
  <r>
    <s v="COUNTY"/>
    <x v="145"/>
    <s v="936654"/>
    <n v="136"/>
    <n v="136"/>
    <x v="3"/>
    <d v="2017-03-23T00:00:00"/>
    <x v="11"/>
    <n v="5011577"/>
    <n v="136"/>
    <n v="1"/>
  </r>
  <r>
    <s v="COUNTY"/>
    <x v="145"/>
    <s v="938912"/>
    <n v="136"/>
    <n v="136"/>
    <x v="3"/>
    <d v="2017-03-27T00:00:00"/>
    <x v="11"/>
    <n v="5011572"/>
    <n v="136"/>
    <n v="1"/>
  </r>
  <r>
    <s v="COUNTY"/>
    <x v="145"/>
    <s v="938915"/>
    <n v="136"/>
    <n v="136"/>
    <x v="3"/>
    <d v="2017-03-27T00:00:00"/>
    <x v="11"/>
    <n v="5011577"/>
    <n v="136"/>
    <n v="1"/>
  </r>
  <r>
    <s v="COUNTY"/>
    <x v="145"/>
    <s v="938971"/>
    <n v="136"/>
    <n v="136"/>
    <x v="3"/>
    <d v="2017-03-27T00:00:00"/>
    <x v="11"/>
    <n v="5011582"/>
    <n v="136"/>
    <n v="1"/>
  </r>
  <r>
    <s v="COUNTY"/>
    <x v="145"/>
    <s v="938994"/>
    <n v="136"/>
    <n v="136"/>
    <x v="3"/>
    <d v="2017-03-28T00:00:00"/>
    <x v="11"/>
    <n v="5732040"/>
    <n v="136"/>
    <n v="1"/>
  </r>
  <r>
    <s v="COUNTY"/>
    <x v="145"/>
    <s v="939145"/>
    <n v="136"/>
    <n v="136"/>
    <x v="3"/>
    <d v="2017-03-30T00:00:00"/>
    <x v="11"/>
    <n v="5011572"/>
    <n v="136"/>
    <n v="1"/>
  </r>
  <r>
    <s v="COUNTY"/>
    <x v="145"/>
    <s v="939148"/>
    <n v="136"/>
    <n v="136"/>
    <x v="3"/>
    <d v="2017-03-30T00:00:00"/>
    <x v="11"/>
    <n v="5011577"/>
    <n v="136"/>
    <n v="1"/>
  </r>
  <r>
    <s v="COUNTY"/>
    <x v="145"/>
    <s v="939267"/>
    <n v="136"/>
    <n v="136"/>
    <x v="3"/>
    <d v="2017-03-30T00:00:00"/>
    <x v="11"/>
    <n v="5791520"/>
    <n v="136"/>
    <n v="1"/>
  </r>
  <r>
    <s v="COUNTY"/>
    <x v="146"/>
    <s v="936254"/>
    <n v="-136"/>
    <n v="136"/>
    <x v="3"/>
    <d v="2017-03-01T00:00:00"/>
    <x v="11"/>
    <n v="5011572"/>
    <n v="136"/>
    <n v="-1"/>
  </r>
  <r>
    <s v="COUNTY"/>
    <x v="147"/>
    <s v="12053654"/>
    <n v="164"/>
    <n v="164"/>
    <x v="3"/>
    <d v="2016-04-30T00:00:00"/>
    <x v="0"/>
    <n v="5011598"/>
    <n v="82"/>
    <n v="2"/>
  </r>
  <r>
    <s v="COUNTY"/>
    <x v="147"/>
    <s v="796605"/>
    <n v="68.78"/>
    <n v="68.78"/>
    <x v="3"/>
    <d v="2016-05-13T00:00:00"/>
    <x v="1"/>
    <n v="5011598"/>
    <n v="82"/>
    <n v="0.83878048780487802"/>
  </r>
  <r>
    <s v="COUNTY"/>
    <x v="147"/>
    <s v="809582"/>
    <n v="164"/>
    <n v="164"/>
    <x v="3"/>
    <d v="2016-06-01T00:00:00"/>
    <x v="2"/>
    <n v="5011598"/>
    <n v="82"/>
    <n v="2"/>
  </r>
  <r>
    <s v="COUNTY"/>
    <x v="147"/>
    <s v="12822783"/>
    <n v="164"/>
    <n v="164"/>
    <x v="3"/>
    <d v="2016-07-31T00:00:00"/>
    <x v="3"/>
    <n v="5011598"/>
    <n v="82"/>
    <n v="2"/>
  </r>
  <r>
    <s v="COUNTY"/>
    <x v="147"/>
    <s v="13084370"/>
    <n v="164"/>
    <n v="164"/>
    <x v="3"/>
    <d v="2016-08-31T00:00:00"/>
    <x v="4"/>
    <n v="5011598"/>
    <n v="82"/>
    <n v="2"/>
  </r>
  <r>
    <s v="COUNTY"/>
    <x v="147"/>
    <s v="13360500"/>
    <n v="164"/>
    <n v="164"/>
    <x v="3"/>
    <d v="2016-09-30T00:00:00"/>
    <x v="5"/>
    <n v="5011598"/>
    <n v="82"/>
    <n v="2"/>
  </r>
  <r>
    <s v="COUNTY"/>
    <x v="147"/>
    <s v="13629847"/>
    <n v="164"/>
    <n v="164"/>
    <x v="3"/>
    <d v="2016-10-31T00:00:00"/>
    <x v="6"/>
    <n v="5011598"/>
    <n v="82"/>
    <n v="2"/>
  </r>
  <r>
    <s v="COUNTY"/>
    <x v="147"/>
    <s v="13860703"/>
    <n v="164"/>
    <n v="164"/>
    <x v="3"/>
    <d v="2016-11-30T00:00:00"/>
    <x v="7"/>
    <n v="5011598"/>
    <n v="82"/>
    <n v="2"/>
  </r>
  <r>
    <s v="COUNTY"/>
    <x v="147"/>
    <s v="14071088"/>
    <n v="164"/>
    <n v="164"/>
    <x v="3"/>
    <d v="2016-12-31T00:00:00"/>
    <x v="8"/>
    <n v="5011598"/>
    <n v="82"/>
    <n v="2"/>
  </r>
  <r>
    <s v="COUNTY"/>
    <x v="147"/>
    <s v="14319018"/>
    <n v="164"/>
    <n v="164"/>
    <x v="3"/>
    <d v="2017-01-31T00:00:00"/>
    <x v="9"/>
    <n v="5011598"/>
    <n v="82"/>
    <n v="2"/>
  </r>
  <r>
    <s v="COUNTY"/>
    <x v="147"/>
    <s v="14497989"/>
    <n v="164"/>
    <n v="164"/>
    <x v="3"/>
    <d v="2017-02-28T00:00:00"/>
    <x v="10"/>
    <n v="5011598"/>
    <n v="82"/>
    <n v="2"/>
  </r>
  <r>
    <s v="COUNTY"/>
    <x v="147"/>
    <s v="14767594"/>
    <n v="164"/>
    <n v="164"/>
    <x v="3"/>
    <d v="2017-03-31T00:00:00"/>
    <x v="11"/>
    <n v="5011598"/>
    <n v="82"/>
    <n v="2"/>
  </r>
  <r>
    <s v="COUNTY"/>
    <x v="148"/>
    <s v="782351"/>
    <n v="96"/>
    <n v="96"/>
    <x v="3"/>
    <d v="2016-04-01T00:00:00"/>
    <x v="0"/>
    <n v="5777930"/>
    <n v="96"/>
    <n v="1"/>
  </r>
  <r>
    <s v="SpokCity"/>
    <x v="148"/>
    <s v="782360"/>
    <n v="96"/>
    <n v="96"/>
    <x v="3"/>
    <d v="2016-04-01T00:00:00"/>
    <x v="0"/>
    <n v="5011576"/>
    <n v="96"/>
    <n v="1"/>
  </r>
  <r>
    <s v="COUNTY"/>
    <x v="148"/>
    <s v="782364"/>
    <n v="96"/>
    <n v="96"/>
    <x v="3"/>
    <d v="2016-04-01T00:00:00"/>
    <x v="0"/>
    <n v="5011581"/>
    <n v="96"/>
    <n v="1"/>
  </r>
  <r>
    <s v="COUNTY"/>
    <x v="148"/>
    <s v="782371"/>
    <n v="96"/>
    <n v="96"/>
    <x v="3"/>
    <d v="2016-04-01T00:00:00"/>
    <x v="0"/>
    <n v="5011601"/>
    <n v="96"/>
    <n v="1"/>
  </r>
  <r>
    <s v="COUNTY"/>
    <x v="148"/>
    <s v="785240"/>
    <n v="96"/>
    <n v="96"/>
    <x v="3"/>
    <d v="2016-04-01T00:00:00"/>
    <x v="0"/>
    <n v="5779650"/>
    <n v="96"/>
    <n v="1"/>
  </r>
  <r>
    <s v="COUNTY"/>
    <x v="148"/>
    <s v="782381"/>
    <n v="96"/>
    <n v="96"/>
    <x v="3"/>
    <d v="2016-04-04T00:00:00"/>
    <x v="0"/>
    <n v="5777930"/>
    <n v="96"/>
    <n v="1"/>
  </r>
  <r>
    <s v="COUNTY"/>
    <x v="148"/>
    <s v="782383"/>
    <n v="96"/>
    <n v="96"/>
    <x v="3"/>
    <d v="2016-04-04T00:00:00"/>
    <x v="0"/>
    <n v="5759740"/>
    <n v="96"/>
    <n v="1"/>
  </r>
  <r>
    <s v="COUNTY"/>
    <x v="148"/>
    <s v="782391"/>
    <n v="96"/>
    <n v="96"/>
    <x v="3"/>
    <d v="2016-04-04T00:00:00"/>
    <x v="0"/>
    <n v="5011581"/>
    <n v="96"/>
    <n v="1"/>
  </r>
  <r>
    <s v="COUNTY"/>
    <x v="148"/>
    <s v="782410"/>
    <n v="96"/>
    <n v="96"/>
    <x v="3"/>
    <d v="2016-04-04T00:00:00"/>
    <x v="0"/>
    <n v="5765370"/>
    <n v="96"/>
    <n v="1"/>
  </r>
  <r>
    <s v="COUNTY"/>
    <x v="148"/>
    <s v="782433"/>
    <n v="96"/>
    <n v="96"/>
    <x v="3"/>
    <d v="2016-04-05T00:00:00"/>
    <x v="0"/>
    <n v="5011579"/>
    <n v="96"/>
    <n v="1"/>
  </r>
  <r>
    <s v="COUNTY"/>
    <x v="148"/>
    <s v="782437"/>
    <n v="96"/>
    <n v="96"/>
    <x v="3"/>
    <d v="2016-04-05T00:00:00"/>
    <x v="0"/>
    <n v="5777930"/>
    <n v="96"/>
    <n v="1"/>
  </r>
  <r>
    <s v="COUNTY"/>
    <x v="148"/>
    <s v="785275"/>
    <n v="96"/>
    <n v="96"/>
    <x v="3"/>
    <d v="2016-04-05T00:00:00"/>
    <x v="0"/>
    <n v="5011601"/>
    <n v="96"/>
    <n v="1"/>
  </r>
  <r>
    <s v="SpokCity"/>
    <x v="148"/>
    <s v="782448"/>
    <n v="96"/>
    <n v="96"/>
    <x v="3"/>
    <d v="2016-04-06T00:00:00"/>
    <x v="0"/>
    <n v="5011580"/>
    <n v="96"/>
    <n v="1"/>
  </r>
  <r>
    <s v="COUNTY"/>
    <x v="148"/>
    <s v="782453"/>
    <n v="96"/>
    <n v="96"/>
    <x v="3"/>
    <d v="2016-04-06T00:00:00"/>
    <x v="0"/>
    <n v="5011581"/>
    <n v="96"/>
    <n v="1"/>
  </r>
  <r>
    <s v="COUNTY"/>
    <x v="148"/>
    <s v="782476"/>
    <n v="96"/>
    <n v="96"/>
    <x v="3"/>
    <d v="2016-04-07T00:00:00"/>
    <x v="0"/>
    <n v="5779650"/>
    <n v="96"/>
    <n v="1"/>
  </r>
  <r>
    <s v="COUNTY"/>
    <x v="148"/>
    <s v="782478"/>
    <n v="96"/>
    <n v="96"/>
    <x v="3"/>
    <d v="2016-04-07T00:00:00"/>
    <x v="0"/>
    <n v="5779650"/>
    <n v="96"/>
    <n v="1"/>
  </r>
  <r>
    <s v="COUNTY"/>
    <x v="148"/>
    <s v="782485"/>
    <n v="96"/>
    <n v="96"/>
    <x v="3"/>
    <d v="2016-04-07T00:00:00"/>
    <x v="0"/>
    <n v="5777930"/>
    <n v="96"/>
    <n v="1"/>
  </r>
  <r>
    <s v="COUNTY"/>
    <x v="148"/>
    <s v="782496"/>
    <n v="96"/>
    <n v="96"/>
    <x v="3"/>
    <d v="2016-04-07T00:00:00"/>
    <x v="0"/>
    <n v="5013798"/>
    <n v="96"/>
    <n v="1"/>
  </r>
  <r>
    <s v="COUNTY"/>
    <x v="148"/>
    <s v="782498"/>
    <n v="96"/>
    <n v="96"/>
    <x v="3"/>
    <d v="2016-04-08T00:00:00"/>
    <x v="0"/>
    <n v="5011581"/>
    <n v="96"/>
    <n v="1"/>
  </r>
  <r>
    <s v="COUNTY"/>
    <x v="148"/>
    <s v="782509"/>
    <n v="96"/>
    <n v="96"/>
    <x v="3"/>
    <d v="2016-04-08T00:00:00"/>
    <x v="0"/>
    <n v="5765370"/>
    <n v="96"/>
    <n v="1"/>
  </r>
  <r>
    <s v="COUNTY"/>
    <x v="148"/>
    <s v="782513"/>
    <n v="96"/>
    <n v="96"/>
    <x v="3"/>
    <d v="2016-04-08T00:00:00"/>
    <x v="0"/>
    <n v="5011601"/>
    <n v="96"/>
    <n v="1"/>
  </r>
  <r>
    <s v="COUNTY"/>
    <x v="148"/>
    <s v="782519"/>
    <n v="96"/>
    <n v="96"/>
    <x v="3"/>
    <d v="2016-04-08T00:00:00"/>
    <x v="0"/>
    <n v="5777930"/>
    <n v="96"/>
    <n v="1"/>
  </r>
  <r>
    <s v="COUNTY"/>
    <x v="148"/>
    <s v="782521"/>
    <n v="96"/>
    <n v="96"/>
    <x v="3"/>
    <d v="2016-04-08T00:00:00"/>
    <x v="0"/>
    <n v="5011584"/>
    <n v="96"/>
    <n v="1"/>
  </r>
  <r>
    <s v="COUNTY"/>
    <x v="148"/>
    <s v="782523"/>
    <n v="96"/>
    <n v="96"/>
    <x v="3"/>
    <d v="2016-04-08T00:00:00"/>
    <x v="0"/>
    <n v="5763970"/>
    <n v="96"/>
    <n v="1"/>
  </r>
  <r>
    <s v="COUNTY"/>
    <x v="148"/>
    <s v="785312"/>
    <n v="96"/>
    <n v="96"/>
    <x v="3"/>
    <d v="2016-04-11T00:00:00"/>
    <x v="0"/>
    <n v="5777930"/>
    <n v="96"/>
    <n v="1"/>
  </r>
  <r>
    <s v="COUNTY"/>
    <x v="148"/>
    <s v="785326"/>
    <n v="96"/>
    <n v="96"/>
    <x v="3"/>
    <d v="2016-04-11T00:00:00"/>
    <x v="0"/>
    <n v="5011581"/>
    <n v="96"/>
    <n v="1"/>
  </r>
  <r>
    <s v="COUNTY"/>
    <x v="148"/>
    <s v="785328"/>
    <n v="96"/>
    <n v="96"/>
    <x v="3"/>
    <d v="2016-04-11T00:00:00"/>
    <x v="0"/>
    <n v="5759740"/>
    <n v="96"/>
    <n v="1"/>
  </r>
  <r>
    <s v="COUNTY"/>
    <x v="148"/>
    <s v="785408"/>
    <n v="96"/>
    <n v="96"/>
    <x v="3"/>
    <d v="2016-04-12T00:00:00"/>
    <x v="0"/>
    <n v="5011571"/>
    <n v="96"/>
    <n v="1"/>
  </r>
  <r>
    <s v="COUNTY"/>
    <x v="148"/>
    <s v="785429"/>
    <n v="96"/>
    <n v="96"/>
    <x v="3"/>
    <d v="2016-04-12T00:00:00"/>
    <x v="0"/>
    <n v="5777930"/>
    <n v="96"/>
    <n v="1"/>
  </r>
  <r>
    <s v="COUNTY"/>
    <x v="148"/>
    <s v="785442"/>
    <n v="96"/>
    <n v="96"/>
    <x v="3"/>
    <d v="2016-04-12T00:00:00"/>
    <x v="0"/>
    <n v="5011579"/>
    <n v="96"/>
    <n v="1"/>
  </r>
  <r>
    <s v="SpokCity"/>
    <x v="148"/>
    <s v="785448"/>
    <n v="96"/>
    <n v="96"/>
    <x v="3"/>
    <d v="2016-04-12T00:00:00"/>
    <x v="0"/>
    <n v="5011576"/>
    <n v="96"/>
    <n v="1"/>
  </r>
  <r>
    <s v="COUNTY"/>
    <x v="148"/>
    <s v="785483"/>
    <n v="96"/>
    <n v="96"/>
    <x v="3"/>
    <d v="2016-04-13T00:00:00"/>
    <x v="0"/>
    <n v="5777930"/>
    <n v="96"/>
    <n v="1"/>
  </r>
  <r>
    <s v="COUNTY"/>
    <x v="148"/>
    <s v="785540"/>
    <n v="96"/>
    <n v="96"/>
    <x v="3"/>
    <d v="2016-04-13T00:00:00"/>
    <x v="0"/>
    <n v="5011581"/>
    <n v="96"/>
    <n v="1"/>
  </r>
  <r>
    <s v="COUNTY"/>
    <x v="148"/>
    <s v="785542"/>
    <n v="96"/>
    <n v="96"/>
    <x v="3"/>
    <d v="2016-04-13T00:00:00"/>
    <x v="0"/>
    <n v="5768280"/>
    <n v="96"/>
    <n v="1"/>
  </r>
  <r>
    <s v="SpokCity"/>
    <x v="148"/>
    <s v="786554"/>
    <n v="96"/>
    <n v="96"/>
    <x v="3"/>
    <d v="2016-04-13T00:00:00"/>
    <x v="0"/>
    <n v="5011580"/>
    <n v="96"/>
    <n v="1"/>
  </r>
  <r>
    <s v="COUNTY"/>
    <x v="148"/>
    <s v="786912"/>
    <n v="96"/>
    <n v="96"/>
    <x v="3"/>
    <d v="2016-04-13T00:00:00"/>
    <x v="0"/>
    <n v="5011601"/>
    <n v="96"/>
    <n v="1"/>
  </r>
  <r>
    <s v="COUNTY"/>
    <x v="148"/>
    <s v="786580"/>
    <n v="96"/>
    <n v="96"/>
    <x v="3"/>
    <d v="2016-04-14T00:00:00"/>
    <x v="0"/>
    <n v="5013643"/>
    <n v="96"/>
    <n v="1"/>
  </r>
  <r>
    <s v="COUNTY"/>
    <x v="148"/>
    <s v="786615"/>
    <n v="96"/>
    <n v="96"/>
    <x v="3"/>
    <d v="2016-04-14T00:00:00"/>
    <x v="0"/>
    <n v="5777930"/>
    <n v="96"/>
    <n v="1"/>
  </r>
  <r>
    <s v="COUNTY"/>
    <x v="148"/>
    <s v="786748"/>
    <n v="96"/>
    <n v="96"/>
    <x v="3"/>
    <d v="2016-04-15T00:00:00"/>
    <x v="0"/>
    <n v="5011581"/>
    <n v="96"/>
    <n v="1"/>
  </r>
  <r>
    <s v="COUNTY"/>
    <x v="148"/>
    <s v="786781"/>
    <n v="96"/>
    <n v="96"/>
    <x v="3"/>
    <d v="2016-04-15T00:00:00"/>
    <x v="0"/>
    <n v="5013798"/>
    <n v="96"/>
    <n v="1"/>
  </r>
  <r>
    <s v="COUNTY"/>
    <x v="148"/>
    <s v="786783"/>
    <n v="96"/>
    <n v="96"/>
    <x v="3"/>
    <d v="2016-04-15T00:00:00"/>
    <x v="0"/>
    <n v="5011598"/>
    <n v="96"/>
    <n v="1"/>
  </r>
  <r>
    <s v="SpokCity"/>
    <x v="148"/>
    <s v="786793"/>
    <n v="96"/>
    <n v="96"/>
    <x v="3"/>
    <d v="2016-04-15T00:00:00"/>
    <x v="0"/>
    <n v="5011576"/>
    <n v="96"/>
    <n v="1"/>
  </r>
  <r>
    <s v="COUNTY"/>
    <x v="148"/>
    <s v="786795"/>
    <n v="96"/>
    <n v="96"/>
    <x v="3"/>
    <d v="2016-04-15T00:00:00"/>
    <x v="0"/>
    <n v="5777930"/>
    <n v="96"/>
    <n v="1"/>
  </r>
  <r>
    <s v="COUNTY"/>
    <x v="148"/>
    <s v="786908"/>
    <n v="96"/>
    <n v="96"/>
    <x v="3"/>
    <d v="2016-04-18T00:00:00"/>
    <x v="0"/>
    <n v="5011581"/>
    <n v="96"/>
    <n v="1"/>
  </r>
  <r>
    <s v="COUNTY"/>
    <x v="148"/>
    <s v="786942"/>
    <n v="96"/>
    <n v="96"/>
    <x v="3"/>
    <d v="2016-04-18T00:00:00"/>
    <x v="0"/>
    <n v="5777930"/>
    <n v="96"/>
    <n v="1"/>
  </r>
  <r>
    <s v="COUNTY"/>
    <x v="148"/>
    <s v="786949"/>
    <n v="96"/>
    <n v="96"/>
    <x v="3"/>
    <d v="2016-04-18T00:00:00"/>
    <x v="0"/>
    <n v="5759740"/>
    <n v="96"/>
    <n v="1"/>
  </r>
  <r>
    <s v="COUNTY"/>
    <x v="148"/>
    <s v="788161"/>
    <n v="96"/>
    <n v="96"/>
    <x v="3"/>
    <d v="2016-04-18T00:00:00"/>
    <x v="0"/>
    <n v="5011601"/>
    <n v="96"/>
    <n v="1"/>
  </r>
  <r>
    <s v="COUNTY"/>
    <x v="148"/>
    <s v="786998"/>
    <n v="96"/>
    <n v="96"/>
    <x v="3"/>
    <d v="2016-04-19T00:00:00"/>
    <x v="0"/>
    <n v="5765370"/>
    <n v="96"/>
    <n v="1"/>
  </r>
  <r>
    <s v="COUNTY"/>
    <x v="148"/>
    <s v="787017"/>
    <n v="96"/>
    <n v="96"/>
    <x v="3"/>
    <d v="2016-04-19T00:00:00"/>
    <x v="0"/>
    <n v="5777930"/>
    <n v="96"/>
    <n v="1"/>
  </r>
  <r>
    <s v="COUNTY"/>
    <x v="148"/>
    <s v="787019"/>
    <n v="96"/>
    <n v="96"/>
    <x v="3"/>
    <d v="2016-04-19T00:00:00"/>
    <x v="0"/>
    <n v="5011584"/>
    <n v="96"/>
    <n v="1"/>
  </r>
  <r>
    <s v="COUNTY"/>
    <x v="148"/>
    <s v="787021"/>
    <n v="96"/>
    <n v="96"/>
    <x v="3"/>
    <d v="2016-04-19T00:00:00"/>
    <x v="0"/>
    <n v="5011579"/>
    <n v="96"/>
    <n v="1"/>
  </r>
  <r>
    <s v="COUNTY"/>
    <x v="148"/>
    <s v="788165"/>
    <n v="96"/>
    <n v="96"/>
    <x v="3"/>
    <d v="2016-04-20T00:00:00"/>
    <x v="0"/>
    <n v="5011581"/>
    <n v="96"/>
    <n v="1"/>
  </r>
  <r>
    <s v="SpokCity"/>
    <x v="148"/>
    <s v="788178"/>
    <n v="96"/>
    <n v="96"/>
    <x v="3"/>
    <d v="2016-04-20T00:00:00"/>
    <x v="0"/>
    <n v="5011580"/>
    <n v="96"/>
    <n v="1"/>
  </r>
  <r>
    <s v="SpokCity"/>
    <x v="148"/>
    <s v="788211"/>
    <n v="96"/>
    <n v="96"/>
    <x v="3"/>
    <d v="2016-04-21T00:00:00"/>
    <x v="0"/>
    <n v="5011576"/>
    <n v="96"/>
    <n v="1"/>
  </r>
  <r>
    <s v="COUNTY"/>
    <x v="148"/>
    <s v="788303"/>
    <n v="96"/>
    <n v="96"/>
    <x v="3"/>
    <d v="2016-04-21T00:00:00"/>
    <x v="0"/>
    <n v="5011579"/>
    <n v="96"/>
    <n v="1"/>
  </r>
  <r>
    <s v="SpokCity"/>
    <x v="148"/>
    <s v="788328"/>
    <n v="96"/>
    <n v="96"/>
    <x v="3"/>
    <d v="2016-04-22T00:00:00"/>
    <x v="0"/>
    <n v="5011576"/>
    <n v="96"/>
    <n v="1"/>
  </r>
  <r>
    <s v="COUNTY"/>
    <x v="148"/>
    <s v="788348"/>
    <n v="96"/>
    <n v="96"/>
    <x v="3"/>
    <d v="2016-04-22T00:00:00"/>
    <x v="0"/>
    <n v="5011581"/>
    <n v="96"/>
    <n v="1"/>
  </r>
  <r>
    <s v="COUNTY"/>
    <x v="148"/>
    <s v="788362"/>
    <n v="96"/>
    <n v="96"/>
    <x v="3"/>
    <d v="2016-04-25T00:00:00"/>
    <x v="0"/>
    <n v="5759740"/>
    <n v="96"/>
    <n v="1"/>
  </r>
  <r>
    <s v="SpokCity"/>
    <x v="148"/>
    <s v="788390"/>
    <n v="96"/>
    <n v="96"/>
    <x v="3"/>
    <d v="2016-04-26T00:00:00"/>
    <x v="0"/>
    <n v="5011576"/>
    <n v="96"/>
    <n v="1"/>
  </r>
  <r>
    <s v="COUNTY"/>
    <x v="148"/>
    <s v="788392"/>
    <n v="96"/>
    <n v="96"/>
    <x v="3"/>
    <d v="2016-04-26T00:00:00"/>
    <x v="0"/>
    <n v="5013798"/>
    <n v="96"/>
    <n v="1"/>
  </r>
  <r>
    <s v="COUNTY"/>
    <x v="148"/>
    <s v="788413"/>
    <n v="96"/>
    <n v="96"/>
    <x v="3"/>
    <d v="2016-04-26T00:00:00"/>
    <x v="0"/>
    <n v="5011579"/>
    <n v="96"/>
    <n v="1"/>
  </r>
  <r>
    <s v="SpokCity"/>
    <x v="148"/>
    <s v="788438"/>
    <n v="96"/>
    <n v="96"/>
    <x v="3"/>
    <d v="2016-04-27T00:00:00"/>
    <x v="0"/>
    <n v="5011580"/>
    <n v="96"/>
    <n v="1"/>
  </r>
  <r>
    <s v="COUNTY"/>
    <x v="148"/>
    <s v="789114"/>
    <n v="96"/>
    <n v="96"/>
    <x v="3"/>
    <d v="2016-04-29T00:00:00"/>
    <x v="0"/>
    <n v="5011601"/>
    <n v="96"/>
    <n v="1"/>
  </r>
  <r>
    <s v="COUNTY"/>
    <x v="148"/>
    <s v="795170"/>
    <n v="96"/>
    <n v="96"/>
    <x v="3"/>
    <d v="2016-05-02T00:00:00"/>
    <x v="1"/>
    <n v="5011581"/>
    <n v="96"/>
    <n v="1"/>
  </r>
  <r>
    <s v="COUNTY"/>
    <x v="148"/>
    <s v="795172"/>
    <n v="96"/>
    <n v="96"/>
    <x v="3"/>
    <d v="2016-05-02T00:00:00"/>
    <x v="1"/>
    <n v="5702500"/>
    <n v="96"/>
    <n v="1"/>
  </r>
  <r>
    <s v="COUNTY"/>
    <x v="148"/>
    <s v="795177"/>
    <n v="96"/>
    <n v="96"/>
    <x v="3"/>
    <d v="2016-05-02T00:00:00"/>
    <x v="1"/>
    <n v="5777930"/>
    <n v="96"/>
    <n v="1"/>
  </r>
  <r>
    <s v="COUNTY"/>
    <x v="148"/>
    <s v="795179"/>
    <n v="96"/>
    <n v="96"/>
    <x v="3"/>
    <d v="2016-05-02T00:00:00"/>
    <x v="1"/>
    <n v="5759740"/>
    <n v="96"/>
    <n v="1"/>
  </r>
  <r>
    <s v="COUNTY"/>
    <x v="148"/>
    <s v="797667"/>
    <n v="96"/>
    <n v="96"/>
    <x v="3"/>
    <d v="2016-05-03T00:00:00"/>
    <x v="1"/>
    <n v="5011579"/>
    <n v="96"/>
    <n v="1"/>
  </r>
  <r>
    <s v="SpokCity"/>
    <x v="148"/>
    <s v="797672"/>
    <n v="96"/>
    <n v="96"/>
    <x v="3"/>
    <d v="2016-05-03T00:00:00"/>
    <x v="1"/>
    <n v="5011576"/>
    <n v="96"/>
    <n v="1"/>
  </r>
  <r>
    <s v="COUNTY"/>
    <x v="148"/>
    <s v="797674"/>
    <n v="96"/>
    <n v="96"/>
    <x v="3"/>
    <d v="2016-05-03T00:00:00"/>
    <x v="1"/>
    <n v="5011605"/>
    <n v="96"/>
    <n v="1"/>
  </r>
  <r>
    <s v="COUNTY"/>
    <x v="148"/>
    <s v="797679"/>
    <n v="96"/>
    <n v="96"/>
    <x v="3"/>
    <d v="2016-05-03T00:00:00"/>
    <x v="1"/>
    <n v="5011584"/>
    <n v="96"/>
    <n v="1"/>
  </r>
  <r>
    <s v="SpokCity"/>
    <x v="148"/>
    <s v="797765"/>
    <n v="96"/>
    <n v="96"/>
    <x v="3"/>
    <d v="2016-05-04T00:00:00"/>
    <x v="1"/>
    <n v="5011580"/>
    <n v="96"/>
    <n v="1"/>
  </r>
  <r>
    <s v="COUNTY"/>
    <x v="148"/>
    <s v="797773"/>
    <n v="96"/>
    <n v="96"/>
    <x v="3"/>
    <d v="2016-05-04T00:00:00"/>
    <x v="1"/>
    <n v="5011581"/>
    <n v="96"/>
    <n v="1"/>
  </r>
  <r>
    <s v="COUNTY"/>
    <x v="148"/>
    <s v="798337"/>
    <n v="96"/>
    <n v="96"/>
    <x v="3"/>
    <d v="2016-05-05T00:00:00"/>
    <x v="1"/>
    <n v="5768280"/>
    <n v="96"/>
    <n v="1"/>
  </r>
  <r>
    <s v="COUNTY"/>
    <x v="148"/>
    <s v="798341"/>
    <n v="96"/>
    <n v="96"/>
    <x v="3"/>
    <d v="2016-05-05T00:00:00"/>
    <x v="1"/>
    <n v="5013798"/>
    <n v="96"/>
    <n v="1"/>
  </r>
  <r>
    <s v="COUNTY"/>
    <x v="148"/>
    <s v="798428"/>
    <n v="96"/>
    <n v="96"/>
    <x v="3"/>
    <d v="2016-05-06T00:00:00"/>
    <x v="1"/>
    <n v="5765370"/>
    <n v="96"/>
    <n v="1"/>
  </r>
  <r>
    <s v="COUNTY"/>
    <x v="148"/>
    <s v="798436"/>
    <n v="96"/>
    <n v="96"/>
    <x v="3"/>
    <d v="2016-05-06T00:00:00"/>
    <x v="1"/>
    <n v="5011581"/>
    <n v="96"/>
    <n v="1"/>
  </r>
  <r>
    <s v="COUNTY"/>
    <x v="148"/>
    <s v="799201"/>
    <n v="96"/>
    <n v="96"/>
    <x v="3"/>
    <d v="2016-05-09T00:00:00"/>
    <x v="1"/>
    <n v="5011581"/>
    <n v="96"/>
    <n v="1"/>
  </r>
  <r>
    <s v="COUNTY"/>
    <x v="148"/>
    <s v="801098"/>
    <n v="96"/>
    <n v="96"/>
    <x v="3"/>
    <d v="2016-05-09T00:00:00"/>
    <x v="1"/>
    <n v="5759740"/>
    <n v="96"/>
    <n v="1"/>
  </r>
  <r>
    <s v="COUNTY"/>
    <x v="148"/>
    <s v="801122"/>
    <n v="96"/>
    <n v="96"/>
    <x v="3"/>
    <d v="2016-05-10T00:00:00"/>
    <x v="1"/>
    <n v="5011579"/>
    <n v="96"/>
    <n v="1"/>
  </r>
  <r>
    <s v="COUNTY"/>
    <x v="148"/>
    <s v="801143"/>
    <n v="96"/>
    <n v="96"/>
    <x v="3"/>
    <d v="2016-05-10T00:00:00"/>
    <x v="1"/>
    <n v="5011601"/>
    <n v="96"/>
    <n v="1"/>
  </r>
  <r>
    <s v="COUNTY"/>
    <x v="148"/>
    <s v="801145"/>
    <n v="96"/>
    <n v="96"/>
    <x v="3"/>
    <d v="2016-05-11T00:00:00"/>
    <x v="1"/>
    <n v="5010721"/>
    <n v="96"/>
    <n v="1"/>
  </r>
  <r>
    <s v="COUNTY"/>
    <x v="148"/>
    <s v="801148"/>
    <n v="96"/>
    <n v="96"/>
    <x v="3"/>
    <d v="2016-05-11T00:00:00"/>
    <x v="1"/>
    <n v="5013643"/>
    <n v="96"/>
    <n v="1"/>
  </r>
  <r>
    <s v="COUNTY"/>
    <x v="148"/>
    <s v="801152"/>
    <n v="96"/>
    <n v="96"/>
    <x v="3"/>
    <d v="2016-05-11T00:00:00"/>
    <x v="1"/>
    <n v="5011581"/>
    <n v="96"/>
    <n v="1"/>
  </r>
  <r>
    <s v="SpokCity"/>
    <x v="148"/>
    <s v="801158"/>
    <n v="96"/>
    <n v="96"/>
    <x v="3"/>
    <d v="2016-05-11T00:00:00"/>
    <x v="1"/>
    <n v="5011580"/>
    <n v="96"/>
    <n v="1"/>
  </r>
  <r>
    <s v="SpokCity"/>
    <x v="148"/>
    <s v="801162"/>
    <n v="96"/>
    <n v="96"/>
    <x v="3"/>
    <d v="2016-05-11T00:00:00"/>
    <x v="1"/>
    <n v="5011576"/>
    <n v="96"/>
    <n v="1"/>
  </r>
  <r>
    <s v="COUNTY"/>
    <x v="148"/>
    <s v="801191"/>
    <n v="96"/>
    <n v="96"/>
    <x v="3"/>
    <d v="2016-05-12T00:00:00"/>
    <x v="1"/>
    <n v="5011579"/>
    <n v="96"/>
    <n v="1"/>
  </r>
  <r>
    <s v="SpokCity"/>
    <x v="148"/>
    <s v="801200"/>
    <n v="96"/>
    <n v="96"/>
    <x v="3"/>
    <d v="2016-05-13T00:00:00"/>
    <x v="1"/>
    <n v="5011576"/>
    <n v="96"/>
    <n v="1"/>
  </r>
  <r>
    <s v="COUNTY"/>
    <x v="148"/>
    <s v="801202"/>
    <n v="96"/>
    <n v="96"/>
    <x v="3"/>
    <d v="2016-05-13T00:00:00"/>
    <x v="1"/>
    <n v="5011571"/>
    <n v="96"/>
    <n v="1"/>
  </r>
  <r>
    <s v="COUNTY"/>
    <x v="148"/>
    <s v="801204"/>
    <n v="96"/>
    <n v="96"/>
    <x v="3"/>
    <d v="2016-05-13T00:00:00"/>
    <x v="1"/>
    <n v="5011581"/>
    <n v="96"/>
    <n v="1"/>
  </r>
  <r>
    <s v="COUNTY"/>
    <x v="148"/>
    <s v="801208"/>
    <n v="96"/>
    <n v="96"/>
    <x v="3"/>
    <d v="2016-05-13T00:00:00"/>
    <x v="1"/>
    <n v="5011598"/>
    <n v="96"/>
    <n v="1"/>
  </r>
  <r>
    <s v="COUNTY"/>
    <x v="148"/>
    <s v="801229"/>
    <n v="96"/>
    <n v="96"/>
    <x v="3"/>
    <d v="2016-05-16T00:00:00"/>
    <x v="1"/>
    <n v="5759740"/>
    <n v="96"/>
    <n v="1"/>
  </r>
  <r>
    <s v="COUNTY"/>
    <x v="148"/>
    <s v="801231"/>
    <n v="96"/>
    <n v="96"/>
    <x v="3"/>
    <d v="2016-05-16T00:00:00"/>
    <x v="1"/>
    <n v="5763970"/>
    <n v="96"/>
    <n v="1"/>
  </r>
  <r>
    <s v="COUNTY"/>
    <x v="148"/>
    <s v="801234"/>
    <n v="96"/>
    <n v="96"/>
    <x v="3"/>
    <d v="2016-05-16T00:00:00"/>
    <x v="1"/>
    <n v="5011581"/>
    <n v="96"/>
    <n v="1"/>
  </r>
  <r>
    <s v="COUNTY"/>
    <x v="148"/>
    <s v="801239"/>
    <n v="96"/>
    <n v="96"/>
    <x v="3"/>
    <d v="2016-05-16T00:00:00"/>
    <x v="1"/>
    <n v="5011601"/>
    <n v="96"/>
    <n v="1"/>
  </r>
  <r>
    <s v="COUNTY"/>
    <x v="148"/>
    <s v="801241"/>
    <n v="96"/>
    <n v="96"/>
    <x v="3"/>
    <d v="2016-05-16T00:00:00"/>
    <x v="1"/>
    <n v="5731450"/>
    <n v="96"/>
    <n v="1"/>
  </r>
  <r>
    <s v="COUNTY"/>
    <x v="148"/>
    <s v="801268"/>
    <n v="96"/>
    <n v="96"/>
    <x v="3"/>
    <d v="2016-05-17T00:00:00"/>
    <x v="1"/>
    <n v="5777930"/>
    <n v="96"/>
    <n v="1"/>
  </r>
  <r>
    <s v="COUNTY"/>
    <x v="148"/>
    <s v="801275"/>
    <n v="96"/>
    <n v="96"/>
    <x v="3"/>
    <d v="2016-05-17T00:00:00"/>
    <x v="1"/>
    <n v="5011579"/>
    <n v="96"/>
    <n v="1"/>
  </r>
  <r>
    <s v="COUNTY"/>
    <x v="148"/>
    <s v="801278"/>
    <n v="96"/>
    <n v="96"/>
    <x v="3"/>
    <d v="2016-05-17T00:00:00"/>
    <x v="1"/>
    <n v="5013798"/>
    <n v="96"/>
    <n v="1"/>
  </r>
  <r>
    <s v="COUNTY"/>
    <x v="148"/>
    <s v="801302"/>
    <n v="96"/>
    <n v="96"/>
    <x v="3"/>
    <d v="2016-05-18T00:00:00"/>
    <x v="1"/>
    <n v="5011581"/>
    <n v="96"/>
    <n v="1"/>
  </r>
  <r>
    <s v="SpokCity"/>
    <x v="148"/>
    <s v="801304"/>
    <n v="96"/>
    <n v="96"/>
    <x v="3"/>
    <d v="2016-05-18T00:00:00"/>
    <x v="1"/>
    <n v="5011580"/>
    <n v="96"/>
    <n v="1"/>
  </r>
  <r>
    <s v="COUNTY"/>
    <x v="148"/>
    <s v="801308"/>
    <n v="96"/>
    <n v="96"/>
    <x v="3"/>
    <d v="2016-05-18T00:00:00"/>
    <x v="1"/>
    <n v="5011584"/>
    <n v="96"/>
    <n v="1"/>
  </r>
  <r>
    <s v="COUNTY"/>
    <x v="148"/>
    <s v="801322"/>
    <n v="96"/>
    <n v="96"/>
    <x v="3"/>
    <d v="2016-05-19T00:00:00"/>
    <x v="1"/>
    <n v="5777930"/>
    <n v="96"/>
    <n v="1"/>
  </r>
  <r>
    <s v="COUNTY"/>
    <x v="148"/>
    <s v="801324"/>
    <n v="96"/>
    <n v="96"/>
    <x v="3"/>
    <d v="2016-05-19T00:00:00"/>
    <x v="1"/>
    <n v="5702500"/>
    <n v="96"/>
    <n v="1"/>
  </r>
  <r>
    <s v="COUNTY"/>
    <x v="148"/>
    <s v="801350"/>
    <n v="96"/>
    <n v="96"/>
    <x v="3"/>
    <d v="2016-05-19T00:00:00"/>
    <x v="1"/>
    <n v="5765370"/>
    <n v="96"/>
    <n v="1"/>
  </r>
  <r>
    <s v="COUNTY"/>
    <x v="148"/>
    <s v="801364"/>
    <n v="96"/>
    <n v="96"/>
    <x v="3"/>
    <d v="2016-05-20T00:00:00"/>
    <x v="1"/>
    <n v="5011581"/>
    <n v="96"/>
    <n v="1"/>
  </r>
  <r>
    <s v="COUNTY"/>
    <x v="148"/>
    <s v="801375"/>
    <n v="96"/>
    <n v="96"/>
    <x v="3"/>
    <d v="2016-05-23T00:00:00"/>
    <x v="1"/>
    <n v="5777930"/>
    <n v="96"/>
    <n v="1"/>
  </r>
  <r>
    <s v="COUNTY"/>
    <x v="148"/>
    <s v="801377"/>
    <n v="96"/>
    <n v="96"/>
    <x v="3"/>
    <d v="2016-05-23T00:00:00"/>
    <x v="1"/>
    <n v="5759740"/>
    <n v="96"/>
    <n v="1"/>
  </r>
  <r>
    <s v="SpokCity"/>
    <x v="148"/>
    <s v="801384"/>
    <n v="96"/>
    <n v="96"/>
    <x v="3"/>
    <d v="2016-05-23T00:00:00"/>
    <x v="1"/>
    <n v="5011576"/>
    <n v="96"/>
    <n v="1"/>
  </r>
  <r>
    <s v="COUNTY"/>
    <x v="148"/>
    <s v="801386"/>
    <n v="96"/>
    <n v="96"/>
    <x v="3"/>
    <d v="2016-05-23T00:00:00"/>
    <x v="1"/>
    <n v="5013798"/>
    <n v="96"/>
    <n v="1"/>
  </r>
  <r>
    <s v="COUNTY"/>
    <x v="148"/>
    <s v="801400"/>
    <n v="96"/>
    <n v="96"/>
    <x v="3"/>
    <d v="2016-05-23T00:00:00"/>
    <x v="1"/>
    <n v="5011581"/>
    <n v="96"/>
    <n v="1"/>
  </r>
  <r>
    <s v="COUNTY"/>
    <x v="148"/>
    <s v="801407"/>
    <n v="96"/>
    <n v="96"/>
    <x v="3"/>
    <d v="2016-05-23T00:00:00"/>
    <x v="1"/>
    <n v="5011598"/>
    <n v="96"/>
    <n v="1"/>
  </r>
  <r>
    <s v="COUNTY"/>
    <x v="148"/>
    <s v="801417"/>
    <n v="96"/>
    <n v="96"/>
    <x v="3"/>
    <d v="2016-05-24T00:00:00"/>
    <x v="1"/>
    <n v="5011570"/>
    <n v="96"/>
    <n v="1"/>
  </r>
  <r>
    <s v="COUNTY"/>
    <x v="148"/>
    <s v="801432"/>
    <n v="96"/>
    <n v="96"/>
    <x v="3"/>
    <d v="2016-05-24T00:00:00"/>
    <x v="1"/>
    <n v="5011579"/>
    <n v="96"/>
    <n v="1"/>
  </r>
  <r>
    <s v="COUNTY"/>
    <x v="148"/>
    <s v="801442"/>
    <n v="96"/>
    <n v="96"/>
    <x v="3"/>
    <d v="2016-05-24T00:00:00"/>
    <x v="1"/>
    <n v="5013643"/>
    <n v="96"/>
    <n v="1"/>
  </r>
  <r>
    <s v="COUNTY"/>
    <x v="148"/>
    <s v="801453"/>
    <n v="96"/>
    <n v="96"/>
    <x v="3"/>
    <d v="2016-05-25T00:00:00"/>
    <x v="1"/>
    <n v="5777930"/>
    <n v="96"/>
    <n v="1"/>
  </r>
  <r>
    <s v="SpokCity"/>
    <x v="148"/>
    <s v="801455"/>
    <n v="96"/>
    <n v="96"/>
    <x v="3"/>
    <d v="2016-05-25T00:00:00"/>
    <x v="1"/>
    <n v="5011580"/>
    <n v="96"/>
    <n v="1"/>
  </r>
  <r>
    <s v="COUNTY"/>
    <x v="148"/>
    <s v="801457"/>
    <n v="96"/>
    <n v="96"/>
    <x v="3"/>
    <d v="2016-05-25T00:00:00"/>
    <x v="1"/>
    <n v="5011581"/>
    <n v="96"/>
    <n v="1"/>
  </r>
  <r>
    <s v="COUNTY"/>
    <x v="148"/>
    <s v="801478"/>
    <n v="96"/>
    <n v="96"/>
    <x v="3"/>
    <d v="2016-05-26T00:00:00"/>
    <x v="1"/>
    <n v="5011579"/>
    <n v="96"/>
    <n v="1"/>
  </r>
  <r>
    <s v="COUNTY"/>
    <x v="148"/>
    <s v="801498"/>
    <n v="96"/>
    <n v="96"/>
    <x v="3"/>
    <d v="2016-05-27T00:00:00"/>
    <x v="1"/>
    <n v="5011581"/>
    <n v="96"/>
    <n v="1"/>
  </r>
  <r>
    <s v="COUNTY"/>
    <x v="148"/>
    <s v="801823"/>
    <n v="96"/>
    <n v="96"/>
    <x v="3"/>
    <d v="2016-05-27T00:00:00"/>
    <x v="1"/>
    <n v="5777930"/>
    <n v="96"/>
    <n v="1"/>
  </r>
  <r>
    <s v="SpokCity"/>
    <x v="148"/>
    <s v="801961"/>
    <n v="96"/>
    <n v="96"/>
    <x v="3"/>
    <d v="2016-05-27T00:00:00"/>
    <x v="1"/>
    <n v="5011587"/>
    <n v="96"/>
    <n v="1"/>
  </r>
  <r>
    <s v="COUNTY"/>
    <x v="148"/>
    <s v="803117"/>
    <n v="96"/>
    <n v="96"/>
    <x v="3"/>
    <d v="2016-05-31T00:00:00"/>
    <x v="1"/>
    <n v="5777930"/>
    <n v="96"/>
    <n v="1"/>
  </r>
  <r>
    <s v="COUNTY"/>
    <x v="148"/>
    <s v="803119"/>
    <n v="96"/>
    <n v="96"/>
    <x v="3"/>
    <d v="2016-05-31T00:00:00"/>
    <x v="1"/>
    <n v="5011581"/>
    <n v="96"/>
    <n v="1"/>
  </r>
  <r>
    <s v="COUNTY"/>
    <x v="148"/>
    <s v="803122"/>
    <n v="96"/>
    <n v="96"/>
    <x v="3"/>
    <d v="2016-05-31T00:00:00"/>
    <x v="1"/>
    <n v="5759740"/>
    <n v="96"/>
    <n v="1"/>
  </r>
  <r>
    <s v="SpokCity"/>
    <x v="148"/>
    <s v="809071"/>
    <n v="96"/>
    <n v="96"/>
    <x v="3"/>
    <d v="2016-06-01T00:00:00"/>
    <x v="2"/>
    <n v="5011576"/>
    <n v="96"/>
    <n v="1"/>
  </r>
  <r>
    <s v="COUNTY"/>
    <x v="148"/>
    <s v="809168"/>
    <n v="96"/>
    <n v="96"/>
    <x v="3"/>
    <d v="2016-06-01T00:00:00"/>
    <x v="2"/>
    <n v="5011581"/>
    <n v="96"/>
    <n v="1"/>
  </r>
  <r>
    <s v="COUNTY"/>
    <x v="148"/>
    <s v="809479"/>
    <n v="96"/>
    <n v="96"/>
    <x v="3"/>
    <d v="2016-06-01T00:00:00"/>
    <x v="2"/>
    <n v="5011598"/>
    <n v="96"/>
    <n v="1"/>
  </r>
  <r>
    <s v="COUNTY"/>
    <x v="148"/>
    <s v="809483"/>
    <n v="96"/>
    <n v="96"/>
    <x v="3"/>
    <d v="2016-06-01T00:00:00"/>
    <x v="2"/>
    <n v="5011598"/>
    <n v="96"/>
    <n v="1"/>
  </r>
  <r>
    <s v="COUNTY"/>
    <x v="148"/>
    <s v="809487"/>
    <n v="96"/>
    <n v="96"/>
    <x v="3"/>
    <d v="2016-06-01T00:00:00"/>
    <x v="2"/>
    <n v="5013798"/>
    <n v="96"/>
    <n v="1"/>
  </r>
  <r>
    <s v="COUNTY"/>
    <x v="148"/>
    <s v="809538"/>
    <n v="96"/>
    <n v="96"/>
    <x v="3"/>
    <d v="2016-06-02T00:00:00"/>
    <x v="2"/>
    <n v="5011579"/>
    <n v="96"/>
    <n v="1"/>
  </r>
  <r>
    <s v="COUNTY"/>
    <x v="148"/>
    <s v="810423"/>
    <n v="96"/>
    <n v="96"/>
    <x v="3"/>
    <d v="2016-06-03T00:00:00"/>
    <x v="2"/>
    <n v="5763970"/>
    <n v="96"/>
    <n v="1"/>
  </r>
  <r>
    <s v="COUNTY"/>
    <x v="148"/>
    <s v="810541"/>
    <n v="96"/>
    <n v="96"/>
    <x v="3"/>
    <d v="2016-06-06T00:00:00"/>
    <x v="2"/>
    <n v="5777930"/>
    <n v="96"/>
    <n v="1"/>
  </r>
  <r>
    <s v="COUNTY"/>
    <x v="148"/>
    <s v="810543"/>
    <n v="96"/>
    <n v="96"/>
    <x v="3"/>
    <d v="2016-06-06T00:00:00"/>
    <x v="2"/>
    <n v="5011584"/>
    <n v="96"/>
    <n v="1"/>
  </r>
  <r>
    <s v="COUNTY"/>
    <x v="148"/>
    <s v="816863"/>
    <n v="96"/>
    <n v="96"/>
    <x v="3"/>
    <d v="2016-06-06T00:00:00"/>
    <x v="2"/>
    <n v="5759740"/>
    <n v="96"/>
    <n v="1"/>
  </r>
  <r>
    <s v="COUNTY"/>
    <x v="148"/>
    <s v="810996"/>
    <n v="96"/>
    <n v="96"/>
    <x v="3"/>
    <d v="2016-06-07T00:00:00"/>
    <x v="2"/>
    <n v="5768280"/>
    <n v="96"/>
    <n v="1"/>
  </r>
  <r>
    <s v="COUNTY"/>
    <x v="148"/>
    <s v="811025"/>
    <n v="96"/>
    <n v="96"/>
    <x v="3"/>
    <d v="2016-06-07T00:00:00"/>
    <x v="2"/>
    <n v="5011579"/>
    <n v="96"/>
    <n v="1"/>
  </r>
  <r>
    <s v="COUNTY"/>
    <x v="148"/>
    <s v="813274"/>
    <n v="96"/>
    <n v="96"/>
    <x v="3"/>
    <d v="2016-06-08T00:00:00"/>
    <x v="2"/>
    <n v="5777930"/>
    <n v="96"/>
    <n v="1"/>
  </r>
  <r>
    <s v="SpokCity"/>
    <x v="148"/>
    <s v="813282"/>
    <n v="96"/>
    <n v="96"/>
    <x v="3"/>
    <d v="2016-06-08T00:00:00"/>
    <x v="2"/>
    <n v="5011580"/>
    <n v="96"/>
    <n v="1"/>
  </r>
  <r>
    <s v="COUNTY"/>
    <x v="148"/>
    <s v="813287"/>
    <n v="96"/>
    <n v="96"/>
    <x v="3"/>
    <d v="2016-06-08T00:00:00"/>
    <x v="2"/>
    <n v="5011581"/>
    <n v="96"/>
    <n v="1"/>
  </r>
  <r>
    <s v="COUNTY"/>
    <x v="148"/>
    <s v="813291"/>
    <n v="96"/>
    <n v="96"/>
    <x v="3"/>
    <d v="2016-06-08T00:00:00"/>
    <x v="2"/>
    <n v="5011598"/>
    <n v="96"/>
    <n v="1"/>
  </r>
  <r>
    <s v="COUNTY"/>
    <x v="148"/>
    <s v="813293"/>
    <n v="96"/>
    <n v="96"/>
    <x v="3"/>
    <d v="2016-06-08T00:00:00"/>
    <x v="2"/>
    <n v="5013798"/>
    <n v="96"/>
    <n v="1"/>
  </r>
  <r>
    <s v="COUNTY"/>
    <x v="148"/>
    <s v="813397"/>
    <n v="96"/>
    <n v="96"/>
    <x v="3"/>
    <d v="2016-06-09T00:00:00"/>
    <x v="2"/>
    <n v="5011579"/>
    <n v="96"/>
    <n v="1"/>
  </r>
  <r>
    <s v="COUNTY"/>
    <x v="148"/>
    <s v="814779"/>
    <n v="96"/>
    <n v="96"/>
    <x v="3"/>
    <d v="2016-06-10T00:00:00"/>
    <x v="2"/>
    <n v="5011581"/>
    <n v="96"/>
    <n v="1"/>
  </r>
  <r>
    <s v="COUNTY"/>
    <x v="148"/>
    <s v="815537"/>
    <n v="96"/>
    <n v="96"/>
    <x v="3"/>
    <d v="2016-06-13T00:00:00"/>
    <x v="2"/>
    <n v="5011581"/>
    <n v="96"/>
    <n v="1"/>
  </r>
  <r>
    <s v="SpokCity"/>
    <x v="148"/>
    <s v="815539"/>
    <n v="96"/>
    <n v="96"/>
    <x v="3"/>
    <d v="2016-06-13T00:00:00"/>
    <x v="2"/>
    <n v="5011576"/>
    <n v="96"/>
    <n v="1"/>
  </r>
  <r>
    <s v="COUNTY"/>
    <x v="148"/>
    <s v="816869"/>
    <n v="96"/>
    <n v="96"/>
    <x v="3"/>
    <d v="2016-06-13T00:00:00"/>
    <x v="2"/>
    <n v="5759740"/>
    <n v="96"/>
    <n v="1"/>
  </r>
  <r>
    <s v="COUNTY"/>
    <x v="148"/>
    <s v="815639"/>
    <n v="96"/>
    <n v="96"/>
    <x v="3"/>
    <d v="2016-06-14T00:00:00"/>
    <x v="2"/>
    <n v="5011579"/>
    <n v="96"/>
    <n v="1"/>
  </r>
  <r>
    <s v="COUNTY"/>
    <x v="148"/>
    <s v="815646"/>
    <n v="96"/>
    <n v="96"/>
    <x v="3"/>
    <d v="2016-06-15T00:00:00"/>
    <x v="2"/>
    <n v="5011571"/>
    <n v="96"/>
    <n v="1"/>
  </r>
  <r>
    <s v="COUNTY"/>
    <x v="148"/>
    <s v="815648"/>
    <n v="96"/>
    <n v="96"/>
    <x v="3"/>
    <d v="2016-06-15T00:00:00"/>
    <x v="2"/>
    <n v="5013643"/>
    <n v="96"/>
    <n v="1"/>
  </r>
  <r>
    <s v="COUNTY"/>
    <x v="148"/>
    <s v="815659"/>
    <n v="96"/>
    <n v="96"/>
    <x v="3"/>
    <d v="2016-06-15T00:00:00"/>
    <x v="2"/>
    <n v="5011581"/>
    <n v="96"/>
    <n v="1"/>
  </r>
  <r>
    <s v="SpokCity"/>
    <x v="148"/>
    <s v="815666"/>
    <n v="96"/>
    <n v="96"/>
    <x v="3"/>
    <d v="2016-06-15T00:00:00"/>
    <x v="2"/>
    <n v="5011580"/>
    <n v="96"/>
    <n v="1"/>
  </r>
  <r>
    <s v="COUNTY"/>
    <x v="148"/>
    <s v="815669"/>
    <n v="96"/>
    <n v="96"/>
    <x v="3"/>
    <d v="2016-06-15T00:00:00"/>
    <x v="2"/>
    <n v="5011598"/>
    <n v="96"/>
    <n v="1"/>
  </r>
  <r>
    <s v="COUNTY"/>
    <x v="148"/>
    <s v="815819"/>
    <n v="96"/>
    <n v="96"/>
    <x v="3"/>
    <d v="2016-06-16T00:00:00"/>
    <x v="2"/>
    <n v="5011579"/>
    <n v="96"/>
    <n v="1"/>
  </r>
  <r>
    <s v="COUNTY"/>
    <x v="148"/>
    <s v="815822"/>
    <n v="96"/>
    <n v="96"/>
    <x v="3"/>
    <d v="2016-06-16T00:00:00"/>
    <x v="2"/>
    <n v="5011584"/>
    <n v="96"/>
    <n v="1"/>
  </r>
  <r>
    <s v="COUNTY"/>
    <x v="148"/>
    <s v="815852"/>
    <n v="96"/>
    <n v="96"/>
    <x v="3"/>
    <d v="2016-06-17T00:00:00"/>
    <x v="2"/>
    <n v="5011581"/>
    <n v="96"/>
    <n v="1"/>
  </r>
  <r>
    <s v="COUNTY"/>
    <x v="148"/>
    <s v="815854"/>
    <n v="96"/>
    <n v="96"/>
    <x v="3"/>
    <d v="2016-06-17T00:00:00"/>
    <x v="2"/>
    <n v="5702500"/>
    <n v="96"/>
    <n v="1"/>
  </r>
  <r>
    <s v="COUNTY"/>
    <x v="148"/>
    <s v="815858"/>
    <n v="96"/>
    <n v="96"/>
    <x v="3"/>
    <d v="2016-06-17T00:00:00"/>
    <x v="2"/>
    <n v="5777930"/>
    <n v="96"/>
    <n v="1"/>
  </r>
  <r>
    <s v="SpokCity"/>
    <x v="148"/>
    <s v="815862"/>
    <n v="96"/>
    <n v="96"/>
    <x v="3"/>
    <d v="2016-06-17T00:00:00"/>
    <x v="2"/>
    <n v="5011576"/>
    <n v="96"/>
    <n v="1"/>
  </r>
  <r>
    <s v="COUNTY"/>
    <x v="148"/>
    <s v="815882"/>
    <n v="96"/>
    <n v="96"/>
    <x v="3"/>
    <d v="2016-06-20T00:00:00"/>
    <x v="2"/>
    <n v="5011581"/>
    <n v="96"/>
    <n v="1"/>
  </r>
  <r>
    <s v="COUNTY"/>
    <x v="148"/>
    <s v="816370"/>
    <n v="96"/>
    <n v="96"/>
    <x v="3"/>
    <d v="2016-06-20T00:00:00"/>
    <x v="2"/>
    <n v="5777930"/>
    <n v="96"/>
    <n v="1"/>
  </r>
  <r>
    <s v="COUNTY"/>
    <x v="148"/>
    <s v="816375"/>
    <n v="96"/>
    <n v="96"/>
    <x v="3"/>
    <d v="2016-06-20T00:00:00"/>
    <x v="2"/>
    <n v="5759740"/>
    <n v="96"/>
    <n v="1"/>
  </r>
  <r>
    <s v="COUNTY"/>
    <x v="148"/>
    <s v="816419"/>
    <n v="96"/>
    <n v="96"/>
    <x v="3"/>
    <d v="2016-06-21T00:00:00"/>
    <x v="2"/>
    <n v="5011579"/>
    <n v="96"/>
    <n v="1"/>
  </r>
  <r>
    <s v="COUNTY"/>
    <x v="148"/>
    <s v="816426"/>
    <n v="96"/>
    <n v="96"/>
    <x v="3"/>
    <d v="2016-06-21T00:00:00"/>
    <x v="2"/>
    <n v="5011598"/>
    <n v="96"/>
    <n v="1"/>
  </r>
  <r>
    <s v="COUNTY"/>
    <x v="148"/>
    <s v="816428"/>
    <n v="96"/>
    <n v="96"/>
    <x v="3"/>
    <d v="2016-06-21T00:00:00"/>
    <x v="2"/>
    <n v="5013798"/>
    <n v="96"/>
    <n v="1"/>
  </r>
  <r>
    <s v="COUNTY"/>
    <x v="148"/>
    <s v="816928"/>
    <n v="96"/>
    <n v="96"/>
    <x v="3"/>
    <d v="2016-06-22T00:00:00"/>
    <x v="2"/>
    <n v="5765370"/>
    <n v="96"/>
    <n v="1"/>
  </r>
  <r>
    <s v="COUNTY"/>
    <x v="148"/>
    <s v="816971"/>
    <n v="96"/>
    <n v="96"/>
    <x v="3"/>
    <d v="2016-06-22T00:00:00"/>
    <x v="2"/>
    <n v="5011581"/>
    <n v="96"/>
    <n v="1"/>
  </r>
  <r>
    <s v="COUNTY"/>
    <x v="148"/>
    <s v="816982"/>
    <n v="96"/>
    <n v="96"/>
    <x v="3"/>
    <d v="2016-06-22T00:00:00"/>
    <x v="2"/>
    <n v="5777930"/>
    <n v="96"/>
    <n v="1"/>
  </r>
  <r>
    <s v="SpokCity"/>
    <x v="148"/>
    <s v="816987"/>
    <n v="96"/>
    <n v="96"/>
    <x v="3"/>
    <d v="2016-06-22T00:00:00"/>
    <x v="2"/>
    <n v="5011580"/>
    <n v="96"/>
    <n v="1"/>
  </r>
  <r>
    <s v="COUNTY"/>
    <x v="148"/>
    <s v="816997"/>
    <n v="96"/>
    <n v="96"/>
    <x v="3"/>
    <d v="2016-06-22T00:00:00"/>
    <x v="2"/>
    <n v="5011598"/>
    <n v="96"/>
    <n v="1"/>
  </r>
  <r>
    <s v="COUNTY"/>
    <x v="148"/>
    <s v="817116"/>
    <n v="96"/>
    <n v="96"/>
    <x v="3"/>
    <d v="2016-06-24T00:00:00"/>
    <x v="2"/>
    <n v="5777930"/>
    <n v="96"/>
    <n v="1"/>
  </r>
  <r>
    <s v="COUNTY"/>
    <x v="148"/>
    <s v="817124"/>
    <n v="96"/>
    <n v="96"/>
    <x v="3"/>
    <d v="2016-06-27T00:00:00"/>
    <x v="2"/>
    <n v="5011581"/>
    <n v="96"/>
    <n v="1"/>
  </r>
  <r>
    <s v="SpokCity"/>
    <x v="148"/>
    <s v="817209"/>
    <n v="96"/>
    <n v="96"/>
    <x v="3"/>
    <d v="2016-06-27T00:00:00"/>
    <x v="2"/>
    <n v="5011576"/>
    <n v="96"/>
    <n v="1"/>
  </r>
  <r>
    <s v="COUNTY"/>
    <x v="148"/>
    <s v="817213"/>
    <n v="96"/>
    <n v="96"/>
    <x v="3"/>
    <d v="2016-06-27T00:00:00"/>
    <x v="2"/>
    <n v="5759740"/>
    <n v="96"/>
    <n v="1"/>
  </r>
  <r>
    <s v="SpokCity"/>
    <x v="148"/>
    <s v="815364"/>
    <n v="96"/>
    <n v="96"/>
    <x v="3"/>
    <d v="2016-06-28T00:00:00"/>
    <x v="2"/>
    <n v="5011587"/>
    <n v="96"/>
    <n v="1"/>
  </r>
  <r>
    <s v="COUNTY"/>
    <x v="148"/>
    <s v="817304"/>
    <n v="96"/>
    <n v="96"/>
    <x v="3"/>
    <d v="2016-06-28T00:00:00"/>
    <x v="2"/>
    <n v="5011579"/>
    <n v="96"/>
    <n v="1"/>
  </r>
  <r>
    <s v="COUNTY"/>
    <x v="148"/>
    <s v="813376"/>
    <n v="96"/>
    <n v="96"/>
    <x v="3"/>
    <d v="2016-06-29T00:00:00"/>
    <x v="2"/>
    <n v="5011598"/>
    <n v="96"/>
    <n v="1"/>
  </r>
  <r>
    <s v="COUNTY"/>
    <x v="148"/>
    <s v="817315"/>
    <n v="96"/>
    <n v="96"/>
    <x v="3"/>
    <d v="2016-06-29T00:00:00"/>
    <x v="2"/>
    <n v="5011581"/>
    <n v="96"/>
    <n v="1"/>
  </r>
  <r>
    <s v="SpokCity"/>
    <x v="148"/>
    <s v="817350"/>
    <n v="96"/>
    <n v="96"/>
    <x v="3"/>
    <d v="2016-06-29T00:00:00"/>
    <x v="2"/>
    <n v="5011580"/>
    <n v="96"/>
    <n v="1"/>
  </r>
  <r>
    <s v="COUNTY"/>
    <x v="148"/>
    <s v="817880"/>
    <n v="96"/>
    <n v="96"/>
    <x v="3"/>
    <d v="2016-06-30T00:00:00"/>
    <x v="2"/>
    <n v="5011584"/>
    <n v="96"/>
    <n v="1"/>
  </r>
  <r>
    <s v="COUNTY"/>
    <x v="148"/>
    <s v="817887"/>
    <n v="96"/>
    <n v="96"/>
    <x v="3"/>
    <d v="2016-06-30T00:00:00"/>
    <x v="2"/>
    <n v="5763970"/>
    <n v="96"/>
    <n v="1"/>
  </r>
  <r>
    <s v="COUNTY"/>
    <x v="148"/>
    <s v="820319"/>
    <n v="96"/>
    <n v="96"/>
    <x v="3"/>
    <d v="2016-07-01T00:00:00"/>
    <x v="3"/>
    <n v="5011581"/>
    <n v="96"/>
    <n v="1"/>
  </r>
  <r>
    <s v="COUNTY"/>
    <x v="148"/>
    <s v="820321"/>
    <n v="96"/>
    <n v="96"/>
    <x v="3"/>
    <d v="2016-07-01T00:00:00"/>
    <x v="3"/>
    <n v="5777930"/>
    <n v="96"/>
    <n v="1"/>
  </r>
  <r>
    <s v="COUNTY"/>
    <x v="148"/>
    <s v="820414"/>
    <n v="96"/>
    <n v="96"/>
    <x v="3"/>
    <d v="2016-07-01T00:00:00"/>
    <x v="3"/>
    <n v="5011598"/>
    <n v="96"/>
    <n v="1"/>
  </r>
  <r>
    <s v="COUNTY"/>
    <x v="148"/>
    <s v="826123"/>
    <n v="96"/>
    <n v="96"/>
    <x v="3"/>
    <d v="2016-07-01T00:00:00"/>
    <x v="3"/>
    <n v="5011598"/>
    <n v="96"/>
    <n v="1"/>
  </r>
  <r>
    <s v="COUNTY"/>
    <x v="148"/>
    <s v="827290"/>
    <n v="96"/>
    <n v="96"/>
    <x v="3"/>
    <d v="2016-07-05T00:00:00"/>
    <x v="3"/>
    <n v="5759740"/>
    <n v="96"/>
    <n v="1"/>
  </r>
  <r>
    <s v="COUNTY"/>
    <x v="148"/>
    <s v="827301"/>
    <n v="96"/>
    <n v="96"/>
    <x v="3"/>
    <d v="2016-07-05T00:00:00"/>
    <x v="3"/>
    <n v="5013798"/>
    <n v="96"/>
    <n v="1"/>
  </r>
  <r>
    <s v="COUNTY"/>
    <x v="148"/>
    <s v="832002"/>
    <n v="96"/>
    <n v="96"/>
    <x v="3"/>
    <d v="2016-07-05T00:00:00"/>
    <x v="3"/>
    <n v="5011579"/>
    <n v="96"/>
    <n v="1"/>
  </r>
  <r>
    <s v="COUNTY"/>
    <x v="148"/>
    <s v="828353"/>
    <n v="96"/>
    <n v="96"/>
    <x v="3"/>
    <d v="2016-07-06T00:00:00"/>
    <x v="3"/>
    <n v="5011581"/>
    <n v="96"/>
    <n v="1"/>
  </r>
  <r>
    <s v="SpokCity"/>
    <x v="148"/>
    <s v="828355"/>
    <n v="96"/>
    <n v="96"/>
    <x v="3"/>
    <d v="2016-07-06T00:00:00"/>
    <x v="3"/>
    <n v="5011580"/>
    <n v="96"/>
    <n v="1"/>
  </r>
  <r>
    <s v="SpokCity"/>
    <x v="148"/>
    <s v="828357"/>
    <n v="96"/>
    <n v="96"/>
    <x v="3"/>
    <d v="2016-07-06T00:00:00"/>
    <x v="3"/>
    <n v="5011576"/>
    <n v="96"/>
    <n v="1"/>
  </r>
  <r>
    <s v="COUNTY"/>
    <x v="148"/>
    <s v="828493"/>
    <n v="96"/>
    <n v="96"/>
    <x v="3"/>
    <d v="2016-07-07T00:00:00"/>
    <x v="3"/>
    <n v="5011579"/>
    <n v="96"/>
    <n v="1"/>
  </r>
  <r>
    <s v="COUNTY"/>
    <x v="148"/>
    <s v="828557"/>
    <n v="96"/>
    <n v="96"/>
    <x v="3"/>
    <d v="2016-07-08T00:00:00"/>
    <x v="3"/>
    <n v="5777930"/>
    <n v="96"/>
    <n v="1"/>
  </r>
  <r>
    <s v="COUNTY"/>
    <x v="148"/>
    <s v="828983"/>
    <n v="96"/>
    <n v="96"/>
    <x v="3"/>
    <d v="2016-07-11T00:00:00"/>
    <x v="3"/>
    <n v="5011581"/>
    <n v="96"/>
    <n v="1"/>
  </r>
  <r>
    <s v="COUNTY"/>
    <x v="148"/>
    <s v="828990"/>
    <n v="96"/>
    <n v="96"/>
    <x v="3"/>
    <d v="2016-07-11T00:00:00"/>
    <x v="3"/>
    <n v="5759740"/>
    <n v="96"/>
    <n v="1"/>
  </r>
  <r>
    <s v="COUNTY"/>
    <x v="148"/>
    <s v="829017"/>
    <n v="96"/>
    <n v="96"/>
    <x v="3"/>
    <d v="2016-07-11T00:00:00"/>
    <x v="3"/>
    <n v="5011598"/>
    <n v="96"/>
    <n v="1"/>
  </r>
  <r>
    <s v="COUNTY"/>
    <x v="148"/>
    <s v="829021"/>
    <n v="96"/>
    <n v="96"/>
    <x v="3"/>
    <d v="2016-07-11T00:00:00"/>
    <x v="3"/>
    <n v="5013798"/>
    <n v="96"/>
    <n v="1"/>
  </r>
  <r>
    <s v="COUNTY"/>
    <x v="148"/>
    <s v="829031"/>
    <n v="96"/>
    <n v="96"/>
    <x v="3"/>
    <d v="2016-07-12T00:00:00"/>
    <x v="3"/>
    <n v="5011579"/>
    <n v="96"/>
    <n v="1"/>
  </r>
  <r>
    <s v="COUNTY"/>
    <x v="148"/>
    <s v="829063"/>
    <n v="96"/>
    <n v="96"/>
    <x v="3"/>
    <d v="2016-07-12T00:00:00"/>
    <x v="3"/>
    <n v="5010721"/>
    <n v="96"/>
    <n v="1"/>
  </r>
  <r>
    <s v="COUNTY"/>
    <x v="148"/>
    <s v="829140"/>
    <n v="96"/>
    <n v="96"/>
    <x v="3"/>
    <d v="2016-07-13T00:00:00"/>
    <x v="3"/>
    <n v="5011570"/>
    <n v="96"/>
    <n v="1"/>
  </r>
  <r>
    <s v="COUNTY"/>
    <x v="148"/>
    <s v="829146"/>
    <n v="96"/>
    <n v="96"/>
    <x v="3"/>
    <d v="2016-07-13T00:00:00"/>
    <x v="3"/>
    <n v="5011581"/>
    <n v="96"/>
    <n v="1"/>
  </r>
  <r>
    <s v="COUNTY"/>
    <x v="148"/>
    <s v="829156"/>
    <n v="96"/>
    <n v="96"/>
    <x v="3"/>
    <d v="2016-07-13T00:00:00"/>
    <x v="3"/>
    <n v="5777930"/>
    <n v="96"/>
    <n v="1"/>
  </r>
  <r>
    <s v="SpokCity"/>
    <x v="148"/>
    <s v="829158"/>
    <n v="96"/>
    <n v="96"/>
    <x v="3"/>
    <d v="2016-07-13T00:00:00"/>
    <x v="3"/>
    <n v="5011580"/>
    <n v="96"/>
    <n v="1"/>
  </r>
  <r>
    <s v="SpokCity"/>
    <x v="148"/>
    <s v="829160"/>
    <n v="96"/>
    <n v="96"/>
    <x v="3"/>
    <d v="2016-07-13T00:00:00"/>
    <x v="3"/>
    <n v="5011576"/>
    <n v="96"/>
    <n v="1"/>
  </r>
  <r>
    <s v="COUNTY"/>
    <x v="148"/>
    <s v="829240"/>
    <n v="96"/>
    <n v="96"/>
    <x v="3"/>
    <d v="2016-07-14T00:00:00"/>
    <x v="3"/>
    <n v="5011579"/>
    <n v="96"/>
    <n v="1"/>
  </r>
  <r>
    <s v="COUNTY"/>
    <x v="148"/>
    <s v="829249"/>
    <n v="96"/>
    <n v="96"/>
    <x v="3"/>
    <d v="2016-07-14T00:00:00"/>
    <x v="3"/>
    <n v="5768280"/>
    <n v="96"/>
    <n v="1"/>
  </r>
  <r>
    <s v="COUNTY"/>
    <x v="148"/>
    <s v="829415"/>
    <n v="96"/>
    <n v="96"/>
    <x v="3"/>
    <d v="2016-07-15T00:00:00"/>
    <x v="3"/>
    <n v="5011581"/>
    <n v="96"/>
    <n v="1"/>
  </r>
  <r>
    <s v="COUNTY"/>
    <x v="148"/>
    <s v="829527"/>
    <n v="96"/>
    <n v="96"/>
    <x v="3"/>
    <d v="2016-07-15T00:00:00"/>
    <x v="3"/>
    <n v="5777930"/>
    <n v="96"/>
    <n v="1"/>
  </r>
  <r>
    <s v="COUNTY"/>
    <x v="148"/>
    <s v="830199"/>
    <n v="96"/>
    <n v="96"/>
    <x v="3"/>
    <d v="2016-07-18T00:00:00"/>
    <x v="3"/>
    <n v="5011581"/>
    <n v="96"/>
    <n v="1"/>
  </r>
  <r>
    <s v="COUNTY"/>
    <x v="148"/>
    <s v="830214"/>
    <n v="96"/>
    <n v="96"/>
    <x v="3"/>
    <d v="2016-07-18T00:00:00"/>
    <x v="3"/>
    <n v="5011598"/>
    <n v="96"/>
    <n v="1"/>
  </r>
  <r>
    <s v="COUNTY"/>
    <x v="148"/>
    <s v="830217"/>
    <n v="96"/>
    <n v="96"/>
    <x v="3"/>
    <d v="2016-07-18T00:00:00"/>
    <x v="3"/>
    <n v="5777930"/>
    <n v="96"/>
    <n v="1"/>
  </r>
  <r>
    <s v="COUNTY"/>
    <x v="148"/>
    <s v="830221"/>
    <n v="96"/>
    <n v="96"/>
    <x v="3"/>
    <d v="2016-07-18T00:00:00"/>
    <x v="3"/>
    <n v="5011584"/>
    <n v="96"/>
    <n v="1"/>
  </r>
  <r>
    <s v="COUNTY"/>
    <x v="148"/>
    <s v="830223"/>
    <n v="96"/>
    <n v="96"/>
    <x v="3"/>
    <d v="2016-07-18T00:00:00"/>
    <x v="3"/>
    <n v="5702500"/>
    <n v="96"/>
    <n v="1"/>
  </r>
  <r>
    <s v="COUNTY"/>
    <x v="148"/>
    <s v="830225"/>
    <n v="96"/>
    <n v="96"/>
    <x v="3"/>
    <d v="2016-07-18T00:00:00"/>
    <x v="3"/>
    <n v="5759740"/>
    <n v="96"/>
    <n v="1"/>
  </r>
  <r>
    <s v="COUNTY"/>
    <x v="148"/>
    <s v="830261"/>
    <n v="96"/>
    <n v="96"/>
    <x v="3"/>
    <d v="2016-07-19T00:00:00"/>
    <x v="3"/>
    <n v="5783120"/>
    <n v="96"/>
    <n v="1"/>
  </r>
  <r>
    <s v="COUNTY"/>
    <x v="148"/>
    <s v="830263"/>
    <n v="96"/>
    <n v="96"/>
    <x v="3"/>
    <d v="2016-07-19T00:00:00"/>
    <x v="3"/>
    <n v="5011579"/>
    <n v="96"/>
    <n v="1"/>
  </r>
  <r>
    <s v="COUNTY"/>
    <x v="148"/>
    <s v="830265"/>
    <n v="96"/>
    <n v="96"/>
    <x v="3"/>
    <d v="2016-07-19T00:00:00"/>
    <x v="3"/>
    <n v="5777930"/>
    <n v="96"/>
    <n v="1"/>
  </r>
  <r>
    <s v="COUNTY"/>
    <x v="148"/>
    <s v="830288"/>
    <n v="96"/>
    <n v="96"/>
    <x v="3"/>
    <d v="2016-07-20T00:00:00"/>
    <x v="3"/>
    <n v="5011581"/>
    <n v="96"/>
    <n v="1"/>
  </r>
  <r>
    <s v="COUNTY"/>
    <x v="148"/>
    <s v="830292"/>
    <n v="96"/>
    <n v="96"/>
    <x v="3"/>
    <d v="2016-07-20T00:00:00"/>
    <x v="3"/>
    <n v="5777930"/>
    <n v="96"/>
    <n v="1"/>
  </r>
  <r>
    <s v="SpokCity"/>
    <x v="148"/>
    <s v="830294"/>
    <n v="96"/>
    <n v="96"/>
    <x v="3"/>
    <d v="2016-07-20T00:00:00"/>
    <x v="3"/>
    <n v="5011576"/>
    <n v="96"/>
    <n v="1"/>
  </r>
  <r>
    <s v="COUNTY"/>
    <x v="148"/>
    <s v="830317"/>
    <n v="96"/>
    <n v="96"/>
    <x v="3"/>
    <d v="2016-07-20T00:00:00"/>
    <x v="3"/>
    <n v="5013643"/>
    <n v="96"/>
    <n v="1"/>
  </r>
  <r>
    <s v="COUNTY"/>
    <x v="148"/>
    <s v="830339"/>
    <n v="96"/>
    <n v="96"/>
    <x v="3"/>
    <d v="2016-07-21T00:00:00"/>
    <x v="3"/>
    <n v="5011579"/>
    <n v="96"/>
    <n v="1"/>
  </r>
  <r>
    <s v="COUNTY"/>
    <x v="148"/>
    <s v="830374"/>
    <n v="96"/>
    <n v="96"/>
    <x v="3"/>
    <d v="2016-07-22T00:00:00"/>
    <x v="3"/>
    <n v="5011581"/>
    <n v="96"/>
    <n v="1"/>
  </r>
  <r>
    <s v="COUNTY"/>
    <x v="148"/>
    <s v="830379"/>
    <n v="96"/>
    <n v="96"/>
    <x v="3"/>
    <d v="2016-07-22T00:00:00"/>
    <x v="3"/>
    <n v="5777930"/>
    <n v="96"/>
    <n v="1"/>
  </r>
  <r>
    <s v="COUNTY"/>
    <x v="148"/>
    <s v="830392"/>
    <n v="96"/>
    <n v="96"/>
    <x v="3"/>
    <d v="2016-07-25T00:00:00"/>
    <x v="3"/>
    <n v="5777930"/>
    <n v="96"/>
    <n v="1"/>
  </r>
  <r>
    <s v="COUNTY"/>
    <x v="148"/>
    <s v="830394"/>
    <n v="96"/>
    <n v="96"/>
    <x v="3"/>
    <d v="2016-07-25T00:00:00"/>
    <x v="3"/>
    <n v="5759740"/>
    <n v="96"/>
    <n v="1"/>
  </r>
  <r>
    <s v="COUNTY"/>
    <x v="148"/>
    <s v="830402"/>
    <n v="96"/>
    <n v="96"/>
    <x v="3"/>
    <d v="2016-07-25T00:00:00"/>
    <x v="3"/>
    <n v="5011581"/>
    <n v="96"/>
    <n v="1"/>
  </r>
  <r>
    <s v="COUNTY"/>
    <x v="148"/>
    <s v="830407"/>
    <n v="96"/>
    <n v="96"/>
    <x v="3"/>
    <d v="2016-07-25T00:00:00"/>
    <x v="3"/>
    <n v="5784030"/>
    <n v="96"/>
    <n v="1"/>
  </r>
  <r>
    <s v="COUNTY"/>
    <x v="148"/>
    <s v="830409"/>
    <n v="96"/>
    <n v="96"/>
    <x v="3"/>
    <d v="2016-07-25T00:00:00"/>
    <x v="3"/>
    <n v="5784030"/>
    <n v="96"/>
    <n v="1"/>
  </r>
  <r>
    <s v="COUNTY"/>
    <x v="148"/>
    <s v="830417"/>
    <n v="96"/>
    <n v="96"/>
    <x v="3"/>
    <d v="2016-07-26T00:00:00"/>
    <x v="3"/>
    <n v="5011579"/>
    <n v="96"/>
    <n v="1"/>
  </r>
  <r>
    <s v="COUNTY"/>
    <x v="148"/>
    <s v="830457"/>
    <n v="96"/>
    <n v="96"/>
    <x v="3"/>
    <d v="2016-07-27T00:00:00"/>
    <x v="3"/>
    <n v="5777930"/>
    <n v="96"/>
    <n v="1"/>
  </r>
  <r>
    <s v="SpokCity"/>
    <x v="148"/>
    <s v="830461"/>
    <n v="96"/>
    <n v="96"/>
    <x v="3"/>
    <d v="2016-07-27T00:00:00"/>
    <x v="3"/>
    <n v="5011580"/>
    <n v="96"/>
    <n v="1"/>
  </r>
  <r>
    <s v="COUNTY"/>
    <x v="148"/>
    <s v="832185"/>
    <n v="96"/>
    <n v="96"/>
    <x v="3"/>
    <d v="2016-07-27T00:00:00"/>
    <x v="3"/>
    <n v="5011581"/>
    <n v="96"/>
    <n v="1"/>
  </r>
  <r>
    <s v="COUNTY"/>
    <x v="148"/>
    <s v="830484"/>
    <n v="96"/>
    <n v="96"/>
    <x v="3"/>
    <d v="2016-07-28T00:00:00"/>
    <x v="3"/>
    <n v="5777930"/>
    <n v="96"/>
    <n v="1"/>
  </r>
  <r>
    <s v="SpokCity"/>
    <x v="148"/>
    <s v="830486"/>
    <n v="96"/>
    <n v="96"/>
    <x v="3"/>
    <d v="2016-07-28T00:00:00"/>
    <x v="3"/>
    <n v="5011576"/>
    <n v="96"/>
    <n v="1"/>
  </r>
  <r>
    <s v="COUNTY"/>
    <x v="148"/>
    <s v="830495"/>
    <n v="96"/>
    <n v="96"/>
    <x v="3"/>
    <d v="2016-07-28T00:00:00"/>
    <x v="3"/>
    <n v="5013798"/>
    <n v="96"/>
    <n v="1"/>
  </r>
  <r>
    <s v="COUNTY"/>
    <x v="148"/>
    <s v="830558"/>
    <n v="96"/>
    <n v="96"/>
    <x v="3"/>
    <d v="2016-07-29T00:00:00"/>
    <x v="3"/>
    <n v="5011581"/>
    <n v="96"/>
    <n v="1"/>
  </r>
  <r>
    <s v="COUNTY"/>
    <x v="148"/>
    <s v="830676"/>
    <n v="96"/>
    <n v="96"/>
    <x v="3"/>
    <d v="2016-07-29T00:00:00"/>
    <x v="3"/>
    <n v="5013643"/>
    <n v="96"/>
    <n v="1"/>
  </r>
  <r>
    <s v="COUNTY"/>
    <x v="148"/>
    <s v="830707"/>
    <n v="96"/>
    <n v="96"/>
    <x v="3"/>
    <d v="2016-07-29T00:00:00"/>
    <x v="3"/>
    <n v="5777930"/>
    <n v="96"/>
    <n v="1"/>
  </r>
  <r>
    <s v="COUNTY"/>
    <x v="148"/>
    <s v="830773"/>
    <n v="96"/>
    <n v="96"/>
    <x v="3"/>
    <d v="2016-07-29T00:00:00"/>
    <x v="3"/>
    <n v="5011571"/>
    <n v="96"/>
    <n v="1"/>
  </r>
  <r>
    <s v="COUNTY"/>
    <x v="148"/>
    <s v="830776"/>
    <n v="96"/>
    <n v="96"/>
    <x v="3"/>
    <d v="2016-07-29T00:00:00"/>
    <x v="3"/>
    <n v="5702500"/>
    <n v="96"/>
    <n v="1"/>
  </r>
  <r>
    <s v="COUNTY"/>
    <x v="148"/>
    <s v="834512"/>
    <n v="96"/>
    <n v="96"/>
    <x v="3"/>
    <d v="2016-08-01T00:00:00"/>
    <x v="4"/>
    <n v="5759740"/>
    <n v="96"/>
    <n v="1"/>
  </r>
  <r>
    <s v="COUNTY"/>
    <x v="148"/>
    <s v="834516"/>
    <n v="96"/>
    <n v="96"/>
    <x v="3"/>
    <d v="2016-08-01T00:00:00"/>
    <x v="4"/>
    <n v="5777930"/>
    <n v="96"/>
    <n v="1"/>
  </r>
  <r>
    <s v="COUNTY"/>
    <x v="148"/>
    <s v="834519"/>
    <n v="96"/>
    <n v="96"/>
    <x v="3"/>
    <d v="2016-08-01T00:00:00"/>
    <x v="4"/>
    <n v="5011584"/>
    <n v="96"/>
    <n v="1"/>
  </r>
  <r>
    <s v="COUNTY"/>
    <x v="148"/>
    <s v="834560"/>
    <n v="96"/>
    <n v="96"/>
    <x v="3"/>
    <d v="2016-08-01T00:00:00"/>
    <x v="4"/>
    <n v="5011581"/>
    <n v="96"/>
    <n v="1"/>
  </r>
  <r>
    <s v="COUNTY"/>
    <x v="148"/>
    <s v="840096"/>
    <n v="96"/>
    <n v="96"/>
    <x v="3"/>
    <d v="2016-08-03T00:00:00"/>
    <x v="4"/>
    <n v="5013643"/>
    <n v="96"/>
    <n v="1"/>
  </r>
  <r>
    <s v="COUNTY"/>
    <x v="148"/>
    <s v="840101"/>
    <n v="96"/>
    <n v="96"/>
    <x v="3"/>
    <d v="2016-08-03T00:00:00"/>
    <x v="4"/>
    <n v="5011581"/>
    <n v="96"/>
    <n v="1"/>
  </r>
  <r>
    <s v="COUNTY"/>
    <x v="148"/>
    <s v="840107"/>
    <n v="96"/>
    <n v="96"/>
    <x v="3"/>
    <d v="2016-08-03T00:00:00"/>
    <x v="4"/>
    <n v="5763970"/>
    <n v="96"/>
    <n v="1"/>
  </r>
  <r>
    <s v="COUNTY"/>
    <x v="148"/>
    <s v="840138"/>
    <n v="96"/>
    <n v="96"/>
    <x v="3"/>
    <d v="2016-08-03T00:00:00"/>
    <x v="4"/>
    <n v="5783120"/>
    <n v="96"/>
    <n v="1"/>
  </r>
  <r>
    <s v="COUNTY"/>
    <x v="148"/>
    <s v="840125"/>
    <n v="96"/>
    <n v="96"/>
    <x v="3"/>
    <d v="2016-08-04T00:00:00"/>
    <x v="4"/>
    <n v="5011598"/>
    <n v="96"/>
    <n v="1"/>
  </r>
  <r>
    <s v="COUNTY"/>
    <x v="148"/>
    <s v="840134"/>
    <n v="96"/>
    <n v="96"/>
    <x v="3"/>
    <d v="2016-08-04T00:00:00"/>
    <x v="4"/>
    <n v="5013798"/>
    <n v="96"/>
    <n v="1"/>
  </r>
  <r>
    <s v="SpokCity"/>
    <x v="148"/>
    <s v="840144"/>
    <n v="96"/>
    <n v="96"/>
    <x v="3"/>
    <d v="2016-08-04T00:00:00"/>
    <x v="4"/>
    <n v="5011587"/>
    <n v="96"/>
    <n v="1"/>
  </r>
  <r>
    <s v="COUNTY"/>
    <x v="148"/>
    <s v="840379"/>
    <n v="96"/>
    <n v="96"/>
    <x v="3"/>
    <d v="2016-08-05T00:00:00"/>
    <x v="4"/>
    <n v="5759740"/>
    <n v="96"/>
    <n v="1"/>
  </r>
  <r>
    <s v="COUNTY"/>
    <x v="148"/>
    <s v="840384"/>
    <n v="96"/>
    <n v="96"/>
    <x v="3"/>
    <d v="2016-08-05T00:00:00"/>
    <x v="4"/>
    <n v="5777930"/>
    <n v="96"/>
    <n v="1"/>
  </r>
  <r>
    <s v="COUNTY"/>
    <x v="148"/>
    <s v="840396"/>
    <n v="96"/>
    <n v="96"/>
    <x v="3"/>
    <d v="2016-08-05T00:00:00"/>
    <x v="4"/>
    <n v="5011581"/>
    <n v="96"/>
    <n v="1"/>
  </r>
  <r>
    <s v="COUNTY"/>
    <x v="148"/>
    <s v="840420"/>
    <n v="96"/>
    <n v="96"/>
    <x v="3"/>
    <d v="2016-08-08T00:00:00"/>
    <x v="4"/>
    <n v="5768280"/>
    <n v="96"/>
    <n v="1"/>
  </r>
  <r>
    <s v="SpokCity"/>
    <x v="148"/>
    <s v="840433"/>
    <n v="96"/>
    <n v="96"/>
    <x v="3"/>
    <d v="2016-08-08T00:00:00"/>
    <x v="4"/>
    <n v="5011576"/>
    <n v="96"/>
    <n v="1"/>
  </r>
  <r>
    <s v="COUNTY"/>
    <x v="148"/>
    <s v="840435"/>
    <n v="96"/>
    <n v="96"/>
    <x v="3"/>
    <d v="2016-08-08T00:00:00"/>
    <x v="4"/>
    <n v="5777930"/>
    <n v="96"/>
    <n v="1"/>
  </r>
  <r>
    <s v="COUNTY"/>
    <x v="148"/>
    <s v="840437"/>
    <n v="96"/>
    <n v="96"/>
    <x v="3"/>
    <d v="2016-08-08T00:00:00"/>
    <x v="4"/>
    <n v="5011581"/>
    <n v="96"/>
    <n v="1"/>
  </r>
  <r>
    <s v="COUNTY"/>
    <x v="148"/>
    <s v="840467"/>
    <n v="96"/>
    <n v="96"/>
    <x v="3"/>
    <d v="2016-08-09T00:00:00"/>
    <x v="4"/>
    <n v="5011579"/>
    <n v="96"/>
    <n v="1"/>
  </r>
  <r>
    <s v="COUNTY"/>
    <x v="148"/>
    <s v="840476"/>
    <n v="96"/>
    <n v="96"/>
    <x v="3"/>
    <d v="2016-08-09T00:00:00"/>
    <x v="4"/>
    <n v="5011570"/>
    <n v="96"/>
    <n v="1"/>
  </r>
  <r>
    <s v="COUNTY"/>
    <x v="148"/>
    <s v="840480"/>
    <n v="96"/>
    <n v="96"/>
    <x v="3"/>
    <d v="2016-08-10T00:00:00"/>
    <x v="4"/>
    <n v="5777930"/>
    <n v="96"/>
    <n v="1"/>
  </r>
  <r>
    <s v="COUNTY"/>
    <x v="148"/>
    <s v="840484"/>
    <n v="96"/>
    <n v="96"/>
    <x v="3"/>
    <d v="2016-08-10T00:00:00"/>
    <x v="4"/>
    <n v="5011584"/>
    <n v="96"/>
    <n v="1"/>
  </r>
  <r>
    <s v="SpokCity"/>
    <x v="148"/>
    <s v="840486"/>
    <n v="96"/>
    <n v="96"/>
    <x v="3"/>
    <d v="2016-08-10T00:00:00"/>
    <x v="4"/>
    <n v="5011580"/>
    <n v="96"/>
    <n v="1"/>
  </r>
  <r>
    <s v="COUNTY"/>
    <x v="148"/>
    <s v="840489"/>
    <n v="96"/>
    <n v="96"/>
    <x v="3"/>
    <d v="2016-08-10T00:00:00"/>
    <x v="4"/>
    <n v="5759740"/>
    <n v="96"/>
    <n v="1"/>
  </r>
  <r>
    <s v="COUNTY"/>
    <x v="148"/>
    <s v="840494"/>
    <n v="96"/>
    <n v="96"/>
    <x v="3"/>
    <d v="2016-08-10T00:00:00"/>
    <x v="4"/>
    <n v="5011581"/>
    <n v="96"/>
    <n v="1"/>
  </r>
  <r>
    <s v="COUNTY"/>
    <x v="148"/>
    <s v="840498"/>
    <n v="96"/>
    <n v="96"/>
    <x v="3"/>
    <d v="2016-08-10T00:00:00"/>
    <x v="4"/>
    <n v="5765370"/>
    <n v="96"/>
    <n v="1"/>
  </r>
  <r>
    <s v="SpokCity"/>
    <x v="148"/>
    <s v="841014"/>
    <n v="96"/>
    <n v="96"/>
    <x v="3"/>
    <d v="2016-08-11T00:00:00"/>
    <x v="4"/>
    <n v="5011587"/>
    <n v="96"/>
    <n v="1"/>
  </r>
  <r>
    <s v="COUNTY"/>
    <x v="148"/>
    <s v="841025"/>
    <n v="96"/>
    <n v="96"/>
    <x v="3"/>
    <d v="2016-08-12T00:00:00"/>
    <x v="4"/>
    <n v="5011581"/>
    <n v="96"/>
    <n v="1"/>
  </r>
  <r>
    <s v="COUNTY"/>
    <x v="148"/>
    <s v="841033"/>
    <n v="96"/>
    <n v="96"/>
    <x v="3"/>
    <d v="2016-08-12T00:00:00"/>
    <x v="4"/>
    <n v="5013643"/>
    <n v="96"/>
    <n v="1"/>
  </r>
  <r>
    <s v="COUNTY"/>
    <x v="148"/>
    <s v="841057"/>
    <n v="82.69"/>
    <n v="82.69"/>
    <x v="3"/>
    <d v="2016-08-12T00:00:00"/>
    <x v="4"/>
    <n v="5784030"/>
    <n v="96"/>
    <n v="0.86135416666666664"/>
  </r>
  <r>
    <s v="COUNTY"/>
    <x v="148"/>
    <s v="841620"/>
    <n v="96"/>
    <n v="96"/>
    <x v="3"/>
    <d v="2016-08-12T00:00:00"/>
    <x v="4"/>
    <n v="5777930"/>
    <n v="96"/>
    <n v="1"/>
  </r>
  <r>
    <s v="COUNTY"/>
    <x v="148"/>
    <s v="841630"/>
    <n v="96"/>
    <n v="96"/>
    <x v="3"/>
    <d v="2016-08-12T00:00:00"/>
    <x v="4"/>
    <n v="5777930"/>
    <n v="96"/>
    <n v="1"/>
  </r>
  <r>
    <s v="COUNTY"/>
    <x v="148"/>
    <s v="843334"/>
    <n v="96"/>
    <n v="96"/>
    <x v="3"/>
    <d v="2016-08-15T00:00:00"/>
    <x v="4"/>
    <n v="5011581"/>
    <n v="96"/>
    <n v="1"/>
  </r>
  <r>
    <s v="COUNTY"/>
    <x v="148"/>
    <s v="843342"/>
    <n v="96"/>
    <n v="96"/>
    <x v="3"/>
    <d v="2016-08-15T00:00:00"/>
    <x v="4"/>
    <n v="5011598"/>
    <n v="96"/>
    <n v="1"/>
  </r>
  <r>
    <s v="COUNTY"/>
    <x v="148"/>
    <s v="843353"/>
    <n v="96"/>
    <n v="96"/>
    <x v="3"/>
    <d v="2016-08-15T00:00:00"/>
    <x v="4"/>
    <n v="5759740"/>
    <n v="96"/>
    <n v="1"/>
  </r>
  <r>
    <s v="COUNTY"/>
    <x v="148"/>
    <s v="843373"/>
    <n v="96"/>
    <n v="96"/>
    <x v="3"/>
    <d v="2016-08-16T00:00:00"/>
    <x v="4"/>
    <n v="5011570"/>
    <n v="96"/>
    <n v="1"/>
  </r>
  <r>
    <s v="COUNTY"/>
    <x v="148"/>
    <s v="843393"/>
    <n v="96"/>
    <n v="96"/>
    <x v="3"/>
    <d v="2016-08-16T00:00:00"/>
    <x v="4"/>
    <n v="5011579"/>
    <n v="96"/>
    <n v="1"/>
  </r>
  <r>
    <s v="COUNTY"/>
    <x v="148"/>
    <s v="843401"/>
    <n v="96"/>
    <n v="96"/>
    <x v="3"/>
    <d v="2016-08-16T00:00:00"/>
    <x v="4"/>
    <n v="5783120"/>
    <n v="96"/>
    <n v="1"/>
  </r>
  <r>
    <s v="COUNTY"/>
    <x v="148"/>
    <s v="843415"/>
    <n v="96"/>
    <n v="96"/>
    <x v="3"/>
    <d v="2016-08-17T00:00:00"/>
    <x v="4"/>
    <n v="5777930"/>
    <n v="96"/>
    <n v="1"/>
  </r>
  <r>
    <s v="COUNTY"/>
    <x v="148"/>
    <s v="843419"/>
    <n v="96"/>
    <n v="96"/>
    <x v="3"/>
    <d v="2016-08-17T00:00:00"/>
    <x v="4"/>
    <n v="5011581"/>
    <n v="96"/>
    <n v="1"/>
  </r>
  <r>
    <s v="SpokCity"/>
    <x v="148"/>
    <s v="843426"/>
    <n v="96"/>
    <n v="96"/>
    <x v="3"/>
    <d v="2016-08-17T00:00:00"/>
    <x v="4"/>
    <n v="5011580"/>
    <n v="96"/>
    <n v="1"/>
  </r>
  <r>
    <s v="SpokCity"/>
    <x v="148"/>
    <s v="843447"/>
    <n v="96"/>
    <n v="96"/>
    <x v="3"/>
    <d v="2016-08-18T00:00:00"/>
    <x v="4"/>
    <n v="5011576"/>
    <n v="96"/>
    <n v="1"/>
  </r>
  <r>
    <s v="COUNTY"/>
    <x v="148"/>
    <s v="843490"/>
    <n v="96"/>
    <n v="96"/>
    <x v="3"/>
    <d v="2016-08-19T00:00:00"/>
    <x v="4"/>
    <n v="5777930"/>
    <n v="96"/>
    <n v="1"/>
  </r>
  <r>
    <s v="COUNTY"/>
    <x v="148"/>
    <s v="843515"/>
    <n v="96"/>
    <n v="96"/>
    <x v="3"/>
    <d v="2016-08-22T00:00:00"/>
    <x v="4"/>
    <n v="5011581"/>
    <n v="96"/>
    <n v="1"/>
  </r>
  <r>
    <s v="COUNTY"/>
    <x v="148"/>
    <s v="843517"/>
    <n v="96"/>
    <n v="96"/>
    <x v="3"/>
    <d v="2016-08-22T00:00:00"/>
    <x v="4"/>
    <n v="5011579"/>
    <n v="96"/>
    <n v="1"/>
  </r>
  <r>
    <s v="COUNTY"/>
    <x v="148"/>
    <s v="843519"/>
    <n v="96"/>
    <n v="96"/>
    <x v="3"/>
    <d v="2016-08-22T00:00:00"/>
    <x v="4"/>
    <n v="5013798"/>
    <n v="96"/>
    <n v="1"/>
  </r>
  <r>
    <s v="SpokCity"/>
    <x v="148"/>
    <s v="843691"/>
    <n v="96"/>
    <n v="96"/>
    <x v="3"/>
    <d v="2016-08-24T00:00:00"/>
    <x v="4"/>
    <n v="5011580"/>
    <n v="96"/>
    <n v="1"/>
  </r>
  <r>
    <s v="COUNTY"/>
    <x v="148"/>
    <s v="843693"/>
    <n v="96"/>
    <n v="96"/>
    <x v="3"/>
    <d v="2016-08-24T00:00:00"/>
    <x v="4"/>
    <n v="5011581"/>
    <n v="96"/>
    <n v="1"/>
  </r>
  <r>
    <s v="COUNTY"/>
    <x v="148"/>
    <s v="843698"/>
    <n v="96"/>
    <n v="96"/>
    <x v="3"/>
    <d v="2016-08-24T00:00:00"/>
    <x v="4"/>
    <n v="5011584"/>
    <n v="96"/>
    <n v="1"/>
  </r>
  <r>
    <s v="COUNTY"/>
    <x v="148"/>
    <s v="843708"/>
    <n v="96"/>
    <n v="96"/>
    <x v="3"/>
    <d v="2016-08-24T00:00:00"/>
    <x v="4"/>
    <n v="5777930"/>
    <n v="96"/>
    <n v="1"/>
  </r>
  <r>
    <s v="COUNTY"/>
    <x v="148"/>
    <s v="843726"/>
    <n v="96"/>
    <n v="96"/>
    <x v="3"/>
    <d v="2016-08-25T00:00:00"/>
    <x v="4"/>
    <n v="5011579"/>
    <n v="96"/>
    <n v="1"/>
  </r>
  <r>
    <s v="COUNTY"/>
    <x v="148"/>
    <s v="844138"/>
    <n v="96"/>
    <n v="96"/>
    <x v="3"/>
    <d v="2016-08-25T00:00:00"/>
    <x v="4"/>
    <n v="5784030"/>
    <n v="96"/>
    <n v="1"/>
  </r>
  <r>
    <s v="COUNTY"/>
    <x v="148"/>
    <s v="844149"/>
    <n v="96"/>
    <n v="96"/>
    <x v="3"/>
    <d v="2016-08-25T00:00:00"/>
    <x v="4"/>
    <n v="5777930"/>
    <n v="96"/>
    <n v="1"/>
  </r>
  <r>
    <s v="COUNTY"/>
    <x v="148"/>
    <s v="844646"/>
    <n v="96"/>
    <n v="96"/>
    <x v="3"/>
    <d v="2016-08-26T00:00:00"/>
    <x v="4"/>
    <n v="5777930"/>
    <n v="96"/>
    <n v="1"/>
  </r>
  <r>
    <s v="SpokCity"/>
    <x v="148"/>
    <s v="844681"/>
    <n v="96"/>
    <n v="96"/>
    <x v="3"/>
    <d v="2016-08-26T00:00:00"/>
    <x v="4"/>
    <n v="5011576"/>
    <n v="96"/>
    <n v="1"/>
  </r>
  <r>
    <s v="COUNTY"/>
    <x v="148"/>
    <s v="844712"/>
    <n v="96"/>
    <n v="96"/>
    <x v="3"/>
    <d v="2016-08-26T00:00:00"/>
    <x v="4"/>
    <n v="5011581"/>
    <n v="96"/>
    <n v="1"/>
  </r>
  <r>
    <s v="COUNTY"/>
    <x v="148"/>
    <s v="844746"/>
    <n v="96"/>
    <n v="96"/>
    <x v="3"/>
    <d v="2016-08-29T00:00:00"/>
    <x v="4"/>
    <n v="5011579"/>
    <n v="96"/>
    <n v="1"/>
  </r>
  <r>
    <s v="COUNTY"/>
    <x v="148"/>
    <s v="845123"/>
    <n v="96"/>
    <n v="96"/>
    <x v="3"/>
    <d v="2016-08-29T00:00:00"/>
    <x v="4"/>
    <n v="5777930"/>
    <n v="96"/>
    <n v="1"/>
  </r>
  <r>
    <s v="COUNTY"/>
    <x v="148"/>
    <s v="845125"/>
    <n v="96"/>
    <n v="96"/>
    <x v="3"/>
    <d v="2016-08-29T00:00:00"/>
    <x v="4"/>
    <n v="5759740"/>
    <n v="96"/>
    <n v="1"/>
  </r>
  <r>
    <s v="COUNTY"/>
    <x v="148"/>
    <s v="845190"/>
    <n v="96"/>
    <n v="96"/>
    <x v="3"/>
    <d v="2016-08-29T00:00:00"/>
    <x v="4"/>
    <n v="5011581"/>
    <n v="96"/>
    <n v="1"/>
  </r>
  <r>
    <s v="COUNTY"/>
    <x v="148"/>
    <s v="845201"/>
    <n v="96"/>
    <n v="96"/>
    <x v="3"/>
    <d v="2016-08-29T00:00:00"/>
    <x v="4"/>
    <n v="5011598"/>
    <n v="96"/>
    <n v="1"/>
  </r>
  <r>
    <s v="SpokCity"/>
    <x v="148"/>
    <s v="844718"/>
    <n v="96"/>
    <n v="96"/>
    <x v="3"/>
    <d v="2016-08-30T00:00:00"/>
    <x v="4"/>
    <n v="5011587"/>
    <n v="96"/>
    <n v="1"/>
  </r>
  <r>
    <s v="COUNTY"/>
    <x v="148"/>
    <s v="846392"/>
    <n v="96"/>
    <n v="96"/>
    <x v="3"/>
    <d v="2016-08-31T00:00:00"/>
    <x v="4"/>
    <n v="5768280"/>
    <n v="96"/>
    <n v="1"/>
  </r>
  <r>
    <s v="SpokCity"/>
    <x v="148"/>
    <s v="846405"/>
    <n v="96"/>
    <n v="96"/>
    <x v="3"/>
    <d v="2016-08-31T00:00:00"/>
    <x v="4"/>
    <n v="5011580"/>
    <n v="96"/>
    <n v="1"/>
  </r>
  <r>
    <s v="SpokCity"/>
    <x v="148"/>
    <s v="846425"/>
    <n v="96"/>
    <n v="96"/>
    <x v="3"/>
    <d v="2016-08-31T00:00:00"/>
    <x v="4"/>
    <n v="5011576"/>
    <n v="96"/>
    <n v="1"/>
  </r>
  <r>
    <s v="COUNTY"/>
    <x v="148"/>
    <s v="846433"/>
    <n v="96"/>
    <n v="96"/>
    <x v="3"/>
    <d v="2016-08-31T00:00:00"/>
    <x v="4"/>
    <n v="5777930"/>
    <n v="96"/>
    <n v="1"/>
  </r>
  <r>
    <s v="COUNTY"/>
    <x v="148"/>
    <s v="846455"/>
    <n v="96"/>
    <n v="96"/>
    <x v="3"/>
    <d v="2016-08-31T00:00:00"/>
    <x v="4"/>
    <n v="5765370"/>
    <n v="96"/>
    <n v="1"/>
  </r>
  <r>
    <s v="COUNTY"/>
    <x v="148"/>
    <s v="850231"/>
    <n v="96"/>
    <n v="96"/>
    <x v="3"/>
    <d v="2016-09-01T00:00:00"/>
    <x v="5"/>
    <n v="5777930"/>
    <n v="96"/>
    <n v="1"/>
  </r>
  <r>
    <s v="COUNTY"/>
    <x v="148"/>
    <s v="853129"/>
    <n v="96"/>
    <n v="96"/>
    <x v="3"/>
    <d v="2016-09-01T00:00:00"/>
    <x v="5"/>
    <n v="5011579"/>
    <n v="96"/>
    <n v="1"/>
  </r>
  <r>
    <s v="SpokCity"/>
    <x v="148"/>
    <s v="853149"/>
    <n v="96"/>
    <n v="96"/>
    <x v="3"/>
    <d v="2016-09-02T00:00:00"/>
    <x v="5"/>
    <n v="5011576"/>
    <n v="96"/>
    <n v="1"/>
  </r>
  <r>
    <s v="COUNTY"/>
    <x v="148"/>
    <s v="853151"/>
    <n v="96"/>
    <n v="96"/>
    <x v="3"/>
    <d v="2016-09-02T00:00:00"/>
    <x v="5"/>
    <n v="5702500"/>
    <n v="96"/>
    <n v="1"/>
  </r>
  <r>
    <s v="COUNTY"/>
    <x v="148"/>
    <s v="853158"/>
    <n v="96"/>
    <n v="96"/>
    <x v="3"/>
    <d v="2016-09-02T00:00:00"/>
    <x v="5"/>
    <n v="5013798"/>
    <n v="96"/>
    <n v="1"/>
  </r>
  <r>
    <s v="COUNTY"/>
    <x v="148"/>
    <s v="853160"/>
    <n v="96"/>
    <n v="96"/>
    <x v="3"/>
    <d v="2016-09-02T00:00:00"/>
    <x v="5"/>
    <n v="5777930"/>
    <n v="96"/>
    <n v="1"/>
  </r>
  <r>
    <s v="SpokCity"/>
    <x v="148"/>
    <s v="853162"/>
    <n v="96"/>
    <n v="96"/>
    <x v="3"/>
    <d v="2016-09-02T00:00:00"/>
    <x v="5"/>
    <n v="5011587"/>
    <n v="96"/>
    <n v="1"/>
  </r>
  <r>
    <s v="COUNTY"/>
    <x v="148"/>
    <s v="853174"/>
    <n v="96"/>
    <n v="96"/>
    <x v="3"/>
    <d v="2016-09-02T00:00:00"/>
    <x v="5"/>
    <n v="5011581"/>
    <n v="96"/>
    <n v="1"/>
  </r>
  <r>
    <s v="COUNTY"/>
    <x v="148"/>
    <s v="853194"/>
    <n v="96"/>
    <n v="96"/>
    <x v="3"/>
    <d v="2016-09-06T00:00:00"/>
    <x v="5"/>
    <n v="5011581"/>
    <n v="96"/>
    <n v="1"/>
  </r>
  <r>
    <s v="COUNTY"/>
    <x v="148"/>
    <s v="853205"/>
    <n v="96"/>
    <n v="96"/>
    <x v="3"/>
    <d v="2016-09-06T00:00:00"/>
    <x v="5"/>
    <n v="5777930"/>
    <n v="96"/>
    <n v="1"/>
  </r>
  <r>
    <s v="COUNTY"/>
    <x v="148"/>
    <s v="853207"/>
    <n v="96"/>
    <n v="96"/>
    <x v="3"/>
    <d v="2016-09-06T00:00:00"/>
    <x v="5"/>
    <n v="5011579"/>
    <n v="96"/>
    <n v="1"/>
  </r>
  <r>
    <s v="COUNTY"/>
    <x v="148"/>
    <s v="853211"/>
    <n v="96"/>
    <n v="96"/>
    <x v="3"/>
    <d v="2016-09-06T00:00:00"/>
    <x v="5"/>
    <n v="5759740"/>
    <n v="96"/>
    <n v="1"/>
  </r>
  <r>
    <s v="COUNTY"/>
    <x v="148"/>
    <s v="853222"/>
    <n v="96"/>
    <n v="96"/>
    <x v="3"/>
    <d v="2016-09-06T00:00:00"/>
    <x v="5"/>
    <n v="5777930"/>
    <n v="96"/>
    <n v="1"/>
  </r>
  <r>
    <s v="COUNTY"/>
    <x v="148"/>
    <s v="853226"/>
    <n v="96"/>
    <n v="96"/>
    <x v="3"/>
    <d v="2016-09-07T00:00:00"/>
    <x v="5"/>
    <n v="5763970"/>
    <n v="96"/>
    <n v="1"/>
  </r>
  <r>
    <s v="COUNTY"/>
    <x v="148"/>
    <s v="853228"/>
    <n v="96"/>
    <n v="96"/>
    <x v="3"/>
    <d v="2016-09-07T00:00:00"/>
    <x v="5"/>
    <n v="5011581"/>
    <n v="96"/>
    <n v="1"/>
  </r>
  <r>
    <s v="SpokCity"/>
    <x v="148"/>
    <s v="853230"/>
    <n v="96"/>
    <n v="96"/>
    <x v="3"/>
    <d v="2016-09-07T00:00:00"/>
    <x v="5"/>
    <n v="5011580"/>
    <n v="96"/>
    <n v="1"/>
  </r>
  <r>
    <s v="COUNTY"/>
    <x v="148"/>
    <s v="853241"/>
    <n v="96"/>
    <n v="96"/>
    <x v="3"/>
    <d v="2016-09-07T00:00:00"/>
    <x v="5"/>
    <n v="5011584"/>
    <n v="96"/>
    <n v="1"/>
  </r>
  <r>
    <s v="COUNTY"/>
    <x v="148"/>
    <s v="853246"/>
    <n v="96"/>
    <n v="96"/>
    <x v="3"/>
    <d v="2016-09-07T00:00:00"/>
    <x v="5"/>
    <n v="5777930"/>
    <n v="96"/>
    <n v="1"/>
  </r>
  <r>
    <s v="COUNTY"/>
    <x v="148"/>
    <s v="853260"/>
    <n v="96"/>
    <n v="96"/>
    <x v="3"/>
    <d v="2016-09-08T00:00:00"/>
    <x v="5"/>
    <n v="5013643"/>
    <n v="96"/>
    <n v="1"/>
  </r>
  <r>
    <s v="SpokCity"/>
    <x v="148"/>
    <s v="853276"/>
    <n v="96"/>
    <n v="96"/>
    <x v="3"/>
    <d v="2016-09-08T00:00:00"/>
    <x v="5"/>
    <n v="5011587"/>
    <n v="96"/>
    <n v="1"/>
  </r>
  <r>
    <s v="COUNTY"/>
    <x v="148"/>
    <s v="853282"/>
    <n v="96"/>
    <n v="96"/>
    <x v="3"/>
    <d v="2016-09-09T00:00:00"/>
    <x v="5"/>
    <n v="5777930"/>
    <n v="96"/>
    <n v="1"/>
  </r>
  <r>
    <s v="SpokCity"/>
    <x v="148"/>
    <s v="853289"/>
    <n v="96"/>
    <n v="96"/>
    <x v="3"/>
    <d v="2016-09-09T00:00:00"/>
    <x v="5"/>
    <n v="5011576"/>
    <n v="96"/>
    <n v="1"/>
  </r>
  <r>
    <s v="COUNTY"/>
    <x v="148"/>
    <s v="855022"/>
    <n v="96"/>
    <n v="96"/>
    <x v="3"/>
    <d v="2016-09-12T00:00:00"/>
    <x v="5"/>
    <n v="5777930"/>
    <n v="96"/>
    <n v="1"/>
  </r>
  <r>
    <s v="COUNTY"/>
    <x v="148"/>
    <s v="855024"/>
    <n v="96"/>
    <n v="96"/>
    <x v="3"/>
    <d v="2016-09-12T00:00:00"/>
    <x v="5"/>
    <n v="5011579"/>
    <n v="96"/>
    <n v="1"/>
  </r>
  <r>
    <s v="COUNTY"/>
    <x v="148"/>
    <s v="855026"/>
    <n v="96"/>
    <n v="96"/>
    <x v="3"/>
    <d v="2016-09-12T00:00:00"/>
    <x v="5"/>
    <n v="5011581"/>
    <n v="96"/>
    <n v="1"/>
  </r>
  <r>
    <s v="COUNTY"/>
    <x v="148"/>
    <s v="855028"/>
    <n v="96"/>
    <n v="96"/>
    <x v="3"/>
    <d v="2016-09-12T00:00:00"/>
    <x v="5"/>
    <n v="5759740"/>
    <n v="96"/>
    <n v="1"/>
  </r>
  <r>
    <s v="COUNTY"/>
    <x v="148"/>
    <s v="855292"/>
    <n v="96"/>
    <n v="96"/>
    <x v="3"/>
    <d v="2016-09-12T00:00:00"/>
    <x v="5"/>
    <n v="5011570"/>
    <n v="96"/>
    <n v="1"/>
  </r>
  <r>
    <s v="SpokCity"/>
    <x v="148"/>
    <s v="855718"/>
    <n v="96"/>
    <n v="96"/>
    <x v="3"/>
    <d v="2016-09-13T00:00:00"/>
    <x v="5"/>
    <n v="5011576"/>
    <n v="96"/>
    <n v="1"/>
  </r>
  <r>
    <s v="COUNTY"/>
    <x v="148"/>
    <s v="855729"/>
    <n v="96"/>
    <n v="96"/>
    <x v="3"/>
    <d v="2016-09-13T00:00:00"/>
    <x v="5"/>
    <n v="5011571"/>
    <n v="96"/>
    <n v="1"/>
  </r>
  <r>
    <s v="COUNTY"/>
    <x v="148"/>
    <s v="856182"/>
    <n v="96"/>
    <n v="96"/>
    <x v="3"/>
    <d v="2016-09-14T00:00:00"/>
    <x v="5"/>
    <n v="5777930"/>
    <n v="96"/>
    <n v="1"/>
  </r>
  <r>
    <s v="COUNTY"/>
    <x v="148"/>
    <s v="856188"/>
    <n v="96"/>
    <n v="96"/>
    <x v="3"/>
    <d v="2016-09-14T00:00:00"/>
    <x v="5"/>
    <n v="5777930"/>
    <n v="96"/>
    <n v="1"/>
  </r>
  <r>
    <s v="SpokCity"/>
    <x v="148"/>
    <s v="856309"/>
    <n v="96"/>
    <n v="96"/>
    <x v="3"/>
    <d v="2016-09-14T00:00:00"/>
    <x v="5"/>
    <n v="5011580"/>
    <n v="96"/>
    <n v="1"/>
  </r>
  <r>
    <s v="COUNTY"/>
    <x v="148"/>
    <s v="856311"/>
    <n v="96"/>
    <n v="96"/>
    <x v="3"/>
    <d v="2016-09-14T00:00:00"/>
    <x v="5"/>
    <n v="5783120"/>
    <n v="96"/>
    <n v="1"/>
  </r>
  <r>
    <s v="COUNTY"/>
    <x v="148"/>
    <s v="856353"/>
    <n v="96"/>
    <n v="96"/>
    <x v="3"/>
    <d v="2016-09-14T00:00:00"/>
    <x v="5"/>
    <n v="5011570"/>
    <n v="96"/>
    <n v="1"/>
  </r>
  <r>
    <s v="COUNTY"/>
    <x v="148"/>
    <s v="856358"/>
    <n v="96"/>
    <n v="96"/>
    <x v="3"/>
    <d v="2016-09-14T00:00:00"/>
    <x v="5"/>
    <n v="5013798"/>
    <n v="96"/>
    <n v="1"/>
  </r>
  <r>
    <s v="COUNTY"/>
    <x v="148"/>
    <s v="856366"/>
    <n v="96"/>
    <n v="96"/>
    <x v="3"/>
    <d v="2016-09-15T00:00:00"/>
    <x v="5"/>
    <n v="5011598"/>
    <n v="96"/>
    <n v="1"/>
  </r>
  <r>
    <s v="SpokCity"/>
    <x v="148"/>
    <s v="856392"/>
    <n v="96"/>
    <n v="96"/>
    <x v="3"/>
    <d v="2016-09-15T00:00:00"/>
    <x v="5"/>
    <n v="5011587"/>
    <n v="96"/>
    <n v="1"/>
  </r>
  <r>
    <s v="COUNTY"/>
    <x v="148"/>
    <s v="856398"/>
    <n v="96"/>
    <n v="96"/>
    <x v="3"/>
    <d v="2016-09-15T00:00:00"/>
    <x v="5"/>
    <n v="5011579"/>
    <n v="96"/>
    <n v="1"/>
  </r>
  <r>
    <s v="COUNTY"/>
    <x v="148"/>
    <s v="856432"/>
    <n v="96"/>
    <n v="96"/>
    <x v="3"/>
    <d v="2016-09-16T00:00:00"/>
    <x v="5"/>
    <n v="5011581"/>
    <n v="96"/>
    <n v="1"/>
  </r>
  <r>
    <s v="COUNTY"/>
    <x v="148"/>
    <s v="856473"/>
    <n v="96"/>
    <n v="96"/>
    <x v="3"/>
    <d v="2016-09-19T00:00:00"/>
    <x v="5"/>
    <n v="5011581"/>
    <n v="96"/>
    <n v="1"/>
  </r>
  <r>
    <s v="COUNTY"/>
    <x v="148"/>
    <s v="857311"/>
    <n v="96"/>
    <n v="96"/>
    <x v="3"/>
    <d v="2016-09-19T00:00:00"/>
    <x v="5"/>
    <n v="5777930"/>
    <n v="96"/>
    <n v="1"/>
  </r>
  <r>
    <s v="COUNTY"/>
    <x v="148"/>
    <s v="857313"/>
    <n v="96"/>
    <n v="96"/>
    <x v="3"/>
    <d v="2016-09-19T00:00:00"/>
    <x v="5"/>
    <n v="5759740"/>
    <n v="96"/>
    <n v="1"/>
  </r>
  <r>
    <s v="SpokCity"/>
    <x v="148"/>
    <s v="857335"/>
    <n v="96"/>
    <n v="96"/>
    <x v="3"/>
    <d v="2016-09-20T00:00:00"/>
    <x v="5"/>
    <n v="5011576"/>
    <n v="96"/>
    <n v="1"/>
  </r>
  <r>
    <s v="COUNTY"/>
    <x v="148"/>
    <s v="857677"/>
    <n v="96"/>
    <n v="96"/>
    <x v="3"/>
    <d v="2016-09-20T00:00:00"/>
    <x v="5"/>
    <n v="5010721"/>
    <n v="96"/>
    <n v="1"/>
  </r>
  <r>
    <s v="COUNTY"/>
    <x v="148"/>
    <s v="858426"/>
    <n v="96"/>
    <n v="96"/>
    <x v="3"/>
    <d v="2016-09-21T00:00:00"/>
    <x v="5"/>
    <n v="5011584"/>
    <n v="96"/>
    <n v="1"/>
  </r>
  <r>
    <s v="COUNTY"/>
    <x v="148"/>
    <s v="858447"/>
    <n v="96"/>
    <n v="96"/>
    <x v="3"/>
    <d v="2016-09-21T00:00:00"/>
    <x v="5"/>
    <n v="5777930"/>
    <n v="96"/>
    <n v="1"/>
  </r>
  <r>
    <s v="SpokCity"/>
    <x v="148"/>
    <s v="858449"/>
    <n v="96"/>
    <n v="96"/>
    <x v="3"/>
    <d v="2016-09-21T00:00:00"/>
    <x v="5"/>
    <n v="5011580"/>
    <n v="96"/>
    <n v="1"/>
  </r>
  <r>
    <s v="COUNTY"/>
    <x v="148"/>
    <s v="858737"/>
    <n v="96"/>
    <n v="96"/>
    <x v="3"/>
    <d v="2016-09-22T00:00:00"/>
    <x v="5"/>
    <n v="5011579"/>
    <n v="96"/>
    <n v="1"/>
  </r>
  <r>
    <s v="COUNTY"/>
    <x v="148"/>
    <s v="858774"/>
    <n v="96"/>
    <n v="96"/>
    <x v="3"/>
    <d v="2016-09-23T00:00:00"/>
    <x v="5"/>
    <n v="5777930"/>
    <n v="96"/>
    <n v="1"/>
  </r>
  <r>
    <s v="COUNTY"/>
    <x v="148"/>
    <s v="858789"/>
    <n v="96"/>
    <n v="96"/>
    <x v="3"/>
    <d v="2016-09-23T00:00:00"/>
    <x v="5"/>
    <n v="5763970"/>
    <n v="96"/>
    <n v="1"/>
  </r>
  <r>
    <s v="COUNTY"/>
    <x v="148"/>
    <s v="858810"/>
    <n v="96"/>
    <n v="96"/>
    <x v="3"/>
    <d v="2016-09-23T00:00:00"/>
    <x v="5"/>
    <n v="5011570"/>
    <n v="96"/>
    <n v="1"/>
  </r>
  <r>
    <s v="COUNTY"/>
    <x v="148"/>
    <s v="858812"/>
    <n v="96"/>
    <n v="96"/>
    <x v="3"/>
    <d v="2016-09-26T00:00:00"/>
    <x v="5"/>
    <n v="5759740"/>
    <n v="96"/>
    <n v="1"/>
  </r>
  <r>
    <s v="COUNTY"/>
    <x v="148"/>
    <s v="858814"/>
    <n v="96"/>
    <n v="96"/>
    <x v="3"/>
    <d v="2016-09-26T00:00:00"/>
    <x v="5"/>
    <n v="5011579"/>
    <n v="96"/>
    <n v="1"/>
  </r>
  <r>
    <s v="COUNTY"/>
    <x v="148"/>
    <s v="858859"/>
    <n v="96"/>
    <n v="96"/>
    <x v="3"/>
    <d v="2016-09-26T00:00:00"/>
    <x v="5"/>
    <n v="5011581"/>
    <n v="96"/>
    <n v="1"/>
  </r>
  <r>
    <s v="COUNTY"/>
    <x v="148"/>
    <s v="860610"/>
    <n v="96"/>
    <n v="96"/>
    <x v="3"/>
    <d v="2016-09-27T00:00:00"/>
    <x v="5"/>
    <n v="5011598"/>
    <n v="96"/>
    <n v="1"/>
  </r>
  <r>
    <s v="COUNTY"/>
    <x v="148"/>
    <s v="860612"/>
    <n v="96"/>
    <n v="96"/>
    <x v="3"/>
    <d v="2016-09-27T00:00:00"/>
    <x v="5"/>
    <n v="5013798"/>
    <n v="96"/>
    <n v="1"/>
  </r>
  <r>
    <s v="SpokCity"/>
    <x v="148"/>
    <s v="860639"/>
    <n v="96"/>
    <n v="96"/>
    <x v="3"/>
    <d v="2016-09-28T00:00:00"/>
    <x v="5"/>
    <n v="5011580"/>
    <n v="96"/>
    <n v="1"/>
  </r>
  <r>
    <s v="COUNTY"/>
    <x v="148"/>
    <s v="860646"/>
    <n v="96"/>
    <n v="96"/>
    <x v="3"/>
    <d v="2016-09-28T00:00:00"/>
    <x v="5"/>
    <n v="5011598"/>
    <n v="96"/>
    <n v="1"/>
  </r>
  <r>
    <s v="COUNTY"/>
    <x v="148"/>
    <s v="860667"/>
    <n v="96"/>
    <n v="96"/>
    <x v="3"/>
    <d v="2016-09-29T00:00:00"/>
    <x v="5"/>
    <n v="5783120"/>
    <n v="96"/>
    <n v="1"/>
  </r>
  <r>
    <s v="SpokCity"/>
    <x v="148"/>
    <s v="860678"/>
    <n v="96"/>
    <n v="96"/>
    <x v="3"/>
    <d v="2016-09-29T00:00:00"/>
    <x v="5"/>
    <n v="5011576"/>
    <n v="96"/>
    <n v="1"/>
  </r>
  <r>
    <s v="COUNTY"/>
    <x v="148"/>
    <s v="860710"/>
    <n v="96"/>
    <n v="96"/>
    <x v="3"/>
    <d v="2016-09-30T00:00:00"/>
    <x v="5"/>
    <n v="5011581"/>
    <n v="96"/>
    <n v="1"/>
  </r>
  <r>
    <s v="COUNTY"/>
    <x v="148"/>
    <s v="860717"/>
    <n v="96"/>
    <n v="96"/>
    <x v="3"/>
    <d v="2016-09-30T00:00:00"/>
    <x v="5"/>
    <n v="5011598"/>
    <n v="96"/>
    <n v="1"/>
  </r>
  <r>
    <s v="SpokCity"/>
    <x v="148"/>
    <s v="860721"/>
    <n v="96"/>
    <n v="96"/>
    <x v="3"/>
    <d v="2016-09-30T00:00:00"/>
    <x v="5"/>
    <n v="5011588"/>
    <n v="96"/>
    <n v="1"/>
  </r>
  <r>
    <s v="COUNTY"/>
    <x v="148"/>
    <s v="860723"/>
    <n v="96"/>
    <n v="96"/>
    <x v="3"/>
    <d v="2016-09-30T00:00:00"/>
    <x v="5"/>
    <n v="5777930"/>
    <n v="96"/>
    <n v="1"/>
  </r>
  <r>
    <s v="COUNTY"/>
    <x v="148"/>
    <s v="864962"/>
    <n v="96"/>
    <n v="96"/>
    <x v="3"/>
    <d v="2016-10-03T00:00:00"/>
    <x v="6"/>
    <n v="5777930"/>
    <n v="96"/>
    <n v="1"/>
  </r>
  <r>
    <s v="COUNTY"/>
    <x v="148"/>
    <s v="866791"/>
    <n v="96"/>
    <n v="96"/>
    <x v="3"/>
    <d v="2016-10-03T00:00:00"/>
    <x v="6"/>
    <n v="5011584"/>
    <n v="96"/>
    <n v="1"/>
  </r>
  <r>
    <s v="COUNTY"/>
    <x v="148"/>
    <s v="866795"/>
    <n v="96"/>
    <n v="96"/>
    <x v="3"/>
    <d v="2016-10-03T00:00:00"/>
    <x v="6"/>
    <n v="5759740"/>
    <n v="96"/>
    <n v="1"/>
  </r>
  <r>
    <s v="COUNTY"/>
    <x v="148"/>
    <s v="866932"/>
    <n v="96"/>
    <n v="96"/>
    <x v="3"/>
    <d v="2016-10-03T00:00:00"/>
    <x v="6"/>
    <n v="5011579"/>
    <n v="96"/>
    <n v="1"/>
  </r>
  <r>
    <s v="COUNTY"/>
    <x v="148"/>
    <s v="875258"/>
    <n v="96"/>
    <n v="96"/>
    <x v="3"/>
    <d v="2016-10-03T00:00:00"/>
    <x v="6"/>
    <n v="5013798"/>
    <n v="96"/>
    <n v="1"/>
  </r>
  <r>
    <s v="COUNTY"/>
    <x v="148"/>
    <s v="866819"/>
    <n v="96"/>
    <n v="96"/>
    <x v="3"/>
    <d v="2016-10-04T00:00:00"/>
    <x v="6"/>
    <n v="5768280"/>
    <n v="96"/>
    <n v="1"/>
  </r>
  <r>
    <s v="SpokCity"/>
    <x v="148"/>
    <s v="866835"/>
    <n v="96"/>
    <n v="96"/>
    <x v="3"/>
    <d v="2016-10-05T00:00:00"/>
    <x v="6"/>
    <n v="5011580"/>
    <n v="96"/>
    <n v="1"/>
  </r>
  <r>
    <s v="COUNTY"/>
    <x v="148"/>
    <s v="866837"/>
    <n v="96"/>
    <n v="96"/>
    <x v="3"/>
    <d v="2016-10-05T00:00:00"/>
    <x v="6"/>
    <n v="5777930"/>
    <n v="96"/>
    <n v="1"/>
  </r>
  <r>
    <s v="COUNTY"/>
    <x v="148"/>
    <s v="866856"/>
    <n v="96"/>
    <n v="96"/>
    <x v="3"/>
    <d v="2016-10-05T00:00:00"/>
    <x v="6"/>
    <n v="5011570"/>
    <n v="96"/>
    <n v="1"/>
  </r>
  <r>
    <s v="COUNTY"/>
    <x v="148"/>
    <s v="866864"/>
    <n v="96"/>
    <n v="96"/>
    <x v="3"/>
    <d v="2016-10-06T00:00:00"/>
    <x v="6"/>
    <n v="5011579"/>
    <n v="96"/>
    <n v="1"/>
  </r>
  <r>
    <s v="COUNTY"/>
    <x v="148"/>
    <s v="866895"/>
    <n v="96"/>
    <n v="96"/>
    <x v="3"/>
    <d v="2016-10-07T00:00:00"/>
    <x v="6"/>
    <n v="5777930"/>
    <n v="96"/>
    <n v="1"/>
  </r>
  <r>
    <s v="SpokCity"/>
    <x v="148"/>
    <s v="866898"/>
    <n v="96"/>
    <n v="96"/>
    <x v="3"/>
    <d v="2016-10-07T00:00:00"/>
    <x v="6"/>
    <n v="5011576"/>
    <n v="96"/>
    <n v="1"/>
  </r>
  <r>
    <s v="COUNTY"/>
    <x v="148"/>
    <s v="866912"/>
    <n v="96"/>
    <n v="96"/>
    <x v="3"/>
    <d v="2016-10-07T00:00:00"/>
    <x v="6"/>
    <n v="5011581"/>
    <n v="96"/>
    <n v="1"/>
  </r>
  <r>
    <s v="COUNTY"/>
    <x v="148"/>
    <s v="866914"/>
    <n v="96"/>
    <n v="96"/>
    <x v="3"/>
    <d v="2016-10-07T00:00:00"/>
    <x v="6"/>
    <n v="5013643"/>
    <n v="96"/>
    <n v="1"/>
  </r>
  <r>
    <s v="COUNTY"/>
    <x v="148"/>
    <s v="869502"/>
    <n v="96"/>
    <n v="96"/>
    <x v="3"/>
    <d v="2016-10-10T00:00:00"/>
    <x v="6"/>
    <n v="5011579"/>
    <n v="96"/>
    <n v="1"/>
  </r>
  <r>
    <s v="COUNTY"/>
    <x v="148"/>
    <s v="869504"/>
    <n v="96"/>
    <n v="96"/>
    <x v="3"/>
    <d v="2016-10-10T00:00:00"/>
    <x v="6"/>
    <n v="5702500"/>
    <n v="96"/>
    <n v="1"/>
  </r>
  <r>
    <s v="COUNTY"/>
    <x v="148"/>
    <s v="869506"/>
    <n v="96"/>
    <n v="96"/>
    <x v="3"/>
    <d v="2016-10-10T00:00:00"/>
    <x v="6"/>
    <n v="5777930"/>
    <n v="96"/>
    <n v="1"/>
  </r>
  <r>
    <s v="COUNTY"/>
    <x v="148"/>
    <s v="869508"/>
    <n v="96"/>
    <n v="96"/>
    <x v="3"/>
    <d v="2016-10-10T00:00:00"/>
    <x v="6"/>
    <n v="5759740"/>
    <n v="96"/>
    <n v="1"/>
  </r>
  <r>
    <s v="COUNTY"/>
    <x v="148"/>
    <s v="869538"/>
    <n v="96"/>
    <n v="96"/>
    <x v="3"/>
    <d v="2016-10-11T00:00:00"/>
    <x v="6"/>
    <n v="5011598"/>
    <n v="96"/>
    <n v="1"/>
  </r>
  <r>
    <s v="COUNTY"/>
    <x v="148"/>
    <s v="869540"/>
    <n v="96"/>
    <n v="96"/>
    <x v="3"/>
    <d v="2016-10-11T00:00:00"/>
    <x v="6"/>
    <n v="5013798"/>
    <n v="96"/>
    <n v="1"/>
  </r>
  <r>
    <s v="COUNTY"/>
    <x v="148"/>
    <s v="869546"/>
    <n v="96"/>
    <n v="96"/>
    <x v="3"/>
    <d v="2016-10-12T00:00:00"/>
    <x v="6"/>
    <n v="5777930"/>
    <n v="96"/>
    <n v="1"/>
  </r>
  <r>
    <s v="SpokCity"/>
    <x v="148"/>
    <s v="869550"/>
    <n v="96"/>
    <n v="96"/>
    <x v="3"/>
    <d v="2016-10-12T00:00:00"/>
    <x v="6"/>
    <n v="5011580"/>
    <n v="96"/>
    <n v="1"/>
  </r>
  <r>
    <s v="COUNTY"/>
    <x v="148"/>
    <s v="869565"/>
    <n v="96"/>
    <n v="96"/>
    <x v="3"/>
    <d v="2016-10-12T00:00:00"/>
    <x v="6"/>
    <n v="5011581"/>
    <n v="96"/>
    <n v="1"/>
  </r>
  <r>
    <s v="SpokCity"/>
    <x v="148"/>
    <s v="869580"/>
    <n v="96"/>
    <n v="96"/>
    <x v="3"/>
    <d v="2016-10-13T00:00:00"/>
    <x v="6"/>
    <n v="5011587"/>
    <n v="96"/>
    <n v="1"/>
  </r>
  <r>
    <s v="COUNTY"/>
    <x v="148"/>
    <s v="869584"/>
    <n v="96"/>
    <n v="96"/>
    <x v="3"/>
    <d v="2016-10-13T00:00:00"/>
    <x v="6"/>
    <n v="5011579"/>
    <n v="96"/>
    <n v="1"/>
  </r>
  <r>
    <s v="SpokCity"/>
    <x v="148"/>
    <s v="869586"/>
    <n v="96"/>
    <n v="96"/>
    <x v="3"/>
    <d v="2016-10-13T00:00:00"/>
    <x v="6"/>
    <n v="5011576"/>
    <n v="96"/>
    <n v="1"/>
  </r>
  <r>
    <s v="COUNTY"/>
    <x v="148"/>
    <s v="869610"/>
    <n v="96"/>
    <n v="96"/>
    <x v="3"/>
    <d v="2016-10-13T00:00:00"/>
    <x v="6"/>
    <n v="5777930"/>
    <n v="96"/>
    <n v="1"/>
  </r>
  <r>
    <s v="COUNTY"/>
    <x v="148"/>
    <s v="869608"/>
    <n v="96"/>
    <n v="96"/>
    <x v="3"/>
    <d v="2016-10-14T00:00:00"/>
    <x v="6"/>
    <n v="5011581"/>
    <n v="96"/>
    <n v="1"/>
  </r>
  <r>
    <s v="COUNTY"/>
    <x v="148"/>
    <s v="869614"/>
    <n v="96"/>
    <n v="96"/>
    <x v="3"/>
    <d v="2016-10-14T00:00:00"/>
    <x v="6"/>
    <n v="5763970"/>
    <n v="96"/>
    <n v="1"/>
  </r>
  <r>
    <s v="COUNTY"/>
    <x v="148"/>
    <s v="869646"/>
    <n v="96"/>
    <n v="96"/>
    <x v="3"/>
    <d v="2016-10-17T00:00:00"/>
    <x v="6"/>
    <n v="5759740"/>
    <n v="96"/>
    <n v="1"/>
  </r>
  <r>
    <s v="COUNTY"/>
    <x v="148"/>
    <s v="870119"/>
    <n v="96"/>
    <n v="96"/>
    <x v="3"/>
    <d v="2016-10-17T00:00:00"/>
    <x v="6"/>
    <n v="5011581"/>
    <n v="96"/>
    <n v="1"/>
  </r>
  <r>
    <s v="COUNTY"/>
    <x v="148"/>
    <s v="869664"/>
    <n v="96"/>
    <n v="96"/>
    <x v="3"/>
    <d v="2016-10-18T00:00:00"/>
    <x v="6"/>
    <n v="5011598"/>
    <n v="96"/>
    <n v="1"/>
  </r>
  <r>
    <s v="COUNTY"/>
    <x v="148"/>
    <s v="869666"/>
    <n v="96"/>
    <n v="96"/>
    <x v="3"/>
    <d v="2016-10-18T00:00:00"/>
    <x v="6"/>
    <n v="5013798"/>
    <n v="96"/>
    <n v="1"/>
  </r>
  <r>
    <s v="COUNTY"/>
    <x v="148"/>
    <s v="869693"/>
    <n v="96"/>
    <n v="96"/>
    <x v="3"/>
    <d v="2016-10-19T00:00:00"/>
    <x v="6"/>
    <n v="5777930"/>
    <n v="96"/>
    <n v="1"/>
  </r>
  <r>
    <s v="COUNTY"/>
    <x v="148"/>
    <s v="869697"/>
    <n v="96"/>
    <n v="96"/>
    <x v="3"/>
    <d v="2016-10-19T00:00:00"/>
    <x v="6"/>
    <n v="5784030"/>
    <n v="96"/>
    <n v="1"/>
  </r>
  <r>
    <s v="COUNTY"/>
    <x v="148"/>
    <s v="869699"/>
    <n v="96"/>
    <n v="96"/>
    <x v="3"/>
    <d v="2016-10-19T00:00:00"/>
    <x v="6"/>
    <n v="5784030"/>
    <n v="96"/>
    <n v="1"/>
  </r>
  <r>
    <s v="SpokCity"/>
    <x v="148"/>
    <s v="869703"/>
    <n v="96"/>
    <n v="96"/>
    <x v="3"/>
    <d v="2016-10-19T00:00:00"/>
    <x v="6"/>
    <n v="5011580"/>
    <n v="96"/>
    <n v="1"/>
  </r>
  <r>
    <s v="COUNTY"/>
    <x v="148"/>
    <s v="869707"/>
    <n v="96"/>
    <n v="96"/>
    <x v="3"/>
    <d v="2016-10-19T00:00:00"/>
    <x v="6"/>
    <n v="5011581"/>
    <n v="96"/>
    <n v="1"/>
  </r>
  <r>
    <s v="COUNTY"/>
    <x v="148"/>
    <s v="871014"/>
    <n v="96"/>
    <n v="96"/>
    <x v="3"/>
    <d v="2016-10-20T00:00:00"/>
    <x v="6"/>
    <n v="5011579"/>
    <n v="96"/>
    <n v="1"/>
  </r>
  <r>
    <s v="SpokCity"/>
    <x v="148"/>
    <s v="871016"/>
    <n v="96"/>
    <n v="96"/>
    <x v="3"/>
    <d v="2016-10-20T00:00:00"/>
    <x v="6"/>
    <n v="5011576"/>
    <n v="96"/>
    <n v="1"/>
  </r>
  <r>
    <s v="SpokCity"/>
    <x v="148"/>
    <s v="871024"/>
    <n v="96"/>
    <n v="96"/>
    <x v="3"/>
    <d v="2016-10-20T00:00:00"/>
    <x v="6"/>
    <n v="5011587"/>
    <n v="96"/>
    <n v="1"/>
  </r>
  <r>
    <s v="COUNTY"/>
    <x v="148"/>
    <s v="871100"/>
    <n v="96"/>
    <n v="96"/>
    <x v="3"/>
    <d v="2016-10-21T00:00:00"/>
    <x v="6"/>
    <n v="5777930"/>
    <n v="96"/>
    <n v="1"/>
  </r>
  <r>
    <s v="COUNTY"/>
    <x v="148"/>
    <s v="871135"/>
    <n v="96"/>
    <n v="96"/>
    <x v="3"/>
    <d v="2016-10-21T00:00:00"/>
    <x v="6"/>
    <n v="5011601"/>
    <n v="96"/>
    <n v="1"/>
  </r>
  <r>
    <s v="SpokCity"/>
    <x v="148"/>
    <s v="871137"/>
    <n v="96"/>
    <n v="96"/>
    <x v="3"/>
    <d v="2016-10-21T00:00:00"/>
    <x v="6"/>
    <n v="5011587"/>
    <n v="96"/>
    <n v="1"/>
  </r>
  <r>
    <s v="COUNTY"/>
    <x v="148"/>
    <s v="871157"/>
    <n v="96"/>
    <n v="96"/>
    <x v="3"/>
    <d v="2016-10-21T00:00:00"/>
    <x v="6"/>
    <n v="5011581"/>
    <n v="96"/>
    <n v="1"/>
  </r>
  <r>
    <s v="COUNTY"/>
    <x v="148"/>
    <s v="872758"/>
    <n v="96"/>
    <n v="96"/>
    <x v="3"/>
    <d v="2016-10-24T00:00:00"/>
    <x v="6"/>
    <n v="5777930"/>
    <n v="96"/>
    <n v="1"/>
  </r>
  <r>
    <s v="COUNTY"/>
    <x v="148"/>
    <s v="872763"/>
    <n v="96"/>
    <n v="96"/>
    <x v="3"/>
    <d v="2016-10-24T00:00:00"/>
    <x v="6"/>
    <n v="5759740"/>
    <n v="96"/>
    <n v="1"/>
  </r>
  <r>
    <s v="COUNTY"/>
    <x v="148"/>
    <s v="872776"/>
    <n v="96"/>
    <n v="96"/>
    <x v="3"/>
    <d v="2016-10-25T00:00:00"/>
    <x v="6"/>
    <n v="5013643"/>
    <n v="96"/>
    <n v="1"/>
  </r>
  <r>
    <s v="COUNTY"/>
    <x v="148"/>
    <s v="872785"/>
    <n v="96"/>
    <n v="96"/>
    <x v="3"/>
    <d v="2016-10-25T00:00:00"/>
    <x v="6"/>
    <n v="5011584"/>
    <n v="96"/>
    <n v="1"/>
  </r>
  <r>
    <s v="COUNTY"/>
    <x v="148"/>
    <s v="872797"/>
    <n v="96"/>
    <n v="96"/>
    <x v="3"/>
    <d v="2016-10-26T00:00:00"/>
    <x v="6"/>
    <n v="5768280"/>
    <n v="96"/>
    <n v="1"/>
  </r>
  <r>
    <s v="COUNTY"/>
    <x v="148"/>
    <s v="872806"/>
    <n v="96"/>
    <n v="96"/>
    <x v="3"/>
    <d v="2016-10-26T00:00:00"/>
    <x v="6"/>
    <n v="5011598"/>
    <n v="96"/>
    <n v="1"/>
  </r>
  <r>
    <s v="COUNTY"/>
    <x v="148"/>
    <s v="872810"/>
    <n v="96"/>
    <n v="96"/>
    <x v="3"/>
    <d v="2016-10-26T00:00:00"/>
    <x v="6"/>
    <n v="5777930"/>
    <n v="96"/>
    <n v="1"/>
  </r>
  <r>
    <s v="COUNTY"/>
    <x v="148"/>
    <s v="872818"/>
    <n v="96"/>
    <n v="96"/>
    <x v="3"/>
    <d v="2016-10-27T00:00:00"/>
    <x v="6"/>
    <n v="5783120"/>
    <n v="96"/>
    <n v="1"/>
  </r>
  <r>
    <s v="COUNTY"/>
    <x v="148"/>
    <s v="872820"/>
    <n v="96"/>
    <n v="96"/>
    <x v="3"/>
    <d v="2016-10-27T00:00:00"/>
    <x v="6"/>
    <n v="5011579"/>
    <n v="96"/>
    <n v="1"/>
  </r>
  <r>
    <s v="COUNTY"/>
    <x v="148"/>
    <s v="872825"/>
    <n v="96"/>
    <n v="96"/>
    <x v="3"/>
    <d v="2016-10-27T00:00:00"/>
    <x v="6"/>
    <n v="5011571"/>
    <n v="96"/>
    <n v="1"/>
  </r>
  <r>
    <s v="COUNTY"/>
    <x v="148"/>
    <s v="872894"/>
    <n v="96"/>
    <n v="96"/>
    <x v="3"/>
    <d v="2016-10-28T00:00:00"/>
    <x v="6"/>
    <n v="5777930"/>
    <n v="96"/>
    <n v="1"/>
  </r>
  <r>
    <s v="COUNTY"/>
    <x v="148"/>
    <s v="872907"/>
    <n v="96"/>
    <n v="96"/>
    <x v="3"/>
    <d v="2016-10-28T00:00:00"/>
    <x v="6"/>
    <n v="5011581"/>
    <n v="96"/>
    <n v="1"/>
  </r>
  <r>
    <s v="COUNTY"/>
    <x v="148"/>
    <s v="874664"/>
    <n v="96"/>
    <n v="96"/>
    <x v="3"/>
    <d v="2016-10-31T00:00:00"/>
    <x v="6"/>
    <n v="5011570"/>
    <n v="96"/>
    <n v="1"/>
  </r>
  <r>
    <s v="COUNTY"/>
    <x v="148"/>
    <s v="874693"/>
    <n v="96"/>
    <n v="96"/>
    <x v="3"/>
    <d v="2016-10-31T00:00:00"/>
    <x v="6"/>
    <n v="5011579"/>
    <n v="96"/>
    <n v="1"/>
  </r>
  <r>
    <s v="COUNTY"/>
    <x v="148"/>
    <s v="874762"/>
    <n v="96"/>
    <n v="96"/>
    <x v="3"/>
    <d v="2016-10-31T00:00:00"/>
    <x v="6"/>
    <n v="5759740"/>
    <n v="96"/>
    <n v="1"/>
  </r>
  <r>
    <s v="SpokCity"/>
    <x v="148"/>
    <s v="878978"/>
    <n v="96"/>
    <n v="96"/>
    <x v="3"/>
    <d v="2016-11-01T00:00:00"/>
    <x v="7"/>
    <n v="5011576"/>
    <n v="96"/>
    <n v="1"/>
  </r>
  <r>
    <s v="SpokCity"/>
    <x v="148"/>
    <s v="879018"/>
    <n v="96"/>
    <n v="96"/>
    <x v="3"/>
    <d v="2016-11-02T00:00:00"/>
    <x v="7"/>
    <n v="5011580"/>
    <n v="96"/>
    <n v="1"/>
  </r>
  <r>
    <s v="COUNTY"/>
    <x v="148"/>
    <s v="879702"/>
    <n v="96"/>
    <n v="96"/>
    <x v="3"/>
    <d v="2016-11-02T00:00:00"/>
    <x v="7"/>
    <n v="5011581"/>
    <n v="96"/>
    <n v="1"/>
  </r>
  <r>
    <s v="COUNTY"/>
    <x v="148"/>
    <s v="879704"/>
    <n v="96"/>
    <n v="96"/>
    <x v="3"/>
    <d v="2016-11-02T00:00:00"/>
    <x v="7"/>
    <n v="5013798"/>
    <n v="96"/>
    <n v="1"/>
  </r>
  <r>
    <s v="COUNTY"/>
    <x v="148"/>
    <s v="879717"/>
    <n v="96"/>
    <n v="96"/>
    <x v="3"/>
    <d v="2016-11-03T00:00:00"/>
    <x v="7"/>
    <n v="5011579"/>
    <n v="96"/>
    <n v="1"/>
  </r>
  <r>
    <s v="COUNTY"/>
    <x v="148"/>
    <s v="879737"/>
    <n v="96"/>
    <n v="96"/>
    <x v="3"/>
    <d v="2016-11-04T00:00:00"/>
    <x v="7"/>
    <n v="5777930"/>
    <n v="96"/>
    <n v="1"/>
  </r>
  <r>
    <s v="COUNTY"/>
    <x v="148"/>
    <s v="879757"/>
    <n v="96"/>
    <n v="96"/>
    <x v="3"/>
    <d v="2016-11-04T00:00:00"/>
    <x v="7"/>
    <n v="5013643"/>
    <n v="96"/>
    <n v="1"/>
  </r>
  <r>
    <s v="COUNTY"/>
    <x v="148"/>
    <s v="879759"/>
    <n v="96"/>
    <n v="96"/>
    <x v="3"/>
    <d v="2016-11-04T00:00:00"/>
    <x v="7"/>
    <n v="5011598"/>
    <n v="96"/>
    <n v="1"/>
  </r>
  <r>
    <s v="COUNTY"/>
    <x v="148"/>
    <s v="879789"/>
    <n v="96"/>
    <n v="96"/>
    <x v="3"/>
    <d v="2016-11-07T00:00:00"/>
    <x v="7"/>
    <n v="5011579"/>
    <n v="96"/>
    <n v="1"/>
  </r>
  <r>
    <s v="COUNTY"/>
    <x v="148"/>
    <s v="879793"/>
    <n v="96"/>
    <n v="96"/>
    <x v="3"/>
    <d v="2016-11-07T00:00:00"/>
    <x v="7"/>
    <n v="5759740"/>
    <n v="96"/>
    <n v="1"/>
  </r>
  <r>
    <s v="COUNTY"/>
    <x v="148"/>
    <s v="879801"/>
    <n v="96"/>
    <n v="96"/>
    <x v="3"/>
    <d v="2016-11-07T00:00:00"/>
    <x v="7"/>
    <n v="5763970"/>
    <n v="96"/>
    <n v="1"/>
  </r>
  <r>
    <s v="SpokCity"/>
    <x v="148"/>
    <s v="879825"/>
    <n v="96"/>
    <n v="96"/>
    <x v="3"/>
    <d v="2016-11-08T00:00:00"/>
    <x v="7"/>
    <n v="5011576"/>
    <n v="96"/>
    <n v="1"/>
  </r>
  <r>
    <s v="COUNTY"/>
    <x v="148"/>
    <s v="879840"/>
    <n v="96"/>
    <n v="96"/>
    <x v="3"/>
    <d v="2016-11-08T00:00:00"/>
    <x v="7"/>
    <n v="5011601"/>
    <n v="96"/>
    <n v="1"/>
  </r>
  <r>
    <s v="COUNTY"/>
    <x v="148"/>
    <s v="879865"/>
    <n v="96"/>
    <n v="96"/>
    <x v="3"/>
    <d v="2016-11-09T00:00:00"/>
    <x v="7"/>
    <n v="5011584"/>
    <n v="96"/>
    <n v="1"/>
  </r>
  <r>
    <s v="COUNTY"/>
    <x v="148"/>
    <s v="879869"/>
    <n v="96"/>
    <n v="96"/>
    <x v="3"/>
    <d v="2016-11-09T00:00:00"/>
    <x v="7"/>
    <n v="5777930"/>
    <n v="96"/>
    <n v="1"/>
  </r>
  <r>
    <s v="SpokCity"/>
    <x v="148"/>
    <s v="879871"/>
    <n v="96"/>
    <n v="96"/>
    <x v="3"/>
    <d v="2016-11-09T00:00:00"/>
    <x v="7"/>
    <n v="5011580"/>
    <n v="96"/>
    <n v="1"/>
  </r>
  <r>
    <s v="COUNTY"/>
    <x v="148"/>
    <s v="880501"/>
    <n v="96"/>
    <n v="96"/>
    <x v="3"/>
    <d v="2016-11-09T00:00:00"/>
    <x v="7"/>
    <n v="5011581"/>
    <n v="96"/>
    <n v="1"/>
  </r>
  <r>
    <s v="COUNTY"/>
    <x v="148"/>
    <s v="880635"/>
    <n v="96"/>
    <n v="96"/>
    <x v="3"/>
    <d v="2016-11-10T00:00:00"/>
    <x v="7"/>
    <n v="5011579"/>
    <n v="96"/>
    <n v="1"/>
  </r>
  <r>
    <s v="COUNTY"/>
    <x v="148"/>
    <s v="880712"/>
    <n v="96"/>
    <n v="96"/>
    <x v="3"/>
    <d v="2016-11-11T00:00:00"/>
    <x v="7"/>
    <n v="5777930"/>
    <n v="96"/>
    <n v="1"/>
  </r>
  <r>
    <s v="SpokCity"/>
    <x v="148"/>
    <s v="880719"/>
    <n v="96"/>
    <n v="96"/>
    <x v="3"/>
    <d v="2016-11-11T00:00:00"/>
    <x v="7"/>
    <n v="5011587"/>
    <n v="96"/>
    <n v="1"/>
  </r>
  <r>
    <s v="COUNTY"/>
    <x v="148"/>
    <s v="881227"/>
    <n v="96"/>
    <n v="96"/>
    <x v="3"/>
    <d v="2016-11-11T00:00:00"/>
    <x v="7"/>
    <n v="5013798"/>
    <n v="96"/>
    <n v="1"/>
  </r>
  <r>
    <s v="SpokCity"/>
    <x v="148"/>
    <s v="880741"/>
    <n v="96"/>
    <n v="96"/>
    <x v="3"/>
    <d v="2016-11-14T00:00:00"/>
    <x v="7"/>
    <n v="5011576"/>
    <n v="96"/>
    <n v="1"/>
  </r>
  <r>
    <s v="COUNTY"/>
    <x v="148"/>
    <s v="880743"/>
    <n v="96"/>
    <n v="96"/>
    <x v="3"/>
    <d v="2016-11-14T00:00:00"/>
    <x v="7"/>
    <n v="5759740"/>
    <n v="96"/>
    <n v="1"/>
  </r>
  <r>
    <s v="COUNTY"/>
    <x v="148"/>
    <s v="881192"/>
    <n v="96"/>
    <n v="96"/>
    <x v="3"/>
    <d v="2016-11-14T00:00:00"/>
    <x v="7"/>
    <n v="5011579"/>
    <n v="96"/>
    <n v="1"/>
  </r>
  <r>
    <s v="COUNTY"/>
    <x v="148"/>
    <s v="881194"/>
    <n v="96"/>
    <n v="96"/>
    <x v="3"/>
    <d v="2016-11-14T00:00:00"/>
    <x v="7"/>
    <n v="5011581"/>
    <n v="96"/>
    <n v="1"/>
  </r>
  <r>
    <s v="COUNTY"/>
    <x v="148"/>
    <s v="881202"/>
    <n v="96"/>
    <n v="96"/>
    <x v="3"/>
    <d v="2016-11-14T00:00:00"/>
    <x v="7"/>
    <n v="5011601"/>
    <n v="96"/>
    <n v="1"/>
  </r>
  <r>
    <s v="SpokCity"/>
    <x v="148"/>
    <s v="881220"/>
    <n v="96"/>
    <n v="96"/>
    <x v="3"/>
    <d v="2016-11-15T00:00:00"/>
    <x v="7"/>
    <n v="5011587"/>
    <n v="96"/>
    <n v="1"/>
  </r>
  <r>
    <s v="COUNTY"/>
    <x v="148"/>
    <s v="881254"/>
    <n v="96"/>
    <n v="96"/>
    <x v="3"/>
    <d v="2016-11-16T00:00:00"/>
    <x v="7"/>
    <n v="5011598"/>
    <n v="96"/>
    <n v="1"/>
  </r>
  <r>
    <s v="COUNTY"/>
    <x v="148"/>
    <s v="881257"/>
    <n v="96"/>
    <n v="96"/>
    <x v="3"/>
    <d v="2016-11-16T00:00:00"/>
    <x v="7"/>
    <n v="5011598"/>
    <n v="96"/>
    <n v="1"/>
  </r>
  <r>
    <s v="COUNTY"/>
    <x v="148"/>
    <s v="881264"/>
    <n v="96"/>
    <n v="96"/>
    <x v="3"/>
    <d v="2016-11-16T00:00:00"/>
    <x v="7"/>
    <n v="5777930"/>
    <n v="96"/>
    <n v="1"/>
  </r>
  <r>
    <s v="SpokCity"/>
    <x v="148"/>
    <s v="881269"/>
    <n v="96"/>
    <n v="96"/>
    <x v="3"/>
    <d v="2016-11-16T00:00:00"/>
    <x v="7"/>
    <n v="5011580"/>
    <n v="96"/>
    <n v="1"/>
  </r>
  <r>
    <s v="COUNTY"/>
    <x v="148"/>
    <s v="886407"/>
    <n v="96"/>
    <n v="96"/>
    <x v="3"/>
    <d v="2016-11-16T00:00:00"/>
    <x v="7"/>
    <n v="5011581"/>
    <n v="96"/>
    <n v="1"/>
  </r>
  <r>
    <s v="COUNTY"/>
    <x v="148"/>
    <s v="883518"/>
    <n v="96"/>
    <n v="96"/>
    <x v="3"/>
    <d v="2016-11-17T00:00:00"/>
    <x v="7"/>
    <n v="5011579"/>
    <n v="96"/>
    <n v="1"/>
  </r>
  <r>
    <s v="COUNTY"/>
    <x v="148"/>
    <s v="886403"/>
    <n v="96"/>
    <n v="96"/>
    <x v="3"/>
    <d v="2016-11-18T00:00:00"/>
    <x v="7"/>
    <n v="5777930"/>
    <n v="96"/>
    <n v="1"/>
  </r>
  <r>
    <s v="COUNTY"/>
    <x v="148"/>
    <s v="886405"/>
    <n v="96"/>
    <n v="96"/>
    <x v="3"/>
    <d v="2016-11-18T00:00:00"/>
    <x v="7"/>
    <n v="5011581"/>
    <n v="96"/>
    <n v="1"/>
  </r>
  <r>
    <s v="COUNTY"/>
    <x v="148"/>
    <s v="886420"/>
    <n v="96"/>
    <n v="96"/>
    <x v="3"/>
    <d v="2016-11-18T00:00:00"/>
    <x v="7"/>
    <n v="5768280"/>
    <n v="96"/>
    <n v="1"/>
  </r>
  <r>
    <s v="COUNTY"/>
    <x v="148"/>
    <s v="886427"/>
    <n v="96"/>
    <n v="96"/>
    <x v="3"/>
    <d v="2016-11-21T00:00:00"/>
    <x v="7"/>
    <n v="5011579"/>
    <n v="96"/>
    <n v="1"/>
  </r>
  <r>
    <s v="COUNTY"/>
    <x v="148"/>
    <s v="886435"/>
    <n v="96"/>
    <n v="96"/>
    <x v="3"/>
    <d v="2016-11-21T00:00:00"/>
    <x v="7"/>
    <n v="5011584"/>
    <n v="96"/>
    <n v="1"/>
  </r>
  <r>
    <s v="SpokCity"/>
    <x v="148"/>
    <s v="886566"/>
    <n v="96"/>
    <n v="96"/>
    <x v="3"/>
    <d v="2016-11-21T00:00:00"/>
    <x v="7"/>
    <n v="5011576"/>
    <n v="96"/>
    <n v="1"/>
  </r>
  <r>
    <s v="COUNTY"/>
    <x v="148"/>
    <s v="886577"/>
    <n v="96"/>
    <n v="96"/>
    <x v="3"/>
    <d v="2016-11-21T00:00:00"/>
    <x v="7"/>
    <n v="5759740"/>
    <n v="96"/>
    <n v="1"/>
  </r>
  <r>
    <s v="COUNTY"/>
    <x v="148"/>
    <s v="886579"/>
    <n v="96"/>
    <n v="96"/>
    <x v="3"/>
    <d v="2016-11-21T00:00:00"/>
    <x v="7"/>
    <n v="5011581"/>
    <n v="96"/>
    <n v="1"/>
  </r>
  <r>
    <s v="COUNTY"/>
    <x v="148"/>
    <s v="886598"/>
    <n v="96"/>
    <n v="96"/>
    <x v="3"/>
    <d v="2016-11-22T00:00:00"/>
    <x v="7"/>
    <n v="5011601"/>
    <n v="96"/>
    <n v="1"/>
  </r>
  <r>
    <s v="COUNTY"/>
    <x v="148"/>
    <s v="886600"/>
    <n v="96"/>
    <n v="96"/>
    <x v="3"/>
    <d v="2016-11-22T00:00:00"/>
    <x v="7"/>
    <n v="5013798"/>
    <n v="96"/>
    <n v="1"/>
  </r>
  <r>
    <s v="SpokCity"/>
    <x v="148"/>
    <s v="886686"/>
    <n v="96"/>
    <n v="96"/>
    <x v="3"/>
    <d v="2016-11-23T00:00:00"/>
    <x v="7"/>
    <n v="5011580"/>
    <n v="96"/>
    <n v="1"/>
  </r>
  <r>
    <s v="COUNTY"/>
    <x v="148"/>
    <s v="886690"/>
    <n v="96"/>
    <n v="96"/>
    <x v="3"/>
    <d v="2016-11-23T00:00:00"/>
    <x v="7"/>
    <n v="5011598"/>
    <n v="96"/>
    <n v="1"/>
  </r>
  <r>
    <s v="COUNTY"/>
    <x v="148"/>
    <s v="886721"/>
    <n v="96"/>
    <n v="96"/>
    <x v="3"/>
    <d v="2016-11-25T00:00:00"/>
    <x v="7"/>
    <n v="5011579"/>
    <n v="96"/>
    <n v="1"/>
  </r>
  <r>
    <s v="COUNTY"/>
    <x v="148"/>
    <s v="886723"/>
    <n v="96"/>
    <n v="96"/>
    <x v="3"/>
    <d v="2016-11-25T00:00:00"/>
    <x v="7"/>
    <n v="5011601"/>
    <n v="96"/>
    <n v="1"/>
  </r>
  <r>
    <s v="COUNTY"/>
    <x v="148"/>
    <s v="886741"/>
    <n v="96"/>
    <n v="96"/>
    <x v="3"/>
    <d v="2016-11-28T00:00:00"/>
    <x v="7"/>
    <n v="5011581"/>
    <n v="96"/>
    <n v="1"/>
  </r>
  <r>
    <s v="COUNTY"/>
    <x v="148"/>
    <s v="887039"/>
    <n v="96"/>
    <n v="96"/>
    <x v="3"/>
    <d v="2016-11-28T00:00:00"/>
    <x v="7"/>
    <n v="5759740"/>
    <n v="96"/>
    <n v="1"/>
  </r>
  <r>
    <s v="COUNTY"/>
    <x v="148"/>
    <s v="888717"/>
    <n v="96"/>
    <n v="96"/>
    <x v="3"/>
    <d v="2016-11-28T00:00:00"/>
    <x v="7"/>
    <n v="5011601"/>
    <n v="96"/>
    <n v="1"/>
  </r>
  <r>
    <s v="COUNTY"/>
    <x v="148"/>
    <s v="888602"/>
    <n v="96"/>
    <n v="96"/>
    <x v="3"/>
    <d v="2016-11-30T00:00:00"/>
    <x v="7"/>
    <n v="5777930"/>
    <n v="96"/>
    <n v="1"/>
  </r>
  <r>
    <s v="COUNTY"/>
    <x v="148"/>
    <s v="891806"/>
    <n v="96"/>
    <n v="96"/>
    <x v="3"/>
    <d v="2016-12-01T00:00:00"/>
    <x v="8"/>
    <n v="5749570"/>
    <n v="96"/>
    <n v="1"/>
  </r>
  <r>
    <s v="SpokCity"/>
    <x v="148"/>
    <s v="891808"/>
    <n v="96"/>
    <n v="96"/>
    <x v="3"/>
    <d v="2016-12-01T00:00:00"/>
    <x v="8"/>
    <n v="5011576"/>
    <n v="96"/>
    <n v="1"/>
  </r>
  <r>
    <s v="COUNTY"/>
    <x v="148"/>
    <s v="891840"/>
    <n v="96"/>
    <n v="96"/>
    <x v="3"/>
    <d v="2016-12-02T00:00:00"/>
    <x v="8"/>
    <n v="5777930"/>
    <n v="96"/>
    <n v="1"/>
  </r>
  <r>
    <s v="COUNTY"/>
    <x v="148"/>
    <s v="891842"/>
    <n v="96"/>
    <n v="96"/>
    <x v="3"/>
    <d v="2016-12-02T00:00:00"/>
    <x v="8"/>
    <n v="5011581"/>
    <n v="96"/>
    <n v="1"/>
  </r>
  <r>
    <s v="COUNTY"/>
    <x v="148"/>
    <s v="891854"/>
    <n v="96"/>
    <n v="96"/>
    <x v="3"/>
    <d v="2016-12-05T00:00:00"/>
    <x v="8"/>
    <n v="5763970"/>
    <n v="96"/>
    <n v="1"/>
  </r>
  <r>
    <s v="COUNTY"/>
    <x v="148"/>
    <s v="891871"/>
    <n v="96"/>
    <n v="96"/>
    <x v="3"/>
    <d v="2016-12-05T00:00:00"/>
    <x v="8"/>
    <n v="5011571"/>
    <n v="96"/>
    <n v="1"/>
  </r>
  <r>
    <s v="COUNTY"/>
    <x v="148"/>
    <s v="891874"/>
    <n v="96"/>
    <n v="96"/>
    <x v="3"/>
    <d v="2016-12-05T00:00:00"/>
    <x v="8"/>
    <n v="5011581"/>
    <n v="96"/>
    <n v="1"/>
  </r>
  <r>
    <s v="COUNTY"/>
    <x v="148"/>
    <s v="891876"/>
    <n v="96"/>
    <n v="96"/>
    <x v="3"/>
    <d v="2016-12-05T00:00:00"/>
    <x v="8"/>
    <n v="5011579"/>
    <n v="96"/>
    <n v="1"/>
  </r>
  <r>
    <s v="COUNTY"/>
    <x v="148"/>
    <s v="891889"/>
    <n v="96"/>
    <n v="96"/>
    <x v="3"/>
    <d v="2016-12-06T00:00:00"/>
    <x v="8"/>
    <n v="5011584"/>
    <n v="96"/>
    <n v="1"/>
  </r>
  <r>
    <s v="SpokCity"/>
    <x v="148"/>
    <s v="891918"/>
    <n v="96"/>
    <n v="96"/>
    <x v="3"/>
    <d v="2016-12-07T00:00:00"/>
    <x v="8"/>
    <n v="5011580"/>
    <n v="96"/>
    <n v="1"/>
  </r>
  <r>
    <s v="COUNTY"/>
    <x v="148"/>
    <s v="891920"/>
    <n v="96"/>
    <n v="96"/>
    <x v="3"/>
    <d v="2016-12-07T00:00:00"/>
    <x v="8"/>
    <n v="5777930"/>
    <n v="96"/>
    <n v="1"/>
  </r>
  <r>
    <s v="COUNTY"/>
    <x v="148"/>
    <s v="891925"/>
    <n v="96"/>
    <n v="96"/>
    <x v="3"/>
    <d v="2016-12-07T00:00:00"/>
    <x v="8"/>
    <n v="5011581"/>
    <n v="96"/>
    <n v="1"/>
  </r>
  <r>
    <s v="COUNTY"/>
    <x v="148"/>
    <s v="891960"/>
    <n v="96"/>
    <n v="96"/>
    <x v="3"/>
    <d v="2016-12-08T00:00:00"/>
    <x v="8"/>
    <n v="5011579"/>
    <n v="96"/>
    <n v="1"/>
  </r>
  <r>
    <s v="COUNTY"/>
    <x v="148"/>
    <s v="892016"/>
    <n v="96"/>
    <n v="96"/>
    <x v="3"/>
    <d v="2016-12-09T00:00:00"/>
    <x v="8"/>
    <n v="5768280"/>
    <n v="96"/>
    <n v="1"/>
  </r>
  <r>
    <s v="COUNTY"/>
    <x v="148"/>
    <s v="892063"/>
    <n v="96"/>
    <n v="96"/>
    <x v="3"/>
    <d v="2016-12-09T00:00:00"/>
    <x v="8"/>
    <n v="5777930"/>
    <n v="96"/>
    <n v="1"/>
  </r>
  <r>
    <s v="COUNTY"/>
    <x v="148"/>
    <s v="892065"/>
    <n v="96"/>
    <n v="96"/>
    <x v="3"/>
    <d v="2016-12-09T00:00:00"/>
    <x v="8"/>
    <n v="5011581"/>
    <n v="96"/>
    <n v="1"/>
  </r>
  <r>
    <s v="COUNTY"/>
    <x v="148"/>
    <s v="893173"/>
    <n v="96"/>
    <n v="96"/>
    <x v="3"/>
    <d v="2016-12-12T00:00:00"/>
    <x v="8"/>
    <n v="5777930"/>
    <n v="96"/>
    <n v="1"/>
  </r>
  <r>
    <s v="COUNTY"/>
    <x v="148"/>
    <s v="893175"/>
    <n v="96"/>
    <n v="96"/>
    <x v="3"/>
    <d v="2016-12-12T00:00:00"/>
    <x v="8"/>
    <n v="5759740"/>
    <n v="96"/>
    <n v="1"/>
  </r>
  <r>
    <s v="COUNTY"/>
    <x v="148"/>
    <s v="893193"/>
    <n v="96"/>
    <n v="96"/>
    <x v="3"/>
    <d v="2016-12-12T00:00:00"/>
    <x v="8"/>
    <n v="5011579"/>
    <n v="96"/>
    <n v="1"/>
  </r>
  <r>
    <s v="COUNTY"/>
    <x v="148"/>
    <s v="893200"/>
    <n v="96"/>
    <n v="96"/>
    <x v="3"/>
    <d v="2016-12-12T00:00:00"/>
    <x v="8"/>
    <n v="5011598"/>
    <n v="96"/>
    <n v="1"/>
  </r>
  <r>
    <s v="SpokCity"/>
    <x v="148"/>
    <s v="894193"/>
    <n v="96"/>
    <n v="96"/>
    <x v="3"/>
    <d v="2016-12-13T00:00:00"/>
    <x v="8"/>
    <n v="5011576"/>
    <n v="96"/>
    <n v="1"/>
  </r>
  <r>
    <s v="COUNTY"/>
    <x v="148"/>
    <s v="894210"/>
    <n v="96"/>
    <n v="96"/>
    <x v="3"/>
    <d v="2016-12-14T00:00:00"/>
    <x v="8"/>
    <n v="5011581"/>
    <n v="96"/>
    <n v="1"/>
  </r>
  <r>
    <s v="COUNTY"/>
    <x v="148"/>
    <s v="894219"/>
    <n v="96"/>
    <n v="96"/>
    <x v="3"/>
    <d v="2016-12-14T00:00:00"/>
    <x v="8"/>
    <n v="5011598"/>
    <n v="96"/>
    <n v="1"/>
  </r>
  <r>
    <s v="COUNTY"/>
    <x v="148"/>
    <s v="894226"/>
    <n v="96"/>
    <n v="96"/>
    <x v="3"/>
    <d v="2016-12-14T00:00:00"/>
    <x v="8"/>
    <n v="5777930"/>
    <n v="96"/>
    <n v="1"/>
  </r>
  <r>
    <s v="SpokCity"/>
    <x v="148"/>
    <s v="895109"/>
    <n v="96"/>
    <n v="96"/>
    <x v="3"/>
    <d v="2016-12-16T00:00:00"/>
    <x v="8"/>
    <n v="5011576"/>
    <n v="96"/>
    <n v="1"/>
  </r>
  <r>
    <s v="COUNTY"/>
    <x v="148"/>
    <s v="895282"/>
    <n v="96"/>
    <n v="96"/>
    <x v="3"/>
    <d v="2016-12-16T00:00:00"/>
    <x v="8"/>
    <n v="5777930"/>
    <n v="96"/>
    <n v="1"/>
  </r>
  <r>
    <s v="COUNTY"/>
    <x v="148"/>
    <s v="895285"/>
    <n v="96"/>
    <n v="96"/>
    <x v="3"/>
    <d v="2016-12-16T00:00:00"/>
    <x v="8"/>
    <n v="5011581"/>
    <n v="96"/>
    <n v="1"/>
  </r>
  <r>
    <s v="COUNTY"/>
    <x v="148"/>
    <s v="895312"/>
    <n v="96"/>
    <n v="96"/>
    <x v="3"/>
    <d v="2016-12-19T00:00:00"/>
    <x v="8"/>
    <n v="5759740"/>
    <n v="96"/>
    <n v="1"/>
  </r>
  <r>
    <s v="COUNTY"/>
    <x v="148"/>
    <s v="895333"/>
    <n v="96"/>
    <n v="96"/>
    <x v="3"/>
    <d v="2016-12-19T00:00:00"/>
    <x v="8"/>
    <n v="5011579"/>
    <n v="96"/>
    <n v="1"/>
  </r>
  <r>
    <s v="COUNTY"/>
    <x v="148"/>
    <s v="895342"/>
    <n v="96"/>
    <n v="96"/>
    <x v="3"/>
    <d v="2016-12-19T00:00:00"/>
    <x v="8"/>
    <n v="5013798"/>
    <n v="96"/>
    <n v="1"/>
  </r>
  <r>
    <s v="COUNTY"/>
    <x v="148"/>
    <s v="895953"/>
    <n v="96"/>
    <n v="96"/>
    <x v="3"/>
    <d v="2016-12-20T00:00:00"/>
    <x v="8"/>
    <n v="5011584"/>
    <n v="96"/>
    <n v="1"/>
  </r>
  <r>
    <s v="COUNTY"/>
    <x v="148"/>
    <s v="897171"/>
    <n v="96"/>
    <n v="96"/>
    <x v="3"/>
    <d v="2016-12-21T00:00:00"/>
    <x v="8"/>
    <n v="5777930"/>
    <n v="96"/>
    <n v="1"/>
  </r>
  <r>
    <s v="SpokCity"/>
    <x v="148"/>
    <s v="897176"/>
    <n v="96"/>
    <n v="96"/>
    <x v="3"/>
    <d v="2016-12-21T00:00:00"/>
    <x v="8"/>
    <n v="5011580"/>
    <n v="96"/>
    <n v="1"/>
  </r>
  <r>
    <s v="COUNTY"/>
    <x v="148"/>
    <s v="897188"/>
    <n v="96"/>
    <n v="96"/>
    <x v="3"/>
    <d v="2016-12-21T00:00:00"/>
    <x v="8"/>
    <n v="5013643"/>
    <n v="96"/>
    <n v="1"/>
  </r>
  <r>
    <s v="COUNTY"/>
    <x v="148"/>
    <s v="897242"/>
    <n v="96"/>
    <n v="96"/>
    <x v="3"/>
    <d v="2016-12-21T00:00:00"/>
    <x v="8"/>
    <n v="5011581"/>
    <n v="96"/>
    <n v="1"/>
  </r>
  <r>
    <s v="COUNTY"/>
    <x v="148"/>
    <s v="897217"/>
    <n v="96"/>
    <n v="96"/>
    <x v="3"/>
    <d v="2016-12-22T00:00:00"/>
    <x v="8"/>
    <n v="5011579"/>
    <n v="96"/>
    <n v="1"/>
  </r>
  <r>
    <s v="COUNTY"/>
    <x v="148"/>
    <s v="897245"/>
    <n v="96"/>
    <n v="96"/>
    <x v="3"/>
    <d v="2016-12-23T00:00:00"/>
    <x v="8"/>
    <n v="5011581"/>
    <n v="96"/>
    <n v="1"/>
  </r>
  <r>
    <s v="COUNTY"/>
    <x v="148"/>
    <s v="897257"/>
    <n v="96"/>
    <n v="96"/>
    <x v="3"/>
    <d v="2016-12-23T00:00:00"/>
    <x v="8"/>
    <n v="5763970"/>
    <n v="96"/>
    <n v="1"/>
  </r>
  <r>
    <s v="COUNTY"/>
    <x v="148"/>
    <s v="897259"/>
    <n v="96"/>
    <n v="96"/>
    <x v="3"/>
    <d v="2016-12-23T00:00:00"/>
    <x v="8"/>
    <n v="5777930"/>
    <n v="96"/>
    <n v="1"/>
  </r>
  <r>
    <s v="COUNTY"/>
    <x v="148"/>
    <s v="897432"/>
    <n v="96"/>
    <n v="96"/>
    <x v="3"/>
    <d v="2016-12-26T00:00:00"/>
    <x v="8"/>
    <n v="5759740"/>
    <n v="96"/>
    <n v="1"/>
  </r>
  <r>
    <s v="COUNTY"/>
    <x v="148"/>
    <s v="897455"/>
    <n v="96"/>
    <n v="96"/>
    <x v="3"/>
    <d v="2016-12-26T00:00:00"/>
    <x v="8"/>
    <n v="5011579"/>
    <n v="96"/>
    <n v="1"/>
  </r>
  <r>
    <s v="COUNTY"/>
    <x v="148"/>
    <s v="897457"/>
    <n v="96"/>
    <n v="96"/>
    <x v="3"/>
    <d v="2016-12-26T00:00:00"/>
    <x v="8"/>
    <n v="5011581"/>
    <n v="96"/>
    <n v="1"/>
  </r>
  <r>
    <s v="COUNTY"/>
    <x v="148"/>
    <s v="899129"/>
    <n v="96"/>
    <n v="96"/>
    <x v="3"/>
    <d v="2016-12-28T00:00:00"/>
    <x v="8"/>
    <n v="5702500"/>
    <n v="96"/>
    <n v="1"/>
  </r>
  <r>
    <s v="COUNTY"/>
    <x v="148"/>
    <s v="899133"/>
    <n v="96"/>
    <n v="96"/>
    <x v="3"/>
    <d v="2016-12-28T00:00:00"/>
    <x v="8"/>
    <n v="5777930"/>
    <n v="96"/>
    <n v="1"/>
  </r>
  <r>
    <s v="SpokCity"/>
    <x v="148"/>
    <s v="899135"/>
    <n v="96"/>
    <n v="96"/>
    <x v="3"/>
    <d v="2016-12-28T00:00:00"/>
    <x v="8"/>
    <n v="5011580"/>
    <n v="96"/>
    <n v="1"/>
  </r>
  <r>
    <s v="SpokCity"/>
    <x v="148"/>
    <s v="899137"/>
    <n v="96"/>
    <n v="96"/>
    <x v="3"/>
    <d v="2016-12-28T00:00:00"/>
    <x v="8"/>
    <n v="5011576"/>
    <n v="96"/>
    <n v="1"/>
  </r>
  <r>
    <s v="COUNTY"/>
    <x v="148"/>
    <s v="899161"/>
    <n v="96"/>
    <n v="96"/>
    <x v="3"/>
    <d v="2016-12-29T00:00:00"/>
    <x v="8"/>
    <n v="5011579"/>
    <n v="96"/>
    <n v="1"/>
  </r>
  <r>
    <s v="COUNTY"/>
    <x v="148"/>
    <s v="899178"/>
    <n v="96"/>
    <n v="96"/>
    <x v="3"/>
    <d v="2016-12-30T00:00:00"/>
    <x v="8"/>
    <n v="5777930"/>
    <n v="96"/>
    <n v="1"/>
  </r>
  <r>
    <s v="COUNTY"/>
    <x v="148"/>
    <s v="899182"/>
    <n v="96"/>
    <n v="96"/>
    <x v="3"/>
    <d v="2016-12-30T00:00:00"/>
    <x v="8"/>
    <n v="5011581"/>
    <n v="96"/>
    <n v="1"/>
  </r>
  <r>
    <s v="SpokCity"/>
    <x v="148"/>
    <s v="899900"/>
    <n v="96"/>
    <n v="96"/>
    <x v="3"/>
    <d v="2016-12-30T00:00:00"/>
    <x v="8"/>
    <n v="5011576"/>
    <n v="96"/>
    <n v="1"/>
  </r>
  <r>
    <s v="COUNTY"/>
    <x v="148"/>
    <s v="909539"/>
    <n v="96"/>
    <n v="96"/>
    <x v="3"/>
    <d v="2017-01-02T00:00:00"/>
    <x v="9"/>
    <n v="5011579"/>
    <n v="96"/>
    <n v="1"/>
  </r>
  <r>
    <s v="COUNTY"/>
    <x v="148"/>
    <s v="909541"/>
    <n v="96"/>
    <n v="96"/>
    <x v="3"/>
    <d v="2017-01-02T00:00:00"/>
    <x v="9"/>
    <n v="5759740"/>
    <n v="96"/>
    <n v="1"/>
  </r>
  <r>
    <s v="COUNTY"/>
    <x v="148"/>
    <s v="909566"/>
    <n v="96"/>
    <n v="96"/>
    <x v="3"/>
    <d v="2017-01-03T00:00:00"/>
    <x v="9"/>
    <n v="5011598"/>
    <n v="96"/>
    <n v="1"/>
  </r>
  <r>
    <s v="COUNTY"/>
    <x v="148"/>
    <s v="909577"/>
    <n v="96"/>
    <n v="96"/>
    <x v="3"/>
    <d v="2017-01-04T00:00:00"/>
    <x v="9"/>
    <n v="5011581"/>
    <n v="96"/>
    <n v="1"/>
  </r>
  <r>
    <s v="COUNTY"/>
    <x v="148"/>
    <s v="909579"/>
    <n v="96"/>
    <n v="96"/>
    <x v="3"/>
    <d v="2017-01-04T00:00:00"/>
    <x v="9"/>
    <n v="5777930"/>
    <n v="96"/>
    <n v="1"/>
  </r>
  <r>
    <s v="SpokCity"/>
    <x v="148"/>
    <s v="909581"/>
    <n v="96"/>
    <n v="96"/>
    <x v="3"/>
    <d v="2017-01-04T00:00:00"/>
    <x v="9"/>
    <n v="5011580"/>
    <n v="96"/>
    <n v="1"/>
  </r>
  <r>
    <s v="COUNTY"/>
    <x v="148"/>
    <s v="909595"/>
    <n v="96"/>
    <n v="96"/>
    <x v="3"/>
    <d v="2017-01-05T00:00:00"/>
    <x v="9"/>
    <n v="5011579"/>
    <n v="96"/>
    <n v="1"/>
  </r>
  <r>
    <s v="COUNTY"/>
    <x v="148"/>
    <s v="909612"/>
    <n v="96"/>
    <n v="96"/>
    <x v="3"/>
    <d v="2017-01-06T00:00:00"/>
    <x v="9"/>
    <n v="5011584"/>
    <n v="96"/>
    <n v="1"/>
  </r>
  <r>
    <s v="COUNTY"/>
    <x v="148"/>
    <s v="909616"/>
    <n v="96"/>
    <n v="96"/>
    <x v="3"/>
    <d v="2017-01-06T00:00:00"/>
    <x v="9"/>
    <n v="5777930"/>
    <n v="96"/>
    <n v="1"/>
  </r>
  <r>
    <s v="COUNTY"/>
    <x v="148"/>
    <s v="909644"/>
    <n v="96"/>
    <n v="96"/>
    <x v="3"/>
    <d v="2017-01-09T00:00:00"/>
    <x v="9"/>
    <n v="5777930"/>
    <n v="96"/>
    <n v="1"/>
  </r>
  <r>
    <s v="COUNTY"/>
    <x v="148"/>
    <s v="909646"/>
    <n v="96"/>
    <n v="96"/>
    <x v="3"/>
    <d v="2017-01-09T00:00:00"/>
    <x v="9"/>
    <n v="5011581"/>
    <n v="96"/>
    <n v="1"/>
  </r>
  <r>
    <s v="COUNTY"/>
    <x v="148"/>
    <s v="909648"/>
    <n v="96"/>
    <n v="96"/>
    <x v="3"/>
    <d v="2017-01-09T00:00:00"/>
    <x v="9"/>
    <n v="5011579"/>
    <n v="96"/>
    <n v="1"/>
  </r>
  <r>
    <s v="COUNTY"/>
    <x v="148"/>
    <s v="909655"/>
    <n v="96"/>
    <n v="96"/>
    <x v="3"/>
    <d v="2017-01-09T00:00:00"/>
    <x v="9"/>
    <n v="5759740"/>
    <n v="96"/>
    <n v="1"/>
  </r>
  <r>
    <s v="SpokCity"/>
    <x v="148"/>
    <s v="909657"/>
    <n v="96"/>
    <n v="96"/>
    <x v="3"/>
    <d v="2017-01-09T00:00:00"/>
    <x v="9"/>
    <n v="5011576"/>
    <n v="96"/>
    <n v="1"/>
  </r>
  <r>
    <s v="COUNTY"/>
    <x v="148"/>
    <s v="909669"/>
    <n v="96"/>
    <n v="96"/>
    <x v="3"/>
    <d v="2017-01-11T00:00:00"/>
    <x v="9"/>
    <n v="5011581"/>
    <n v="96"/>
    <n v="1"/>
  </r>
  <r>
    <s v="COUNTY"/>
    <x v="148"/>
    <s v="909716"/>
    <n v="96"/>
    <n v="96"/>
    <x v="3"/>
    <d v="2017-01-12T00:00:00"/>
    <x v="9"/>
    <n v="5011571"/>
    <n v="96"/>
    <n v="1"/>
  </r>
  <r>
    <s v="COUNTY"/>
    <x v="148"/>
    <s v="912626"/>
    <n v="96"/>
    <n v="96"/>
    <x v="3"/>
    <d v="2017-01-13T00:00:00"/>
    <x v="9"/>
    <n v="5777930"/>
    <n v="96"/>
    <n v="1"/>
  </r>
  <r>
    <s v="COUNTY"/>
    <x v="148"/>
    <s v="912646"/>
    <n v="96"/>
    <n v="96"/>
    <x v="3"/>
    <d v="2017-01-13T00:00:00"/>
    <x v="9"/>
    <n v="5011605"/>
    <n v="96"/>
    <n v="1"/>
  </r>
  <r>
    <s v="COUNTY"/>
    <x v="148"/>
    <s v="912651"/>
    <n v="96"/>
    <n v="96"/>
    <x v="3"/>
    <d v="2017-01-13T00:00:00"/>
    <x v="9"/>
    <n v="5763970"/>
    <n v="96"/>
    <n v="1"/>
  </r>
  <r>
    <s v="COUNTY"/>
    <x v="148"/>
    <s v="912657"/>
    <n v="96"/>
    <n v="96"/>
    <x v="3"/>
    <d v="2017-01-13T00:00:00"/>
    <x v="9"/>
    <n v="5011598"/>
    <n v="96"/>
    <n v="1"/>
  </r>
  <r>
    <s v="COUNTY"/>
    <x v="148"/>
    <s v="912670"/>
    <n v="96"/>
    <n v="96"/>
    <x v="3"/>
    <d v="2017-01-13T00:00:00"/>
    <x v="9"/>
    <n v="5768280"/>
    <n v="96"/>
    <n v="1"/>
  </r>
  <r>
    <s v="COUNTY"/>
    <x v="148"/>
    <s v="912695"/>
    <n v="96"/>
    <n v="96"/>
    <x v="3"/>
    <d v="2017-01-16T00:00:00"/>
    <x v="9"/>
    <n v="5011581"/>
    <n v="96"/>
    <n v="1"/>
  </r>
  <r>
    <s v="COUNTY"/>
    <x v="148"/>
    <s v="912697"/>
    <n v="96"/>
    <n v="96"/>
    <x v="3"/>
    <d v="2017-01-16T00:00:00"/>
    <x v="9"/>
    <n v="5011579"/>
    <n v="96"/>
    <n v="1"/>
  </r>
  <r>
    <s v="COUNTY"/>
    <x v="148"/>
    <s v="912699"/>
    <n v="96"/>
    <n v="96"/>
    <x v="3"/>
    <d v="2017-01-16T00:00:00"/>
    <x v="9"/>
    <n v="5013798"/>
    <n v="96"/>
    <n v="1"/>
  </r>
  <r>
    <s v="COUNTY"/>
    <x v="148"/>
    <s v="912708"/>
    <n v="96"/>
    <n v="96"/>
    <x v="3"/>
    <d v="2017-01-16T00:00:00"/>
    <x v="9"/>
    <n v="5777930"/>
    <n v="96"/>
    <n v="1"/>
  </r>
  <r>
    <s v="COUNTY"/>
    <x v="148"/>
    <s v="912746"/>
    <n v="96"/>
    <n v="96"/>
    <x v="3"/>
    <d v="2017-01-16T00:00:00"/>
    <x v="9"/>
    <n v="5759740"/>
    <n v="96"/>
    <n v="1"/>
  </r>
  <r>
    <s v="COUNTY"/>
    <x v="148"/>
    <s v="912876"/>
    <n v="96"/>
    <n v="96"/>
    <x v="3"/>
    <d v="2017-01-18T00:00:00"/>
    <x v="9"/>
    <n v="5777930"/>
    <n v="96"/>
    <n v="1"/>
  </r>
  <r>
    <s v="SpokCity"/>
    <x v="148"/>
    <s v="912886"/>
    <n v="96"/>
    <n v="96"/>
    <x v="3"/>
    <d v="2017-01-18T00:00:00"/>
    <x v="9"/>
    <n v="5011580"/>
    <n v="96"/>
    <n v="1"/>
  </r>
  <r>
    <s v="SpokCity"/>
    <x v="148"/>
    <s v="912889"/>
    <n v="96"/>
    <n v="96"/>
    <x v="3"/>
    <d v="2017-01-18T00:00:00"/>
    <x v="9"/>
    <n v="5011576"/>
    <n v="96"/>
    <n v="1"/>
  </r>
  <r>
    <s v="COUNTY"/>
    <x v="148"/>
    <s v="913108"/>
    <n v="96"/>
    <n v="96"/>
    <x v="3"/>
    <d v="2017-01-18T00:00:00"/>
    <x v="9"/>
    <n v="5011584"/>
    <n v="96"/>
    <n v="1"/>
  </r>
  <r>
    <s v="COUNTY"/>
    <x v="148"/>
    <s v="913226"/>
    <n v="96"/>
    <n v="96"/>
    <x v="3"/>
    <d v="2017-01-19T00:00:00"/>
    <x v="9"/>
    <n v="5011579"/>
    <n v="96"/>
    <n v="1"/>
  </r>
  <r>
    <s v="COUNTY"/>
    <x v="148"/>
    <s v="913282"/>
    <n v="96"/>
    <n v="96"/>
    <x v="3"/>
    <d v="2017-01-20T00:00:00"/>
    <x v="9"/>
    <n v="5777930"/>
    <n v="96"/>
    <n v="1"/>
  </r>
  <r>
    <s v="COUNTY"/>
    <x v="148"/>
    <s v="913300"/>
    <n v="96"/>
    <n v="96"/>
    <x v="3"/>
    <d v="2017-01-20T00:00:00"/>
    <x v="9"/>
    <n v="5011581"/>
    <n v="96"/>
    <n v="1"/>
  </r>
  <r>
    <s v="COUNTY"/>
    <x v="148"/>
    <s v="913378"/>
    <n v="96"/>
    <n v="96"/>
    <x v="3"/>
    <d v="2017-01-23T00:00:00"/>
    <x v="9"/>
    <n v="5011579"/>
    <n v="96"/>
    <n v="1"/>
  </r>
  <r>
    <s v="COUNTY"/>
    <x v="148"/>
    <s v="913380"/>
    <n v="96"/>
    <n v="96"/>
    <x v="3"/>
    <d v="2017-01-23T00:00:00"/>
    <x v="9"/>
    <n v="5759740"/>
    <n v="96"/>
    <n v="1"/>
  </r>
  <r>
    <s v="COUNTY"/>
    <x v="148"/>
    <s v="913901"/>
    <n v="96"/>
    <n v="96"/>
    <x v="3"/>
    <d v="2017-01-23T00:00:00"/>
    <x v="9"/>
    <n v="5011601"/>
    <n v="96"/>
    <n v="1"/>
  </r>
  <r>
    <s v="COUNTY"/>
    <x v="148"/>
    <s v="913903"/>
    <n v="96"/>
    <n v="96"/>
    <x v="3"/>
    <d v="2017-01-23T00:00:00"/>
    <x v="9"/>
    <n v="5011598"/>
    <n v="96"/>
    <n v="1"/>
  </r>
  <r>
    <s v="COUNTY"/>
    <x v="148"/>
    <s v="913940"/>
    <n v="96"/>
    <n v="96"/>
    <x v="3"/>
    <d v="2017-01-25T00:00:00"/>
    <x v="9"/>
    <n v="5011581"/>
    <n v="96"/>
    <n v="1"/>
  </r>
  <r>
    <s v="COUNTY"/>
    <x v="148"/>
    <s v="913950"/>
    <n v="96"/>
    <n v="96"/>
    <x v="3"/>
    <d v="2017-01-25T00:00:00"/>
    <x v="9"/>
    <n v="5777930"/>
    <n v="96"/>
    <n v="1"/>
  </r>
  <r>
    <s v="COUNTY"/>
    <x v="148"/>
    <s v="914207"/>
    <n v="96"/>
    <n v="96"/>
    <x v="3"/>
    <d v="2017-01-26T00:00:00"/>
    <x v="9"/>
    <n v="5011579"/>
    <n v="96"/>
    <n v="1"/>
  </r>
  <r>
    <s v="COUNTY"/>
    <x v="148"/>
    <s v="914229"/>
    <n v="96"/>
    <n v="96"/>
    <x v="3"/>
    <d v="2017-01-27T00:00:00"/>
    <x v="9"/>
    <n v="5777930"/>
    <n v="96"/>
    <n v="1"/>
  </r>
  <r>
    <s v="COUNTY"/>
    <x v="148"/>
    <s v="914236"/>
    <n v="96"/>
    <n v="96"/>
    <x v="3"/>
    <d v="2017-01-27T00:00:00"/>
    <x v="9"/>
    <n v="5013643"/>
    <n v="96"/>
    <n v="1"/>
  </r>
  <r>
    <s v="COUNTY"/>
    <x v="148"/>
    <s v="915194"/>
    <n v="96"/>
    <n v="96"/>
    <x v="3"/>
    <d v="2017-01-30T00:00:00"/>
    <x v="9"/>
    <n v="5759740"/>
    <n v="96"/>
    <n v="1"/>
  </r>
  <r>
    <s v="COUNTY"/>
    <x v="148"/>
    <s v="915196"/>
    <n v="96"/>
    <n v="96"/>
    <x v="3"/>
    <d v="2017-01-30T00:00:00"/>
    <x v="9"/>
    <n v="5763970"/>
    <n v="96"/>
    <n v="1"/>
  </r>
  <r>
    <s v="COUNTY"/>
    <x v="148"/>
    <s v="915198"/>
    <n v="96"/>
    <n v="96"/>
    <x v="3"/>
    <d v="2017-01-30T00:00:00"/>
    <x v="9"/>
    <n v="5011581"/>
    <n v="96"/>
    <n v="1"/>
  </r>
  <r>
    <s v="COUNTY"/>
    <x v="148"/>
    <s v="915202"/>
    <n v="96"/>
    <n v="96"/>
    <x v="3"/>
    <d v="2017-01-30T00:00:00"/>
    <x v="9"/>
    <n v="5013798"/>
    <n v="96"/>
    <n v="1"/>
  </r>
  <r>
    <s v="COUNTY"/>
    <x v="148"/>
    <s v="915209"/>
    <n v="96"/>
    <n v="96"/>
    <x v="3"/>
    <d v="2017-01-30T00:00:00"/>
    <x v="9"/>
    <n v="5011579"/>
    <n v="96"/>
    <n v="1"/>
  </r>
  <r>
    <s v="SpokCity"/>
    <x v="148"/>
    <s v="915217"/>
    <n v="96"/>
    <n v="96"/>
    <x v="3"/>
    <d v="2017-01-30T00:00:00"/>
    <x v="9"/>
    <n v="5011576"/>
    <n v="96"/>
    <n v="1"/>
  </r>
  <r>
    <s v="COUNTY"/>
    <x v="148"/>
    <s v="916026"/>
    <n v="96"/>
    <n v="96"/>
    <x v="3"/>
    <d v="2017-01-31T00:00:00"/>
    <x v="9"/>
    <n v="5011584"/>
    <n v="96"/>
    <n v="1"/>
  </r>
  <r>
    <s v="COUNTY"/>
    <x v="148"/>
    <s v="918384"/>
    <n v="96"/>
    <n v="96"/>
    <x v="3"/>
    <d v="2017-02-01T00:00:00"/>
    <x v="10"/>
    <n v="5011598"/>
    <n v="96"/>
    <n v="1"/>
  </r>
  <r>
    <s v="COUNTY"/>
    <x v="148"/>
    <s v="918416"/>
    <n v="96"/>
    <n v="96"/>
    <x v="3"/>
    <d v="2017-02-01T00:00:00"/>
    <x v="10"/>
    <n v="5777930"/>
    <n v="96"/>
    <n v="1"/>
  </r>
  <r>
    <s v="SpokCity"/>
    <x v="148"/>
    <s v="918418"/>
    <n v="96"/>
    <n v="96"/>
    <x v="3"/>
    <d v="2017-02-01T00:00:00"/>
    <x v="10"/>
    <n v="5011580"/>
    <n v="96"/>
    <n v="1"/>
  </r>
  <r>
    <s v="SpokCity"/>
    <x v="148"/>
    <s v="919360"/>
    <n v="96"/>
    <n v="96"/>
    <x v="3"/>
    <d v="2017-02-03T00:00:00"/>
    <x v="10"/>
    <n v="5011576"/>
    <n v="96"/>
    <n v="1"/>
  </r>
  <r>
    <s v="COUNTY"/>
    <x v="148"/>
    <s v="919362"/>
    <n v="96"/>
    <n v="96"/>
    <x v="3"/>
    <d v="2017-02-03T00:00:00"/>
    <x v="10"/>
    <n v="5013420"/>
    <n v="96"/>
    <n v="1"/>
  </r>
  <r>
    <s v="COUNTY"/>
    <x v="148"/>
    <s v="919364"/>
    <n v="96"/>
    <n v="96"/>
    <x v="3"/>
    <d v="2017-02-03T00:00:00"/>
    <x v="10"/>
    <n v="5777930"/>
    <n v="96"/>
    <n v="1"/>
  </r>
  <r>
    <s v="COUNTY"/>
    <x v="148"/>
    <s v="919368"/>
    <n v="96"/>
    <n v="96"/>
    <x v="3"/>
    <d v="2017-02-03T00:00:00"/>
    <x v="10"/>
    <n v="5011598"/>
    <n v="96"/>
    <n v="1"/>
  </r>
  <r>
    <s v="COUNTY"/>
    <x v="148"/>
    <s v="919370"/>
    <n v="96"/>
    <n v="96"/>
    <x v="3"/>
    <d v="2017-02-06T00:00:00"/>
    <x v="10"/>
    <n v="5011579"/>
    <n v="96"/>
    <n v="1"/>
  </r>
  <r>
    <s v="COUNTY"/>
    <x v="148"/>
    <s v="919377"/>
    <n v="96"/>
    <n v="96"/>
    <x v="3"/>
    <d v="2017-02-06T00:00:00"/>
    <x v="10"/>
    <n v="5759740"/>
    <n v="96"/>
    <n v="1"/>
  </r>
  <r>
    <s v="COUNTY"/>
    <x v="148"/>
    <s v="919389"/>
    <n v="96"/>
    <n v="96"/>
    <x v="3"/>
    <d v="2017-02-06T00:00:00"/>
    <x v="10"/>
    <n v="5011581"/>
    <n v="96"/>
    <n v="1"/>
  </r>
  <r>
    <s v="COUNTY"/>
    <x v="148"/>
    <s v="919391"/>
    <n v="96"/>
    <n v="96"/>
    <x v="3"/>
    <d v="2017-02-06T00:00:00"/>
    <x v="10"/>
    <n v="5777930"/>
    <n v="96"/>
    <n v="1"/>
  </r>
  <r>
    <s v="COUNTY"/>
    <x v="148"/>
    <s v="919418"/>
    <n v="96"/>
    <n v="96"/>
    <x v="3"/>
    <d v="2017-02-08T00:00:00"/>
    <x v="10"/>
    <n v="5777930"/>
    <n v="96"/>
    <n v="1"/>
  </r>
  <r>
    <s v="SpokCity"/>
    <x v="148"/>
    <s v="919426"/>
    <n v="96"/>
    <n v="96"/>
    <x v="3"/>
    <d v="2017-02-08T00:00:00"/>
    <x v="10"/>
    <n v="5011580"/>
    <n v="96"/>
    <n v="1"/>
  </r>
  <r>
    <s v="COUNTY"/>
    <x v="148"/>
    <s v="919437"/>
    <n v="96"/>
    <n v="96"/>
    <x v="3"/>
    <d v="2017-02-08T00:00:00"/>
    <x v="10"/>
    <n v="5011581"/>
    <n v="96"/>
    <n v="1"/>
  </r>
  <r>
    <s v="COUNTY"/>
    <x v="148"/>
    <s v="919439"/>
    <n v="96"/>
    <n v="96"/>
    <x v="3"/>
    <d v="2017-02-08T00:00:00"/>
    <x v="10"/>
    <n v="5013798"/>
    <n v="96"/>
    <n v="1"/>
  </r>
  <r>
    <s v="COUNTY"/>
    <x v="148"/>
    <s v="919449"/>
    <n v="96"/>
    <n v="96"/>
    <x v="3"/>
    <d v="2017-02-09T00:00:00"/>
    <x v="10"/>
    <n v="5011579"/>
    <n v="96"/>
    <n v="1"/>
  </r>
  <r>
    <s v="COUNTY"/>
    <x v="148"/>
    <s v="919453"/>
    <n v="96"/>
    <n v="96"/>
    <x v="3"/>
    <d v="2017-02-09T00:00:00"/>
    <x v="10"/>
    <n v="5777930"/>
    <n v="96"/>
    <n v="1"/>
  </r>
  <r>
    <s v="COUNTY"/>
    <x v="148"/>
    <s v="919486"/>
    <n v="96"/>
    <n v="96"/>
    <x v="3"/>
    <d v="2017-02-10T00:00:00"/>
    <x v="10"/>
    <n v="5011584"/>
    <n v="96"/>
    <n v="1"/>
  </r>
  <r>
    <s v="COUNTY"/>
    <x v="148"/>
    <s v="919493"/>
    <n v="96"/>
    <n v="96"/>
    <x v="3"/>
    <d v="2017-02-10T00:00:00"/>
    <x v="10"/>
    <n v="5011598"/>
    <n v="96"/>
    <n v="1"/>
  </r>
  <r>
    <s v="COUNTY"/>
    <x v="148"/>
    <s v="921027"/>
    <n v="96"/>
    <n v="96"/>
    <x v="3"/>
    <d v="2017-02-10T00:00:00"/>
    <x v="10"/>
    <n v="5777930"/>
    <n v="96"/>
    <n v="1"/>
  </r>
  <r>
    <s v="SpokCity"/>
    <x v="148"/>
    <s v="920905"/>
    <n v="96"/>
    <n v="96"/>
    <x v="3"/>
    <d v="2017-02-13T00:00:00"/>
    <x v="10"/>
    <n v="5011576"/>
    <n v="96"/>
    <n v="1"/>
  </r>
  <r>
    <s v="COUNTY"/>
    <x v="148"/>
    <s v="920907"/>
    <n v="96"/>
    <n v="96"/>
    <x v="3"/>
    <d v="2017-02-13T00:00:00"/>
    <x v="10"/>
    <n v="5759740"/>
    <n v="96"/>
    <n v="1"/>
  </r>
  <r>
    <s v="COUNTY"/>
    <x v="148"/>
    <s v="920965"/>
    <n v="96"/>
    <n v="96"/>
    <x v="3"/>
    <d v="2017-02-13T00:00:00"/>
    <x v="10"/>
    <n v="5011581"/>
    <n v="96"/>
    <n v="1"/>
  </r>
  <r>
    <s v="COUNTY"/>
    <x v="148"/>
    <s v="920967"/>
    <n v="96"/>
    <n v="96"/>
    <x v="3"/>
    <d v="2017-02-13T00:00:00"/>
    <x v="10"/>
    <n v="5768280"/>
    <n v="96"/>
    <n v="1"/>
  </r>
  <r>
    <s v="COUNTY"/>
    <x v="148"/>
    <s v="921025"/>
    <n v="96"/>
    <n v="96"/>
    <x v="3"/>
    <d v="2017-02-15T00:00:00"/>
    <x v="10"/>
    <n v="5011571"/>
    <n v="96"/>
    <n v="1"/>
  </r>
  <r>
    <s v="COUNTY"/>
    <x v="148"/>
    <s v="921031"/>
    <n v="96"/>
    <n v="96"/>
    <x v="3"/>
    <d v="2017-02-15T00:00:00"/>
    <x v="10"/>
    <n v="5777930"/>
    <n v="96"/>
    <n v="1"/>
  </r>
  <r>
    <s v="SpokCity"/>
    <x v="148"/>
    <s v="921039"/>
    <n v="96"/>
    <n v="96"/>
    <x v="3"/>
    <d v="2017-02-15T00:00:00"/>
    <x v="10"/>
    <n v="5011576"/>
    <n v="96"/>
    <n v="1"/>
  </r>
  <r>
    <s v="SpokCity"/>
    <x v="148"/>
    <s v="921043"/>
    <n v="96"/>
    <n v="96"/>
    <x v="3"/>
    <d v="2017-02-15T00:00:00"/>
    <x v="10"/>
    <n v="5011580"/>
    <n v="96"/>
    <n v="1"/>
  </r>
  <r>
    <s v="COUNTY"/>
    <x v="148"/>
    <s v="921066"/>
    <n v="96"/>
    <n v="96"/>
    <x v="3"/>
    <d v="2017-02-16T00:00:00"/>
    <x v="10"/>
    <n v="5011579"/>
    <n v="96"/>
    <n v="1"/>
  </r>
  <r>
    <s v="COUNTY"/>
    <x v="148"/>
    <s v="921072"/>
    <n v="96"/>
    <n v="96"/>
    <x v="3"/>
    <d v="2017-02-16T00:00:00"/>
    <x v="10"/>
    <n v="5763970"/>
    <n v="96"/>
    <n v="1"/>
  </r>
  <r>
    <s v="COUNTY"/>
    <x v="148"/>
    <s v="921077"/>
    <n v="96"/>
    <n v="96"/>
    <x v="3"/>
    <d v="2017-02-17T00:00:00"/>
    <x v="10"/>
    <n v="5777930"/>
    <n v="96"/>
    <n v="1"/>
  </r>
  <r>
    <s v="COUNTY"/>
    <x v="148"/>
    <s v="921085"/>
    <n v="96"/>
    <n v="96"/>
    <x v="3"/>
    <d v="2017-02-17T00:00:00"/>
    <x v="10"/>
    <n v="5011581"/>
    <n v="96"/>
    <n v="1"/>
  </r>
  <r>
    <s v="COUNTY"/>
    <x v="148"/>
    <s v="921091"/>
    <n v="96"/>
    <n v="96"/>
    <x v="3"/>
    <d v="2017-02-17T00:00:00"/>
    <x v="10"/>
    <n v="5013798"/>
    <n v="96"/>
    <n v="1"/>
  </r>
  <r>
    <s v="COUNTY"/>
    <x v="148"/>
    <s v="922245"/>
    <n v="96"/>
    <n v="96"/>
    <x v="3"/>
    <d v="2017-02-20T00:00:00"/>
    <x v="10"/>
    <n v="5759740"/>
    <n v="96"/>
    <n v="1"/>
  </r>
  <r>
    <s v="COUNTY"/>
    <x v="148"/>
    <s v="922454"/>
    <n v="96"/>
    <n v="96"/>
    <x v="3"/>
    <d v="2017-02-20T00:00:00"/>
    <x v="10"/>
    <n v="5011579"/>
    <n v="96"/>
    <n v="1"/>
  </r>
  <r>
    <s v="SpokCity"/>
    <x v="148"/>
    <s v="922462"/>
    <n v="96"/>
    <n v="96"/>
    <x v="3"/>
    <d v="2017-02-20T00:00:00"/>
    <x v="10"/>
    <n v="5011576"/>
    <n v="96"/>
    <n v="1"/>
  </r>
  <r>
    <s v="COUNTY"/>
    <x v="148"/>
    <s v="923623"/>
    <n v="96"/>
    <n v="96"/>
    <x v="3"/>
    <d v="2017-02-22T00:00:00"/>
    <x v="10"/>
    <n v="5011581"/>
    <n v="96"/>
    <n v="1"/>
  </r>
  <r>
    <s v="COUNTY"/>
    <x v="148"/>
    <s v="923651"/>
    <n v="96"/>
    <n v="96"/>
    <x v="3"/>
    <d v="2017-02-23T00:00:00"/>
    <x v="10"/>
    <n v="5011579"/>
    <n v="96"/>
    <n v="1"/>
  </r>
  <r>
    <s v="SpokCity"/>
    <x v="148"/>
    <s v="923683"/>
    <n v="96"/>
    <n v="96"/>
    <x v="3"/>
    <d v="2017-02-23T00:00:00"/>
    <x v="10"/>
    <n v="5011587"/>
    <n v="96"/>
    <n v="1"/>
  </r>
  <r>
    <s v="SpokCity"/>
    <x v="148"/>
    <s v="923685"/>
    <n v="96"/>
    <n v="96"/>
    <x v="3"/>
    <d v="2017-02-23T00:00:00"/>
    <x v="10"/>
    <n v="5011587"/>
    <n v="96"/>
    <n v="1"/>
  </r>
  <r>
    <s v="COUNTY"/>
    <x v="148"/>
    <s v="923934"/>
    <n v="96"/>
    <n v="96"/>
    <x v="3"/>
    <d v="2017-02-24T00:00:00"/>
    <x v="10"/>
    <n v="5702500"/>
    <n v="96"/>
    <n v="1"/>
  </r>
  <r>
    <s v="COUNTY"/>
    <x v="148"/>
    <s v="923936"/>
    <n v="96"/>
    <n v="96"/>
    <x v="3"/>
    <d v="2017-02-24T00:00:00"/>
    <x v="10"/>
    <n v="5011584"/>
    <n v="96"/>
    <n v="1"/>
  </r>
  <r>
    <s v="COUNTY"/>
    <x v="148"/>
    <s v="923942"/>
    <n v="96"/>
    <n v="96"/>
    <x v="3"/>
    <d v="2017-02-24T00:00:00"/>
    <x v="10"/>
    <n v="5777930"/>
    <n v="96"/>
    <n v="1"/>
  </r>
  <r>
    <s v="COUNTY"/>
    <x v="148"/>
    <s v="923964"/>
    <n v="96"/>
    <n v="96"/>
    <x v="3"/>
    <d v="2017-02-24T00:00:00"/>
    <x v="10"/>
    <n v="5013643"/>
    <n v="96"/>
    <n v="1"/>
  </r>
  <r>
    <s v="COUNTY"/>
    <x v="148"/>
    <s v="925136"/>
    <n v="96"/>
    <n v="96"/>
    <x v="3"/>
    <d v="2017-02-27T00:00:00"/>
    <x v="10"/>
    <n v="5777930"/>
    <n v="96"/>
    <n v="1"/>
  </r>
  <r>
    <s v="COUNTY"/>
    <x v="148"/>
    <s v="925771"/>
    <n v="96"/>
    <n v="96"/>
    <x v="3"/>
    <d v="2017-02-27T00:00:00"/>
    <x v="10"/>
    <n v="5011579"/>
    <n v="96"/>
    <n v="1"/>
  </r>
  <r>
    <s v="COUNTY"/>
    <x v="148"/>
    <s v="925776"/>
    <n v="96"/>
    <n v="96"/>
    <x v="3"/>
    <d v="2017-02-27T00:00:00"/>
    <x v="10"/>
    <n v="5759740"/>
    <n v="96"/>
    <n v="1"/>
  </r>
  <r>
    <s v="SpokCity"/>
    <x v="148"/>
    <s v="926252"/>
    <n v="96"/>
    <n v="96"/>
    <x v="3"/>
    <d v="2017-02-28T00:00:00"/>
    <x v="10"/>
    <n v="5011576"/>
    <n v="96"/>
    <n v="1"/>
  </r>
  <r>
    <s v="COUNTY"/>
    <x v="148"/>
    <s v="928541"/>
    <n v="96"/>
    <n v="96"/>
    <x v="3"/>
    <d v="2017-03-01T00:00:00"/>
    <x v="11"/>
    <n v="5777930"/>
    <n v="96"/>
    <n v="1"/>
  </r>
  <r>
    <s v="SpokCity"/>
    <x v="148"/>
    <s v="928892"/>
    <n v="96"/>
    <n v="96"/>
    <x v="3"/>
    <d v="2017-03-01T00:00:00"/>
    <x v="11"/>
    <n v="5011580"/>
    <n v="96"/>
    <n v="1"/>
  </r>
  <r>
    <s v="COUNTY"/>
    <x v="148"/>
    <s v="929109"/>
    <n v="96"/>
    <n v="96"/>
    <x v="3"/>
    <d v="2017-03-03T00:00:00"/>
    <x v="11"/>
    <n v="5777930"/>
    <n v="96"/>
    <n v="1"/>
  </r>
  <r>
    <s v="COUNTY"/>
    <x v="148"/>
    <s v="929712"/>
    <n v="96"/>
    <n v="96"/>
    <x v="3"/>
    <d v="2017-03-03T00:00:00"/>
    <x v="11"/>
    <n v="5011581"/>
    <n v="96"/>
    <n v="1"/>
  </r>
  <r>
    <s v="COUNTY"/>
    <x v="148"/>
    <s v="929714"/>
    <n v="96"/>
    <n v="96"/>
    <x v="3"/>
    <d v="2017-03-06T00:00:00"/>
    <x v="11"/>
    <n v="5759740"/>
    <n v="96"/>
    <n v="1"/>
  </r>
  <r>
    <s v="COUNTY"/>
    <x v="148"/>
    <s v="929716"/>
    <n v="96"/>
    <n v="96"/>
    <x v="3"/>
    <d v="2017-03-06T00:00:00"/>
    <x v="11"/>
    <n v="5702500"/>
    <n v="96"/>
    <n v="1"/>
  </r>
  <r>
    <s v="COUNTY"/>
    <x v="148"/>
    <s v="929718"/>
    <n v="96"/>
    <n v="96"/>
    <x v="3"/>
    <d v="2017-03-06T00:00:00"/>
    <x v="11"/>
    <n v="5011579"/>
    <n v="96"/>
    <n v="1"/>
  </r>
  <r>
    <s v="COUNTY"/>
    <x v="148"/>
    <s v="932060"/>
    <n v="96"/>
    <n v="96"/>
    <x v="3"/>
    <d v="2017-03-06T00:00:00"/>
    <x v="11"/>
    <n v="5011581"/>
    <n v="96"/>
    <n v="1"/>
  </r>
  <r>
    <s v="SpokCity"/>
    <x v="148"/>
    <s v="931706"/>
    <n v="96"/>
    <n v="96"/>
    <x v="3"/>
    <d v="2017-03-08T00:00:00"/>
    <x v="11"/>
    <n v="5011576"/>
    <n v="96"/>
    <n v="1"/>
  </r>
  <r>
    <s v="SpokCity"/>
    <x v="148"/>
    <s v="931708"/>
    <n v="96"/>
    <n v="96"/>
    <x v="3"/>
    <d v="2017-03-08T00:00:00"/>
    <x v="11"/>
    <n v="5011580"/>
    <n v="96"/>
    <n v="1"/>
  </r>
  <r>
    <s v="COUNTY"/>
    <x v="148"/>
    <s v="931969"/>
    <n v="96"/>
    <n v="96"/>
    <x v="3"/>
    <d v="2017-03-08T00:00:00"/>
    <x v="11"/>
    <n v="5011598"/>
    <n v="96"/>
    <n v="1"/>
  </r>
  <r>
    <s v="COUNTY"/>
    <x v="148"/>
    <s v="931978"/>
    <n v="96"/>
    <n v="96"/>
    <x v="3"/>
    <d v="2017-03-09T00:00:00"/>
    <x v="11"/>
    <n v="5768280"/>
    <n v="96"/>
    <n v="1"/>
  </r>
  <r>
    <s v="SpokCity"/>
    <x v="148"/>
    <s v="932007"/>
    <n v="96"/>
    <n v="96"/>
    <x v="3"/>
    <d v="2017-03-09T00:00:00"/>
    <x v="11"/>
    <n v="5011587"/>
    <n v="96"/>
    <n v="1"/>
  </r>
  <r>
    <s v="SpokCity"/>
    <x v="148"/>
    <s v="932058"/>
    <n v="96"/>
    <n v="96"/>
    <x v="3"/>
    <d v="2017-03-10T00:00:00"/>
    <x v="11"/>
    <n v="5011576"/>
    <n v="96"/>
    <n v="1"/>
  </r>
  <r>
    <s v="COUNTY"/>
    <x v="148"/>
    <s v="932062"/>
    <n v="96"/>
    <n v="96"/>
    <x v="3"/>
    <d v="2017-03-10T00:00:00"/>
    <x v="11"/>
    <n v="5011581"/>
    <n v="96"/>
    <n v="1"/>
  </r>
  <r>
    <s v="COUNTY"/>
    <x v="148"/>
    <s v="934957"/>
    <n v="96"/>
    <n v="96"/>
    <x v="3"/>
    <d v="2017-03-13T00:00:00"/>
    <x v="11"/>
    <n v="5011579"/>
    <n v="96"/>
    <n v="1"/>
  </r>
  <r>
    <s v="COUNTY"/>
    <x v="148"/>
    <s v="934959"/>
    <n v="96"/>
    <n v="96"/>
    <x v="3"/>
    <d v="2017-03-13T00:00:00"/>
    <x v="11"/>
    <n v="5759740"/>
    <n v="96"/>
    <n v="1"/>
  </r>
  <r>
    <s v="COUNTY"/>
    <x v="148"/>
    <s v="935001"/>
    <n v="96"/>
    <n v="96"/>
    <x v="3"/>
    <d v="2017-03-13T00:00:00"/>
    <x v="11"/>
    <n v="5791520"/>
    <n v="96"/>
    <n v="1"/>
  </r>
  <r>
    <s v="COUNTY"/>
    <x v="148"/>
    <s v="935003"/>
    <n v="96"/>
    <n v="96"/>
    <x v="3"/>
    <d v="2017-03-13T00:00:00"/>
    <x v="11"/>
    <n v="5011581"/>
    <n v="96"/>
    <n v="1"/>
  </r>
  <r>
    <s v="COUNTY"/>
    <x v="148"/>
    <s v="935022"/>
    <n v="96"/>
    <n v="96"/>
    <x v="3"/>
    <d v="2017-03-14T00:00:00"/>
    <x v="11"/>
    <n v="5011584"/>
    <n v="96"/>
    <n v="1"/>
  </r>
  <r>
    <s v="SpokCity"/>
    <x v="148"/>
    <s v="935033"/>
    <n v="96"/>
    <n v="96"/>
    <x v="3"/>
    <d v="2017-03-15T00:00:00"/>
    <x v="11"/>
    <n v="5011580"/>
    <n v="96"/>
    <n v="1"/>
  </r>
  <r>
    <s v="COUNTY"/>
    <x v="148"/>
    <s v="935035"/>
    <n v="96"/>
    <n v="96"/>
    <x v="3"/>
    <d v="2017-03-15T00:00:00"/>
    <x v="11"/>
    <n v="5763970"/>
    <n v="96"/>
    <n v="1"/>
  </r>
  <r>
    <s v="COUNTY"/>
    <x v="148"/>
    <s v="935085"/>
    <n v="96"/>
    <n v="96"/>
    <x v="3"/>
    <d v="2017-03-17T00:00:00"/>
    <x v="11"/>
    <n v="5011581"/>
    <n v="96"/>
    <n v="1"/>
  </r>
  <r>
    <s v="COUNTY"/>
    <x v="148"/>
    <s v="935103"/>
    <n v="96"/>
    <n v="96"/>
    <x v="3"/>
    <d v="2017-03-20T00:00:00"/>
    <x v="11"/>
    <n v="5013798"/>
    <n v="96"/>
    <n v="1"/>
  </r>
  <r>
    <s v="COUNTY"/>
    <x v="148"/>
    <s v="935111"/>
    <n v="96"/>
    <n v="96"/>
    <x v="3"/>
    <d v="2017-03-20T00:00:00"/>
    <x v="11"/>
    <n v="5759740"/>
    <n v="96"/>
    <n v="1"/>
  </r>
  <r>
    <s v="COUNTY"/>
    <x v="148"/>
    <s v="935115"/>
    <n v="96"/>
    <n v="96"/>
    <x v="3"/>
    <d v="2017-03-20T00:00:00"/>
    <x v="11"/>
    <n v="5011579"/>
    <n v="96"/>
    <n v="1"/>
  </r>
  <r>
    <s v="COUNTY"/>
    <x v="148"/>
    <s v="935120"/>
    <n v="96"/>
    <n v="96"/>
    <x v="3"/>
    <d v="2017-03-20T00:00:00"/>
    <x v="11"/>
    <n v="5791520"/>
    <n v="96"/>
    <n v="1"/>
  </r>
  <r>
    <s v="SpokCity"/>
    <x v="148"/>
    <s v="935128"/>
    <n v="96"/>
    <n v="96"/>
    <x v="3"/>
    <d v="2017-03-21T00:00:00"/>
    <x v="11"/>
    <n v="5011576"/>
    <n v="96"/>
    <n v="1"/>
  </r>
  <r>
    <s v="COUNTY"/>
    <x v="148"/>
    <s v="935138"/>
    <n v="96"/>
    <n v="96"/>
    <x v="3"/>
    <d v="2017-03-21T00:00:00"/>
    <x v="11"/>
    <n v="5011598"/>
    <n v="96"/>
    <n v="1"/>
  </r>
  <r>
    <s v="SpokCity"/>
    <x v="148"/>
    <s v="935151"/>
    <n v="96"/>
    <n v="96"/>
    <x v="3"/>
    <d v="2017-03-22T00:00:00"/>
    <x v="11"/>
    <n v="5011580"/>
    <n v="96"/>
    <n v="1"/>
  </r>
  <r>
    <s v="SpokCity"/>
    <x v="148"/>
    <s v="935160"/>
    <n v="96"/>
    <n v="96"/>
    <x v="3"/>
    <d v="2017-03-22T00:00:00"/>
    <x v="11"/>
    <n v="5011587"/>
    <n v="96"/>
    <n v="1"/>
  </r>
  <r>
    <s v="COUNTY"/>
    <x v="148"/>
    <s v="936641"/>
    <n v="96"/>
    <n v="96"/>
    <x v="3"/>
    <d v="2017-03-23T00:00:00"/>
    <x v="11"/>
    <n v="5011579"/>
    <n v="96"/>
    <n v="1"/>
  </r>
  <r>
    <s v="COUNTY"/>
    <x v="148"/>
    <s v="936758"/>
    <n v="96"/>
    <n v="96"/>
    <x v="3"/>
    <d v="2017-03-24T00:00:00"/>
    <x v="11"/>
    <n v="5011581"/>
    <n v="96"/>
    <n v="1"/>
  </r>
  <r>
    <s v="COUNTY"/>
    <x v="148"/>
    <s v="936762"/>
    <n v="96"/>
    <n v="96"/>
    <x v="3"/>
    <d v="2017-03-24T00:00:00"/>
    <x v="11"/>
    <n v="5791520"/>
    <n v="96"/>
    <n v="1"/>
  </r>
  <r>
    <s v="COUNTY"/>
    <x v="148"/>
    <s v="936766"/>
    <n v="96"/>
    <n v="96"/>
    <x v="3"/>
    <d v="2017-03-24T00:00:00"/>
    <x v="11"/>
    <n v="5013798"/>
    <n v="96"/>
    <n v="1"/>
  </r>
  <r>
    <s v="COUNTY"/>
    <x v="148"/>
    <s v="938909"/>
    <n v="96"/>
    <n v="96"/>
    <x v="3"/>
    <d v="2017-03-27T00:00:00"/>
    <x v="11"/>
    <n v="5759740"/>
    <n v="96"/>
    <n v="1"/>
  </r>
  <r>
    <s v="COUNTY"/>
    <x v="148"/>
    <s v="938989"/>
    <n v="96"/>
    <n v="96"/>
    <x v="3"/>
    <d v="2017-03-28T00:00:00"/>
    <x v="11"/>
    <n v="5011598"/>
    <n v="96"/>
    <n v="1"/>
  </r>
  <r>
    <s v="SpokCity"/>
    <x v="148"/>
    <s v="938991"/>
    <n v="96"/>
    <n v="96"/>
    <x v="3"/>
    <d v="2017-03-28T00:00:00"/>
    <x v="11"/>
    <n v="5011576"/>
    <n v="96"/>
    <n v="1"/>
  </r>
  <r>
    <s v="COUNTY"/>
    <x v="148"/>
    <s v="939003"/>
    <n v="96"/>
    <n v="96"/>
    <x v="3"/>
    <d v="2017-03-29T00:00:00"/>
    <x v="11"/>
    <n v="5011584"/>
    <n v="96"/>
    <n v="1"/>
  </r>
  <r>
    <s v="COUNTY"/>
    <x v="148"/>
    <s v="939007"/>
    <n v="96"/>
    <n v="96"/>
    <x v="3"/>
    <d v="2017-03-29T00:00:00"/>
    <x v="11"/>
    <n v="5791520"/>
    <n v="96"/>
    <n v="1"/>
  </r>
  <r>
    <s v="SpokCity"/>
    <x v="148"/>
    <s v="939009"/>
    <n v="96"/>
    <n v="96"/>
    <x v="3"/>
    <d v="2017-03-29T00:00:00"/>
    <x v="11"/>
    <n v="5011580"/>
    <n v="96"/>
    <n v="1"/>
  </r>
  <r>
    <s v="SpokCity"/>
    <x v="148"/>
    <s v="939012"/>
    <n v="96"/>
    <n v="96"/>
    <x v="3"/>
    <d v="2017-03-29T00:00:00"/>
    <x v="11"/>
    <n v="5011587"/>
    <n v="96"/>
    <n v="1"/>
  </r>
  <r>
    <s v="COUNTY"/>
    <x v="148"/>
    <s v="939016"/>
    <n v="96"/>
    <n v="96"/>
    <x v="3"/>
    <d v="2017-03-29T00:00:00"/>
    <x v="11"/>
    <n v="5011571"/>
    <n v="96"/>
    <n v="1"/>
  </r>
  <r>
    <s v="COUNTY"/>
    <x v="148"/>
    <s v="939018"/>
    <n v="96"/>
    <n v="96"/>
    <x v="3"/>
    <d v="2017-03-29T00:00:00"/>
    <x v="11"/>
    <n v="5011581"/>
    <n v="96"/>
    <n v="1"/>
  </r>
  <r>
    <s v="COUNTY"/>
    <x v="148"/>
    <s v="939027"/>
    <n v="96"/>
    <n v="96"/>
    <x v="3"/>
    <d v="2017-03-29T00:00:00"/>
    <x v="11"/>
    <n v="5011598"/>
    <n v="96"/>
    <n v="1"/>
  </r>
  <r>
    <s v="COUNTY"/>
    <x v="148"/>
    <s v="939133"/>
    <n v="96"/>
    <n v="96"/>
    <x v="3"/>
    <d v="2017-03-30T00:00:00"/>
    <x v="11"/>
    <n v="5011579"/>
    <n v="96"/>
    <n v="1"/>
  </r>
  <r>
    <s v="COUNTY"/>
    <x v="148"/>
    <s v="801348"/>
    <n v="96"/>
    <n v="96"/>
    <x v="3"/>
    <d v="2016-05-19T00:00:00"/>
    <x v="1"/>
    <n v="5731450"/>
    <n v="96"/>
    <n v="1"/>
  </r>
  <r>
    <s v="COUNTY"/>
    <x v="148"/>
    <s v="853116"/>
    <n v="96"/>
    <n v="96"/>
    <x v="3"/>
    <d v="2016-09-01T00:00:00"/>
    <x v="5"/>
    <n v="5765370"/>
    <n v="96"/>
    <n v="1"/>
  </r>
  <r>
    <s v="COUNTY"/>
    <x v="148"/>
    <s v="856481"/>
    <n v="96"/>
    <n v="96"/>
    <x v="3"/>
    <d v="2016-09-19T00:00:00"/>
    <x v="5"/>
    <n v="5011579"/>
    <n v="96"/>
    <n v="1"/>
  </r>
  <r>
    <s v="COUNTY"/>
    <x v="148"/>
    <s v="891964"/>
    <n v="96"/>
    <n v="96"/>
    <x v="3"/>
    <d v="2016-12-08T00:00:00"/>
    <x v="8"/>
    <n v="5783120"/>
    <n v="96"/>
    <n v="1"/>
  </r>
  <r>
    <s v="COUNTY"/>
    <x v="148"/>
    <s v="929861"/>
    <n v="96"/>
    <n v="96"/>
    <x v="3"/>
    <d v="2017-03-09T00:00:00"/>
    <x v="11"/>
    <n v="5784200"/>
    <n v="96"/>
    <n v="1"/>
  </r>
  <r>
    <s v="COUNTY"/>
    <x v="149"/>
    <s v="782367"/>
    <n v="136"/>
    <n v="136"/>
    <x v="3"/>
    <d v="2016-04-01T00:00:00"/>
    <x v="0"/>
    <n v="5011575"/>
    <n v="136"/>
    <n v="1"/>
  </r>
  <r>
    <s v="AWH"/>
    <x v="149"/>
    <s v="782399"/>
    <n v="136"/>
    <n v="136"/>
    <x v="3"/>
    <d v="2016-04-04T00:00:00"/>
    <x v="0"/>
    <n v="5012682"/>
    <n v="136"/>
    <n v="1"/>
  </r>
  <r>
    <s v="COUNTY"/>
    <x v="149"/>
    <s v="782483"/>
    <n v="136"/>
    <n v="136"/>
    <x v="3"/>
    <d v="2016-04-07T00:00:00"/>
    <x v="0"/>
    <n v="5708310"/>
    <n v="136"/>
    <n v="1"/>
  </r>
  <r>
    <s v="COUNTY"/>
    <x v="149"/>
    <s v="782503"/>
    <n v="136"/>
    <n v="136"/>
    <x v="3"/>
    <d v="2016-04-08T00:00:00"/>
    <x v="0"/>
    <n v="5011575"/>
    <n v="136"/>
    <n v="1"/>
  </r>
  <r>
    <s v="COUNTY"/>
    <x v="149"/>
    <s v="785403"/>
    <n v="136"/>
    <n v="136"/>
    <x v="3"/>
    <d v="2016-04-12T00:00:00"/>
    <x v="0"/>
    <n v="5708310"/>
    <n v="136"/>
    <n v="1"/>
  </r>
  <r>
    <s v="COUNTY"/>
    <x v="149"/>
    <s v="786622"/>
    <n v="136"/>
    <n v="136"/>
    <x v="3"/>
    <d v="2016-04-14T00:00:00"/>
    <x v="0"/>
    <n v="5708310"/>
    <n v="136"/>
    <n v="1"/>
  </r>
  <r>
    <s v="COUNTY"/>
    <x v="149"/>
    <s v="786756"/>
    <n v="136"/>
    <n v="136"/>
    <x v="3"/>
    <d v="2016-04-15T00:00:00"/>
    <x v="0"/>
    <n v="5011575"/>
    <n v="136"/>
    <n v="1"/>
  </r>
  <r>
    <s v="COUNTY"/>
    <x v="149"/>
    <s v="786985"/>
    <n v="136"/>
    <n v="136"/>
    <x v="3"/>
    <d v="2016-04-19T00:00:00"/>
    <x v="0"/>
    <n v="5708310"/>
    <n v="136"/>
    <n v="1"/>
  </r>
  <r>
    <s v="COUNTY"/>
    <x v="149"/>
    <s v="788306"/>
    <n v="136"/>
    <n v="136"/>
    <x v="3"/>
    <d v="2016-04-21T00:00:00"/>
    <x v="0"/>
    <n v="5708310"/>
    <n v="136"/>
    <n v="1"/>
  </r>
  <r>
    <s v="COUNTY"/>
    <x v="149"/>
    <s v="788334"/>
    <n v="136"/>
    <n v="136"/>
    <x v="3"/>
    <d v="2016-04-22T00:00:00"/>
    <x v="0"/>
    <n v="5011575"/>
    <n v="136"/>
    <n v="1"/>
  </r>
  <r>
    <s v="AWH"/>
    <x v="149"/>
    <s v="788356"/>
    <n v="136"/>
    <n v="136"/>
    <x v="3"/>
    <d v="2016-04-25T00:00:00"/>
    <x v="0"/>
    <n v="5012682"/>
    <n v="136"/>
    <n v="1"/>
  </r>
  <r>
    <s v="COUNTY"/>
    <x v="149"/>
    <s v="788405"/>
    <n v="136"/>
    <n v="136"/>
    <x v="3"/>
    <d v="2016-04-26T00:00:00"/>
    <x v="0"/>
    <n v="5708310"/>
    <n v="136"/>
    <n v="1"/>
  </r>
  <r>
    <s v="COUNTY"/>
    <x v="149"/>
    <s v="788458"/>
    <n v="136"/>
    <n v="136"/>
    <x v="3"/>
    <d v="2016-04-28T00:00:00"/>
    <x v="0"/>
    <n v="5708310"/>
    <n v="136"/>
    <n v="1"/>
  </r>
  <r>
    <s v="COUNTY"/>
    <x v="149"/>
    <s v="789130"/>
    <n v="136"/>
    <n v="136"/>
    <x v="3"/>
    <d v="2016-04-29T00:00:00"/>
    <x v="0"/>
    <n v="5011575"/>
    <n v="136"/>
    <n v="1"/>
  </r>
  <r>
    <s v="COUNTY"/>
    <x v="149"/>
    <s v="797638"/>
    <n v="136"/>
    <n v="136"/>
    <x v="3"/>
    <d v="2016-05-02T00:00:00"/>
    <x v="1"/>
    <n v="5777930"/>
    <n v="136"/>
    <n v="1"/>
  </r>
  <r>
    <s v="COUNTY"/>
    <x v="149"/>
    <s v="798311"/>
    <n v="136"/>
    <n v="136"/>
    <x v="3"/>
    <d v="2016-05-03T00:00:00"/>
    <x v="1"/>
    <n v="5708310"/>
    <n v="136"/>
    <n v="1"/>
  </r>
  <r>
    <s v="COUNTY"/>
    <x v="149"/>
    <s v="798402"/>
    <n v="136"/>
    <n v="136"/>
    <x v="3"/>
    <d v="2016-05-05T00:00:00"/>
    <x v="1"/>
    <n v="5708310"/>
    <n v="136"/>
    <n v="1"/>
  </r>
  <r>
    <s v="COUNTY"/>
    <x v="149"/>
    <s v="798426"/>
    <n v="136"/>
    <n v="136"/>
    <x v="3"/>
    <d v="2016-05-06T00:00:00"/>
    <x v="1"/>
    <n v="5011575"/>
    <n v="136"/>
    <n v="1"/>
  </r>
  <r>
    <s v="COUNTY"/>
    <x v="149"/>
    <s v="801120"/>
    <n v="136"/>
    <n v="136"/>
    <x v="3"/>
    <d v="2016-05-10T00:00:00"/>
    <x v="1"/>
    <n v="5708310"/>
    <n v="136"/>
    <n v="1"/>
  </r>
  <r>
    <s v="COUNTY"/>
    <x v="149"/>
    <s v="801140"/>
    <n v="136"/>
    <n v="136"/>
    <x v="3"/>
    <d v="2016-05-10T00:00:00"/>
    <x v="1"/>
    <n v="5777930"/>
    <n v="136"/>
    <n v="1"/>
  </r>
  <r>
    <s v="COUNTY"/>
    <x v="149"/>
    <s v="801181"/>
    <n v="136"/>
    <n v="136"/>
    <x v="3"/>
    <d v="2016-05-12T00:00:00"/>
    <x v="1"/>
    <n v="5708310"/>
    <n v="136"/>
    <n v="1"/>
  </r>
  <r>
    <s v="COUNTY"/>
    <x v="149"/>
    <s v="801215"/>
    <n v="136"/>
    <n v="136"/>
    <x v="3"/>
    <d v="2016-05-13T00:00:00"/>
    <x v="1"/>
    <n v="5011575"/>
    <n v="136"/>
    <n v="1"/>
  </r>
  <r>
    <s v="AWH"/>
    <x v="149"/>
    <s v="801222"/>
    <n v="136"/>
    <n v="136"/>
    <x v="3"/>
    <d v="2016-05-16T00:00:00"/>
    <x v="1"/>
    <n v="5012682"/>
    <n v="136"/>
    <n v="1"/>
  </r>
  <r>
    <s v="COUNTY"/>
    <x v="149"/>
    <s v="801252"/>
    <n v="136"/>
    <n v="136"/>
    <x v="3"/>
    <d v="2016-05-17T00:00:00"/>
    <x v="1"/>
    <n v="5708310"/>
    <n v="136"/>
    <n v="1"/>
  </r>
  <r>
    <s v="COUNTY"/>
    <x v="149"/>
    <s v="801272"/>
    <n v="136"/>
    <n v="136"/>
    <x v="3"/>
    <d v="2016-05-17T00:00:00"/>
    <x v="1"/>
    <n v="5777930"/>
    <n v="136"/>
    <n v="1"/>
  </r>
  <r>
    <s v="COUNTY"/>
    <x v="149"/>
    <s v="801333"/>
    <n v="136"/>
    <n v="136"/>
    <x v="3"/>
    <d v="2016-05-19T00:00:00"/>
    <x v="1"/>
    <n v="5708310"/>
    <n v="136"/>
    <n v="1"/>
  </r>
  <r>
    <s v="COUNTY"/>
    <x v="149"/>
    <s v="801367"/>
    <n v="136"/>
    <n v="136"/>
    <x v="3"/>
    <d v="2016-05-20T00:00:00"/>
    <x v="1"/>
    <n v="5011575"/>
    <n v="136"/>
    <n v="1"/>
  </r>
  <r>
    <s v="COUNTY"/>
    <x v="149"/>
    <s v="801412"/>
    <n v="136"/>
    <n v="136"/>
    <x v="3"/>
    <d v="2016-05-24T00:00:00"/>
    <x v="1"/>
    <n v="5708310"/>
    <n v="136"/>
    <n v="1"/>
  </r>
  <r>
    <s v="COUNTY"/>
    <x v="149"/>
    <s v="801476"/>
    <n v="136"/>
    <n v="136"/>
    <x v="3"/>
    <d v="2016-05-26T00:00:00"/>
    <x v="1"/>
    <n v="5708310"/>
    <n v="136"/>
    <n v="1"/>
  </r>
  <r>
    <s v="COUNTY"/>
    <x v="149"/>
    <s v="801971"/>
    <n v="136"/>
    <n v="136"/>
    <x v="3"/>
    <d v="2016-05-27T00:00:00"/>
    <x v="1"/>
    <n v="5011575"/>
    <n v="136"/>
    <n v="1"/>
  </r>
  <r>
    <s v="COUNTY"/>
    <x v="149"/>
    <s v="803143"/>
    <n v="136"/>
    <n v="136"/>
    <x v="3"/>
    <d v="2016-05-31T00:00:00"/>
    <x v="1"/>
    <n v="5708310"/>
    <n v="136"/>
    <n v="1"/>
  </r>
  <r>
    <s v="COUNTY"/>
    <x v="149"/>
    <s v="809066"/>
    <n v="136"/>
    <n v="136"/>
    <x v="3"/>
    <d v="2016-06-01T00:00:00"/>
    <x v="2"/>
    <n v="5777930"/>
    <n v="136"/>
    <n v="1"/>
  </r>
  <r>
    <s v="COUNTY"/>
    <x v="149"/>
    <s v="810486"/>
    <n v="136"/>
    <n v="136"/>
    <x v="3"/>
    <d v="2016-06-03T00:00:00"/>
    <x v="2"/>
    <n v="5011575"/>
    <n v="136"/>
    <n v="1"/>
  </r>
  <r>
    <s v="AWH"/>
    <x v="149"/>
    <s v="810545"/>
    <n v="136"/>
    <n v="136"/>
    <x v="3"/>
    <d v="2016-06-06T00:00:00"/>
    <x v="2"/>
    <n v="5012682"/>
    <n v="136"/>
    <n v="1"/>
  </r>
  <r>
    <s v="COUNTY"/>
    <x v="149"/>
    <s v="810994"/>
    <n v="136"/>
    <n v="136"/>
    <x v="3"/>
    <d v="2016-06-07T00:00:00"/>
    <x v="2"/>
    <n v="5708310"/>
    <n v="136"/>
    <n v="1"/>
  </r>
  <r>
    <s v="COUNTY"/>
    <x v="149"/>
    <s v="813276"/>
    <n v="136"/>
    <n v="136"/>
    <x v="3"/>
    <d v="2016-06-08T00:00:00"/>
    <x v="2"/>
    <n v="5777930"/>
    <n v="136"/>
    <n v="1"/>
  </r>
  <r>
    <s v="COUNTY"/>
    <x v="149"/>
    <s v="813388"/>
    <n v="136"/>
    <n v="136"/>
    <x v="3"/>
    <d v="2016-06-09T00:00:00"/>
    <x v="2"/>
    <n v="5708310"/>
    <n v="136"/>
    <n v="1"/>
  </r>
  <r>
    <s v="COUNTY"/>
    <x v="149"/>
    <s v="815323"/>
    <n v="136"/>
    <n v="136"/>
    <x v="3"/>
    <d v="2016-06-10T00:00:00"/>
    <x v="2"/>
    <n v="5011575"/>
    <n v="136"/>
    <n v="1"/>
  </r>
  <r>
    <s v="COUNTY"/>
    <x v="149"/>
    <s v="815592"/>
    <n v="136"/>
    <n v="136"/>
    <x v="3"/>
    <d v="2016-06-14T00:00:00"/>
    <x v="2"/>
    <n v="5708310"/>
    <n v="136"/>
    <n v="1"/>
  </r>
  <r>
    <s v="COUNTY"/>
    <x v="149"/>
    <s v="815663"/>
    <n v="136"/>
    <n v="136"/>
    <x v="3"/>
    <d v="2016-06-15T00:00:00"/>
    <x v="2"/>
    <n v="5777930"/>
    <n v="136"/>
    <n v="1"/>
  </r>
  <r>
    <s v="COUNTY"/>
    <x v="149"/>
    <s v="815817"/>
    <n v="136"/>
    <n v="136"/>
    <x v="3"/>
    <d v="2016-06-16T00:00:00"/>
    <x v="2"/>
    <n v="5708310"/>
    <n v="136"/>
    <n v="1"/>
  </r>
  <r>
    <s v="COUNTY"/>
    <x v="149"/>
    <s v="815838"/>
    <n v="136"/>
    <n v="136"/>
    <x v="3"/>
    <d v="2016-06-17T00:00:00"/>
    <x v="2"/>
    <n v="5011575"/>
    <n v="136"/>
    <n v="1"/>
  </r>
  <r>
    <s v="COUNTY"/>
    <x v="149"/>
    <s v="816611"/>
    <n v="136"/>
    <n v="136"/>
    <x v="3"/>
    <d v="2016-06-21T00:00:00"/>
    <x v="2"/>
    <n v="5708310"/>
    <n v="136"/>
    <n v="1"/>
  </r>
  <r>
    <s v="COUNTY"/>
    <x v="149"/>
    <s v="817078"/>
    <n v="136"/>
    <n v="136"/>
    <x v="3"/>
    <d v="2016-06-23T00:00:00"/>
    <x v="2"/>
    <n v="5708310"/>
    <n v="136"/>
    <n v="1"/>
  </r>
  <r>
    <s v="COUNTY"/>
    <x v="149"/>
    <s v="817095"/>
    <n v="136"/>
    <n v="136"/>
    <x v="3"/>
    <d v="2016-06-24T00:00:00"/>
    <x v="2"/>
    <n v="5011575"/>
    <n v="136"/>
    <n v="1"/>
  </r>
  <r>
    <s v="COUNTY"/>
    <x v="149"/>
    <s v="817119"/>
    <n v="136"/>
    <n v="136"/>
    <x v="3"/>
    <d v="2016-06-24T00:00:00"/>
    <x v="2"/>
    <n v="5777930"/>
    <n v="136"/>
    <n v="1"/>
  </r>
  <r>
    <s v="AWH"/>
    <x v="149"/>
    <s v="817126"/>
    <n v="136"/>
    <n v="136"/>
    <x v="3"/>
    <d v="2016-06-27T00:00:00"/>
    <x v="2"/>
    <n v="5012682"/>
    <n v="136"/>
    <n v="1"/>
  </r>
  <r>
    <s v="COUNTY"/>
    <x v="149"/>
    <s v="817287"/>
    <n v="136"/>
    <n v="136"/>
    <x v="3"/>
    <d v="2016-06-28T00:00:00"/>
    <x v="2"/>
    <n v="5708310"/>
    <n v="136"/>
    <n v="1"/>
  </r>
  <r>
    <s v="COUNTY"/>
    <x v="149"/>
    <s v="817885"/>
    <n v="136"/>
    <n v="136"/>
    <x v="3"/>
    <d v="2016-06-30T00:00:00"/>
    <x v="2"/>
    <n v="5708310"/>
    <n v="136"/>
    <n v="1"/>
  </r>
  <r>
    <s v="COUNTY"/>
    <x v="149"/>
    <s v="820418"/>
    <n v="136"/>
    <n v="136"/>
    <x v="3"/>
    <d v="2016-07-01T00:00:00"/>
    <x v="3"/>
    <n v="5011575"/>
    <n v="136"/>
    <n v="1"/>
  </r>
  <r>
    <s v="COUNTY"/>
    <x v="149"/>
    <s v="827704"/>
    <n v="136"/>
    <n v="136"/>
    <x v="3"/>
    <d v="2016-07-05T00:00:00"/>
    <x v="3"/>
    <n v="5708310"/>
    <n v="136"/>
    <n v="1"/>
  </r>
  <r>
    <s v="COUNTY"/>
    <x v="149"/>
    <s v="828452"/>
    <n v="136"/>
    <n v="136"/>
    <x v="3"/>
    <d v="2016-07-06T00:00:00"/>
    <x v="3"/>
    <n v="5777930"/>
    <n v="136"/>
    <n v="1"/>
  </r>
  <r>
    <s v="COUNTY"/>
    <x v="149"/>
    <s v="828515"/>
    <n v="136"/>
    <n v="136"/>
    <x v="3"/>
    <d v="2016-07-07T00:00:00"/>
    <x v="3"/>
    <n v="5708310"/>
    <n v="136"/>
    <n v="1"/>
  </r>
  <r>
    <s v="COUNTY"/>
    <x v="149"/>
    <s v="828547"/>
    <n v="136"/>
    <n v="136"/>
    <x v="3"/>
    <d v="2016-07-08T00:00:00"/>
    <x v="3"/>
    <n v="5011575"/>
    <n v="136"/>
    <n v="1"/>
  </r>
  <r>
    <s v="COUNTY"/>
    <x v="149"/>
    <s v="829041"/>
    <n v="136"/>
    <n v="136"/>
    <x v="3"/>
    <d v="2016-07-12T00:00:00"/>
    <x v="3"/>
    <n v="5777930"/>
    <n v="136"/>
    <n v="1"/>
  </r>
  <r>
    <s v="COUNTY"/>
    <x v="149"/>
    <s v="829069"/>
    <n v="136"/>
    <n v="136"/>
    <x v="3"/>
    <d v="2016-07-12T00:00:00"/>
    <x v="3"/>
    <n v="5708310"/>
    <n v="136"/>
    <n v="1"/>
  </r>
  <r>
    <s v="COUNTY"/>
    <x v="149"/>
    <s v="829278"/>
    <n v="136"/>
    <n v="136"/>
    <x v="3"/>
    <d v="2016-07-14T00:00:00"/>
    <x v="3"/>
    <n v="5708310"/>
    <n v="136"/>
    <n v="1"/>
  </r>
  <r>
    <s v="COUNTY"/>
    <x v="149"/>
    <s v="829413"/>
    <n v="136"/>
    <n v="136"/>
    <x v="3"/>
    <d v="2016-07-15T00:00:00"/>
    <x v="3"/>
    <n v="5011575"/>
    <n v="136"/>
    <n v="1"/>
  </r>
  <r>
    <s v="AWH"/>
    <x v="149"/>
    <s v="830207"/>
    <n v="136"/>
    <n v="136"/>
    <x v="3"/>
    <d v="2016-07-18T00:00:00"/>
    <x v="3"/>
    <n v="5012682"/>
    <n v="136"/>
    <n v="1"/>
  </r>
  <r>
    <s v="COUNTY"/>
    <x v="149"/>
    <s v="830248"/>
    <n v="136"/>
    <n v="136"/>
    <x v="3"/>
    <d v="2016-07-19T00:00:00"/>
    <x v="3"/>
    <n v="5708310"/>
    <n v="136"/>
    <n v="1"/>
  </r>
  <r>
    <s v="COUNTY"/>
    <x v="149"/>
    <s v="830325"/>
    <n v="136"/>
    <n v="136"/>
    <x v="3"/>
    <d v="2016-07-21T00:00:00"/>
    <x v="3"/>
    <n v="5708310"/>
    <n v="136"/>
    <n v="1"/>
  </r>
  <r>
    <s v="COUNTY"/>
    <x v="149"/>
    <s v="830353"/>
    <n v="136"/>
    <n v="136"/>
    <x v="3"/>
    <d v="2016-07-22T00:00:00"/>
    <x v="3"/>
    <n v="5011575"/>
    <n v="136"/>
    <n v="1"/>
  </r>
  <r>
    <s v="COUNTY"/>
    <x v="149"/>
    <s v="830376"/>
    <n v="136"/>
    <n v="136"/>
    <x v="3"/>
    <d v="2016-07-22T00:00:00"/>
    <x v="3"/>
    <n v="5777930"/>
    <n v="136"/>
    <n v="1"/>
  </r>
  <r>
    <s v="COUNTY"/>
    <x v="149"/>
    <s v="830436"/>
    <n v="136"/>
    <n v="136"/>
    <x v="3"/>
    <d v="2016-07-26T00:00:00"/>
    <x v="3"/>
    <n v="5708310"/>
    <n v="136"/>
    <n v="1"/>
  </r>
  <r>
    <s v="COUNTY"/>
    <x v="149"/>
    <s v="830477"/>
    <n v="136"/>
    <n v="136"/>
    <x v="3"/>
    <d v="2016-07-28T00:00:00"/>
    <x v="3"/>
    <n v="5708310"/>
    <n v="136"/>
    <n v="1"/>
  </r>
  <r>
    <s v="COUNTY"/>
    <x v="149"/>
    <s v="830645"/>
    <n v="136"/>
    <n v="136"/>
    <x v="3"/>
    <d v="2016-07-29T00:00:00"/>
    <x v="3"/>
    <n v="5011575"/>
    <n v="136"/>
    <n v="1"/>
  </r>
  <r>
    <s v="COUNTY"/>
    <x v="149"/>
    <s v="836504"/>
    <n v="136"/>
    <n v="136"/>
    <x v="3"/>
    <d v="2016-08-02T00:00:00"/>
    <x v="4"/>
    <n v="5708310"/>
    <n v="136"/>
    <n v="1"/>
  </r>
  <r>
    <s v="COUNTY"/>
    <x v="149"/>
    <s v="840117"/>
    <n v="136"/>
    <n v="136"/>
    <x v="3"/>
    <d v="2016-08-04T00:00:00"/>
    <x v="4"/>
    <n v="5708310"/>
    <n v="136"/>
    <n v="1"/>
  </r>
  <r>
    <s v="COUNTY"/>
    <x v="149"/>
    <s v="840381"/>
    <n v="136"/>
    <n v="136"/>
    <x v="3"/>
    <d v="2016-08-05T00:00:00"/>
    <x v="4"/>
    <n v="5777930"/>
    <n v="136"/>
    <n v="1"/>
  </r>
  <r>
    <s v="COUNTY"/>
    <x v="149"/>
    <s v="840404"/>
    <n v="136"/>
    <n v="136"/>
    <x v="3"/>
    <d v="2016-08-05T00:00:00"/>
    <x v="4"/>
    <n v="5011575"/>
    <n v="136"/>
    <n v="1"/>
  </r>
  <r>
    <s v="AWH"/>
    <x v="149"/>
    <s v="840406"/>
    <n v="136"/>
    <n v="136"/>
    <x v="3"/>
    <d v="2016-08-05T00:00:00"/>
    <x v="4"/>
    <n v="5012682"/>
    <n v="136"/>
    <n v="1"/>
  </r>
  <r>
    <s v="COUNTY"/>
    <x v="149"/>
    <s v="840461"/>
    <n v="136"/>
    <n v="136"/>
    <x v="3"/>
    <d v="2016-08-09T00:00:00"/>
    <x v="4"/>
    <n v="5708310"/>
    <n v="136"/>
    <n v="1"/>
  </r>
  <r>
    <s v="COUNTY"/>
    <x v="149"/>
    <s v="840983"/>
    <n v="136"/>
    <n v="136"/>
    <x v="3"/>
    <d v="2016-08-11T00:00:00"/>
    <x v="4"/>
    <n v="5708310"/>
    <n v="136"/>
    <n v="1"/>
  </r>
  <r>
    <s v="COUNTY"/>
    <x v="149"/>
    <s v="841029"/>
    <n v="136"/>
    <n v="136"/>
    <x v="3"/>
    <d v="2016-08-12T00:00:00"/>
    <x v="4"/>
    <n v="5011575"/>
    <n v="136"/>
    <n v="1"/>
  </r>
  <r>
    <s v="COUNTY"/>
    <x v="149"/>
    <s v="841625"/>
    <n v="136"/>
    <n v="136"/>
    <x v="3"/>
    <d v="2016-08-12T00:00:00"/>
    <x v="4"/>
    <n v="5777930"/>
    <n v="136"/>
    <n v="1"/>
  </r>
  <r>
    <s v="COUNTY"/>
    <x v="149"/>
    <s v="843369"/>
    <n v="136"/>
    <n v="136"/>
    <x v="3"/>
    <d v="2016-08-16T00:00:00"/>
    <x v="4"/>
    <n v="5708310"/>
    <n v="136"/>
    <n v="1"/>
  </r>
  <r>
    <s v="COUNTY"/>
    <x v="149"/>
    <s v="843463"/>
    <n v="136"/>
    <n v="136"/>
    <x v="3"/>
    <d v="2016-08-18T00:00:00"/>
    <x v="4"/>
    <n v="5708310"/>
    <n v="136"/>
    <n v="1"/>
  </r>
  <r>
    <s v="COUNTY"/>
    <x v="149"/>
    <s v="843474"/>
    <n v="136"/>
    <n v="136"/>
    <x v="3"/>
    <d v="2016-08-19T00:00:00"/>
    <x v="4"/>
    <n v="5011575"/>
    <n v="136"/>
    <n v="1"/>
  </r>
  <r>
    <s v="COUNTY"/>
    <x v="149"/>
    <s v="843553"/>
    <n v="136"/>
    <n v="136"/>
    <x v="3"/>
    <d v="2016-08-23T00:00:00"/>
    <x v="4"/>
    <n v="5708310"/>
    <n v="136"/>
    <n v="1"/>
  </r>
  <r>
    <s v="AWH"/>
    <x v="149"/>
    <s v="843557"/>
    <n v="136"/>
    <n v="136"/>
    <x v="3"/>
    <d v="2016-08-23T00:00:00"/>
    <x v="4"/>
    <n v="5012682"/>
    <n v="136"/>
    <n v="1"/>
  </r>
  <r>
    <s v="COUNTY"/>
    <x v="149"/>
    <s v="843704"/>
    <n v="136"/>
    <n v="136"/>
    <x v="3"/>
    <d v="2016-08-24T00:00:00"/>
    <x v="4"/>
    <n v="5777930"/>
    <n v="136"/>
    <n v="1"/>
  </r>
  <r>
    <s v="COUNTY"/>
    <x v="149"/>
    <s v="844715"/>
    <n v="136"/>
    <n v="136"/>
    <x v="3"/>
    <d v="2016-08-26T00:00:00"/>
    <x v="4"/>
    <n v="5011575"/>
    <n v="136"/>
    <n v="1"/>
  </r>
  <r>
    <s v="COUNTY"/>
    <x v="149"/>
    <s v="845692"/>
    <n v="136"/>
    <n v="136"/>
    <x v="3"/>
    <d v="2016-08-30T00:00:00"/>
    <x v="4"/>
    <n v="5708310"/>
    <n v="136"/>
    <n v="1"/>
  </r>
  <r>
    <s v="COUNTY"/>
    <x v="149"/>
    <s v="853134"/>
    <n v="136"/>
    <n v="136"/>
    <x v="3"/>
    <d v="2016-09-01T00:00:00"/>
    <x v="5"/>
    <n v="5708310"/>
    <n v="136"/>
    <n v="1"/>
  </r>
  <r>
    <s v="COUNTY"/>
    <x v="149"/>
    <s v="853168"/>
    <n v="136"/>
    <n v="136"/>
    <x v="3"/>
    <d v="2016-09-02T00:00:00"/>
    <x v="5"/>
    <n v="5011575"/>
    <n v="136"/>
    <n v="1"/>
  </r>
  <r>
    <s v="COUNTY"/>
    <x v="149"/>
    <s v="853197"/>
    <n v="136"/>
    <n v="136"/>
    <x v="3"/>
    <d v="2016-09-06T00:00:00"/>
    <x v="5"/>
    <n v="5708310"/>
    <n v="136"/>
    <n v="1"/>
  </r>
  <r>
    <s v="COUNTY"/>
    <x v="149"/>
    <s v="853243"/>
    <n v="136"/>
    <n v="136"/>
    <x v="3"/>
    <d v="2016-09-07T00:00:00"/>
    <x v="5"/>
    <n v="5777930"/>
    <n v="136"/>
    <n v="1"/>
  </r>
  <r>
    <s v="COUNTY"/>
    <x v="149"/>
    <s v="853265"/>
    <n v="136"/>
    <n v="136"/>
    <x v="3"/>
    <d v="2016-09-08T00:00:00"/>
    <x v="5"/>
    <n v="5708310"/>
    <n v="136"/>
    <n v="1"/>
  </r>
  <r>
    <s v="COUNTY"/>
    <x v="149"/>
    <s v="853298"/>
    <n v="136"/>
    <n v="136"/>
    <x v="3"/>
    <d v="2016-09-09T00:00:00"/>
    <x v="5"/>
    <n v="5011575"/>
    <n v="136"/>
    <n v="1"/>
  </r>
  <r>
    <s v="AWH"/>
    <x v="149"/>
    <s v="853300"/>
    <n v="136"/>
    <n v="136"/>
    <x v="3"/>
    <d v="2016-09-09T00:00:00"/>
    <x v="5"/>
    <n v="5012682"/>
    <n v="136"/>
    <n v="1"/>
  </r>
  <r>
    <s v="COUNTY"/>
    <x v="149"/>
    <s v="855672"/>
    <n v="136"/>
    <n v="136"/>
    <x v="3"/>
    <d v="2016-09-13T00:00:00"/>
    <x v="5"/>
    <n v="5708310"/>
    <n v="136"/>
    <n v="1"/>
  </r>
  <r>
    <s v="COUNTY"/>
    <x v="149"/>
    <s v="856340"/>
    <n v="136"/>
    <n v="136"/>
    <x v="3"/>
    <d v="2016-09-15T00:00:00"/>
    <x v="5"/>
    <n v="5708310"/>
    <n v="136"/>
    <n v="1"/>
  </r>
  <r>
    <s v="COUNTY"/>
    <x v="149"/>
    <s v="856420"/>
    <n v="136"/>
    <n v="136"/>
    <x v="3"/>
    <d v="2016-09-16T00:00:00"/>
    <x v="5"/>
    <n v="5777930"/>
    <n v="136"/>
    <n v="1"/>
  </r>
  <r>
    <s v="COUNTY"/>
    <x v="149"/>
    <s v="858388"/>
    <n v="136"/>
    <n v="136"/>
    <x v="3"/>
    <d v="2016-09-16T00:00:00"/>
    <x v="5"/>
    <n v="5011575"/>
    <n v="136"/>
    <n v="1"/>
  </r>
  <r>
    <s v="COUNTY"/>
    <x v="149"/>
    <s v="861717"/>
    <n v="136"/>
    <n v="136"/>
    <x v="3"/>
    <d v="2016-09-20T00:00:00"/>
    <x v="5"/>
    <n v="5708310"/>
    <n v="136"/>
    <n v="1"/>
  </r>
  <r>
    <s v="COUNTY"/>
    <x v="149"/>
    <s v="858735"/>
    <n v="136"/>
    <n v="136"/>
    <x v="3"/>
    <d v="2016-09-22T00:00:00"/>
    <x v="5"/>
    <n v="5708310"/>
    <n v="136"/>
    <n v="1"/>
  </r>
  <r>
    <s v="COUNTY"/>
    <x v="149"/>
    <s v="858780"/>
    <n v="136"/>
    <n v="136"/>
    <x v="3"/>
    <d v="2016-09-23T00:00:00"/>
    <x v="5"/>
    <n v="5011575"/>
    <n v="136"/>
    <n v="1"/>
  </r>
  <r>
    <s v="COUNTY"/>
    <x v="149"/>
    <s v="860595"/>
    <n v="136"/>
    <n v="136"/>
    <x v="3"/>
    <d v="2016-09-27T00:00:00"/>
    <x v="5"/>
    <n v="5777930"/>
    <n v="136"/>
    <n v="1"/>
  </r>
  <r>
    <s v="COUNTY"/>
    <x v="149"/>
    <s v="860616"/>
    <n v="136"/>
    <n v="136"/>
    <x v="3"/>
    <d v="2016-09-27T00:00:00"/>
    <x v="5"/>
    <n v="5708310"/>
    <n v="136"/>
    <n v="1"/>
  </r>
  <r>
    <s v="AWH"/>
    <x v="149"/>
    <s v="860630"/>
    <n v="136"/>
    <n v="136"/>
    <x v="3"/>
    <d v="2016-09-28T00:00:00"/>
    <x v="5"/>
    <n v="5012682"/>
    <n v="136"/>
    <n v="1"/>
  </r>
  <r>
    <s v="COUNTY"/>
    <x v="149"/>
    <s v="860687"/>
    <n v="136"/>
    <n v="136"/>
    <x v="3"/>
    <d v="2016-09-29T00:00:00"/>
    <x v="5"/>
    <n v="5708310"/>
    <n v="136"/>
    <n v="1"/>
  </r>
  <r>
    <s v="COUNTY"/>
    <x v="149"/>
    <s v="860708"/>
    <n v="136"/>
    <n v="136"/>
    <x v="3"/>
    <d v="2016-09-30T00:00:00"/>
    <x v="5"/>
    <n v="5011575"/>
    <n v="136"/>
    <n v="1"/>
  </r>
  <r>
    <s v="COUNTY"/>
    <x v="149"/>
    <s v="866825"/>
    <n v="136"/>
    <n v="136"/>
    <x v="3"/>
    <d v="2016-10-04T00:00:00"/>
    <x v="6"/>
    <n v="5708310"/>
    <n v="136"/>
    <n v="1"/>
  </r>
  <r>
    <s v="COUNTY"/>
    <x v="149"/>
    <s v="871424"/>
    <n v="136"/>
    <n v="136"/>
    <x v="3"/>
    <d v="2016-10-06T00:00:00"/>
    <x v="6"/>
    <n v="5708310"/>
    <n v="136"/>
    <n v="1"/>
  </r>
  <r>
    <s v="COUNTY"/>
    <x v="149"/>
    <s v="866893"/>
    <n v="136"/>
    <n v="136"/>
    <x v="3"/>
    <d v="2016-10-07T00:00:00"/>
    <x v="6"/>
    <n v="5777930"/>
    <n v="136"/>
    <n v="1"/>
  </r>
  <r>
    <s v="COUNTY"/>
    <x v="149"/>
    <s v="866906"/>
    <n v="136"/>
    <n v="136"/>
    <x v="3"/>
    <d v="2016-10-07T00:00:00"/>
    <x v="6"/>
    <n v="5011575"/>
    <n v="136"/>
    <n v="1"/>
  </r>
  <r>
    <s v="COUNTY"/>
    <x v="149"/>
    <s v="869593"/>
    <n v="136"/>
    <n v="136"/>
    <x v="3"/>
    <d v="2016-10-13T00:00:00"/>
    <x v="6"/>
    <n v="5708310"/>
    <n v="136"/>
    <n v="1"/>
  </r>
  <r>
    <s v="COUNTY"/>
    <x v="149"/>
    <s v="869628"/>
    <n v="136"/>
    <n v="136"/>
    <x v="3"/>
    <d v="2016-10-14T00:00:00"/>
    <x v="6"/>
    <n v="5011575"/>
    <n v="136"/>
    <n v="1"/>
  </r>
  <r>
    <s v="COUNTY"/>
    <x v="149"/>
    <s v="869680"/>
    <n v="136"/>
    <n v="136"/>
    <x v="3"/>
    <d v="2016-10-18T00:00:00"/>
    <x v="6"/>
    <n v="5708310"/>
    <n v="136"/>
    <n v="1"/>
  </r>
  <r>
    <s v="AWH"/>
    <x v="149"/>
    <s v="875194"/>
    <n v="136"/>
    <n v="136"/>
    <x v="3"/>
    <d v="2016-10-18T00:00:00"/>
    <x v="6"/>
    <n v="5012682"/>
    <n v="136"/>
    <n v="1"/>
  </r>
  <r>
    <s v="COUNTY"/>
    <x v="149"/>
    <s v="869690"/>
    <n v="136"/>
    <n v="136"/>
    <x v="3"/>
    <d v="2016-10-19T00:00:00"/>
    <x v="6"/>
    <n v="5777930"/>
    <n v="136"/>
    <n v="1"/>
  </r>
  <r>
    <s v="COUNTY"/>
    <x v="149"/>
    <s v="871047"/>
    <n v="136"/>
    <n v="136"/>
    <x v="3"/>
    <d v="2016-10-20T00:00:00"/>
    <x v="6"/>
    <n v="5708310"/>
    <n v="136"/>
    <n v="1"/>
  </r>
  <r>
    <s v="COUNTY"/>
    <x v="149"/>
    <s v="871160"/>
    <n v="136"/>
    <n v="136"/>
    <x v="3"/>
    <d v="2016-10-21T00:00:00"/>
    <x v="6"/>
    <n v="5011575"/>
    <n v="136"/>
    <n v="1"/>
  </r>
  <r>
    <s v="COUNTY"/>
    <x v="149"/>
    <s v="872770"/>
    <n v="136"/>
    <n v="136"/>
    <x v="3"/>
    <d v="2016-10-25T00:00:00"/>
    <x v="6"/>
    <n v="5708310"/>
    <n v="136"/>
    <n v="1"/>
  </r>
  <r>
    <s v="COUNTY"/>
    <x v="149"/>
    <s v="872828"/>
    <n v="136"/>
    <n v="136"/>
    <x v="3"/>
    <d v="2016-10-27T00:00:00"/>
    <x v="6"/>
    <n v="5708310"/>
    <n v="136"/>
    <n v="1"/>
  </r>
  <r>
    <s v="COUNTY"/>
    <x v="149"/>
    <s v="872913"/>
    <n v="136"/>
    <n v="136"/>
    <x v="3"/>
    <d v="2016-10-28T00:00:00"/>
    <x v="6"/>
    <n v="5011575"/>
    <n v="136"/>
    <n v="1"/>
  </r>
  <r>
    <s v="COUNTY"/>
    <x v="149"/>
    <s v="874759"/>
    <n v="136"/>
    <n v="136"/>
    <x v="3"/>
    <d v="2016-10-31T00:00:00"/>
    <x v="6"/>
    <n v="5777930"/>
    <n v="136"/>
    <n v="1"/>
  </r>
  <r>
    <s v="AWH"/>
    <x v="149"/>
    <s v="878934"/>
    <n v="136"/>
    <n v="136"/>
    <x v="3"/>
    <d v="2016-11-01T00:00:00"/>
    <x v="7"/>
    <n v="5012682"/>
    <n v="136"/>
    <n v="1"/>
  </r>
  <r>
    <s v="COUNTY"/>
    <x v="149"/>
    <s v="878944"/>
    <n v="136"/>
    <n v="136"/>
    <x v="3"/>
    <d v="2016-11-01T00:00:00"/>
    <x v="7"/>
    <n v="5708310"/>
    <n v="136"/>
    <n v="1"/>
  </r>
  <r>
    <s v="COUNTY"/>
    <x v="149"/>
    <s v="879715"/>
    <n v="136"/>
    <n v="136"/>
    <x v="3"/>
    <d v="2016-11-03T00:00:00"/>
    <x v="7"/>
    <n v="5708310"/>
    <n v="136"/>
    <n v="1"/>
  </r>
  <r>
    <s v="COUNTY"/>
    <x v="149"/>
    <s v="879753"/>
    <n v="136"/>
    <n v="136"/>
    <x v="3"/>
    <d v="2016-11-04T00:00:00"/>
    <x v="7"/>
    <n v="5011575"/>
    <n v="136"/>
    <n v="1"/>
  </r>
  <r>
    <s v="COUNTY"/>
    <x v="149"/>
    <s v="879847"/>
    <n v="136"/>
    <n v="136"/>
    <x v="3"/>
    <d v="2016-11-08T00:00:00"/>
    <x v="7"/>
    <n v="5708310"/>
    <n v="136"/>
    <n v="1"/>
  </r>
  <r>
    <s v="COUNTY"/>
    <x v="149"/>
    <s v="880640"/>
    <n v="136"/>
    <n v="136"/>
    <x v="3"/>
    <d v="2016-11-10T00:00:00"/>
    <x v="7"/>
    <n v="5708310"/>
    <n v="136"/>
    <n v="1"/>
  </r>
  <r>
    <s v="COUNTY"/>
    <x v="149"/>
    <s v="880669"/>
    <n v="136"/>
    <n v="136"/>
    <x v="3"/>
    <d v="2016-11-11T00:00:00"/>
    <x v="7"/>
    <n v="5011575"/>
    <n v="136"/>
    <n v="1"/>
  </r>
  <r>
    <s v="COUNTY"/>
    <x v="149"/>
    <s v="881196"/>
    <n v="136"/>
    <n v="136"/>
    <x v="3"/>
    <d v="2016-11-14T00:00:00"/>
    <x v="7"/>
    <n v="5777930"/>
    <n v="136"/>
    <n v="1"/>
  </r>
  <r>
    <s v="COUNTY"/>
    <x v="149"/>
    <s v="881236"/>
    <n v="136"/>
    <n v="136"/>
    <x v="3"/>
    <d v="2016-11-15T00:00:00"/>
    <x v="7"/>
    <n v="5708310"/>
    <n v="136"/>
    <n v="1"/>
  </r>
  <r>
    <s v="COUNTY"/>
    <x v="149"/>
    <s v="883521"/>
    <n v="136"/>
    <n v="136"/>
    <x v="3"/>
    <d v="2016-11-17T00:00:00"/>
    <x v="7"/>
    <n v="5708310"/>
    <n v="136"/>
    <n v="1"/>
  </r>
  <r>
    <s v="COUNTY"/>
    <x v="149"/>
    <s v="886418"/>
    <n v="136"/>
    <n v="136"/>
    <x v="3"/>
    <d v="2016-11-18T00:00:00"/>
    <x v="7"/>
    <n v="5011575"/>
    <n v="136"/>
    <n v="1"/>
  </r>
  <r>
    <s v="COUNTY"/>
    <x v="149"/>
    <s v="886636"/>
    <n v="136"/>
    <n v="136"/>
    <x v="3"/>
    <d v="2016-11-22T00:00:00"/>
    <x v="7"/>
    <n v="5708310"/>
    <n v="136"/>
    <n v="1"/>
  </r>
  <r>
    <s v="AWH"/>
    <x v="149"/>
    <s v="886657"/>
    <n v="136"/>
    <n v="136"/>
    <x v="3"/>
    <d v="2016-11-22T00:00:00"/>
    <x v="7"/>
    <n v="5012682"/>
    <n v="136"/>
    <n v="1"/>
  </r>
  <r>
    <s v="COUNTY"/>
    <x v="149"/>
    <s v="886701"/>
    <n v="136"/>
    <n v="136"/>
    <x v="3"/>
    <d v="2016-11-25T00:00:00"/>
    <x v="7"/>
    <n v="5708310"/>
    <n v="136"/>
    <n v="1"/>
  </r>
  <r>
    <s v="COUNTY"/>
    <x v="149"/>
    <s v="886715"/>
    <n v="136"/>
    <n v="136"/>
    <x v="3"/>
    <d v="2016-11-25T00:00:00"/>
    <x v="7"/>
    <n v="5011575"/>
    <n v="136"/>
    <n v="1"/>
  </r>
  <r>
    <s v="COUNTY"/>
    <x v="149"/>
    <s v="886747"/>
    <n v="136"/>
    <n v="136"/>
    <x v="3"/>
    <d v="2016-11-28T00:00:00"/>
    <x v="7"/>
    <n v="5777930"/>
    <n v="136"/>
    <n v="1"/>
  </r>
  <r>
    <s v="COUNTY"/>
    <x v="149"/>
    <s v="887447"/>
    <n v="136"/>
    <n v="136"/>
    <x v="3"/>
    <d v="2016-11-29T00:00:00"/>
    <x v="7"/>
    <n v="5708310"/>
    <n v="136"/>
    <n v="1"/>
  </r>
  <r>
    <s v="COUNTY"/>
    <x v="149"/>
    <s v="891811"/>
    <n v="136"/>
    <n v="136"/>
    <x v="3"/>
    <d v="2016-12-01T00:00:00"/>
    <x v="8"/>
    <n v="5708310"/>
    <n v="136"/>
    <n v="1"/>
  </r>
  <r>
    <s v="COUNTY"/>
    <x v="149"/>
    <s v="891826"/>
    <n v="136"/>
    <n v="136"/>
    <x v="3"/>
    <d v="2016-12-02T00:00:00"/>
    <x v="8"/>
    <n v="5011575"/>
    <n v="136"/>
    <n v="1"/>
  </r>
  <r>
    <s v="COUNTY"/>
    <x v="149"/>
    <s v="891902"/>
    <n v="136"/>
    <n v="136"/>
    <x v="3"/>
    <d v="2016-12-06T00:00:00"/>
    <x v="8"/>
    <n v="5708310"/>
    <n v="136"/>
    <n v="1"/>
  </r>
  <r>
    <s v="COUNTY"/>
    <x v="149"/>
    <s v="891922"/>
    <n v="136"/>
    <n v="136"/>
    <x v="3"/>
    <d v="2016-12-07T00:00:00"/>
    <x v="8"/>
    <n v="5777930"/>
    <n v="136"/>
    <n v="1"/>
  </r>
  <r>
    <s v="AWH"/>
    <x v="149"/>
    <s v="892013"/>
    <n v="136"/>
    <n v="136"/>
    <x v="3"/>
    <d v="2016-12-09T00:00:00"/>
    <x v="8"/>
    <n v="5012682"/>
    <n v="136"/>
    <n v="1"/>
  </r>
  <r>
    <s v="COUNTY"/>
    <x v="149"/>
    <s v="892026"/>
    <n v="136"/>
    <n v="136"/>
    <x v="3"/>
    <d v="2016-12-09T00:00:00"/>
    <x v="8"/>
    <n v="5011575"/>
    <n v="136"/>
    <n v="1"/>
  </r>
  <r>
    <s v="COUNTY"/>
    <x v="149"/>
    <s v="894180"/>
    <n v="136"/>
    <n v="136"/>
    <x v="3"/>
    <d v="2016-12-13T00:00:00"/>
    <x v="8"/>
    <n v="5708310"/>
    <n v="136"/>
    <n v="1"/>
  </r>
  <r>
    <s v="COUNTY"/>
    <x v="149"/>
    <s v="894223"/>
    <n v="136"/>
    <n v="136"/>
    <x v="3"/>
    <d v="2016-12-14T00:00:00"/>
    <x v="8"/>
    <n v="5777930"/>
    <n v="136"/>
    <n v="1"/>
  </r>
  <r>
    <s v="COUNTY"/>
    <x v="149"/>
    <s v="894235"/>
    <n v="136"/>
    <n v="136"/>
    <x v="3"/>
    <d v="2016-12-15T00:00:00"/>
    <x v="8"/>
    <n v="5708310"/>
    <n v="136"/>
    <n v="1"/>
  </r>
  <r>
    <s v="COUNTY"/>
    <x v="149"/>
    <s v="897989"/>
    <n v="136"/>
    <n v="136"/>
    <x v="3"/>
    <d v="2016-12-16T00:00:00"/>
    <x v="8"/>
    <n v="5011575"/>
    <n v="136"/>
    <n v="1"/>
  </r>
  <r>
    <s v="COUNTY"/>
    <x v="149"/>
    <s v="895949"/>
    <n v="136"/>
    <n v="136"/>
    <x v="3"/>
    <d v="2016-12-20T00:00:00"/>
    <x v="8"/>
    <n v="5708310"/>
    <n v="136"/>
    <n v="1"/>
  </r>
  <r>
    <s v="COUNTY"/>
    <x v="149"/>
    <s v="897220"/>
    <n v="136"/>
    <n v="136"/>
    <x v="3"/>
    <d v="2016-12-22T00:00:00"/>
    <x v="8"/>
    <n v="5708310"/>
    <n v="136"/>
    <n v="1"/>
  </r>
  <r>
    <s v="COUNTY"/>
    <x v="149"/>
    <s v="897251"/>
    <n v="136"/>
    <n v="136"/>
    <x v="3"/>
    <d v="2016-12-23T00:00:00"/>
    <x v="8"/>
    <n v="5011575"/>
    <n v="136"/>
    <n v="1"/>
  </r>
  <r>
    <s v="COUNTY"/>
    <x v="149"/>
    <s v="897261"/>
    <n v="136"/>
    <n v="136"/>
    <x v="3"/>
    <d v="2016-12-23T00:00:00"/>
    <x v="8"/>
    <n v="5777930"/>
    <n v="136"/>
    <n v="1"/>
  </r>
  <r>
    <s v="COUNTY"/>
    <x v="149"/>
    <s v="899122"/>
    <n v="136"/>
    <n v="136"/>
    <x v="3"/>
    <d v="2016-12-27T00:00:00"/>
    <x v="8"/>
    <n v="5708310"/>
    <n v="136"/>
    <n v="1"/>
  </r>
  <r>
    <s v="AWH"/>
    <x v="149"/>
    <s v="899126"/>
    <n v="136"/>
    <n v="136"/>
    <x v="3"/>
    <d v="2016-12-28T00:00:00"/>
    <x v="8"/>
    <n v="5012682"/>
    <n v="136"/>
    <n v="1"/>
  </r>
  <r>
    <s v="COUNTY"/>
    <x v="149"/>
    <s v="899146"/>
    <n v="136"/>
    <n v="136"/>
    <x v="3"/>
    <d v="2016-12-29T00:00:00"/>
    <x v="8"/>
    <n v="5708310"/>
    <n v="136"/>
    <n v="1"/>
  </r>
  <r>
    <s v="COUNTY"/>
    <x v="149"/>
    <s v="899188"/>
    <n v="136"/>
    <n v="136"/>
    <x v="3"/>
    <d v="2016-12-30T00:00:00"/>
    <x v="8"/>
    <n v="5011575"/>
    <n v="136"/>
    <n v="1"/>
  </r>
  <r>
    <s v="COUNTY"/>
    <x v="149"/>
    <s v="909592"/>
    <n v="136"/>
    <n v="136"/>
    <x v="3"/>
    <d v="2017-01-05T00:00:00"/>
    <x v="9"/>
    <n v="5777930"/>
    <n v="136"/>
    <n v="1"/>
  </r>
  <r>
    <s v="COUNTY"/>
    <x v="149"/>
    <s v="909610"/>
    <n v="136"/>
    <n v="136"/>
    <x v="3"/>
    <d v="2017-01-06T00:00:00"/>
    <x v="9"/>
    <n v="5708310"/>
    <n v="136"/>
    <n v="1"/>
  </r>
  <r>
    <s v="COUNTY"/>
    <x v="149"/>
    <s v="909628"/>
    <n v="136"/>
    <n v="136"/>
    <x v="3"/>
    <d v="2017-01-06T00:00:00"/>
    <x v="9"/>
    <n v="5011575"/>
    <n v="136"/>
    <n v="1"/>
  </r>
  <r>
    <s v="COUNTY"/>
    <x v="149"/>
    <s v="909684"/>
    <n v="136"/>
    <n v="136"/>
    <x v="3"/>
    <d v="2017-01-10T00:00:00"/>
    <x v="9"/>
    <n v="5708310"/>
    <n v="136"/>
    <n v="1"/>
  </r>
  <r>
    <s v="COUNTY"/>
    <x v="149"/>
    <s v="909674"/>
    <n v="136"/>
    <n v="136"/>
    <x v="3"/>
    <d v="2017-01-11T00:00:00"/>
    <x v="9"/>
    <n v="5777930"/>
    <n v="136"/>
    <n v="1"/>
  </r>
  <r>
    <s v="COUNTY"/>
    <x v="149"/>
    <s v="909724"/>
    <n v="136"/>
    <n v="136"/>
    <x v="3"/>
    <d v="2017-01-12T00:00:00"/>
    <x v="9"/>
    <n v="5708310"/>
    <n v="136"/>
    <n v="1"/>
  </r>
  <r>
    <s v="COUNTY"/>
    <x v="149"/>
    <s v="912662"/>
    <n v="136"/>
    <n v="136"/>
    <x v="3"/>
    <d v="2017-01-13T00:00:00"/>
    <x v="9"/>
    <n v="5011575"/>
    <n v="136"/>
    <n v="1"/>
  </r>
  <r>
    <s v="AWH"/>
    <x v="149"/>
    <s v="912685"/>
    <n v="136"/>
    <n v="136"/>
    <x v="3"/>
    <d v="2017-01-16T00:00:00"/>
    <x v="9"/>
    <n v="5012682"/>
    <n v="136"/>
    <n v="1"/>
  </r>
  <r>
    <s v="COUNTY"/>
    <x v="149"/>
    <s v="912760"/>
    <n v="136"/>
    <n v="136"/>
    <x v="3"/>
    <d v="2017-01-17T00:00:00"/>
    <x v="9"/>
    <n v="5708310"/>
    <n v="136"/>
    <n v="1"/>
  </r>
  <r>
    <s v="COUNTY"/>
    <x v="149"/>
    <s v="913191"/>
    <n v="136"/>
    <n v="136"/>
    <x v="3"/>
    <d v="2017-01-19T00:00:00"/>
    <x v="9"/>
    <n v="5708310"/>
    <n v="136"/>
    <n v="1"/>
  </r>
  <r>
    <s v="COUNTY"/>
    <x v="149"/>
    <s v="913285"/>
    <n v="136"/>
    <n v="136"/>
    <x v="3"/>
    <d v="2017-01-20T00:00:00"/>
    <x v="9"/>
    <n v="5011575"/>
    <n v="136"/>
    <n v="1"/>
  </r>
  <r>
    <s v="COUNTY"/>
    <x v="149"/>
    <s v="913917"/>
    <n v="136"/>
    <n v="136"/>
    <x v="3"/>
    <d v="2017-01-24T00:00:00"/>
    <x v="9"/>
    <n v="5777930"/>
    <n v="136"/>
    <n v="1"/>
  </r>
  <r>
    <s v="COUNTY"/>
    <x v="149"/>
    <s v="914191"/>
    <n v="136"/>
    <n v="136"/>
    <x v="3"/>
    <d v="2017-01-26T00:00:00"/>
    <x v="9"/>
    <n v="5708310"/>
    <n v="136"/>
    <n v="1"/>
  </r>
  <r>
    <s v="COUNTY"/>
    <x v="149"/>
    <s v="914232"/>
    <n v="136"/>
    <n v="136"/>
    <x v="3"/>
    <d v="2017-01-27T00:00:00"/>
    <x v="9"/>
    <n v="5011575"/>
    <n v="136"/>
    <n v="1"/>
  </r>
  <r>
    <s v="COUNTY"/>
    <x v="149"/>
    <s v="916368"/>
    <n v="136"/>
    <n v="136"/>
    <x v="3"/>
    <d v="2017-01-31T00:00:00"/>
    <x v="9"/>
    <n v="5011614"/>
    <n v="136"/>
    <n v="1"/>
  </r>
  <r>
    <s v="COUNTY"/>
    <x v="149"/>
    <s v="916372"/>
    <n v="136"/>
    <n v="136"/>
    <x v="3"/>
    <d v="2017-01-31T00:00:00"/>
    <x v="9"/>
    <n v="5708310"/>
    <n v="136"/>
    <n v="1"/>
  </r>
  <r>
    <s v="COUNTY"/>
    <x v="149"/>
    <s v="919321"/>
    <n v="136"/>
    <n v="136"/>
    <x v="3"/>
    <d v="2017-02-02T00:00:00"/>
    <x v="10"/>
    <n v="5708310"/>
    <n v="136"/>
    <n v="1"/>
  </r>
  <r>
    <s v="AWH"/>
    <x v="149"/>
    <s v="919346"/>
    <n v="136"/>
    <n v="136"/>
    <x v="3"/>
    <d v="2017-02-03T00:00:00"/>
    <x v="10"/>
    <n v="5012682"/>
    <n v="136"/>
    <n v="1"/>
  </r>
  <r>
    <s v="COUNTY"/>
    <x v="149"/>
    <s v="919351"/>
    <n v="136"/>
    <n v="136"/>
    <x v="3"/>
    <d v="2017-02-03T00:00:00"/>
    <x v="10"/>
    <n v="5011575"/>
    <n v="136"/>
    <n v="1"/>
  </r>
  <r>
    <s v="COUNTY"/>
    <x v="149"/>
    <s v="919420"/>
    <n v="136"/>
    <n v="136"/>
    <x v="3"/>
    <d v="2017-02-08T00:00:00"/>
    <x v="10"/>
    <n v="5777930"/>
    <n v="136"/>
    <n v="1"/>
  </r>
  <r>
    <s v="COUNTY"/>
    <x v="149"/>
    <s v="919424"/>
    <n v="136"/>
    <n v="136"/>
    <x v="3"/>
    <d v="2017-02-08T00:00:00"/>
    <x v="10"/>
    <n v="5708310"/>
    <n v="136"/>
    <n v="1"/>
  </r>
  <r>
    <s v="COUNTY"/>
    <x v="149"/>
    <s v="919462"/>
    <n v="136"/>
    <n v="136"/>
    <x v="3"/>
    <d v="2017-02-09T00:00:00"/>
    <x v="10"/>
    <n v="5708310"/>
    <n v="136"/>
    <n v="1"/>
  </r>
  <r>
    <s v="COUNTY"/>
    <x v="149"/>
    <s v="919478"/>
    <n v="136"/>
    <n v="136"/>
    <x v="3"/>
    <d v="2017-02-10T00:00:00"/>
    <x v="10"/>
    <n v="5011575"/>
    <n v="136"/>
    <n v="1"/>
  </r>
  <r>
    <s v="COUNTY"/>
    <x v="149"/>
    <s v="920983"/>
    <n v="136"/>
    <n v="136"/>
    <x v="3"/>
    <d v="2017-02-14T00:00:00"/>
    <x v="10"/>
    <n v="5708310"/>
    <n v="136"/>
    <n v="1"/>
  </r>
  <r>
    <s v="COUNTY"/>
    <x v="149"/>
    <s v="921069"/>
    <n v="136"/>
    <n v="136"/>
    <x v="3"/>
    <d v="2017-02-16T00:00:00"/>
    <x v="10"/>
    <n v="5708310"/>
    <n v="136"/>
    <n v="1"/>
  </r>
  <r>
    <s v="COUNTY"/>
    <x v="149"/>
    <s v="921080"/>
    <n v="136"/>
    <n v="136"/>
    <x v="3"/>
    <d v="2017-02-17T00:00:00"/>
    <x v="10"/>
    <n v="5011575"/>
    <n v="136"/>
    <n v="1"/>
  </r>
  <r>
    <s v="AWH"/>
    <x v="149"/>
    <s v="922956"/>
    <n v="136"/>
    <n v="136"/>
    <x v="3"/>
    <d v="2017-02-21T00:00:00"/>
    <x v="10"/>
    <n v="5012682"/>
    <n v="136"/>
    <n v="1"/>
  </r>
  <r>
    <s v="COUNTY"/>
    <x v="149"/>
    <s v="922967"/>
    <n v="136"/>
    <n v="136"/>
    <x v="3"/>
    <d v="2017-02-21T00:00:00"/>
    <x v="10"/>
    <n v="5708310"/>
    <n v="136"/>
    <n v="1"/>
  </r>
  <r>
    <s v="COUNTY"/>
    <x v="149"/>
    <s v="923648"/>
    <n v="136"/>
    <n v="136"/>
    <x v="3"/>
    <d v="2017-02-23T00:00:00"/>
    <x v="10"/>
    <n v="5777930"/>
    <n v="136"/>
    <n v="1"/>
  </r>
  <r>
    <s v="COUNTY"/>
    <x v="149"/>
    <s v="923664"/>
    <n v="136"/>
    <n v="136"/>
    <x v="3"/>
    <d v="2017-02-23T00:00:00"/>
    <x v="10"/>
    <n v="5708310"/>
    <n v="136"/>
    <n v="1"/>
  </r>
  <r>
    <s v="COUNTY"/>
    <x v="149"/>
    <s v="923962"/>
    <n v="136"/>
    <n v="136"/>
    <x v="3"/>
    <d v="2017-02-24T00:00:00"/>
    <x v="10"/>
    <n v="5011575"/>
    <n v="136"/>
    <n v="1"/>
  </r>
  <r>
    <s v="COUNTY"/>
    <x v="149"/>
    <s v="926382"/>
    <n v="136"/>
    <n v="136"/>
    <x v="3"/>
    <d v="2017-02-28T00:00:00"/>
    <x v="10"/>
    <n v="5708310"/>
    <n v="136"/>
    <n v="1"/>
  </r>
  <r>
    <s v="COUNTY"/>
    <x v="149"/>
    <s v="929102"/>
    <n v="136"/>
    <n v="136"/>
    <x v="3"/>
    <d v="2017-03-02T00:00:00"/>
    <x v="11"/>
    <n v="5708310"/>
    <n v="136"/>
    <n v="1"/>
  </r>
  <r>
    <s v="COUNTY"/>
    <x v="149"/>
    <s v="929105"/>
    <n v="136"/>
    <n v="136"/>
    <x v="3"/>
    <d v="2017-03-03T00:00:00"/>
    <x v="11"/>
    <n v="5011575"/>
    <n v="136"/>
    <n v="1"/>
  </r>
  <r>
    <s v="COUNTY"/>
    <x v="149"/>
    <s v="931603"/>
    <n v="136"/>
    <n v="136"/>
    <x v="3"/>
    <d v="2017-03-07T00:00:00"/>
    <x v="11"/>
    <n v="5777930"/>
    <n v="136"/>
    <n v="1"/>
  </r>
  <r>
    <s v="COUNTY"/>
    <x v="149"/>
    <s v="931611"/>
    <n v="136"/>
    <n v="136"/>
    <x v="3"/>
    <d v="2017-03-07T00:00:00"/>
    <x v="11"/>
    <n v="5708310"/>
    <n v="136"/>
    <n v="1"/>
  </r>
  <r>
    <s v="COUNTY"/>
    <x v="149"/>
    <s v="931997"/>
    <n v="136"/>
    <n v="136"/>
    <x v="3"/>
    <d v="2017-03-09T00:00:00"/>
    <x v="11"/>
    <n v="5708310"/>
    <n v="136"/>
    <n v="1"/>
  </r>
  <r>
    <s v="AWH"/>
    <x v="149"/>
    <s v="932036"/>
    <n v="136"/>
    <n v="136"/>
    <x v="3"/>
    <d v="2017-03-10T00:00:00"/>
    <x v="11"/>
    <n v="5012682"/>
    <n v="136"/>
    <n v="1"/>
  </r>
  <r>
    <s v="COUNTY"/>
    <x v="149"/>
    <s v="932044"/>
    <n v="136"/>
    <n v="136"/>
    <x v="3"/>
    <d v="2017-03-10T00:00:00"/>
    <x v="11"/>
    <n v="5011575"/>
    <n v="136"/>
    <n v="1"/>
  </r>
  <r>
    <s v="COUNTY"/>
    <x v="149"/>
    <s v="935014"/>
    <n v="136"/>
    <n v="136"/>
    <x v="3"/>
    <d v="2017-03-14T00:00:00"/>
    <x v="11"/>
    <n v="5708310"/>
    <n v="136"/>
    <n v="1"/>
  </r>
  <r>
    <s v="COUNTY"/>
    <x v="149"/>
    <s v="935052"/>
    <n v="136"/>
    <n v="136"/>
    <x v="3"/>
    <d v="2017-03-16T00:00:00"/>
    <x v="11"/>
    <n v="5708310"/>
    <n v="136"/>
    <n v="1"/>
  </r>
  <r>
    <s v="COUNTY"/>
    <x v="149"/>
    <s v="935072"/>
    <n v="136"/>
    <n v="136"/>
    <x v="3"/>
    <d v="2017-03-17T00:00:00"/>
    <x v="11"/>
    <n v="5777930"/>
    <n v="136"/>
    <n v="1"/>
  </r>
  <r>
    <s v="COUNTY"/>
    <x v="149"/>
    <s v="935075"/>
    <n v="136"/>
    <n v="136"/>
    <x v="3"/>
    <d v="2017-03-17T00:00:00"/>
    <x v="11"/>
    <n v="5011575"/>
    <n v="136"/>
    <n v="1"/>
  </r>
  <r>
    <s v="COUNTY"/>
    <x v="149"/>
    <s v="935141"/>
    <n v="136"/>
    <n v="136"/>
    <x v="3"/>
    <d v="2017-03-21T00:00:00"/>
    <x v="11"/>
    <n v="5708310"/>
    <n v="136"/>
    <n v="1"/>
  </r>
  <r>
    <s v="COUNTY"/>
    <x v="149"/>
    <s v="936644"/>
    <n v="136"/>
    <n v="136"/>
    <x v="3"/>
    <d v="2017-03-23T00:00:00"/>
    <x v="11"/>
    <n v="5708310"/>
    <n v="136"/>
    <n v="1"/>
  </r>
  <r>
    <s v="COUNTY"/>
    <x v="149"/>
    <s v="936708"/>
    <n v="136"/>
    <n v="136"/>
    <x v="3"/>
    <d v="2017-03-24T00:00:00"/>
    <x v="11"/>
    <n v="5011575"/>
    <n v="136"/>
    <n v="1"/>
  </r>
  <r>
    <s v="COUNTY"/>
    <x v="149"/>
    <s v="938984"/>
    <n v="136"/>
    <n v="136"/>
    <x v="3"/>
    <d v="2017-03-28T00:00:00"/>
    <x v="11"/>
    <n v="5791520"/>
    <n v="136"/>
    <n v="1"/>
  </r>
  <r>
    <s v="COUNTY"/>
    <x v="149"/>
    <s v="938997"/>
    <n v="136"/>
    <n v="136"/>
    <x v="3"/>
    <d v="2017-03-28T00:00:00"/>
    <x v="11"/>
    <n v="5708310"/>
    <n v="136"/>
    <n v="1"/>
  </r>
  <r>
    <s v="COUNTY"/>
    <x v="149"/>
    <s v="939302"/>
    <n v="136"/>
    <n v="136"/>
    <x v="3"/>
    <d v="2017-03-28T00:00:00"/>
    <x v="11"/>
    <n v="5791520"/>
    <n v="136"/>
    <n v="1"/>
  </r>
  <r>
    <s v="AWH"/>
    <x v="149"/>
    <s v="939020"/>
    <n v="136"/>
    <n v="136"/>
    <x v="3"/>
    <d v="2017-03-29T00:00:00"/>
    <x v="11"/>
    <n v="5012682"/>
    <n v="136"/>
    <n v="1"/>
  </r>
  <r>
    <s v="COUNTY"/>
    <x v="149"/>
    <s v="939142"/>
    <n v="136"/>
    <n v="136"/>
    <x v="3"/>
    <d v="2017-03-30T00:00:00"/>
    <x v="11"/>
    <n v="5708310"/>
    <n v="136"/>
    <n v="1"/>
  </r>
  <r>
    <s v="COUNTY"/>
    <x v="149"/>
    <s v="939962"/>
    <n v="136"/>
    <n v="136"/>
    <x v="3"/>
    <d v="2017-03-31T00:00:00"/>
    <x v="11"/>
    <n v="5011575"/>
    <n v="136"/>
    <n v="1"/>
  </r>
  <r>
    <s v="COUNTY"/>
    <x v="150"/>
    <s v="786902"/>
    <n v="108.94"/>
    <n v="108.94"/>
    <x v="3"/>
    <d v="2016-04-19T00:00:00"/>
    <x v="0"/>
    <n v="5777930"/>
    <n v="86"/>
    <n v="1.2667441860465116"/>
  </r>
  <r>
    <s v="COUNTY"/>
    <x v="150"/>
    <s v="786923"/>
    <n v="31.53"/>
    <n v="31.53"/>
    <x v="3"/>
    <d v="2016-04-20T00:00:00"/>
    <x v="0"/>
    <n v="5777930"/>
    <n v="86"/>
    <n v="0.36662790697674419"/>
  </r>
  <r>
    <s v="SpokCity"/>
    <x v="150"/>
    <s v="12053654"/>
    <n v="516"/>
    <n v="516"/>
    <x v="3"/>
    <d v="2016-04-30T00:00:00"/>
    <x v="0"/>
    <n v="5011576"/>
    <n v="86"/>
    <n v="6"/>
  </r>
  <r>
    <s v="COUNTY"/>
    <x v="150"/>
    <s v="12053654"/>
    <n v="172"/>
    <n v="172"/>
    <x v="3"/>
    <d v="2016-04-30T00:00:00"/>
    <x v="0"/>
    <n v="5759740"/>
    <n v="86"/>
    <n v="2"/>
  </r>
  <r>
    <s v="COUNTY"/>
    <x v="150"/>
    <s v="12053654"/>
    <n v="86"/>
    <n v="86"/>
    <x v="3"/>
    <d v="2016-04-30T00:00:00"/>
    <x v="0"/>
    <n v="5768280"/>
    <n v="86"/>
    <n v="1"/>
  </r>
  <r>
    <s v="COUNTY"/>
    <x v="150"/>
    <s v="12053654"/>
    <n v="86"/>
    <n v="86"/>
    <x v="3"/>
    <d v="2016-04-30T00:00:00"/>
    <x v="0"/>
    <n v="5013643"/>
    <n v="86"/>
    <n v="1"/>
  </r>
  <r>
    <s v="COUNTY"/>
    <x v="150"/>
    <s v="12053654"/>
    <n v="688"/>
    <n v="688"/>
    <x v="3"/>
    <d v="2016-04-30T00:00:00"/>
    <x v="0"/>
    <n v="5763970"/>
    <n v="86"/>
    <n v="8"/>
  </r>
  <r>
    <s v="COUNTY"/>
    <x v="150"/>
    <s v="796607"/>
    <n v="105.42"/>
    <n v="105.42"/>
    <x v="3"/>
    <d v="2016-05-13T00:00:00"/>
    <x v="1"/>
    <n v="5011598"/>
    <n v="86"/>
    <n v="1.2258139534883721"/>
  </r>
  <r>
    <s v="COUNTY"/>
    <x v="150"/>
    <s v="801997"/>
    <n v="86"/>
    <n v="86"/>
    <x v="3"/>
    <d v="2016-05-31T00:00:00"/>
    <x v="1"/>
    <n v="5011581"/>
    <n v="86"/>
    <n v="1"/>
  </r>
  <r>
    <s v="COUNTY"/>
    <x v="150"/>
    <s v="802003"/>
    <n v="86"/>
    <n v="86"/>
    <x v="3"/>
    <d v="2016-05-31T00:00:00"/>
    <x v="1"/>
    <n v="5013798"/>
    <n v="86"/>
    <n v="1"/>
  </r>
  <r>
    <s v="SpokCity"/>
    <x v="150"/>
    <s v="12281785"/>
    <n v="516"/>
    <n v="516"/>
    <x v="3"/>
    <d v="2016-05-31T00:00:00"/>
    <x v="1"/>
    <n v="5011580"/>
    <n v="86"/>
    <n v="6"/>
  </r>
  <r>
    <s v="COUNTY"/>
    <x v="150"/>
    <s v="12281785"/>
    <n v="172"/>
    <n v="172"/>
    <x v="3"/>
    <d v="2016-05-31T00:00:00"/>
    <x v="1"/>
    <n v="5759740"/>
    <n v="86"/>
    <n v="2"/>
  </r>
  <r>
    <s v="COUNTY"/>
    <x v="150"/>
    <s v="12281785"/>
    <n v="86"/>
    <n v="86"/>
    <x v="3"/>
    <d v="2016-05-31T00:00:00"/>
    <x v="1"/>
    <n v="5768280"/>
    <n v="86"/>
    <n v="1"/>
  </r>
  <r>
    <s v="COUNTY"/>
    <x v="150"/>
    <s v="12281785"/>
    <n v="86"/>
    <n v="86"/>
    <x v="3"/>
    <d v="2016-05-31T00:00:00"/>
    <x v="1"/>
    <n v="5013643"/>
    <n v="86"/>
    <n v="1"/>
  </r>
  <r>
    <s v="COUNTY"/>
    <x v="150"/>
    <s v="12281785"/>
    <n v="602"/>
    <n v="602"/>
    <x v="3"/>
    <d v="2016-05-31T00:00:00"/>
    <x v="1"/>
    <n v="5777930"/>
    <n v="86"/>
    <n v="7"/>
  </r>
  <r>
    <s v="COUNTY"/>
    <x v="150"/>
    <s v="809580"/>
    <n v="86"/>
    <n v="86"/>
    <x v="3"/>
    <d v="2016-06-01T00:00:00"/>
    <x v="2"/>
    <n v="5013798"/>
    <n v="86"/>
    <n v="1"/>
  </r>
  <r>
    <s v="COUNTY"/>
    <x v="150"/>
    <s v="809583"/>
    <n v="172"/>
    <n v="172"/>
    <x v="3"/>
    <d v="2016-06-01T00:00:00"/>
    <x v="2"/>
    <n v="5011598"/>
    <n v="86"/>
    <n v="2"/>
  </r>
  <r>
    <s v="COUNTY"/>
    <x v="150"/>
    <s v="808911"/>
    <n v="86"/>
    <n v="86"/>
    <x v="3"/>
    <d v="2016-06-13T00:00:00"/>
    <x v="2"/>
    <n v="5011581"/>
    <n v="86"/>
    <n v="1"/>
  </r>
  <r>
    <s v="SpokCity"/>
    <x v="150"/>
    <s v="12565628"/>
    <n v="516"/>
    <n v="516"/>
    <x v="3"/>
    <d v="2016-06-30T00:00:00"/>
    <x v="2"/>
    <n v="5011576"/>
    <n v="86"/>
    <n v="6"/>
  </r>
  <r>
    <s v="COUNTY"/>
    <x v="150"/>
    <s v="12565628"/>
    <n v="172"/>
    <n v="172"/>
    <x v="3"/>
    <d v="2016-06-30T00:00:00"/>
    <x v="2"/>
    <n v="5759740"/>
    <n v="86"/>
    <n v="2"/>
  </r>
  <r>
    <s v="COUNTY"/>
    <x v="150"/>
    <s v="12565628"/>
    <n v="86"/>
    <n v="86"/>
    <x v="3"/>
    <d v="2016-06-30T00:00:00"/>
    <x v="2"/>
    <n v="5768280"/>
    <n v="86"/>
    <n v="1"/>
  </r>
  <r>
    <s v="COUNTY"/>
    <x v="150"/>
    <s v="12565628"/>
    <n v="86"/>
    <n v="86"/>
    <x v="3"/>
    <d v="2016-06-30T00:00:00"/>
    <x v="2"/>
    <n v="5013643"/>
    <n v="86"/>
    <n v="1"/>
  </r>
  <r>
    <s v="COUNTY"/>
    <x v="150"/>
    <s v="12565628"/>
    <n v="602"/>
    <n v="602"/>
    <x v="3"/>
    <d v="2016-06-30T00:00:00"/>
    <x v="2"/>
    <n v="5763970"/>
    <n v="86"/>
    <n v="7"/>
  </r>
  <r>
    <s v="COUNTY"/>
    <x v="150"/>
    <s v="822096"/>
    <n v="-13.85"/>
    <n v="13.85"/>
    <x v="3"/>
    <d v="2016-07-12T00:00:00"/>
    <x v="3"/>
    <n v="5013643"/>
    <n v="86"/>
    <n v="-0.16104651162790698"/>
  </r>
  <r>
    <s v="SpokCity"/>
    <x v="150"/>
    <s v="12822783"/>
    <n v="516"/>
    <n v="516"/>
    <x v="3"/>
    <d v="2016-07-31T00:00:00"/>
    <x v="3"/>
    <n v="5011580"/>
    <n v="86"/>
    <n v="6"/>
  </r>
  <r>
    <s v="COUNTY"/>
    <x v="150"/>
    <s v="12822783"/>
    <n v="172"/>
    <n v="172"/>
    <x v="3"/>
    <d v="2016-07-31T00:00:00"/>
    <x v="3"/>
    <n v="5759740"/>
    <n v="86"/>
    <n v="2"/>
  </r>
  <r>
    <s v="COUNTY"/>
    <x v="150"/>
    <s v="12822783"/>
    <n v="86"/>
    <n v="86"/>
    <x v="3"/>
    <d v="2016-07-31T00:00:00"/>
    <x v="3"/>
    <n v="5768280"/>
    <n v="86"/>
    <n v="1"/>
  </r>
  <r>
    <s v="COUNTY"/>
    <x v="150"/>
    <s v="12822783"/>
    <n v="86"/>
    <n v="86"/>
    <x v="3"/>
    <d v="2016-07-31T00:00:00"/>
    <x v="3"/>
    <n v="5013643"/>
    <n v="86"/>
    <n v="1"/>
  </r>
  <r>
    <s v="COUNTY"/>
    <x v="150"/>
    <s v="12822783"/>
    <n v="946"/>
    <n v="946"/>
    <x v="3"/>
    <d v="2016-07-31T00:00:00"/>
    <x v="3"/>
    <n v="5777930"/>
    <n v="86"/>
    <n v="11"/>
  </r>
  <r>
    <s v="SpokCity"/>
    <x v="150"/>
    <s v="13084370"/>
    <n v="516"/>
    <n v="516"/>
    <x v="3"/>
    <d v="2016-08-31T00:00:00"/>
    <x v="4"/>
    <n v="5011576"/>
    <n v="86"/>
    <n v="6"/>
  </r>
  <r>
    <s v="COUNTY"/>
    <x v="150"/>
    <s v="13084370"/>
    <n v="172"/>
    <n v="172"/>
    <x v="3"/>
    <d v="2016-08-31T00:00:00"/>
    <x v="4"/>
    <n v="5759740"/>
    <n v="86"/>
    <n v="2"/>
  </r>
  <r>
    <s v="COUNTY"/>
    <x v="150"/>
    <s v="13084370"/>
    <n v="86"/>
    <n v="86"/>
    <x v="3"/>
    <d v="2016-08-31T00:00:00"/>
    <x v="4"/>
    <n v="5768280"/>
    <n v="86"/>
    <n v="1"/>
  </r>
  <r>
    <s v="COUNTY"/>
    <x v="150"/>
    <s v="13084370"/>
    <n v="86"/>
    <n v="86"/>
    <x v="3"/>
    <d v="2016-08-31T00:00:00"/>
    <x v="4"/>
    <n v="5013643"/>
    <n v="86"/>
    <n v="1"/>
  </r>
  <r>
    <s v="COUNTY"/>
    <x v="150"/>
    <s v="13084370"/>
    <n v="946"/>
    <n v="946"/>
    <x v="3"/>
    <d v="2016-08-31T00:00:00"/>
    <x v="4"/>
    <n v="5763970"/>
    <n v="86"/>
    <n v="11"/>
  </r>
  <r>
    <s v="COUNTY"/>
    <x v="150"/>
    <s v="845622"/>
    <n v="2.87"/>
    <n v="2.87"/>
    <x v="3"/>
    <d v="2016-09-01T00:00:00"/>
    <x v="5"/>
    <n v="5765370"/>
    <n v="86"/>
    <n v="3.3372093023255812E-2"/>
  </r>
  <r>
    <s v="SpokCity"/>
    <x v="150"/>
    <s v="13360500"/>
    <n v="516"/>
    <n v="516"/>
    <x v="3"/>
    <d v="2016-09-30T00:00:00"/>
    <x v="5"/>
    <n v="5011580"/>
    <n v="86"/>
    <n v="6"/>
  </r>
  <r>
    <s v="COUNTY"/>
    <x v="150"/>
    <s v="13360500"/>
    <n v="172"/>
    <n v="172"/>
    <x v="3"/>
    <d v="2016-09-30T00:00:00"/>
    <x v="5"/>
    <n v="5759740"/>
    <n v="86"/>
    <n v="2"/>
  </r>
  <r>
    <s v="COUNTY"/>
    <x v="150"/>
    <s v="13360500"/>
    <n v="86"/>
    <n v="86"/>
    <x v="3"/>
    <d v="2016-09-30T00:00:00"/>
    <x v="5"/>
    <n v="5768280"/>
    <n v="86"/>
    <n v="1"/>
  </r>
  <r>
    <s v="COUNTY"/>
    <x v="150"/>
    <s v="13360500"/>
    <n v="86"/>
    <n v="86"/>
    <x v="3"/>
    <d v="2016-09-30T00:00:00"/>
    <x v="5"/>
    <n v="5013643"/>
    <n v="86"/>
    <n v="1"/>
  </r>
  <r>
    <s v="COUNTY"/>
    <x v="150"/>
    <s v="13360500"/>
    <n v="860"/>
    <n v="860"/>
    <x v="3"/>
    <d v="2016-09-30T00:00:00"/>
    <x v="5"/>
    <n v="5777930"/>
    <n v="86"/>
    <n v="10"/>
  </r>
  <r>
    <s v="SpokCity"/>
    <x v="150"/>
    <s v="13629847"/>
    <n v="516"/>
    <n v="516"/>
    <x v="3"/>
    <d v="2016-10-31T00:00:00"/>
    <x v="6"/>
    <n v="5011576"/>
    <n v="86"/>
    <n v="6"/>
  </r>
  <r>
    <s v="COUNTY"/>
    <x v="150"/>
    <s v="13629847"/>
    <n v="172"/>
    <n v="172"/>
    <x v="3"/>
    <d v="2016-10-31T00:00:00"/>
    <x v="6"/>
    <n v="5759740"/>
    <n v="86"/>
    <n v="2"/>
  </r>
  <r>
    <s v="COUNTY"/>
    <x v="150"/>
    <s v="13629847"/>
    <n v="86"/>
    <n v="86"/>
    <x v="3"/>
    <d v="2016-10-31T00:00:00"/>
    <x v="6"/>
    <n v="5768280"/>
    <n v="86"/>
    <n v="1"/>
  </r>
  <r>
    <s v="COUNTY"/>
    <x v="150"/>
    <s v="13629847"/>
    <n v="86"/>
    <n v="86"/>
    <x v="3"/>
    <d v="2016-10-31T00:00:00"/>
    <x v="6"/>
    <n v="5013643"/>
    <n v="86"/>
    <n v="1"/>
  </r>
  <r>
    <s v="COUNTY"/>
    <x v="150"/>
    <s v="13629847"/>
    <n v="860"/>
    <n v="860"/>
    <x v="3"/>
    <d v="2016-10-31T00:00:00"/>
    <x v="6"/>
    <n v="5763970"/>
    <n v="86"/>
    <n v="10"/>
  </r>
  <r>
    <s v="SpokCity"/>
    <x v="150"/>
    <s v="13860703"/>
    <n v="516"/>
    <n v="516"/>
    <x v="3"/>
    <d v="2016-11-30T00:00:00"/>
    <x v="7"/>
    <n v="5011580"/>
    <n v="86"/>
    <n v="6"/>
  </r>
  <r>
    <s v="COUNTY"/>
    <x v="150"/>
    <s v="13860703"/>
    <n v="172"/>
    <n v="172"/>
    <x v="3"/>
    <d v="2016-11-30T00:00:00"/>
    <x v="7"/>
    <n v="5759740"/>
    <n v="86"/>
    <n v="2"/>
  </r>
  <r>
    <s v="COUNTY"/>
    <x v="150"/>
    <s v="13860703"/>
    <n v="86"/>
    <n v="86"/>
    <x v="3"/>
    <d v="2016-11-30T00:00:00"/>
    <x v="7"/>
    <n v="5768280"/>
    <n v="86"/>
    <n v="1"/>
  </r>
  <r>
    <s v="COUNTY"/>
    <x v="150"/>
    <s v="13860703"/>
    <n v="86"/>
    <n v="86"/>
    <x v="3"/>
    <d v="2016-11-30T00:00:00"/>
    <x v="7"/>
    <n v="5013643"/>
    <n v="86"/>
    <n v="1"/>
  </r>
  <r>
    <s v="COUNTY"/>
    <x v="150"/>
    <s v="13860703"/>
    <n v="860"/>
    <n v="860"/>
    <x v="3"/>
    <d v="2016-11-30T00:00:00"/>
    <x v="7"/>
    <n v="5777930"/>
    <n v="86"/>
    <n v="10"/>
  </r>
  <r>
    <s v="SpokCity"/>
    <x v="150"/>
    <s v="14071088"/>
    <n v="516"/>
    <n v="516"/>
    <x v="3"/>
    <d v="2016-12-31T00:00:00"/>
    <x v="8"/>
    <n v="5011576"/>
    <n v="86"/>
    <n v="6"/>
  </r>
  <r>
    <s v="COUNTY"/>
    <x v="150"/>
    <s v="14071088"/>
    <n v="172"/>
    <n v="172"/>
    <x v="3"/>
    <d v="2016-12-31T00:00:00"/>
    <x v="8"/>
    <n v="5759740"/>
    <n v="86"/>
    <n v="2"/>
  </r>
  <r>
    <s v="COUNTY"/>
    <x v="150"/>
    <s v="14071088"/>
    <n v="86"/>
    <n v="86"/>
    <x v="3"/>
    <d v="2016-12-31T00:00:00"/>
    <x v="8"/>
    <n v="5768280"/>
    <n v="86"/>
    <n v="1"/>
  </r>
  <r>
    <s v="COUNTY"/>
    <x v="150"/>
    <s v="14071088"/>
    <n v="86"/>
    <n v="86"/>
    <x v="3"/>
    <d v="2016-12-31T00:00:00"/>
    <x v="8"/>
    <n v="5013643"/>
    <n v="86"/>
    <n v="1"/>
  </r>
  <r>
    <s v="COUNTY"/>
    <x v="150"/>
    <s v="14071088"/>
    <n v="860"/>
    <n v="860"/>
    <x v="3"/>
    <d v="2016-12-31T00:00:00"/>
    <x v="8"/>
    <n v="5763970"/>
    <n v="86"/>
    <n v="10"/>
  </r>
  <r>
    <s v="SpokCity"/>
    <x v="150"/>
    <s v="14319018"/>
    <n v="516"/>
    <n v="516"/>
    <x v="3"/>
    <d v="2017-01-31T00:00:00"/>
    <x v="9"/>
    <n v="5011580"/>
    <n v="86"/>
    <n v="6"/>
  </r>
  <r>
    <s v="COUNTY"/>
    <x v="150"/>
    <s v="14319018"/>
    <n v="172"/>
    <n v="172"/>
    <x v="3"/>
    <d v="2017-01-31T00:00:00"/>
    <x v="9"/>
    <n v="5759740"/>
    <n v="86"/>
    <n v="2"/>
  </r>
  <r>
    <s v="COUNTY"/>
    <x v="150"/>
    <s v="14319018"/>
    <n v="86"/>
    <n v="86"/>
    <x v="3"/>
    <d v="2017-01-31T00:00:00"/>
    <x v="9"/>
    <n v="5768280"/>
    <n v="86"/>
    <n v="1"/>
  </r>
  <r>
    <s v="COUNTY"/>
    <x v="150"/>
    <s v="14319018"/>
    <n v="86"/>
    <n v="86"/>
    <x v="3"/>
    <d v="2017-01-31T00:00:00"/>
    <x v="9"/>
    <n v="5013643"/>
    <n v="86"/>
    <n v="1"/>
  </r>
  <r>
    <s v="COUNTY"/>
    <x v="150"/>
    <s v="14319018"/>
    <n v="860"/>
    <n v="860"/>
    <x v="3"/>
    <d v="2017-01-31T00:00:00"/>
    <x v="9"/>
    <n v="5777930"/>
    <n v="86"/>
    <n v="10"/>
  </r>
  <r>
    <s v="SpokCity"/>
    <x v="150"/>
    <s v="14497989"/>
    <n v="516"/>
    <n v="516"/>
    <x v="3"/>
    <d v="2017-02-28T00:00:00"/>
    <x v="10"/>
    <n v="5011576"/>
    <n v="86"/>
    <n v="6"/>
  </r>
  <r>
    <s v="COUNTY"/>
    <x v="150"/>
    <s v="14497989"/>
    <n v="172"/>
    <n v="172"/>
    <x v="3"/>
    <d v="2017-02-28T00:00:00"/>
    <x v="10"/>
    <n v="5759740"/>
    <n v="86"/>
    <n v="2"/>
  </r>
  <r>
    <s v="COUNTY"/>
    <x v="150"/>
    <s v="14497989"/>
    <n v="86"/>
    <n v="86"/>
    <x v="3"/>
    <d v="2017-02-28T00:00:00"/>
    <x v="10"/>
    <n v="5768280"/>
    <n v="86"/>
    <n v="1"/>
  </r>
  <r>
    <s v="COUNTY"/>
    <x v="150"/>
    <s v="14497989"/>
    <n v="86"/>
    <n v="86"/>
    <x v="3"/>
    <d v="2017-02-28T00:00:00"/>
    <x v="10"/>
    <n v="5013643"/>
    <n v="86"/>
    <n v="1"/>
  </r>
  <r>
    <s v="COUNTY"/>
    <x v="150"/>
    <s v="14497989"/>
    <n v="860"/>
    <n v="860"/>
    <x v="3"/>
    <d v="2017-02-28T00:00:00"/>
    <x v="10"/>
    <n v="5763970"/>
    <n v="86"/>
    <n v="10"/>
  </r>
  <r>
    <s v="COUNTY"/>
    <x v="150"/>
    <s v="937267"/>
    <n v="34.4"/>
    <n v="34.4"/>
    <x v="3"/>
    <d v="2017-03-01T00:00:00"/>
    <x v="11"/>
    <n v="5746150"/>
    <n v="86"/>
    <n v="0.39999999999999997"/>
  </r>
  <r>
    <s v="COUNTY"/>
    <x v="150"/>
    <s v="937268"/>
    <n v="86"/>
    <n v="86"/>
    <x v="3"/>
    <d v="2017-03-01T00:00:00"/>
    <x v="11"/>
    <n v="5746150"/>
    <n v="86"/>
    <n v="1"/>
  </r>
  <r>
    <s v="COUNTY"/>
    <x v="150"/>
    <s v="937269"/>
    <n v="86"/>
    <n v="86"/>
    <x v="3"/>
    <d v="2017-03-01T00:00:00"/>
    <x v="11"/>
    <n v="5746150"/>
    <n v="86"/>
    <n v="1"/>
  </r>
  <r>
    <s v="COUNTY"/>
    <x v="150"/>
    <s v="937270"/>
    <n v="86"/>
    <n v="86"/>
    <x v="3"/>
    <d v="2017-03-01T00:00:00"/>
    <x v="11"/>
    <n v="5746150"/>
    <n v="86"/>
    <n v="1"/>
  </r>
  <r>
    <s v="COUNTY"/>
    <x v="150"/>
    <s v="933910"/>
    <n v="58.26"/>
    <n v="58.26"/>
    <x v="3"/>
    <d v="2017-03-21T00:00:00"/>
    <x v="11"/>
    <n v="5777930"/>
    <n v="86"/>
    <n v="0.67744186046511623"/>
  </r>
  <r>
    <s v="COUNTY"/>
    <x v="150"/>
    <s v="933922"/>
    <n v="27.74"/>
    <n v="27.74"/>
    <x v="3"/>
    <d v="2017-03-22T00:00:00"/>
    <x v="11"/>
    <n v="5791520"/>
    <n v="86"/>
    <n v="0.32255813953488371"/>
  </r>
  <r>
    <s v="COUNTY"/>
    <x v="150"/>
    <s v="934832"/>
    <n v="58.26"/>
    <n v="58.26"/>
    <x v="3"/>
    <d v="2017-03-23T00:00:00"/>
    <x v="11"/>
    <n v="5746150"/>
    <n v="86"/>
    <n v="0.67744186046511623"/>
  </r>
  <r>
    <s v="SpokCity"/>
    <x v="150"/>
    <s v="14767594"/>
    <n v="516"/>
    <n v="516"/>
    <x v="3"/>
    <d v="2017-03-31T00:00:00"/>
    <x v="11"/>
    <n v="5011580"/>
    <n v="86"/>
    <n v="6"/>
  </r>
  <r>
    <s v="COUNTY"/>
    <x v="150"/>
    <s v="14767594"/>
    <n v="172"/>
    <n v="172"/>
    <x v="3"/>
    <d v="2017-03-31T00:00:00"/>
    <x v="11"/>
    <n v="5759740"/>
    <n v="86"/>
    <n v="2"/>
  </r>
  <r>
    <s v="COUNTY"/>
    <x v="150"/>
    <s v="14767594"/>
    <n v="86"/>
    <n v="86"/>
    <x v="3"/>
    <d v="2017-03-31T00:00:00"/>
    <x v="11"/>
    <n v="5768280"/>
    <n v="86"/>
    <n v="1"/>
  </r>
  <r>
    <s v="COUNTY"/>
    <x v="150"/>
    <s v="14767594"/>
    <n v="86"/>
    <n v="86"/>
    <x v="3"/>
    <d v="2017-03-31T00:00:00"/>
    <x v="11"/>
    <n v="5013643"/>
    <n v="86"/>
    <n v="1"/>
  </r>
  <r>
    <s v="COUNTY"/>
    <x v="150"/>
    <s v="14767594"/>
    <n v="774"/>
    <n v="774"/>
    <x v="3"/>
    <d v="2017-03-31T00:00:00"/>
    <x v="11"/>
    <n v="5763970"/>
    <n v="86"/>
    <n v="9"/>
  </r>
  <r>
    <s v="COUNTY"/>
    <x v="151"/>
    <s v="782350"/>
    <n v="64"/>
    <n v="64"/>
    <x v="3"/>
    <d v="2016-04-01T00:00:00"/>
    <x v="0"/>
    <n v="5774660"/>
    <n v="64"/>
    <n v="1"/>
  </r>
  <r>
    <s v="COUNTY"/>
    <x v="151"/>
    <s v="785383"/>
    <n v="64"/>
    <n v="64"/>
    <x v="3"/>
    <d v="2016-04-11T00:00:00"/>
    <x v="0"/>
    <n v="5780610"/>
    <n v="64"/>
    <n v="1"/>
  </r>
  <r>
    <s v="COUNTY"/>
    <x v="151"/>
    <s v="785401"/>
    <n v="64"/>
    <n v="64"/>
    <x v="3"/>
    <d v="2016-04-12T00:00:00"/>
    <x v="0"/>
    <n v="5780690"/>
    <n v="64"/>
    <n v="1"/>
  </r>
  <r>
    <s v="COUNTY"/>
    <x v="151"/>
    <s v="785485"/>
    <n v="64"/>
    <n v="64"/>
    <x v="3"/>
    <d v="2016-04-13T00:00:00"/>
    <x v="0"/>
    <n v="5780610"/>
    <n v="64"/>
    <n v="1"/>
  </r>
  <r>
    <s v="COUNTY"/>
    <x v="151"/>
    <s v="786918"/>
    <n v="64"/>
    <n v="64"/>
    <x v="3"/>
    <d v="2016-04-18T00:00:00"/>
    <x v="0"/>
    <n v="5005375"/>
    <n v="64"/>
    <n v="1"/>
  </r>
  <r>
    <s v="COUNTY"/>
    <x v="151"/>
    <s v="788355"/>
    <n v="64"/>
    <n v="64"/>
    <x v="3"/>
    <d v="2016-04-22T00:00:00"/>
    <x v="0"/>
    <n v="5781050"/>
    <n v="64"/>
    <n v="1"/>
  </r>
  <r>
    <s v="COUNTY"/>
    <x v="151"/>
    <s v="788418"/>
    <n v="64"/>
    <n v="64"/>
    <x v="3"/>
    <d v="2016-04-26T00:00:00"/>
    <x v="0"/>
    <n v="5781230"/>
    <n v="64"/>
    <n v="1"/>
  </r>
  <r>
    <s v="COUNTY"/>
    <x v="151"/>
    <s v="801164"/>
    <n v="64"/>
    <n v="64"/>
    <x v="3"/>
    <d v="2016-05-11T00:00:00"/>
    <x v="1"/>
    <n v="5731450"/>
    <n v="64"/>
    <n v="1"/>
  </r>
  <r>
    <s v="COUNTY"/>
    <x v="151"/>
    <s v="801290"/>
    <n v="64"/>
    <n v="64"/>
    <x v="3"/>
    <d v="2016-05-18T00:00:00"/>
    <x v="1"/>
    <n v="5782140"/>
    <n v="64"/>
    <n v="1"/>
  </r>
  <r>
    <s v="COUNTY"/>
    <x v="151"/>
    <s v="801291"/>
    <n v="64"/>
    <n v="64"/>
    <x v="3"/>
    <d v="2016-05-18T00:00:00"/>
    <x v="1"/>
    <n v="5782140"/>
    <n v="64"/>
    <n v="1"/>
  </r>
  <r>
    <s v="COUNTY"/>
    <x v="151"/>
    <s v="801441"/>
    <n v="64"/>
    <n v="64"/>
    <x v="3"/>
    <d v="2016-05-24T00:00:00"/>
    <x v="1"/>
    <n v="5782360"/>
    <n v="64"/>
    <n v="1"/>
  </r>
  <r>
    <s v="COUNTY"/>
    <x v="151"/>
    <s v="828495"/>
    <n v="64"/>
    <n v="64"/>
    <x v="3"/>
    <d v="2016-07-07T00:00:00"/>
    <x v="3"/>
    <n v="5783900"/>
    <n v="64"/>
    <n v="1"/>
  </r>
  <r>
    <s v="COUNTY"/>
    <x v="151"/>
    <s v="828573"/>
    <n v="64"/>
    <n v="64"/>
    <x v="3"/>
    <d v="2016-07-11T00:00:00"/>
    <x v="3"/>
    <n v="5724070"/>
    <n v="64"/>
    <n v="1"/>
  </r>
  <r>
    <s v="COUNTY"/>
    <x v="151"/>
    <s v="830316"/>
    <n v="64"/>
    <n v="64"/>
    <x v="3"/>
    <d v="2016-07-20T00:00:00"/>
    <x v="3"/>
    <n v="5744080"/>
    <n v="64"/>
    <n v="1"/>
  </r>
  <r>
    <s v="COUNTY"/>
    <x v="151"/>
    <s v="830338"/>
    <n v="64"/>
    <n v="64"/>
    <x v="3"/>
    <d v="2016-07-21T00:00:00"/>
    <x v="3"/>
    <n v="5757130"/>
    <n v="64"/>
    <n v="1"/>
  </r>
  <r>
    <s v="COUNTY"/>
    <x v="151"/>
    <s v="830361"/>
    <n v="64"/>
    <n v="64"/>
    <x v="3"/>
    <d v="2016-07-22T00:00:00"/>
    <x v="3"/>
    <n v="5749070"/>
    <n v="64"/>
    <n v="1"/>
  </r>
  <r>
    <s v="COUNTY"/>
    <x v="151"/>
    <s v="844709"/>
    <n v="64"/>
    <n v="64"/>
    <x v="3"/>
    <d v="2016-08-26T00:00:00"/>
    <x v="4"/>
    <n v="5785760"/>
    <n v="64"/>
    <n v="1"/>
  </r>
  <r>
    <s v="COUNTY"/>
    <x v="151"/>
    <s v="856412"/>
    <n v="64"/>
    <n v="64"/>
    <x v="3"/>
    <d v="2016-09-15T00:00:00"/>
    <x v="5"/>
    <n v="5768030"/>
    <n v="64"/>
    <n v="1"/>
  </r>
  <r>
    <s v="COUNTY"/>
    <x v="151"/>
    <s v="856413"/>
    <n v="64"/>
    <n v="64"/>
    <x v="3"/>
    <d v="2016-09-15T00:00:00"/>
    <x v="5"/>
    <n v="5786440"/>
    <n v="64"/>
    <n v="1"/>
  </r>
  <r>
    <s v="COUNTY"/>
    <x v="151"/>
    <s v="858393"/>
    <n v="64"/>
    <n v="64"/>
    <x v="3"/>
    <d v="2016-09-21T00:00:00"/>
    <x v="5"/>
    <n v="5786710"/>
    <n v="64"/>
    <n v="1"/>
  </r>
  <r>
    <s v="COUNTY"/>
    <x v="151"/>
    <s v="858816"/>
    <n v="64"/>
    <n v="64"/>
    <x v="3"/>
    <d v="2016-09-26T00:00:00"/>
    <x v="5"/>
    <n v="5786890"/>
    <n v="64"/>
    <n v="1"/>
  </r>
  <r>
    <s v="COUNTY"/>
    <x v="151"/>
    <s v="860614"/>
    <n v="64"/>
    <n v="64"/>
    <x v="3"/>
    <d v="2016-09-27T00:00:00"/>
    <x v="5"/>
    <n v="5786990"/>
    <n v="64"/>
    <n v="1"/>
  </r>
  <r>
    <s v="COUNTY"/>
    <x v="151"/>
    <s v="860624"/>
    <n v="64"/>
    <n v="64"/>
    <x v="3"/>
    <d v="2016-09-27T00:00:00"/>
    <x v="5"/>
    <n v="5786900"/>
    <n v="64"/>
    <n v="1"/>
  </r>
  <r>
    <s v="COUNTY"/>
    <x v="151"/>
    <s v="860677"/>
    <n v="64"/>
    <n v="64"/>
    <x v="3"/>
    <d v="2016-09-29T00:00:00"/>
    <x v="5"/>
    <n v="5787090"/>
    <n v="64"/>
    <n v="1"/>
  </r>
  <r>
    <s v="COUNTY"/>
    <x v="151"/>
    <s v="860712"/>
    <n v="64"/>
    <n v="64"/>
    <x v="3"/>
    <d v="2016-09-30T00:00:00"/>
    <x v="5"/>
    <n v="5771980"/>
    <n v="64"/>
    <n v="1"/>
  </r>
  <r>
    <s v="COUNTY"/>
    <x v="151"/>
    <s v="869554"/>
    <n v="64"/>
    <n v="64"/>
    <x v="3"/>
    <d v="2016-10-12T00:00:00"/>
    <x v="6"/>
    <n v="5012765"/>
    <n v="64"/>
    <n v="1"/>
  </r>
  <r>
    <s v="COUNTY"/>
    <x v="151"/>
    <s v="869620"/>
    <n v="64"/>
    <n v="64"/>
    <x v="3"/>
    <d v="2016-10-14T00:00:00"/>
    <x v="6"/>
    <n v="5787180"/>
    <n v="64"/>
    <n v="1"/>
  </r>
  <r>
    <s v="COUNTY"/>
    <x v="151"/>
    <s v="886660"/>
    <n v="64"/>
    <n v="64"/>
    <x v="3"/>
    <d v="2016-11-22T00:00:00"/>
    <x v="7"/>
    <n v="5788550"/>
    <n v="64"/>
    <n v="1"/>
  </r>
  <r>
    <s v="COUNTY"/>
    <x v="151"/>
    <s v="887046"/>
    <n v="64"/>
    <n v="64"/>
    <x v="3"/>
    <d v="2016-11-28T00:00:00"/>
    <x v="7"/>
    <n v="5011614"/>
    <n v="64"/>
    <n v="1"/>
  </r>
  <r>
    <s v="COUNTY"/>
    <x v="151"/>
    <s v="887630"/>
    <n v="64"/>
    <n v="64"/>
    <x v="3"/>
    <d v="2016-11-29T00:00:00"/>
    <x v="7"/>
    <n v="5788750"/>
    <n v="64"/>
    <n v="1"/>
  </r>
  <r>
    <s v="COUNTY"/>
    <x v="151"/>
    <s v="895332"/>
    <n v="64"/>
    <n v="64"/>
    <x v="3"/>
    <d v="2016-12-19T00:00:00"/>
    <x v="8"/>
    <n v="5767370"/>
    <n v="64"/>
    <n v="1"/>
  </r>
  <r>
    <s v="COUNTY"/>
    <x v="151"/>
    <s v="897268"/>
    <n v="64"/>
    <n v="64"/>
    <x v="3"/>
    <d v="2016-12-22T00:00:00"/>
    <x v="8"/>
    <n v="5732040"/>
    <n v="64"/>
    <n v="1"/>
  </r>
  <r>
    <s v="COUNTY"/>
    <x v="151"/>
    <s v="897240"/>
    <n v="64"/>
    <n v="64"/>
    <x v="3"/>
    <d v="2016-12-23T00:00:00"/>
    <x v="8"/>
    <n v="5767370"/>
    <n v="64"/>
    <n v="1"/>
  </r>
  <r>
    <s v="COUNTY"/>
    <x v="151"/>
    <s v="897241"/>
    <n v="64"/>
    <n v="64"/>
    <x v="3"/>
    <d v="2016-12-23T00:00:00"/>
    <x v="8"/>
    <n v="5767370"/>
    <n v="64"/>
    <n v="1"/>
  </r>
  <r>
    <s v="COUNTY"/>
    <x v="151"/>
    <s v="913959"/>
    <n v="64"/>
    <n v="64"/>
    <x v="3"/>
    <d v="2017-01-18T00:00:00"/>
    <x v="9"/>
    <n v="5784030"/>
    <n v="64"/>
    <n v="1"/>
  </r>
  <r>
    <s v="COUNTY"/>
    <x v="151"/>
    <s v="913239"/>
    <n v="64"/>
    <n v="64"/>
    <x v="3"/>
    <d v="2017-01-19T00:00:00"/>
    <x v="9"/>
    <n v="5790000"/>
    <n v="64"/>
    <n v="1"/>
  </r>
  <r>
    <s v="COUNTY"/>
    <x v="151"/>
    <s v="915207"/>
    <n v="64"/>
    <n v="64"/>
    <x v="3"/>
    <d v="2017-01-30T00:00:00"/>
    <x v="9"/>
    <n v="5012106"/>
    <n v="64"/>
    <n v="1"/>
  </r>
  <r>
    <s v="COUNTY"/>
    <x v="151"/>
    <s v="915208"/>
    <n v="64"/>
    <n v="64"/>
    <x v="3"/>
    <d v="2017-01-30T00:00:00"/>
    <x v="9"/>
    <n v="5767370"/>
    <n v="64"/>
    <n v="1"/>
  </r>
  <r>
    <s v="COUNTY"/>
    <x v="151"/>
    <s v="918415"/>
    <n v="64"/>
    <n v="64"/>
    <x v="3"/>
    <d v="2017-02-01T00:00:00"/>
    <x v="10"/>
    <n v="5771980"/>
    <n v="64"/>
    <n v="1"/>
  </r>
  <r>
    <s v="COUNTY"/>
    <x v="151"/>
    <s v="928918"/>
    <n v="64"/>
    <n v="64"/>
    <x v="3"/>
    <d v="2017-03-02T00:00:00"/>
    <x v="11"/>
    <n v="5011572"/>
    <n v="64"/>
    <n v="1"/>
  </r>
  <r>
    <s v="COUNTY"/>
    <x v="151"/>
    <s v="939927"/>
    <n v="64"/>
    <n v="64"/>
    <x v="3"/>
    <d v="2017-03-23T00:00:00"/>
    <x v="11"/>
    <n v="5791510"/>
    <n v="64"/>
    <n v="1"/>
  </r>
  <r>
    <s v="COUNTY"/>
    <x v="151"/>
    <s v="936715"/>
    <n v="64"/>
    <n v="64"/>
    <x v="3"/>
    <d v="2017-03-24T00:00:00"/>
    <x v="11"/>
    <n v="5787180"/>
    <n v="64"/>
    <n v="1"/>
  </r>
  <r>
    <s v="COUNTY"/>
    <x v="152"/>
    <s v="782375"/>
    <n v="117"/>
    <n v="117"/>
    <x v="3"/>
    <d v="2016-04-01T00:00:00"/>
    <x v="0"/>
    <n v="5779650"/>
    <n v="117"/>
    <n v="1"/>
  </r>
  <r>
    <s v="COUNTY"/>
    <x v="152"/>
    <s v="782377"/>
    <n v="117"/>
    <n v="117"/>
    <x v="3"/>
    <d v="2016-04-01T00:00:00"/>
    <x v="0"/>
    <n v="5779650"/>
    <n v="117"/>
    <n v="1"/>
  </r>
  <r>
    <s v="COUNTY"/>
    <x v="152"/>
    <s v="785243"/>
    <n v="117"/>
    <n v="117"/>
    <x v="3"/>
    <d v="2016-04-04T00:00:00"/>
    <x v="0"/>
    <n v="5774660"/>
    <n v="117"/>
    <n v="1"/>
  </r>
  <r>
    <s v="COUNTY"/>
    <x v="152"/>
    <s v="782425"/>
    <n v="117"/>
    <n v="117"/>
    <x v="3"/>
    <d v="2016-04-05T00:00:00"/>
    <x v="0"/>
    <n v="5779650"/>
    <n v="117"/>
    <n v="1"/>
  </r>
  <r>
    <s v="COUNTY"/>
    <x v="152"/>
    <s v="785270"/>
    <n v="117"/>
    <n v="117"/>
    <x v="3"/>
    <d v="2016-04-05T00:00:00"/>
    <x v="0"/>
    <n v="5779650"/>
    <n v="117"/>
    <n v="1"/>
  </r>
  <r>
    <s v="COUNTY"/>
    <x v="152"/>
    <s v="782455"/>
    <n v="117"/>
    <n v="117"/>
    <x v="3"/>
    <d v="2016-04-06T00:00:00"/>
    <x v="0"/>
    <n v="5777930"/>
    <n v="117"/>
    <n v="1"/>
  </r>
  <r>
    <s v="COUNTY"/>
    <x v="152"/>
    <s v="786576"/>
    <n v="117"/>
    <n v="117"/>
    <x v="3"/>
    <d v="2016-04-14T00:00:00"/>
    <x v="0"/>
    <n v="5780610"/>
    <n v="117"/>
    <n v="1"/>
  </r>
  <r>
    <s v="COUNTY"/>
    <x v="152"/>
    <s v="786578"/>
    <n v="117"/>
    <n v="117"/>
    <x v="3"/>
    <d v="2016-04-14T00:00:00"/>
    <x v="0"/>
    <n v="5780610"/>
    <n v="117"/>
    <n v="1"/>
  </r>
  <r>
    <s v="COUNTY"/>
    <x v="152"/>
    <s v="787000"/>
    <n v="117"/>
    <n v="117"/>
    <x v="3"/>
    <d v="2016-04-19T00:00:00"/>
    <x v="0"/>
    <n v="5011570"/>
    <n v="117"/>
    <n v="1"/>
  </r>
  <r>
    <s v="COUNTY"/>
    <x v="152"/>
    <s v="787002"/>
    <n v="117"/>
    <n v="117"/>
    <x v="3"/>
    <d v="2016-04-19T00:00:00"/>
    <x v="0"/>
    <n v="5780610"/>
    <n v="117"/>
    <n v="1"/>
  </r>
  <r>
    <s v="COUNTY"/>
    <x v="152"/>
    <s v="787030"/>
    <n v="117"/>
    <n v="117"/>
    <x v="3"/>
    <d v="2016-04-19T00:00:00"/>
    <x v="0"/>
    <n v="5780610"/>
    <n v="117"/>
    <n v="1"/>
  </r>
  <r>
    <s v="COUNTY"/>
    <x v="152"/>
    <s v="787032"/>
    <n v="117"/>
    <n v="117"/>
    <x v="3"/>
    <d v="2016-04-19T00:00:00"/>
    <x v="0"/>
    <n v="5780610"/>
    <n v="117"/>
    <n v="1"/>
  </r>
  <r>
    <s v="COUNTY"/>
    <x v="152"/>
    <s v="787034"/>
    <n v="117"/>
    <n v="117"/>
    <x v="3"/>
    <d v="2016-04-19T00:00:00"/>
    <x v="0"/>
    <n v="5780610"/>
    <n v="117"/>
    <n v="1"/>
  </r>
  <r>
    <s v="COUNTY"/>
    <x v="152"/>
    <s v="788196"/>
    <n v="117"/>
    <n v="117"/>
    <x v="3"/>
    <d v="2016-04-20T00:00:00"/>
    <x v="0"/>
    <n v="5780610"/>
    <n v="117"/>
    <n v="1"/>
  </r>
  <r>
    <s v="COUNTY"/>
    <x v="152"/>
    <s v="788198"/>
    <n v="117"/>
    <n v="117"/>
    <x v="3"/>
    <d v="2016-04-20T00:00:00"/>
    <x v="0"/>
    <n v="5780610"/>
    <n v="117"/>
    <n v="1"/>
  </r>
  <r>
    <s v="COUNTY"/>
    <x v="152"/>
    <s v="788308"/>
    <n v="117"/>
    <n v="117"/>
    <x v="3"/>
    <d v="2016-04-21T00:00:00"/>
    <x v="0"/>
    <n v="5780610"/>
    <n v="117"/>
    <n v="1"/>
  </r>
  <r>
    <s v="COUNTY"/>
    <x v="152"/>
    <s v="788310"/>
    <n v="117"/>
    <n v="117"/>
    <x v="3"/>
    <d v="2016-04-21T00:00:00"/>
    <x v="0"/>
    <n v="5780610"/>
    <n v="117"/>
    <n v="1"/>
  </r>
  <r>
    <s v="COUNTY"/>
    <x v="152"/>
    <s v="788367"/>
    <n v="117"/>
    <n v="117"/>
    <x v="3"/>
    <d v="2016-04-25T00:00:00"/>
    <x v="0"/>
    <n v="5780610"/>
    <n v="117"/>
    <n v="1"/>
  </r>
  <r>
    <s v="COUNTY"/>
    <x v="152"/>
    <s v="788369"/>
    <n v="117"/>
    <n v="117"/>
    <x v="3"/>
    <d v="2016-04-25T00:00:00"/>
    <x v="0"/>
    <n v="5780610"/>
    <n v="117"/>
    <n v="1"/>
  </r>
  <r>
    <s v="COUNTY"/>
    <x v="152"/>
    <s v="788394"/>
    <n v="117"/>
    <n v="117"/>
    <x v="3"/>
    <d v="2016-04-26T00:00:00"/>
    <x v="0"/>
    <n v="5780610"/>
    <n v="117"/>
    <n v="1"/>
  </r>
  <r>
    <s v="COUNTY"/>
    <x v="152"/>
    <s v="788396"/>
    <n v="117"/>
    <n v="117"/>
    <x v="3"/>
    <d v="2016-04-26T00:00:00"/>
    <x v="0"/>
    <n v="5780610"/>
    <n v="117"/>
    <n v="1"/>
  </r>
  <r>
    <s v="COUNTY"/>
    <x v="152"/>
    <s v="788419"/>
    <n v="117"/>
    <n v="117"/>
    <x v="3"/>
    <d v="2016-04-26T00:00:00"/>
    <x v="0"/>
    <n v="5780610"/>
    <n v="117"/>
    <n v="1"/>
  </r>
  <r>
    <s v="COUNTY"/>
    <x v="152"/>
    <s v="788421"/>
    <n v="117"/>
    <n v="117"/>
    <x v="3"/>
    <d v="2016-04-26T00:00:00"/>
    <x v="0"/>
    <n v="5780610"/>
    <n v="117"/>
    <n v="1"/>
  </r>
  <r>
    <s v="COUNTY"/>
    <x v="152"/>
    <s v="788425"/>
    <n v="117"/>
    <n v="117"/>
    <x v="3"/>
    <d v="2016-04-27T00:00:00"/>
    <x v="0"/>
    <n v="5780610"/>
    <n v="117"/>
    <n v="1"/>
  </r>
  <r>
    <s v="COUNTY"/>
    <x v="152"/>
    <s v="788427"/>
    <n v="117"/>
    <n v="117"/>
    <x v="3"/>
    <d v="2016-04-27T00:00:00"/>
    <x v="0"/>
    <n v="5780610"/>
    <n v="117"/>
    <n v="1"/>
  </r>
  <r>
    <s v="COUNTY"/>
    <x v="152"/>
    <s v="788446"/>
    <n v="117"/>
    <n v="117"/>
    <x v="3"/>
    <d v="2016-04-28T00:00:00"/>
    <x v="0"/>
    <n v="5780610"/>
    <n v="117"/>
    <n v="1"/>
  </r>
  <r>
    <s v="COUNTY"/>
    <x v="152"/>
    <s v="788448"/>
    <n v="117"/>
    <n v="117"/>
    <x v="3"/>
    <d v="2016-04-28T00:00:00"/>
    <x v="0"/>
    <n v="5780610"/>
    <n v="117"/>
    <n v="1"/>
  </r>
  <r>
    <s v="COUNTY"/>
    <x v="152"/>
    <s v="788450"/>
    <n v="117"/>
    <n v="117"/>
    <x v="3"/>
    <d v="2016-04-28T00:00:00"/>
    <x v="0"/>
    <n v="5780610"/>
    <n v="117"/>
    <n v="1"/>
  </r>
  <r>
    <s v="COUNTY"/>
    <x v="152"/>
    <s v="788452"/>
    <n v="117"/>
    <n v="117"/>
    <x v="3"/>
    <d v="2016-04-28T00:00:00"/>
    <x v="0"/>
    <n v="5780610"/>
    <n v="117"/>
    <n v="1"/>
  </r>
  <r>
    <s v="COUNTY"/>
    <x v="152"/>
    <s v="797780"/>
    <n v="117"/>
    <n v="117"/>
    <x v="3"/>
    <d v="2016-05-04T00:00:00"/>
    <x v="1"/>
    <n v="5780610"/>
    <n v="117"/>
    <n v="1"/>
  </r>
  <r>
    <s v="COUNTY"/>
    <x v="152"/>
    <s v="797785"/>
    <n v="117"/>
    <n v="117"/>
    <x v="3"/>
    <d v="2016-05-04T00:00:00"/>
    <x v="1"/>
    <n v="5780610"/>
    <n v="117"/>
    <n v="1"/>
  </r>
  <r>
    <s v="COUNTY"/>
    <x v="152"/>
    <s v="801110"/>
    <n v="117"/>
    <n v="117"/>
    <x v="3"/>
    <d v="2016-05-09T00:00:00"/>
    <x v="1"/>
    <n v="5780610"/>
    <n v="117"/>
    <n v="1"/>
  </r>
  <r>
    <s v="COUNTY"/>
    <x v="152"/>
    <s v="801193"/>
    <n v="117"/>
    <n v="117"/>
    <x v="3"/>
    <d v="2016-05-12T00:00:00"/>
    <x v="1"/>
    <n v="5781230"/>
    <n v="117"/>
    <n v="1"/>
  </r>
  <r>
    <s v="COUNTY"/>
    <x v="152"/>
    <s v="801260"/>
    <n v="117"/>
    <n v="117"/>
    <x v="3"/>
    <d v="2016-05-17T00:00:00"/>
    <x v="1"/>
    <n v="5781230"/>
    <n v="117"/>
    <n v="1"/>
  </r>
  <r>
    <s v="COUNTY"/>
    <x v="152"/>
    <s v="801419"/>
    <n v="117"/>
    <n v="117"/>
    <x v="3"/>
    <d v="2016-05-24T00:00:00"/>
    <x v="1"/>
    <n v="5780610"/>
    <n v="117"/>
    <n v="1"/>
  </r>
  <r>
    <s v="COUNTY"/>
    <x v="152"/>
    <s v="801463"/>
    <n v="117"/>
    <n v="117"/>
    <x v="3"/>
    <d v="2016-05-26T00:00:00"/>
    <x v="1"/>
    <n v="5780610"/>
    <n v="117"/>
    <n v="1"/>
  </r>
  <r>
    <s v="COUNTY"/>
    <x v="152"/>
    <s v="801465"/>
    <n v="117"/>
    <n v="117"/>
    <x v="3"/>
    <d v="2016-05-26T00:00:00"/>
    <x v="1"/>
    <n v="5780610"/>
    <n v="117"/>
    <n v="1"/>
  </r>
  <r>
    <s v="COUNTY"/>
    <x v="152"/>
    <s v="803840"/>
    <n v="117"/>
    <n v="117"/>
    <x v="3"/>
    <d v="2016-05-31T00:00:00"/>
    <x v="1"/>
    <n v="5780610"/>
    <n v="117"/>
    <n v="1"/>
  </r>
  <r>
    <s v="COUNTY"/>
    <x v="152"/>
    <s v="803842"/>
    <n v="117"/>
    <n v="117"/>
    <x v="3"/>
    <d v="2016-05-31T00:00:00"/>
    <x v="1"/>
    <n v="5780610"/>
    <n v="117"/>
    <n v="1"/>
  </r>
  <r>
    <s v="COUNTY"/>
    <x v="152"/>
    <s v="818441"/>
    <n v="117"/>
    <n v="117"/>
    <x v="3"/>
    <d v="2016-06-01T00:00:00"/>
    <x v="2"/>
    <n v="5781230"/>
    <n v="117"/>
    <n v="1"/>
  </r>
  <r>
    <s v="COUNTY"/>
    <x v="152"/>
    <s v="809533"/>
    <n v="117"/>
    <n v="117"/>
    <x v="3"/>
    <d v="2016-06-02T00:00:00"/>
    <x v="2"/>
    <n v="5781230"/>
    <n v="117"/>
    <n v="1"/>
  </r>
  <r>
    <s v="COUNTY"/>
    <x v="152"/>
    <s v="810998"/>
    <n v="117"/>
    <n v="117"/>
    <x v="3"/>
    <d v="2016-06-07T00:00:00"/>
    <x v="2"/>
    <n v="5780610"/>
    <n v="117"/>
    <n v="1"/>
  </r>
  <r>
    <s v="COUNTY"/>
    <x v="152"/>
    <s v="813257"/>
    <n v="117"/>
    <n v="117"/>
    <x v="3"/>
    <d v="2016-06-08T00:00:00"/>
    <x v="2"/>
    <n v="5780690"/>
    <n v="117"/>
    <n v="1"/>
  </r>
  <r>
    <s v="COUNTY"/>
    <x v="152"/>
    <s v="815850"/>
    <n v="117"/>
    <n v="117"/>
    <x v="3"/>
    <d v="2016-06-17T00:00:00"/>
    <x v="2"/>
    <n v="5780690"/>
    <n v="117"/>
    <n v="1"/>
  </r>
  <r>
    <s v="COUNTY"/>
    <x v="152"/>
    <s v="817906"/>
    <n v="117"/>
    <n v="117"/>
    <x v="3"/>
    <d v="2016-06-30T00:00:00"/>
    <x v="2"/>
    <n v="5782140"/>
    <n v="117"/>
    <n v="1"/>
  </r>
  <r>
    <s v="COUNTY"/>
    <x v="152"/>
    <s v="823715"/>
    <n v="117"/>
    <n v="117"/>
    <x v="3"/>
    <d v="2016-07-11T00:00:00"/>
    <x v="3"/>
    <n v="5781050"/>
    <n v="117"/>
    <n v="1"/>
  </r>
  <r>
    <s v="COUNTY"/>
    <x v="152"/>
    <s v="830237"/>
    <n v="117"/>
    <n v="117"/>
    <x v="3"/>
    <d v="2016-07-18T00:00:00"/>
    <x v="3"/>
    <n v="5783900"/>
    <n v="117"/>
    <n v="1"/>
  </r>
  <r>
    <s v="COUNTY"/>
    <x v="152"/>
    <s v="830286"/>
    <n v="117"/>
    <n v="117"/>
    <x v="3"/>
    <d v="2016-07-20T00:00:00"/>
    <x v="3"/>
    <n v="5782360"/>
    <n v="117"/>
    <n v="1"/>
  </r>
  <r>
    <s v="COUNTY"/>
    <x v="152"/>
    <s v="830349"/>
    <n v="117"/>
    <n v="117"/>
    <x v="3"/>
    <d v="2016-07-21T00:00:00"/>
    <x v="3"/>
    <n v="5744080"/>
    <n v="117"/>
    <n v="1"/>
  </r>
  <r>
    <s v="COUNTY"/>
    <x v="152"/>
    <s v="830441"/>
    <n v="117"/>
    <n v="117"/>
    <x v="3"/>
    <d v="2016-07-22T00:00:00"/>
    <x v="3"/>
    <n v="5757130"/>
    <n v="117"/>
    <n v="1"/>
  </r>
  <r>
    <s v="COUNTY"/>
    <x v="152"/>
    <s v="830433"/>
    <n v="117"/>
    <n v="117"/>
    <x v="3"/>
    <d v="2016-07-26T00:00:00"/>
    <x v="3"/>
    <n v="5757130"/>
    <n v="117"/>
    <n v="1"/>
  </r>
  <r>
    <s v="COUNTY"/>
    <x v="152"/>
    <s v="832218"/>
    <n v="117"/>
    <n v="117"/>
    <x v="3"/>
    <d v="2016-07-27T00:00:00"/>
    <x v="3"/>
    <n v="5757130"/>
    <n v="117"/>
    <n v="1"/>
  </r>
  <r>
    <s v="COUNTY"/>
    <x v="152"/>
    <s v="856529"/>
    <n v="117"/>
    <n v="117"/>
    <x v="3"/>
    <d v="2016-09-19T00:00:00"/>
    <x v="5"/>
    <n v="5785770"/>
    <n v="117"/>
    <n v="1"/>
  </r>
  <r>
    <s v="COUNTY"/>
    <x v="152"/>
    <s v="857685"/>
    <n v="117"/>
    <n v="117"/>
    <x v="3"/>
    <d v="2016-09-20T00:00:00"/>
    <x v="5"/>
    <n v="5783900"/>
    <n v="117"/>
    <n v="1"/>
  </r>
  <r>
    <s v="COUNTY"/>
    <x v="152"/>
    <s v="860620"/>
    <n v="117"/>
    <n v="117"/>
    <x v="3"/>
    <d v="2016-09-27T00:00:00"/>
    <x v="5"/>
    <n v="5768030"/>
    <n v="117"/>
    <n v="1"/>
  </r>
  <r>
    <s v="COUNTY"/>
    <x v="152"/>
    <s v="869657"/>
    <n v="117"/>
    <n v="117"/>
    <x v="3"/>
    <d v="2016-10-17T00:00:00"/>
    <x v="6"/>
    <n v="5771980"/>
    <n v="117"/>
    <n v="1"/>
  </r>
  <r>
    <s v="COUNTY"/>
    <x v="152"/>
    <s v="871170"/>
    <n v="117"/>
    <n v="117"/>
    <x v="3"/>
    <d v="2016-10-21T00:00:00"/>
    <x v="6"/>
    <n v="5775740"/>
    <n v="117"/>
    <n v="1"/>
  </r>
  <r>
    <s v="COUNTY"/>
    <x v="152"/>
    <s v="872793"/>
    <n v="117"/>
    <n v="117"/>
    <x v="3"/>
    <d v="2016-10-26T00:00:00"/>
    <x v="6"/>
    <n v="5771980"/>
    <n v="117"/>
    <n v="1"/>
  </r>
  <r>
    <s v="COUNTY"/>
    <x v="152"/>
    <s v="879769"/>
    <n v="117"/>
    <n v="117"/>
    <x v="3"/>
    <d v="2016-11-07T00:00:00"/>
    <x v="7"/>
    <n v="5786710"/>
    <n v="117"/>
    <n v="1"/>
  </r>
  <r>
    <s v="COUNTY"/>
    <x v="152"/>
    <s v="886422"/>
    <n v="117"/>
    <n v="117"/>
    <x v="3"/>
    <d v="2016-11-18T00:00:00"/>
    <x v="7"/>
    <n v="5775740"/>
    <n v="117"/>
    <n v="1"/>
  </r>
  <r>
    <s v="COUNTY"/>
    <x v="152"/>
    <s v="886733"/>
    <n v="117"/>
    <n v="117"/>
    <x v="3"/>
    <d v="2016-11-25T00:00:00"/>
    <x v="7"/>
    <n v="5788550"/>
    <n v="117"/>
    <n v="1"/>
  </r>
  <r>
    <s v="COUNTY"/>
    <x v="152"/>
    <s v="887598"/>
    <n v="117"/>
    <n v="117"/>
    <x v="3"/>
    <d v="2016-11-29T00:00:00"/>
    <x v="7"/>
    <n v="5788550"/>
    <n v="117"/>
    <n v="1"/>
  </r>
  <r>
    <s v="COUNTY"/>
    <x v="152"/>
    <s v="891838"/>
    <n v="117"/>
    <n v="117"/>
    <x v="3"/>
    <d v="2016-12-02T00:00:00"/>
    <x v="8"/>
    <n v="5786710"/>
    <n v="117"/>
    <n v="1"/>
  </r>
  <r>
    <s v="SpokCity"/>
    <x v="152"/>
    <s v="893183"/>
    <n v="117"/>
    <n v="117"/>
    <x v="3"/>
    <d v="2016-12-12T00:00:00"/>
    <x v="8"/>
    <n v="5011587"/>
    <n v="117"/>
    <n v="1"/>
  </r>
  <r>
    <s v="COUNTY"/>
    <x v="152"/>
    <s v="893188"/>
    <n v="117"/>
    <n v="117"/>
    <x v="3"/>
    <d v="2016-12-12T00:00:00"/>
    <x v="8"/>
    <n v="5011614"/>
    <n v="117"/>
    <n v="1"/>
  </r>
  <r>
    <s v="COUNTY"/>
    <x v="152"/>
    <s v="894177"/>
    <n v="117"/>
    <n v="117"/>
    <x v="3"/>
    <d v="2016-12-13T00:00:00"/>
    <x v="8"/>
    <n v="5011614"/>
    <n v="117"/>
    <n v="1"/>
  </r>
  <r>
    <s v="COUNTY"/>
    <x v="152"/>
    <s v="894252"/>
    <n v="117"/>
    <n v="117"/>
    <x v="3"/>
    <d v="2016-12-15T00:00:00"/>
    <x v="8"/>
    <n v="5786710"/>
    <n v="117"/>
    <n v="1"/>
  </r>
  <r>
    <s v="COUNTY"/>
    <x v="152"/>
    <s v="894726"/>
    <n v="117"/>
    <n v="117"/>
    <x v="3"/>
    <d v="2016-12-16T00:00:00"/>
    <x v="8"/>
    <n v="5011614"/>
    <n v="117"/>
    <n v="1"/>
  </r>
  <r>
    <s v="COUNTY"/>
    <x v="152"/>
    <s v="895346"/>
    <n v="117"/>
    <n v="117"/>
    <x v="3"/>
    <d v="2016-12-19T00:00:00"/>
    <x v="8"/>
    <n v="5786710"/>
    <n v="117"/>
    <n v="1"/>
  </r>
  <r>
    <s v="COUNTY"/>
    <x v="152"/>
    <s v="899141"/>
    <n v="117"/>
    <n v="117"/>
    <x v="3"/>
    <d v="2016-12-28T00:00:00"/>
    <x v="8"/>
    <n v="5786710"/>
    <n v="117"/>
    <n v="1"/>
  </r>
  <r>
    <s v="COUNTY"/>
    <x v="152"/>
    <s v="912682"/>
    <n v="117"/>
    <n v="117"/>
    <x v="3"/>
    <d v="2017-01-13T00:00:00"/>
    <x v="9"/>
    <n v="5788750"/>
    <n v="117"/>
    <n v="1"/>
  </r>
  <r>
    <s v="COUNTY"/>
    <x v="152"/>
    <s v="913237"/>
    <n v="117"/>
    <n v="117"/>
    <x v="3"/>
    <d v="2017-01-19T00:00:00"/>
    <x v="9"/>
    <n v="5784030"/>
    <n v="117"/>
    <n v="1"/>
  </r>
  <r>
    <s v="COUNTY"/>
    <x v="152"/>
    <s v="913980"/>
    <n v="117"/>
    <n v="117"/>
    <x v="3"/>
    <d v="2017-01-23T00:00:00"/>
    <x v="9"/>
    <n v="5784030"/>
    <n v="117"/>
    <n v="1"/>
  </r>
  <r>
    <s v="COUNTY"/>
    <x v="152"/>
    <s v="920976"/>
    <n v="117"/>
    <n v="117"/>
    <x v="3"/>
    <d v="2017-02-13T00:00:00"/>
    <x v="10"/>
    <n v="5788750"/>
    <n v="117"/>
    <n v="1"/>
  </r>
  <r>
    <s v="COUNTY"/>
    <x v="152"/>
    <s v="922963"/>
    <n v="117"/>
    <n v="117"/>
    <x v="3"/>
    <d v="2017-02-21T00:00:00"/>
    <x v="10"/>
    <n v="5771980"/>
    <n v="117"/>
    <n v="1"/>
  </r>
  <r>
    <s v="COUNTY"/>
    <x v="152"/>
    <s v="922979"/>
    <n v="117"/>
    <n v="117"/>
    <x v="3"/>
    <d v="2017-02-21T00:00:00"/>
    <x v="10"/>
    <n v="5781160"/>
    <n v="117"/>
    <n v="1"/>
  </r>
  <r>
    <s v="COUNTY"/>
    <x v="152"/>
    <s v="922982"/>
    <n v="117"/>
    <n v="117"/>
    <x v="3"/>
    <d v="2017-02-21T00:00:00"/>
    <x v="10"/>
    <n v="5788750"/>
    <n v="117"/>
    <n v="1"/>
  </r>
  <r>
    <s v="COUNTY"/>
    <x v="152"/>
    <s v="931982"/>
    <n v="117"/>
    <n v="117"/>
    <x v="3"/>
    <d v="2017-03-09T00:00:00"/>
    <x v="11"/>
    <n v="5771980"/>
    <n v="117"/>
    <n v="1"/>
  </r>
  <r>
    <s v="COUNTY"/>
    <x v="152"/>
    <s v="936689"/>
    <n v="117"/>
    <n v="117"/>
    <x v="3"/>
    <d v="2017-03-23T00:00:00"/>
    <x v="11"/>
    <n v="5771980"/>
    <n v="117"/>
    <n v="1"/>
  </r>
  <r>
    <s v="COUNTY"/>
    <x v="152"/>
    <s v="939319"/>
    <n v="117"/>
    <n v="117"/>
    <x v="3"/>
    <d v="2017-03-31T00:00:00"/>
    <x v="11"/>
    <n v="5012106"/>
    <n v="117"/>
    <n v="1"/>
  </r>
  <r>
    <s v="COUNTY"/>
    <x v="152"/>
    <s v="782373"/>
    <n v="117"/>
    <n v="117"/>
    <x v="3"/>
    <d v="2016-04-01T00:00:00"/>
    <x v="0"/>
    <n v="5779490"/>
    <n v="117"/>
    <n v="1"/>
  </r>
  <r>
    <s v="COUNTY"/>
    <x v="152"/>
    <s v="782402"/>
    <n v="117"/>
    <n v="117"/>
    <x v="3"/>
    <d v="2016-04-04T00:00:00"/>
    <x v="0"/>
    <n v="5771980"/>
    <n v="117"/>
    <n v="1"/>
  </r>
  <r>
    <s v="COUNTY"/>
    <x v="152"/>
    <s v="782412"/>
    <n v="117"/>
    <n v="117"/>
    <x v="3"/>
    <d v="2016-04-04T00:00:00"/>
    <x v="0"/>
    <n v="5765370"/>
    <n v="117"/>
    <n v="1"/>
  </r>
  <r>
    <s v="COUNTY"/>
    <x v="152"/>
    <s v="782423"/>
    <n v="117"/>
    <n v="117"/>
    <x v="3"/>
    <d v="2016-04-05T00:00:00"/>
    <x v="0"/>
    <n v="5780090"/>
    <n v="117"/>
    <n v="1"/>
  </r>
  <r>
    <s v="COUNTY"/>
    <x v="152"/>
    <s v="782505"/>
    <n v="117"/>
    <n v="117"/>
    <x v="3"/>
    <d v="2016-04-08T00:00:00"/>
    <x v="0"/>
    <n v="5779650"/>
    <n v="117"/>
    <n v="1"/>
  </r>
  <r>
    <s v="COUNTY"/>
    <x v="152"/>
    <s v="782507"/>
    <n v="117"/>
    <n v="117"/>
    <x v="3"/>
    <d v="2016-04-08T00:00:00"/>
    <x v="0"/>
    <n v="5779650"/>
    <n v="117"/>
    <n v="1"/>
  </r>
  <r>
    <s v="COUNTY"/>
    <x v="152"/>
    <s v="785380"/>
    <n v="117"/>
    <n v="117"/>
    <x v="3"/>
    <d v="2016-04-11T00:00:00"/>
    <x v="0"/>
    <n v="5774660"/>
    <n v="117"/>
    <n v="1"/>
  </r>
  <r>
    <s v="COUNTY"/>
    <x v="152"/>
    <s v="785419"/>
    <n v="117"/>
    <n v="117"/>
    <x v="3"/>
    <d v="2016-04-12T00:00:00"/>
    <x v="0"/>
    <n v="5779650"/>
    <n v="117"/>
    <n v="1"/>
  </r>
  <r>
    <s v="COUNTY"/>
    <x v="152"/>
    <s v="785422"/>
    <n v="117"/>
    <n v="117"/>
    <x v="3"/>
    <d v="2016-04-12T00:00:00"/>
    <x v="0"/>
    <n v="5779650"/>
    <n v="117"/>
    <n v="1"/>
  </r>
  <r>
    <s v="COUNTY"/>
    <x v="152"/>
    <s v="798339"/>
    <n v="117"/>
    <n v="117"/>
    <x v="3"/>
    <d v="2016-05-05T00:00:00"/>
    <x v="1"/>
    <n v="5777660"/>
    <n v="117"/>
    <n v="1"/>
  </r>
  <r>
    <s v="COUNTY"/>
    <x v="152"/>
    <s v="801217"/>
    <n v="117"/>
    <n v="117"/>
    <x v="3"/>
    <d v="2016-05-13T00:00:00"/>
    <x v="1"/>
    <n v="5005375"/>
    <n v="117"/>
    <n v="1"/>
  </r>
  <r>
    <s v="COUNTY"/>
    <x v="152"/>
    <s v="803150"/>
    <n v="117"/>
    <n v="117"/>
    <x v="3"/>
    <d v="2016-05-31T00:00:00"/>
    <x v="1"/>
    <n v="5780610"/>
    <n v="117"/>
    <n v="1"/>
  </r>
  <r>
    <s v="COUNTY"/>
    <x v="152"/>
    <s v="806763"/>
    <n v="117"/>
    <n v="117"/>
    <x v="3"/>
    <d v="2016-06-01T00:00:00"/>
    <x v="2"/>
    <n v="5776120"/>
    <n v="117"/>
    <n v="1"/>
  </r>
  <r>
    <s v="COUNTY"/>
    <x v="152"/>
    <s v="811002"/>
    <n v="117"/>
    <n v="117"/>
    <x v="3"/>
    <d v="2016-06-07T00:00:00"/>
    <x v="2"/>
    <n v="5779150"/>
    <n v="117"/>
    <n v="1"/>
  </r>
  <r>
    <s v="COUNTY"/>
    <x v="152"/>
    <s v="815556"/>
    <n v="117"/>
    <n v="117"/>
    <x v="3"/>
    <d v="2016-06-10T00:00:00"/>
    <x v="2"/>
    <n v="5782140"/>
    <n v="117"/>
    <n v="1"/>
  </r>
  <r>
    <s v="COUNTY"/>
    <x v="152"/>
    <s v="817098"/>
    <n v="117"/>
    <n v="117"/>
    <x v="3"/>
    <d v="2016-06-24T00:00:00"/>
    <x v="2"/>
    <n v="5780690"/>
    <n v="117"/>
    <n v="1"/>
  </r>
  <r>
    <s v="COUNTY"/>
    <x v="152"/>
    <s v="817141"/>
    <n v="117"/>
    <n v="117"/>
    <x v="3"/>
    <d v="2016-06-27T00:00:00"/>
    <x v="2"/>
    <n v="5780610"/>
    <n v="117"/>
    <n v="1"/>
  </r>
  <r>
    <s v="COUNTY"/>
    <x v="152"/>
    <s v="820420"/>
    <n v="117"/>
    <n v="117"/>
    <x v="3"/>
    <d v="2016-07-01T00:00:00"/>
    <x v="3"/>
    <n v="5781230"/>
    <n v="117"/>
    <n v="1"/>
  </r>
  <r>
    <s v="COUNTY"/>
    <x v="152"/>
    <s v="828575"/>
    <n v="117"/>
    <n v="117"/>
    <x v="3"/>
    <d v="2016-07-11T00:00:00"/>
    <x v="3"/>
    <n v="5779060"/>
    <n v="117"/>
    <n v="1"/>
  </r>
  <r>
    <s v="COUNTY"/>
    <x v="152"/>
    <s v="830471"/>
    <n v="117"/>
    <n v="117"/>
    <x v="3"/>
    <d v="2016-07-28T00:00:00"/>
    <x v="3"/>
    <n v="5744080"/>
    <n v="117"/>
    <n v="1"/>
  </r>
  <r>
    <s v="COUNTY"/>
    <x v="152"/>
    <s v="843441"/>
    <n v="117"/>
    <n v="117"/>
    <x v="3"/>
    <d v="2016-08-17T00:00:00"/>
    <x v="4"/>
    <n v="5757130"/>
    <n v="117"/>
    <n v="1"/>
  </r>
  <r>
    <s v="COUNTY"/>
    <x v="152"/>
    <s v="843460"/>
    <n v="117"/>
    <n v="117"/>
    <x v="3"/>
    <d v="2016-08-18T00:00:00"/>
    <x v="4"/>
    <n v="5781050"/>
    <n v="117"/>
    <n v="1"/>
  </r>
  <r>
    <s v="COUNTY"/>
    <x v="152"/>
    <s v="845686"/>
    <n v="117"/>
    <n v="117"/>
    <x v="3"/>
    <d v="2016-08-30T00:00:00"/>
    <x v="4"/>
    <n v="5782360"/>
    <n v="117"/>
    <n v="1"/>
  </r>
  <r>
    <s v="COUNTY"/>
    <x v="152"/>
    <s v="851874"/>
    <n v="117"/>
    <n v="117"/>
    <x v="3"/>
    <d v="2016-09-07T00:00:00"/>
    <x v="5"/>
    <n v="5782360"/>
    <n v="117"/>
    <n v="1"/>
  </r>
  <r>
    <s v="COUNTY"/>
    <x v="152"/>
    <s v="853307"/>
    <n v="117"/>
    <n v="117"/>
    <x v="3"/>
    <d v="2016-09-09T00:00:00"/>
    <x v="5"/>
    <n v="5782140"/>
    <n v="117"/>
    <n v="1"/>
  </r>
  <r>
    <s v="COUNTY"/>
    <x v="152"/>
    <s v="857695"/>
    <n v="117"/>
    <n v="117"/>
    <x v="3"/>
    <d v="2016-09-20T00:00:00"/>
    <x v="5"/>
    <n v="5786440"/>
    <n v="117"/>
    <n v="1"/>
  </r>
  <r>
    <s v="COUNTY"/>
    <x v="152"/>
    <s v="860618"/>
    <n v="117"/>
    <n v="117"/>
    <x v="3"/>
    <d v="2016-09-27T00:00:00"/>
    <x v="5"/>
    <n v="5786890"/>
    <n v="117"/>
    <n v="1"/>
  </r>
  <r>
    <s v="COUNTY"/>
    <x v="152"/>
    <s v="866757"/>
    <n v="117"/>
    <n v="117"/>
    <x v="3"/>
    <d v="2016-10-03T00:00:00"/>
    <x v="6"/>
    <n v="5786900"/>
    <n v="117"/>
    <n v="1"/>
  </r>
  <r>
    <s v="COUNTY"/>
    <x v="152"/>
    <s v="866827"/>
    <n v="117"/>
    <n v="117"/>
    <x v="3"/>
    <d v="2016-10-04T00:00:00"/>
    <x v="6"/>
    <n v="5787090"/>
    <n v="117"/>
    <n v="1"/>
  </r>
  <r>
    <s v="COUNTY"/>
    <x v="152"/>
    <s v="866854"/>
    <n v="117"/>
    <n v="117"/>
    <x v="3"/>
    <d v="2016-10-05T00:00:00"/>
    <x v="6"/>
    <n v="5724070"/>
    <n v="117"/>
    <n v="1"/>
  </r>
  <r>
    <s v="COUNTY"/>
    <x v="152"/>
    <s v="872726"/>
    <n v="117"/>
    <n v="117"/>
    <x v="3"/>
    <d v="2016-10-17T00:00:00"/>
    <x v="6"/>
    <n v="5768030"/>
    <n v="117"/>
    <n v="1"/>
  </r>
  <r>
    <s v="COUNTY"/>
    <x v="152"/>
    <s v="872734"/>
    <n v="117"/>
    <n v="117"/>
    <x v="3"/>
    <d v="2016-10-18T00:00:00"/>
    <x v="6"/>
    <n v="5787180"/>
    <n v="117"/>
    <n v="1"/>
  </r>
  <r>
    <s v="COUNTY"/>
    <x v="152"/>
    <s v="869688"/>
    <n v="117"/>
    <n v="117"/>
    <x v="3"/>
    <d v="2016-10-19T00:00:00"/>
    <x v="6"/>
    <n v="5785770"/>
    <n v="117"/>
    <n v="1"/>
  </r>
  <r>
    <s v="COUNTY"/>
    <x v="152"/>
    <s v="874662"/>
    <n v="117"/>
    <n v="117"/>
    <x v="3"/>
    <d v="2016-10-31T00:00:00"/>
    <x v="6"/>
    <n v="5783900"/>
    <n v="117"/>
    <n v="1"/>
  </r>
  <r>
    <s v="COUNTY"/>
    <x v="152"/>
    <s v="881184"/>
    <n v="117"/>
    <n v="117"/>
    <x v="3"/>
    <d v="2016-11-02T00:00:00"/>
    <x v="7"/>
    <n v="5012765"/>
    <n v="117"/>
    <n v="1"/>
  </r>
  <r>
    <s v="COUNTY"/>
    <x v="152"/>
    <s v="879755"/>
    <n v="117"/>
    <n v="117"/>
    <x v="3"/>
    <d v="2016-11-04T00:00:00"/>
    <x v="7"/>
    <n v="5785760"/>
    <n v="117"/>
    <n v="1"/>
  </r>
  <r>
    <s v="COUNTY"/>
    <x v="152"/>
    <s v="886604"/>
    <n v="117"/>
    <n v="117"/>
    <x v="3"/>
    <d v="2016-11-22T00:00:00"/>
    <x v="7"/>
    <n v="5771980"/>
    <n v="117"/>
    <n v="1"/>
  </r>
  <r>
    <s v="COUNTY"/>
    <x v="152"/>
    <s v="895344"/>
    <n v="117"/>
    <n v="117"/>
    <x v="3"/>
    <d v="2016-12-19T00:00:00"/>
    <x v="8"/>
    <n v="5775740"/>
    <n v="117"/>
    <n v="1"/>
  </r>
  <r>
    <s v="COUNTY"/>
    <x v="152"/>
    <s v="899107"/>
    <n v="117"/>
    <n v="117"/>
    <x v="3"/>
    <d v="2016-12-27T00:00:00"/>
    <x v="8"/>
    <n v="5732040"/>
    <n v="117"/>
    <n v="1"/>
  </r>
  <r>
    <s v="COUNTY"/>
    <x v="152"/>
    <s v="909653"/>
    <n v="117"/>
    <n v="117"/>
    <x v="3"/>
    <d v="2017-01-09T00:00:00"/>
    <x v="9"/>
    <n v="5011614"/>
    <n v="117"/>
    <n v="1"/>
  </r>
  <r>
    <s v="COUNTY"/>
    <x v="152"/>
    <s v="909692"/>
    <n v="117"/>
    <n v="117"/>
    <x v="3"/>
    <d v="2017-01-10T00:00:00"/>
    <x v="9"/>
    <n v="5786710"/>
    <n v="117"/>
    <n v="1"/>
  </r>
  <r>
    <s v="COUNTY"/>
    <x v="152"/>
    <s v="913926"/>
    <n v="117"/>
    <n v="117"/>
    <x v="3"/>
    <d v="2017-01-24T00:00:00"/>
    <x v="9"/>
    <n v="5790000"/>
    <n v="117"/>
    <n v="1"/>
  </r>
  <r>
    <s v="COUNTY"/>
    <x v="152"/>
    <s v="913933"/>
    <n v="117"/>
    <n v="117"/>
    <x v="3"/>
    <d v="2017-01-24T00:00:00"/>
    <x v="9"/>
    <n v="5784030"/>
    <n v="117"/>
    <n v="1"/>
  </r>
  <r>
    <s v="COUNTY"/>
    <x v="152"/>
    <s v="925138"/>
    <n v="117"/>
    <n v="117"/>
    <x v="3"/>
    <d v="2017-02-27T00:00:00"/>
    <x v="10"/>
    <n v="5788750"/>
    <n v="117"/>
    <n v="1"/>
  </r>
  <r>
    <s v="COUNTY"/>
    <x v="152"/>
    <s v="929366"/>
    <n v="117"/>
    <n v="117"/>
    <x v="3"/>
    <d v="2017-03-03T00:00:00"/>
    <x v="11"/>
    <n v="5011572"/>
    <n v="117"/>
    <n v="1"/>
  </r>
  <r>
    <s v="COUNTY"/>
    <x v="152"/>
    <s v="938973"/>
    <n v="117"/>
    <n v="117"/>
    <x v="3"/>
    <d v="2017-03-27T00:00:00"/>
    <x v="11"/>
    <n v="5787180"/>
    <n v="117"/>
    <n v="1"/>
  </r>
  <r>
    <s v="COUNTY"/>
    <x v="152"/>
    <s v="939131"/>
    <n v="117"/>
    <n v="117"/>
    <x v="3"/>
    <d v="2017-03-30T00:00:00"/>
    <x v="11"/>
    <n v="5791510"/>
    <n v="117"/>
    <n v="1"/>
  </r>
  <r>
    <s v="COUNTY"/>
    <x v="152"/>
    <s v="939906"/>
    <n v="117"/>
    <n v="117"/>
    <x v="3"/>
    <d v="2017-03-31T00:00:00"/>
    <x v="11"/>
    <n v="5012106"/>
    <n v="117"/>
    <n v="1"/>
  </r>
  <r>
    <s v="COUNTY"/>
    <x v="152"/>
    <s v="939908"/>
    <n v="117"/>
    <n v="117"/>
    <x v="3"/>
    <d v="2017-03-31T00:00:00"/>
    <x v="11"/>
    <n v="5012106"/>
    <n v="117"/>
    <n v="1"/>
  </r>
  <r>
    <s v="COUNTY"/>
    <x v="153"/>
    <s v="815238"/>
    <n v="38.5"/>
    <n v="38.5"/>
    <x v="3"/>
    <d v="2016-06-28T00:00:00"/>
    <x v="2"/>
    <n v="5779150"/>
    <n v="5.5"/>
    <n v="7"/>
  </r>
  <r>
    <s v="COUNTY"/>
    <x v="153"/>
    <s v="821196"/>
    <n v="-1.83"/>
    <n v="1.83"/>
    <x v="3"/>
    <d v="2016-07-05T00:00:00"/>
    <x v="3"/>
    <n v="5780690"/>
    <n v="5.5"/>
    <n v="-0.33272727272727276"/>
  </r>
  <r>
    <s v="COUNTY"/>
    <x v="153"/>
    <s v="929734"/>
    <n v="-16.5"/>
    <n v="16.5"/>
    <x v="3"/>
    <d v="2017-03-10T00:00:00"/>
    <x v="11"/>
    <n v="5012106"/>
    <n v="5.5"/>
    <n v="-3"/>
  </r>
  <r>
    <s v="COUNTY"/>
    <x v="153"/>
    <s v="929735"/>
    <n v="-11"/>
    <n v="11"/>
    <x v="3"/>
    <d v="2017-03-10T00:00:00"/>
    <x v="11"/>
    <n v="5012106"/>
    <n v="5.5"/>
    <n v="-2"/>
  </r>
  <r>
    <s v="COUNTY"/>
    <x v="154"/>
    <s v="860661"/>
    <n v="96"/>
    <n v="96"/>
    <x v="3"/>
    <d v="2016-09-29T00:00:00"/>
    <x v="5"/>
    <n v="5010721"/>
    <n v="96"/>
    <n v="1"/>
  </r>
  <r>
    <s v="COUNTY"/>
    <x v="154"/>
    <s v="923145"/>
    <n v="17.14"/>
    <n v="17.14"/>
    <x v="3"/>
    <d v="2017-02-24T00:00:00"/>
    <x v="10"/>
    <n v="5790950"/>
    <n v="96"/>
    <n v="0.17854166666666668"/>
  </r>
  <r>
    <s v="COUNTY"/>
    <x v="154"/>
    <s v="923545"/>
    <n v="6.86"/>
    <n v="6.86"/>
    <x v="3"/>
    <d v="2017-02-27T00:00:00"/>
    <x v="10"/>
    <n v="5790990"/>
    <n v="96"/>
    <n v="7.1458333333333332E-2"/>
  </r>
  <r>
    <s v="COUNTY"/>
    <x v="154"/>
    <s v="14767594"/>
    <n v="96"/>
    <n v="96"/>
    <x v="3"/>
    <d v="2017-03-31T00:00:00"/>
    <x v="11"/>
    <n v="5790950"/>
    <n v="96"/>
    <n v="1"/>
  </r>
  <r>
    <s v="COUNTY"/>
    <x v="154"/>
    <s v="14767594"/>
    <n v="96"/>
    <n v="96"/>
    <x v="3"/>
    <d v="2017-03-31T00:00:00"/>
    <x v="11"/>
    <n v="5790990"/>
    <n v="96"/>
    <n v="1"/>
  </r>
  <r>
    <s v="COUNTY"/>
    <x v="155"/>
    <s v="781453"/>
    <n v="170.5"/>
    <n v="170.5"/>
    <x v="3"/>
    <d v="2016-04-13T00:00:00"/>
    <x v="0"/>
    <n v="5012106"/>
    <n v="5.5"/>
    <n v="31"/>
  </r>
  <r>
    <s v="COUNTY"/>
    <x v="155"/>
    <s v="781454"/>
    <n v="170.5"/>
    <n v="170.5"/>
    <x v="3"/>
    <d v="2016-04-13T00:00:00"/>
    <x v="0"/>
    <n v="5012106"/>
    <n v="5.5"/>
    <n v="31"/>
  </r>
  <r>
    <s v="COUNTY"/>
    <x v="155"/>
    <s v="781729"/>
    <n v="165"/>
    <n v="165"/>
    <x v="3"/>
    <d v="2016-04-13T00:00:00"/>
    <x v="0"/>
    <n v="5012106"/>
    <n v="5.5"/>
    <n v="30"/>
  </r>
  <r>
    <s v="COUNTY"/>
    <x v="155"/>
    <s v="788220"/>
    <n v="22"/>
    <n v="22"/>
    <x v="3"/>
    <d v="2016-04-29T00:00:00"/>
    <x v="0"/>
    <n v="5765370"/>
    <n v="5.5"/>
    <n v="4"/>
  </r>
  <r>
    <s v="COUNTY"/>
    <x v="155"/>
    <s v="788221"/>
    <n v="22"/>
    <n v="22"/>
    <x v="3"/>
    <d v="2016-04-29T00:00:00"/>
    <x v="0"/>
    <n v="5771980"/>
    <n v="5.5"/>
    <n v="4"/>
  </r>
  <r>
    <s v="COUNTY"/>
    <x v="155"/>
    <s v="788222"/>
    <n v="60.5"/>
    <n v="60.5"/>
    <x v="3"/>
    <d v="2016-04-29T00:00:00"/>
    <x v="0"/>
    <n v="5774660"/>
    <n v="5.5"/>
    <n v="11"/>
  </r>
  <r>
    <s v="COUNTY"/>
    <x v="155"/>
    <s v="788223"/>
    <n v="27.5"/>
    <n v="27.5"/>
    <x v="3"/>
    <d v="2016-04-29T00:00:00"/>
    <x v="0"/>
    <n v="5780090"/>
    <n v="5.5"/>
    <n v="5"/>
  </r>
  <r>
    <s v="COUNTY"/>
    <x v="155"/>
    <s v="788233"/>
    <n v="5.5"/>
    <n v="5.5"/>
    <x v="3"/>
    <d v="2016-04-29T00:00:00"/>
    <x v="0"/>
    <n v="5779490"/>
    <n v="5.5"/>
    <n v="1"/>
  </r>
  <r>
    <s v="COUNTY"/>
    <x v="155"/>
    <s v="788234"/>
    <n v="5.5"/>
    <n v="5.5"/>
    <x v="3"/>
    <d v="2016-04-29T00:00:00"/>
    <x v="0"/>
    <n v="5779490"/>
    <n v="5.5"/>
    <n v="1"/>
  </r>
  <r>
    <s v="COUNTY"/>
    <x v="155"/>
    <s v="788235"/>
    <n v="5.5"/>
    <n v="5.5"/>
    <x v="3"/>
    <d v="2016-04-29T00:00:00"/>
    <x v="0"/>
    <n v="5779490"/>
    <n v="5.5"/>
    <n v="1"/>
  </r>
  <r>
    <s v="COUNTY"/>
    <x v="155"/>
    <s v="788236"/>
    <n v="44"/>
    <n v="44"/>
    <x v="3"/>
    <d v="2016-04-29T00:00:00"/>
    <x v="0"/>
    <n v="5779650"/>
    <n v="5.5"/>
    <n v="8"/>
  </r>
  <r>
    <s v="COUNTY"/>
    <x v="155"/>
    <s v="788237"/>
    <n v="44"/>
    <n v="44"/>
    <x v="3"/>
    <d v="2016-04-29T00:00:00"/>
    <x v="0"/>
    <n v="5779650"/>
    <n v="5.5"/>
    <n v="8"/>
  </r>
  <r>
    <s v="COUNTY"/>
    <x v="155"/>
    <s v="788238"/>
    <n v="44"/>
    <n v="44"/>
    <x v="3"/>
    <d v="2016-04-29T00:00:00"/>
    <x v="0"/>
    <n v="5779650"/>
    <n v="5.5"/>
    <n v="8"/>
  </r>
  <r>
    <s v="COUNTY"/>
    <x v="155"/>
    <s v="789044"/>
    <n v="165"/>
    <n v="165"/>
    <x v="3"/>
    <d v="2016-04-29T00:00:00"/>
    <x v="0"/>
    <n v="5012106"/>
    <n v="5.5"/>
    <n v="30"/>
  </r>
  <r>
    <s v="COUNTY"/>
    <x v="155"/>
    <s v="789045"/>
    <n v="165"/>
    <n v="165"/>
    <x v="3"/>
    <d v="2016-04-29T00:00:00"/>
    <x v="0"/>
    <n v="5012106"/>
    <n v="5.5"/>
    <n v="30"/>
  </r>
  <r>
    <s v="COUNTY"/>
    <x v="155"/>
    <s v="789046"/>
    <n v="165"/>
    <n v="165"/>
    <x v="3"/>
    <d v="2016-04-29T00:00:00"/>
    <x v="0"/>
    <n v="5777660"/>
    <n v="5.5"/>
    <n v="30"/>
  </r>
  <r>
    <s v="COUNTY"/>
    <x v="155"/>
    <s v="789047"/>
    <n v="165"/>
    <n v="165"/>
    <x v="3"/>
    <d v="2016-04-29T00:00:00"/>
    <x v="0"/>
    <n v="5779150"/>
    <n v="5.5"/>
    <n v="30"/>
  </r>
  <r>
    <s v="COUNTY"/>
    <x v="155"/>
    <s v="789048"/>
    <n v="165"/>
    <n v="165"/>
    <x v="3"/>
    <d v="2016-04-29T00:00:00"/>
    <x v="0"/>
    <n v="5779060"/>
    <n v="5.5"/>
    <n v="30"/>
  </r>
  <r>
    <s v="COUNTY"/>
    <x v="155"/>
    <s v="789049"/>
    <n v="110"/>
    <n v="110"/>
    <x v="3"/>
    <d v="2016-04-29T00:00:00"/>
    <x v="0"/>
    <n v="5780610"/>
    <n v="5.5"/>
    <n v="20"/>
  </r>
  <r>
    <s v="COUNTY"/>
    <x v="155"/>
    <s v="789050"/>
    <n v="99"/>
    <n v="99"/>
    <x v="3"/>
    <d v="2016-04-29T00:00:00"/>
    <x v="0"/>
    <n v="5780610"/>
    <n v="5.5"/>
    <n v="18"/>
  </r>
  <r>
    <s v="COUNTY"/>
    <x v="155"/>
    <s v="789051"/>
    <n v="104.5"/>
    <n v="104.5"/>
    <x v="3"/>
    <d v="2016-04-29T00:00:00"/>
    <x v="0"/>
    <n v="5780690"/>
    <n v="5.5"/>
    <n v="19"/>
  </r>
  <r>
    <s v="COUNTY"/>
    <x v="155"/>
    <s v="789052"/>
    <n v="71.5"/>
    <n v="71.5"/>
    <x v="3"/>
    <d v="2016-04-29T00:00:00"/>
    <x v="0"/>
    <n v="5005375"/>
    <n v="5.5"/>
    <n v="13"/>
  </r>
  <r>
    <s v="COUNTY"/>
    <x v="155"/>
    <s v="789053"/>
    <n v="49.5"/>
    <n v="49.5"/>
    <x v="3"/>
    <d v="2016-04-29T00:00:00"/>
    <x v="0"/>
    <n v="5781050"/>
    <n v="5.5"/>
    <n v="9"/>
  </r>
  <r>
    <s v="COUNTY"/>
    <x v="155"/>
    <s v="789054"/>
    <n v="27.5"/>
    <n v="27.5"/>
    <x v="3"/>
    <d v="2016-04-29T00:00:00"/>
    <x v="0"/>
    <n v="5781230"/>
    <n v="5.5"/>
    <n v="5"/>
  </r>
  <r>
    <s v="COUNTY"/>
    <x v="155"/>
    <s v="803668"/>
    <n v="170.5"/>
    <n v="170.5"/>
    <x v="3"/>
    <d v="2016-05-31T00:00:00"/>
    <x v="1"/>
    <n v="5012106"/>
    <n v="5.5"/>
    <n v="31"/>
  </r>
  <r>
    <s v="COUNTY"/>
    <x v="155"/>
    <s v="803669"/>
    <n v="170.5"/>
    <n v="170.5"/>
    <x v="3"/>
    <d v="2016-05-31T00:00:00"/>
    <x v="1"/>
    <n v="5012106"/>
    <n v="5.5"/>
    <n v="31"/>
  </r>
  <r>
    <s v="COUNTY"/>
    <x v="155"/>
    <s v="803670"/>
    <n v="27.5"/>
    <n v="27.5"/>
    <x v="3"/>
    <d v="2016-05-31T00:00:00"/>
    <x v="1"/>
    <n v="5777660"/>
    <n v="5.5"/>
    <n v="5"/>
  </r>
  <r>
    <s v="COUNTY"/>
    <x v="155"/>
    <s v="803671"/>
    <n v="170.5"/>
    <n v="170.5"/>
    <x v="3"/>
    <d v="2016-05-31T00:00:00"/>
    <x v="1"/>
    <n v="5779150"/>
    <n v="5.5"/>
    <n v="31"/>
  </r>
  <r>
    <s v="COUNTY"/>
    <x v="155"/>
    <s v="803672"/>
    <n v="170.5"/>
    <n v="170.5"/>
    <x v="3"/>
    <d v="2016-05-31T00:00:00"/>
    <x v="1"/>
    <n v="5779060"/>
    <n v="5.5"/>
    <n v="31"/>
  </r>
  <r>
    <s v="COUNTY"/>
    <x v="155"/>
    <s v="803673"/>
    <n v="170.5"/>
    <n v="170.5"/>
    <x v="3"/>
    <d v="2016-05-31T00:00:00"/>
    <x v="1"/>
    <n v="5780610"/>
    <n v="5.5"/>
    <n v="31"/>
  </r>
  <r>
    <s v="COUNTY"/>
    <x v="155"/>
    <s v="803674"/>
    <n v="170.5"/>
    <n v="170.5"/>
    <x v="3"/>
    <d v="2016-05-31T00:00:00"/>
    <x v="1"/>
    <n v="5780610"/>
    <n v="5.5"/>
    <n v="31"/>
  </r>
  <r>
    <s v="COUNTY"/>
    <x v="155"/>
    <s v="803675"/>
    <n v="170.5"/>
    <n v="170.5"/>
    <x v="3"/>
    <d v="2016-05-31T00:00:00"/>
    <x v="1"/>
    <n v="5780690"/>
    <n v="5.5"/>
    <n v="31"/>
  </r>
  <r>
    <s v="COUNTY"/>
    <x v="155"/>
    <s v="803676"/>
    <n v="55"/>
    <n v="55"/>
    <x v="3"/>
    <d v="2016-05-31T00:00:00"/>
    <x v="1"/>
    <n v="5005375"/>
    <n v="5.5"/>
    <n v="10"/>
  </r>
  <r>
    <s v="COUNTY"/>
    <x v="155"/>
    <s v="803677"/>
    <n v="170.5"/>
    <n v="170.5"/>
    <x v="3"/>
    <d v="2016-05-31T00:00:00"/>
    <x v="1"/>
    <n v="5781050"/>
    <n v="5.5"/>
    <n v="31"/>
  </r>
  <r>
    <s v="COUNTY"/>
    <x v="155"/>
    <s v="803678"/>
    <n v="170.5"/>
    <n v="170.5"/>
    <x v="3"/>
    <d v="2016-05-31T00:00:00"/>
    <x v="1"/>
    <n v="5781230"/>
    <n v="5.5"/>
    <n v="31"/>
  </r>
  <r>
    <s v="COUNTY"/>
    <x v="155"/>
    <s v="803679"/>
    <n v="5.5"/>
    <n v="5.5"/>
    <x v="3"/>
    <d v="2016-05-31T00:00:00"/>
    <x v="1"/>
    <n v="5012564"/>
    <n v="5.5"/>
    <n v="1"/>
  </r>
  <r>
    <s v="COUNTY"/>
    <x v="155"/>
    <s v="803680"/>
    <n v="77"/>
    <n v="77"/>
    <x v="3"/>
    <d v="2016-05-31T00:00:00"/>
    <x v="1"/>
    <n v="5782140"/>
    <n v="5.5"/>
    <n v="14"/>
  </r>
  <r>
    <s v="COUNTY"/>
    <x v="155"/>
    <s v="803681"/>
    <n v="44"/>
    <n v="44"/>
    <x v="3"/>
    <d v="2016-05-31T00:00:00"/>
    <x v="1"/>
    <n v="5782360"/>
    <n v="5.5"/>
    <n v="8"/>
  </r>
  <r>
    <s v="COUNTY"/>
    <x v="155"/>
    <s v="807980"/>
    <n v="77"/>
    <n v="77"/>
    <x v="3"/>
    <d v="2016-06-10T00:00:00"/>
    <x v="2"/>
    <n v="5782140"/>
    <n v="5.5"/>
    <n v="14"/>
  </r>
  <r>
    <s v="COUNTY"/>
    <x v="155"/>
    <s v="813261"/>
    <n v="1.83"/>
    <n v="1.83"/>
    <x v="3"/>
    <d v="2016-06-21T00:00:00"/>
    <x v="2"/>
    <n v="5780690"/>
    <n v="5.5"/>
    <n v="0.33272727272727276"/>
  </r>
  <r>
    <s v="COUNTY"/>
    <x v="155"/>
    <s v="815239"/>
    <n v="148.5"/>
    <n v="148.5"/>
    <x v="3"/>
    <d v="2016-06-28T00:00:00"/>
    <x v="2"/>
    <n v="5780610"/>
    <n v="5.5"/>
    <n v="27"/>
  </r>
  <r>
    <s v="COUNTY"/>
    <x v="155"/>
    <s v="815240"/>
    <n v="132"/>
    <n v="132"/>
    <x v="3"/>
    <d v="2016-06-28T00:00:00"/>
    <x v="2"/>
    <n v="5780690"/>
    <n v="5.5"/>
    <n v="24"/>
  </r>
  <r>
    <s v="COUNTY"/>
    <x v="155"/>
    <s v="816911"/>
    <n v="165"/>
    <n v="165"/>
    <x v="3"/>
    <d v="2016-06-28T00:00:00"/>
    <x v="2"/>
    <n v="5012106"/>
    <n v="5.5"/>
    <n v="30"/>
  </r>
  <r>
    <s v="COUNTY"/>
    <x v="155"/>
    <s v="816912"/>
    <n v="165"/>
    <n v="165"/>
    <x v="3"/>
    <d v="2016-06-28T00:00:00"/>
    <x v="2"/>
    <n v="5012106"/>
    <n v="5.5"/>
    <n v="30"/>
  </r>
  <r>
    <s v="COUNTY"/>
    <x v="155"/>
    <s v="816913"/>
    <n v="165"/>
    <n v="165"/>
    <x v="3"/>
    <d v="2016-06-28T00:00:00"/>
    <x v="2"/>
    <n v="5779060"/>
    <n v="5.5"/>
    <n v="30"/>
  </r>
  <r>
    <s v="COUNTY"/>
    <x v="155"/>
    <s v="816914"/>
    <n v="165"/>
    <n v="165"/>
    <x v="3"/>
    <d v="2016-06-28T00:00:00"/>
    <x v="2"/>
    <n v="5781050"/>
    <n v="5.5"/>
    <n v="30"/>
  </r>
  <r>
    <s v="COUNTY"/>
    <x v="155"/>
    <s v="816915"/>
    <n v="165"/>
    <n v="165"/>
    <x v="3"/>
    <d v="2016-06-28T00:00:00"/>
    <x v="2"/>
    <n v="5781230"/>
    <n v="5.5"/>
    <n v="30"/>
  </r>
  <r>
    <s v="COUNTY"/>
    <x v="155"/>
    <s v="816936"/>
    <n v="55"/>
    <n v="55"/>
    <x v="3"/>
    <d v="2016-06-28T00:00:00"/>
    <x v="2"/>
    <n v="5782140"/>
    <n v="5.5"/>
    <n v="10"/>
  </r>
  <r>
    <s v="COUNTY"/>
    <x v="155"/>
    <s v="816937"/>
    <n v="165"/>
    <n v="165"/>
    <x v="3"/>
    <d v="2016-06-28T00:00:00"/>
    <x v="2"/>
    <n v="5782360"/>
    <n v="5.5"/>
    <n v="30"/>
  </r>
  <r>
    <s v="COUNTY"/>
    <x v="155"/>
    <s v="816938"/>
    <n v="115.5"/>
    <n v="115.5"/>
    <x v="3"/>
    <d v="2016-06-28T00:00:00"/>
    <x v="2"/>
    <n v="5782140"/>
    <n v="5.5"/>
    <n v="21"/>
  </r>
  <r>
    <s v="COUNTY"/>
    <x v="155"/>
    <s v="829698"/>
    <n v="44"/>
    <n v="44"/>
    <x v="3"/>
    <d v="2016-07-29T00:00:00"/>
    <x v="3"/>
    <n v="5779060"/>
    <n v="5.5"/>
    <n v="8"/>
  </r>
  <r>
    <s v="COUNTY"/>
    <x v="155"/>
    <s v="829699"/>
    <n v="5.5"/>
    <n v="5.5"/>
    <x v="3"/>
    <d v="2016-07-29T00:00:00"/>
    <x v="3"/>
    <n v="5781230"/>
    <n v="5.5"/>
    <n v="1"/>
  </r>
  <r>
    <s v="COUNTY"/>
    <x v="155"/>
    <s v="829700"/>
    <n v="44"/>
    <n v="44"/>
    <x v="3"/>
    <d v="2016-07-29T00:00:00"/>
    <x v="3"/>
    <n v="5744080"/>
    <n v="5.5"/>
    <n v="8"/>
  </r>
  <r>
    <s v="COUNTY"/>
    <x v="155"/>
    <s v="829899"/>
    <n v="60.5"/>
    <n v="60.5"/>
    <x v="3"/>
    <d v="2016-07-29T00:00:00"/>
    <x v="3"/>
    <n v="5757130"/>
    <n v="5.5"/>
    <n v="11"/>
  </r>
  <r>
    <s v="COUNTY"/>
    <x v="155"/>
    <s v="829945"/>
    <n v="55"/>
    <n v="55"/>
    <x v="3"/>
    <d v="2016-07-29T00:00:00"/>
    <x v="3"/>
    <n v="5749070"/>
    <n v="5.5"/>
    <n v="10"/>
  </r>
  <r>
    <s v="COUNTY"/>
    <x v="155"/>
    <s v="829946"/>
    <n v="170.5"/>
    <n v="170.5"/>
    <x v="3"/>
    <d v="2016-07-29T00:00:00"/>
    <x v="3"/>
    <n v="5012106"/>
    <n v="5.5"/>
    <n v="31"/>
  </r>
  <r>
    <s v="COUNTY"/>
    <x v="155"/>
    <s v="829947"/>
    <n v="170.5"/>
    <n v="170.5"/>
    <x v="3"/>
    <d v="2016-07-29T00:00:00"/>
    <x v="3"/>
    <n v="5012106"/>
    <n v="5.5"/>
    <n v="31"/>
  </r>
  <r>
    <s v="COUNTY"/>
    <x v="155"/>
    <s v="829948"/>
    <n v="170.5"/>
    <n v="170.5"/>
    <x v="3"/>
    <d v="2016-07-29T00:00:00"/>
    <x v="3"/>
    <n v="5781050"/>
    <n v="5.5"/>
    <n v="31"/>
  </r>
  <r>
    <s v="COUNTY"/>
    <x v="155"/>
    <s v="829949"/>
    <n v="170.5"/>
    <n v="170.5"/>
    <x v="3"/>
    <d v="2016-07-29T00:00:00"/>
    <x v="3"/>
    <n v="5782360"/>
    <n v="5.5"/>
    <n v="31"/>
  </r>
  <r>
    <s v="COUNTY"/>
    <x v="155"/>
    <s v="829950"/>
    <n v="170.5"/>
    <n v="170.5"/>
    <x v="3"/>
    <d v="2016-07-29T00:00:00"/>
    <x v="3"/>
    <n v="5782140"/>
    <n v="5.5"/>
    <n v="31"/>
  </r>
  <r>
    <s v="COUNTY"/>
    <x v="155"/>
    <s v="829951"/>
    <n v="137.5"/>
    <n v="137.5"/>
    <x v="3"/>
    <d v="2016-07-29T00:00:00"/>
    <x v="3"/>
    <n v="5783900"/>
    <n v="5.5"/>
    <n v="25"/>
  </r>
  <r>
    <s v="COUNTY"/>
    <x v="155"/>
    <s v="829952"/>
    <n v="115.5"/>
    <n v="115.5"/>
    <x v="3"/>
    <d v="2016-07-29T00:00:00"/>
    <x v="3"/>
    <n v="5724070"/>
    <n v="5.5"/>
    <n v="21"/>
  </r>
  <r>
    <s v="COUNTY"/>
    <x v="155"/>
    <s v="844648"/>
    <n v="99"/>
    <n v="99"/>
    <x v="3"/>
    <d v="2016-08-30T00:00:00"/>
    <x v="4"/>
    <n v="5781050"/>
    <n v="5.5"/>
    <n v="18"/>
  </r>
  <r>
    <s v="COUNTY"/>
    <x v="155"/>
    <s v="844663"/>
    <n v="165"/>
    <n v="165"/>
    <x v="3"/>
    <d v="2016-08-30T00:00:00"/>
    <x v="4"/>
    <n v="5782360"/>
    <n v="5.5"/>
    <n v="30"/>
  </r>
  <r>
    <s v="COUNTY"/>
    <x v="155"/>
    <s v="844664"/>
    <n v="93.5"/>
    <n v="93.5"/>
    <x v="3"/>
    <d v="2016-08-30T00:00:00"/>
    <x v="4"/>
    <n v="5757130"/>
    <n v="5.5"/>
    <n v="17"/>
  </r>
  <r>
    <s v="COUNTY"/>
    <x v="155"/>
    <s v="845642"/>
    <n v="170.5"/>
    <n v="170.5"/>
    <x v="3"/>
    <d v="2016-08-30T00:00:00"/>
    <x v="4"/>
    <n v="5749070"/>
    <n v="5.5"/>
    <n v="31"/>
  </r>
  <r>
    <s v="COUNTY"/>
    <x v="155"/>
    <s v="845643"/>
    <n v="170.5"/>
    <n v="170.5"/>
    <x v="3"/>
    <d v="2016-08-30T00:00:00"/>
    <x v="4"/>
    <n v="5012106"/>
    <n v="5.5"/>
    <n v="31"/>
  </r>
  <r>
    <s v="COUNTY"/>
    <x v="155"/>
    <s v="845644"/>
    <n v="170.5"/>
    <n v="170.5"/>
    <x v="3"/>
    <d v="2016-08-30T00:00:00"/>
    <x v="4"/>
    <n v="5012106"/>
    <n v="5.5"/>
    <n v="31"/>
  </r>
  <r>
    <s v="COUNTY"/>
    <x v="155"/>
    <s v="845645"/>
    <n v="170.5"/>
    <n v="170.5"/>
    <x v="3"/>
    <d v="2016-08-30T00:00:00"/>
    <x v="4"/>
    <n v="5782140"/>
    <n v="5.5"/>
    <n v="31"/>
  </r>
  <r>
    <s v="COUNTY"/>
    <x v="155"/>
    <s v="845646"/>
    <n v="170.5"/>
    <n v="170.5"/>
    <x v="3"/>
    <d v="2016-08-30T00:00:00"/>
    <x v="4"/>
    <n v="5783900"/>
    <n v="5.5"/>
    <n v="31"/>
  </r>
  <r>
    <s v="COUNTY"/>
    <x v="155"/>
    <s v="845647"/>
    <n v="170.5"/>
    <n v="170.5"/>
    <x v="3"/>
    <d v="2016-08-30T00:00:00"/>
    <x v="4"/>
    <n v="5724070"/>
    <n v="5.5"/>
    <n v="31"/>
  </r>
  <r>
    <s v="COUNTY"/>
    <x v="155"/>
    <s v="845648"/>
    <n v="38.5"/>
    <n v="38.5"/>
    <x v="3"/>
    <d v="2016-08-30T00:00:00"/>
    <x v="4"/>
    <n v="5785770"/>
    <n v="5.5"/>
    <n v="7"/>
  </r>
  <r>
    <s v="COUNTY"/>
    <x v="155"/>
    <s v="845649"/>
    <n v="33"/>
    <n v="33"/>
    <x v="3"/>
    <d v="2016-08-30T00:00:00"/>
    <x v="4"/>
    <n v="5785760"/>
    <n v="5.5"/>
    <n v="6"/>
  </r>
  <r>
    <s v="COUNTY"/>
    <x v="155"/>
    <s v="855848"/>
    <n v="0.92"/>
    <n v="0.92"/>
    <x v="3"/>
    <d v="2016-09-26T00:00:00"/>
    <x v="5"/>
    <n v="5786890"/>
    <n v="5.5"/>
    <n v="0.16727272727272727"/>
  </r>
  <r>
    <s v="COUNTY"/>
    <x v="155"/>
    <s v="858995"/>
    <n v="49.5"/>
    <n v="49.5"/>
    <x v="3"/>
    <d v="2016-09-28T00:00:00"/>
    <x v="5"/>
    <n v="5782140"/>
    <n v="5.5"/>
    <n v="9"/>
  </r>
  <r>
    <s v="COUNTY"/>
    <x v="155"/>
    <s v="858998"/>
    <n v="33"/>
    <n v="33"/>
    <x v="3"/>
    <d v="2016-09-28T00:00:00"/>
    <x v="5"/>
    <n v="5786440"/>
    <n v="5.5"/>
    <n v="6"/>
  </r>
  <r>
    <s v="COUNTY"/>
    <x v="155"/>
    <s v="859000"/>
    <n v="11"/>
    <n v="11"/>
    <x v="3"/>
    <d v="2016-09-28T00:00:00"/>
    <x v="5"/>
    <n v="5786890"/>
    <n v="5.5"/>
    <n v="2"/>
  </r>
  <r>
    <s v="COUNTY"/>
    <x v="155"/>
    <s v="860229"/>
    <n v="165"/>
    <n v="165"/>
    <x v="3"/>
    <d v="2016-09-28T00:00:00"/>
    <x v="5"/>
    <n v="5012106"/>
    <n v="5.5"/>
    <n v="30"/>
  </r>
  <r>
    <s v="COUNTY"/>
    <x v="155"/>
    <s v="860230"/>
    <n v="165"/>
    <n v="165"/>
    <x v="3"/>
    <d v="2016-09-28T00:00:00"/>
    <x v="5"/>
    <n v="5012106"/>
    <n v="5.5"/>
    <n v="30"/>
  </r>
  <r>
    <s v="COUNTY"/>
    <x v="155"/>
    <s v="860232"/>
    <n v="165"/>
    <n v="165"/>
    <x v="3"/>
    <d v="2016-09-28T00:00:00"/>
    <x v="5"/>
    <n v="5724070"/>
    <n v="5.5"/>
    <n v="30"/>
  </r>
  <r>
    <s v="COUNTY"/>
    <x v="155"/>
    <s v="860234"/>
    <n v="93.5"/>
    <n v="93.5"/>
    <x v="3"/>
    <d v="2016-09-28T00:00:00"/>
    <x v="5"/>
    <n v="5768030"/>
    <n v="5.5"/>
    <n v="17"/>
  </r>
  <r>
    <s v="COUNTY"/>
    <x v="155"/>
    <s v="860235"/>
    <n v="5.5"/>
    <n v="5.5"/>
    <x v="3"/>
    <d v="2016-09-28T00:00:00"/>
    <x v="5"/>
    <n v="5771980"/>
    <n v="5.5"/>
    <n v="1"/>
  </r>
  <r>
    <s v="COUNTY"/>
    <x v="155"/>
    <s v="860238"/>
    <n v="165"/>
    <n v="165"/>
    <x v="3"/>
    <d v="2016-09-28T00:00:00"/>
    <x v="5"/>
    <n v="5783900"/>
    <n v="5.5"/>
    <n v="30"/>
  </r>
  <r>
    <s v="COUNTY"/>
    <x v="155"/>
    <s v="860273"/>
    <n v="55"/>
    <n v="55"/>
    <x v="3"/>
    <d v="2016-09-28T00:00:00"/>
    <x v="5"/>
    <n v="5786710"/>
    <n v="5.5"/>
    <n v="10"/>
  </r>
  <r>
    <s v="COUNTY"/>
    <x v="155"/>
    <s v="860275"/>
    <n v="22"/>
    <n v="22"/>
    <x v="3"/>
    <d v="2016-09-28T00:00:00"/>
    <x v="5"/>
    <n v="5786900"/>
    <n v="5.5"/>
    <n v="4"/>
  </r>
  <r>
    <s v="COUNTY"/>
    <x v="155"/>
    <s v="860276"/>
    <n v="22"/>
    <n v="22"/>
    <x v="3"/>
    <d v="2016-09-28T00:00:00"/>
    <x v="5"/>
    <n v="5786990"/>
    <n v="5.5"/>
    <n v="4"/>
  </r>
  <r>
    <s v="COUNTY"/>
    <x v="155"/>
    <s v="860296"/>
    <n v="11"/>
    <n v="11"/>
    <x v="3"/>
    <d v="2016-09-28T00:00:00"/>
    <x v="5"/>
    <n v="5787090"/>
    <n v="5.5"/>
    <n v="2"/>
  </r>
  <r>
    <s v="COUNTY"/>
    <x v="155"/>
    <s v="872548"/>
    <n v="93.5"/>
    <n v="93.5"/>
    <x v="3"/>
    <d v="2016-10-28T00:00:00"/>
    <x v="6"/>
    <n v="5768030"/>
    <n v="5.5"/>
    <n v="17"/>
  </r>
  <r>
    <s v="COUNTY"/>
    <x v="155"/>
    <s v="872552"/>
    <n v="22"/>
    <n v="22"/>
    <x v="3"/>
    <d v="2016-10-28T00:00:00"/>
    <x v="6"/>
    <n v="5787090"/>
    <n v="5.5"/>
    <n v="4"/>
  </r>
  <r>
    <s v="COUNTY"/>
    <x v="155"/>
    <s v="872553"/>
    <n v="49.5"/>
    <n v="49.5"/>
    <x v="3"/>
    <d v="2016-10-28T00:00:00"/>
    <x v="6"/>
    <n v="5787100"/>
    <n v="5.5"/>
    <n v="9"/>
  </r>
  <r>
    <s v="COUNTY"/>
    <x v="155"/>
    <s v="872556"/>
    <n v="27.5"/>
    <n v="27.5"/>
    <x v="3"/>
    <d v="2016-10-28T00:00:00"/>
    <x v="6"/>
    <n v="5787180"/>
    <n v="5.5"/>
    <n v="5"/>
  </r>
  <r>
    <s v="COUNTY"/>
    <x v="155"/>
    <s v="873886"/>
    <n v="170.5"/>
    <n v="170.5"/>
    <x v="3"/>
    <d v="2016-10-28T00:00:00"/>
    <x v="6"/>
    <n v="5012106"/>
    <n v="5.5"/>
    <n v="31"/>
  </r>
  <r>
    <s v="COUNTY"/>
    <x v="155"/>
    <s v="873887"/>
    <n v="170.5"/>
    <n v="170.5"/>
    <x v="3"/>
    <d v="2016-10-28T00:00:00"/>
    <x v="6"/>
    <n v="5012106"/>
    <n v="5.5"/>
    <n v="31"/>
  </r>
  <r>
    <s v="COUNTY"/>
    <x v="155"/>
    <s v="873888"/>
    <n v="110"/>
    <n v="110"/>
    <x v="3"/>
    <d v="2016-10-28T00:00:00"/>
    <x v="6"/>
    <n v="5012765"/>
    <n v="5.5"/>
    <n v="20"/>
  </r>
  <r>
    <s v="COUNTY"/>
    <x v="155"/>
    <s v="873892"/>
    <n v="170.5"/>
    <n v="170.5"/>
    <x v="3"/>
    <d v="2016-10-28T00:00:00"/>
    <x v="6"/>
    <n v="5771980"/>
    <n v="5.5"/>
    <n v="31"/>
  </r>
  <r>
    <s v="COUNTY"/>
    <x v="155"/>
    <s v="873893"/>
    <n v="170.5"/>
    <n v="170.5"/>
    <x v="3"/>
    <d v="2016-10-28T00:00:00"/>
    <x v="6"/>
    <n v="5775740"/>
    <n v="5.5"/>
    <n v="31"/>
  </r>
  <r>
    <s v="COUNTY"/>
    <x v="155"/>
    <s v="873936"/>
    <n v="170.5"/>
    <n v="170.5"/>
    <x v="3"/>
    <d v="2016-10-28T00:00:00"/>
    <x v="6"/>
    <n v="5783900"/>
    <n v="5.5"/>
    <n v="31"/>
  </r>
  <r>
    <s v="COUNTY"/>
    <x v="155"/>
    <s v="873938"/>
    <n v="170.5"/>
    <n v="170.5"/>
    <x v="3"/>
    <d v="2016-10-28T00:00:00"/>
    <x v="6"/>
    <n v="5785760"/>
    <n v="5.5"/>
    <n v="31"/>
  </r>
  <r>
    <s v="COUNTY"/>
    <x v="155"/>
    <s v="873939"/>
    <n v="104.5"/>
    <n v="104.5"/>
    <x v="3"/>
    <d v="2016-10-28T00:00:00"/>
    <x v="6"/>
    <n v="5785770"/>
    <n v="5.5"/>
    <n v="19"/>
  </r>
  <r>
    <s v="COUNTY"/>
    <x v="155"/>
    <s v="873943"/>
    <n v="170.5"/>
    <n v="170.5"/>
    <x v="3"/>
    <d v="2016-10-28T00:00:00"/>
    <x v="6"/>
    <n v="5786710"/>
    <n v="5.5"/>
    <n v="31"/>
  </r>
  <r>
    <s v="COUNTY"/>
    <x v="155"/>
    <s v="873944"/>
    <n v="16.5"/>
    <n v="16.5"/>
    <x v="3"/>
    <d v="2016-10-28T00:00:00"/>
    <x v="6"/>
    <n v="5786900"/>
    <n v="5.5"/>
    <n v="3"/>
  </r>
  <r>
    <s v="COUNTY"/>
    <x v="155"/>
    <s v="886621"/>
    <n v="5.5"/>
    <n v="5.5"/>
    <x v="3"/>
    <d v="2016-11-29T00:00:00"/>
    <x v="7"/>
    <n v="5012765"/>
    <n v="5.5"/>
    <n v="1"/>
  </r>
  <r>
    <s v="COUNTY"/>
    <x v="155"/>
    <s v="886622"/>
    <n v="121"/>
    <n v="121"/>
    <x v="3"/>
    <d v="2016-11-29T00:00:00"/>
    <x v="7"/>
    <n v="5771980"/>
    <n v="5.5"/>
    <n v="22"/>
  </r>
  <r>
    <s v="COUNTY"/>
    <x v="155"/>
    <s v="886626"/>
    <n v="22"/>
    <n v="22"/>
    <x v="3"/>
    <d v="2016-11-29T00:00:00"/>
    <x v="7"/>
    <n v="5785760"/>
    <n v="5.5"/>
    <n v="4"/>
  </r>
  <r>
    <s v="COUNTY"/>
    <x v="155"/>
    <s v="888038"/>
    <n v="16.5"/>
    <n v="16.5"/>
    <x v="3"/>
    <d v="2016-11-29T00:00:00"/>
    <x v="7"/>
    <n v="5011614"/>
    <n v="5.5"/>
    <n v="3"/>
  </r>
  <r>
    <s v="COUNTY"/>
    <x v="155"/>
    <s v="888039"/>
    <n v="165"/>
    <n v="165"/>
    <x v="3"/>
    <d v="2016-11-29T00:00:00"/>
    <x v="7"/>
    <n v="5012106"/>
    <n v="5.5"/>
    <n v="30"/>
  </r>
  <r>
    <s v="COUNTY"/>
    <x v="155"/>
    <s v="888040"/>
    <n v="165"/>
    <n v="165"/>
    <x v="3"/>
    <d v="2016-11-29T00:00:00"/>
    <x v="7"/>
    <n v="5012106"/>
    <n v="5.5"/>
    <n v="30"/>
  </r>
  <r>
    <s v="COUNTY"/>
    <x v="155"/>
    <s v="888044"/>
    <n v="165"/>
    <n v="165"/>
    <x v="3"/>
    <d v="2016-11-29T00:00:00"/>
    <x v="7"/>
    <n v="5775740"/>
    <n v="5.5"/>
    <n v="30"/>
  </r>
  <r>
    <s v="COUNTY"/>
    <x v="155"/>
    <s v="888048"/>
    <n v="165"/>
    <n v="165"/>
    <x v="3"/>
    <d v="2016-11-29T00:00:00"/>
    <x v="7"/>
    <n v="5786710"/>
    <n v="5.5"/>
    <n v="30"/>
  </r>
  <r>
    <s v="COUNTY"/>
    <x v="155"/>
    <s v="888051"/>
    <n v="44"/>
    <n v="44"/>
    <x v="3"/>
    <d v="2016-11-29T00:00:00"/>
    <x v="7"/>
    <n v="5788550"/>
    <n v="5.5"/>
    <n v="8"/>
  </r>
  <r>
    <s v="COUNTY"/>
    <x v="155"/>
    <s v="888060"/>
    <n v="11"/>
    <n v="11"/>
    <x v="3"/>
    <d v="2016-11-29T00:00:00"/>
    <x v="7"/>
    <n v="5788750"/>
    <n v="5.5"/>
    <n v="2"/>
  </r>
  <r>
    <s v="COUNTY"/>
    <x v="155"/>
    <s v="898387"/>
    <n v="104.5"/>
    <n v="104.5"/>
    <x v="3"/>
    <d v="2016-12-29T00:00:00"/>
    <x v="8"/>
    <n v="5775740"/>
    <n v="5.5"/>
    <n v="19"/>
  </r>
  <r>
    <s v="COUNTY"/>
    <x v="155"/>
    <s v="898830"/>
    <n v="170.5"/>
    <n v="170.5"/>
    <x v="3"/>
    <d v="2016-12-30T00:00:00"/>
    <x v="8"/>
    <n v="5011614"/>
    <n v="5.5"/>
    <n v="31"/>
  </r>
  <r>
    <s v="COUNTY"/>
    <x v="155"/>
    <s v="898831"/>
    <n v="170.5"/>
    <n v="170.5"/>
    <x v="3"/>
    <d v="2016-12-30T00:00:00"/>
    <x v="8"/>
    <n v="5012106"/>
    <n v="5.5"/>
    <n v="31"/>
  </r>
  <r>
    <s v="COUNTY"/>
    <x v="155"/>
    <s v="898832"/>
    <n v="170.5"/>
    <n v="170.5"/>
    <x v="3"/>
    <d v="2016-12-30T00:00:00"/>
    <x v="8"/>
    <n v="5012106"/>
    <n v="5.5"/>
    <n v="31"/>
  </r>
  <r>
    <s v="COUNTY"/>
    <x v="155"/>
    <s v="898835"/>
    <n v="71.5"/>
    <n v="71.5"/>
    <x v="3"/>
    <d v="2016-12-30T00:00:00"/>
    <x v="8"/>
    <n v="5767370"/>
    <n v="5.5"/>
    <n v="13"/>
  </r>
  <r>
    <s v="COUNTY"/>
    <x v="155"/>
    <s v="898836"/>
    <n v="49.5"/>
    <n v="49.5"/>
    <x v="3"/>
    <d v="2016-12-30T00:00:00"/>
    <x v="8"/>
    <n v="5767370"/>
    <n v="5.5"/>
    <n v="9"/>
  </r>
  <r>
    <s v="COUNTY"/>
    <x v="155"/>
    <s v="898837"/>
    <n v="49.5"/>
    <n v="49.5"/>
    <x v="3"/>
    <d v="2016-12-30T00:00:00"/>
    <x v="8"/>
    <n v="5767370"/>
    <n v="5.5"/>
    <n v="9"/>
  </r>
  <r>
    <s v="COUNTY"/>
    <x v="155"/>
    <s v="898839"/>
    <n v="170.5"/>
    <n v="170.5"/>
    <x v="3"/>
    <d v="2016-12-30T00:00:00"/>
    <x v="8"/>
    <n v="5786710"/>
    <n v="5.5"/>
    <n v="31"/>
  </r>
  <r>
    <s v="COUNTY"/>
    <x v="155"/>
    <s v="898842"/>
    <n v="170.5"/>
    <n v="170.5"/>
    <x v="3"/>
    <d v="2016-12-30T00:00:00"/>
    <x v="8"/>
    <n v="5788750"/>
    <n v="5.5"/>
    <n v="31"/>
  </r>
  <r>
    <s v="COUNTY"/>
    <x v="155"/>
    <s v="913977"/>
    <n v="49.5"/>
    <n v="49.5"/>
    <x v="3"/>
    <d v="2017-01-27T00:00:00"/>
    <x v="9"/>
    <n v="5011614"/>
    <n v="5.5"/>
    <n v="9"/>
  </r>
  <r>
    <s v="COUNTY"/>
    <x v="155"/>
    <s v="913986"/>
    <n v="38.5"/>
    <n v="38.5"/>
    <x v="3"/>
    <d v="2017-01-27T00:00:00"/>
    <x v="9"/>
    <n v="5784030"/>
    <n v="5.5"/>
    <n v="7"/>
  </r>
  <r>
    <s v="COUNTY"/>
    <x v="155"/>
    <s v="913987"/>
    <n v="55"/>
    <n v="55"/>
    <x v="3"/>
    <d v="2017-01-27T00:00:00"/>
    <x v="9"/>
    <n v="5786710"/>
    <n v="5.5"/>
    <n v="10"/>
  </r>
  <r>
    <s v="COUNTY"/>
    <x v="155"/>
    <s v="913988"/>
    <n v="33"/>
    <n v="33"/>
    <x v="3"/>
    <d v="2017-01-27T00:00:00"/>
    <x v="9"/>
    <n v="5790000"/>
    <n v="5.5"/>
    <n v="6"/>
  </r>
  <r>
    <s v="COUNTY"/>
    <x v="155"/>
    <s v="915855"/>
    <n v="170.5"/>
    <n v="170.5"/>
    <x v="3"/>
    <d v="2017-01-27T00:00:00"/>
    <x v="9"/>
    <n v="5012106"/>
    <n v="5.5"/>
    <n v="31"/>
  </r>
  <r>
    <s v="COUNTY"/>
    <x v="155"/>
    <s v="915856"/>
    <n v="5.5"/>
    <n v="5.5"/>
    <x v="3"/>
    <d v="2017-01-27T00:00:00"/>
    <x v="9"/>
    <n v="5012106"/>
    <n v="5.5"/>
    <n v="1"/>
  </r>
  <r>
    <s v="COUNTY"/>
    <x v="155"/>
    <s v="915859"/>
    <n v="170.5"/>
    <n v="170.5"/>
    <x v="3"/>
    <d v="2017-01-27T00:00:00"/>
    <x v="9"/>
    <n v="5767370"/>
    <n v="5.5"/>
    <n v="31"/>
  </r>
  <r>
    <s v="COUNTY"/>
    <x v="155"/>
    <s v="915860"/>
    <n v="170.5"/>
    <n v="170.5"/>
    <x v="3"/>
    <d v="2017-01-27T00:00:00"/>
    <x v="9"/>
    <n v="5767370"/>
    <n v="5.5"/>
    <n v="31"/>
  </r>
  <r>
    <s v="COUNTY"/>
    <x v="155"/>
    <s v="915861"/>
    <n v="170.5"/>
    <n v="170.5"/>
    <x v="3"/>
    <d v="2017-01-27T00:00:00"/>
    <x v="9"/>
    <n v="5767370"/>
    <n v="5.5"/>
    <n v="31"/>
  </r>
  <r>
    <s v="COUNTY"/>
    <x v="155"/>
    <s v="915873"/>
    <n v="170.5"/>
    <n v="170.5"/>
    <x v="3"/>
    <d v="2017-01-27T00:00:00"/>
    <x v="9"/>
    <n v="5788750"/>
    <n v="5.5"/>
    <n v="31"/>
  </r>
  <r>
    <s v="COUNTY"/>
    <x v="155"/>
    <s v="915887"/>
    <n v="11"/>
    <n v="11"/>
    <x v="3"/>
    <d v="2017-01-27T00:00:00"/>
    <x v="9"/>
    <n v="5012106"/>
    <n v="5.5"/>
    <n v="2"/>
  </r>
  <r>
    <s v="COUNTY"/>
    <x v="155"/>
    <s v="915888"/>
    <n v="11"/>
    <n v="11"/>
    <x v="3"/>
    <d v="2017-01-27T00:00:00"/>
    <x v="9"/>
    <n v="5012106"/>
    <n v="5.5"/>
    <n v="2"/>
  </r>
  <r>
    <s v="COUNTY"/>
    <x v="155"/>
    <s v="915889"/>
    <n v="11"/>
    <n v="11"/>
    <x v="3"/>
    <d v="2017-01-27T00:00:00"/>
    <x v="9"/>
    <n v="5012106"/>
    <n v="5.5"/>
    <n v="2"/>
  </r>
  <r>
    <s v="COUNTY"/>
    <x v="155"/>
    <s v="915890"/>
    <n v="11"/>
    <n v="11"/>
    <x v="3"/>
    <d v="2017-01-27T00:00:00"/>
    <x v="9"/>
    <n v="5767370"/>
    <n v="5.5"/>
    <n v="2"/>
  </r>
  <r>
    <s v="COUNTY"/>
    <x v="155"/>
    <s v="921358"/>
    <n v="-5.5"/>
    <n v="5.5"/>
    <x v="3"/>
    <d v="2017-02-21T00:00:00"/>
    <x v="10"/>
    <n v="5012106"/>
    <n v="5.5"/>
    <n v="-1"/>
  </r>
  <r>
    <s v="COUNTY"/>
    <x v="155"/>
    <s v="921359"/>
    <n v="-11"/>
    <n v="11"/>
    <x v="3"/>
    <d v="2017-02-21T00:00:00"/>
    <x v="10"/>
    <n v="5012106"/>
    <n v="5.5"/>
    <n v="-2"/>
  </r>
  <r>
    <s v="COUNTY"/>
    <x v="155"/>
    <s v="921360"/>
    <n v="-11"/>
    <n v="11"/>
    <x v="3"/>
    <d v="2017-02-21T00:00:00"/>
    <x v="10"/>
    <n v="5012106"/>
    <n v="5.5"/>
    <n v="-2"/>
  </r>
  <r>
    <s v="COUNTY"/>
    <x v="155"/>
    <s v="921361"/>
    <n v="170.5"/>
    <n v="170.5"/>
    <x v="3"/>
    <d v="2017-02-21T00:00:00"/>
    <x v="10"/>
    <n v="5012106"/>
    <n v="5.5"/>
    <n v="31"/>
  </r>
  <r>
    <s v="COUNTY"/>
    <x v="155"/>
    <s v="923994"/>
    <n v="148.5"/>
    <n v="148.5"/>
    <x v="3"/>
    <d v="2017-02-27T00:00:00"/>
    <x v="10"/>
    <n v="5788750"/>
    <n v="5.5"/>
    <n v="27"/>
  </r>
  <r>
    <s v="COUNTY"/>
    <x v="155"/>
    <s v="925226"/>
    <n v="154"/>
    <n v="154"/>
    <x v="3"/>
    <d v="2017-02-27T00:00:00"/>
    <x v="10"/>
    <n v="5767370"/>
    <n v="5.5"/>
    <n v="28"/>
  </r>
  <r>
    <s v="COUNTY"/>
    <x v="155"/>
    <s v="925227"/>
    <n v="154"/>
    <n v="154"/>
    <x v="3"/>
    <d v="2017-02-27T00:00:00"/>
    <x v="10"/>
    <n v="5767370"/>
    <n v="5.5"/>
    <n v="28"/>
  </r>
  <r>
    <s v="COUNTY"/>
    <x v="155"/>
    <s v="925228"/>
    <n v="154"/>
    <n v="154"/>
    <x v="3"/>
    <d v="2017-02-27T00:00:00"/>
    <x v="10"/>
    <n v="5767370"/>
    <n v="5.5"/>
    <n v="28"/>
  </r>
  <r>
    <s v="COUNTY"/>
    <x v="155"/>
    <s v="925229"/>
    <n v="154"/>
    <n v="154"/>
    <x v="3"/>
    <d v="2017-02-27T00:00:00"/>
    <x v="10"/>
    <n v="5767370"/>
    <n v="5.5"/>
    <n v="28"/>
  </r>
  <r>
    <s v="COUNTY"/>
    <x v="155"/>
    <s v="925230"/>
    <n v="154"/>
    <n v="154"/>
    <x v="3"/>
    <d v="2017-02-27T00:00:00"/>
    <x v="10"/>
    <n v="5771980"/>
    <n v="5.5"/>
    <n v="28"/>
  </r>
  <r>
    <s v="COUNTY"/>
    <x v="155"/>
    <s v="925231"/>
    <n v="154"/>
    <n v="154"/>
    <x v="3"/>
    <d v="2017-02-27T00:00:00"/>
    <x v="10"/>
    <n v="5012106"/>
    <n v="5.5"/>
    <n v="28"/>
  </r>
  <r>
    <s v="COUNTY"/>
    <x v="155"/>
    <s v="925232"/>
    <n v="154"/>
    <n v="154"/>
    <x v="3"/>
    <d v="2017-02-27T00:00:00"/>
    <x v="10"/>
    <n v="5012106"/>
    <n v="5.5"/>
    <n v="28"/>
  </r>
  <r>
    <s v="COUNTY"/>
    <x v="155"/>
    <s v="925233"/>
    <n v="154"/>
    <n v="154"/>
    <x v="3"/>
    <d v="2017-02-27T00:00:00"/>
    <x v="10"/>
    <n v="5012106"/>
    <n v="5.5"/>
    <n v="28"/>
  </r>
  <r>
    <s v="COUNTY"/>
    <x v="155"/>
    <s v="14497989"/>
    <n v="16.5"/>
    <n v="16.5"/>
    <x v="3"/>
    <d v="2017-02-28T00:00:00"/>
    <x v="10"/>
    <n v="5012106"/>
    <n v="5.5"/>
    <n v="3"/>
  </r>
  <r>
    <s v="COUNTY"/>
    <x v="155"/>
    <s v="938661"/>
    <n v="22"/>
    <n v="22"/>
    <x v="3"/>
    <d v="2017-03-31T00:00:00"/>
    <x v="11"/>
    <n v="5787180"/>
    <n v="5.5"/>
    <n v="4"/>
  </r>
  <r>
    <s v="COUNTY"/>
    <x v="155"/>
    <s v="938668"/>
    <n v="44"/>
    <n v="44"/>
    <x v="3"/>
    <d v="2017-03-31T00:00:00"/>
    <x v="11"/>
    <n v="5791510"/>
    <n v="5.5"/>
    <n v="8"/>
  </r>
  <r>
    <s v="COUNTY"/>
    <x v="155"/>
    <s v="938753"/>
    <n v="170.5"/>
    <n v="170.5"/>
    <x v="3"/>
    <d v="2017-03-31T00:00:00"/>
    <x v="11"/>
    <n v="5771980"/>
    <n v="5.5"/>
    <n v="31"/>
  </r>
  <r>
    <s v="COUNTY"/>
    <x v="155"/>
    <s v="938849"/>
    <n v="154"/>
    <n v="154"/>
    <x v="3"/>
    <d v="2017-03-31T00:00:00"/>
    <x v="11"/>
    <n v="5767370"/>
    <n v="5.5"/>
    <n v="28"/>
  </r>
  <r>
    <s v="COUNTY"/>
    <x v="155"/>
    <s v="938850"/>
    <n v="154"/>
    <n v="154"/>
    <x v="3"/>
    <d v="2017-03-31T00:00:00"/>
    <x v="11"/>
    <n v="5767370"/>
    <n v="5.5"/>
    <n v="28"/>
  </r>
  <r>
    <s v="COUNTY"/>
    <x v="155"/>
    <s v="938851"/>
    <n v="154"/>
    <n v="154"/>
    <x v="3"/>
    <d v="2017-03-31T00:00:00"/>
    <x v="11"/>
    <n v="5767370"/>
    <n v="5.5"/>
    <n v="28"/>
  </r>
  <r>
    <s v="COUNTY"/>
    <x v="155"/>
    <s v="938852"/>
    <n v="154"/>
    <n v="154"/>
    <x v="3"/>
    <d v="2017-03-31T00:00:00"/>
    <x v="11"/>
    <n v="5767370"/>
    <n v="5.5"/>
    <n v="28"/>
  </r>
  <r>
    <s v="COUNTY"/>
    <x v="155"/>
    <s v="938963"/>
    <n v="154"/>
    <n v="154"/>
    <x v="3"/>
    <d v="2017-03-31T00:00:00"/>
    <x v="11"/>
    <n v="5012106"/>
    <n v="5.5"/>
    <n v="28"/>
  </r>
  <r>
    <s v="COUNTY"/>
    <x v="155"/>
    <s v="938964"/>
    <n v="154"/>
    <n v="154"/>
    <x v="3"/>
    <d v="2017-03-31T00:00:00"/>
    <x v="11"/>
    <n v="5012106"/>
    <n v="5.5"/>
    <n v="28"/>
  </r>
  <r>
    <s v="COUNTY"/>
    <x v="156"/>
    <s v="782408"/>
    <n v="96"/>
    <n v="96"/>
    <x v="3"/>
    <d v="2016-04-04T00:00:00"/>
    <x v="0"/>
    <n v="5768280"/>
    <n v="96"/>
    <n v="1"/>
  </r>
  <r>
    <s v="COUNTY"/>
    <x v="156"/>
    <s v="782459"/>
    <n v="96"/>
    <n v="96"/>
    <x v="3"/>
    <d v="2016-04-06T00:00:00"/>
    <x v="0"/>
    <n v="5748600"/>
    <n v="96"/>
    <n v="1"/>
  </r>
  <r>
    <s v="COUNTY"/>
    <x v="156"/>
    <s v="782500"/>
    <n v="96"/>
    <n v="96"/>
    <x v="3"/>
    <d v="2016-04-08T00:00:00"/>
    <x v="0"/>
    <n v="5010592"/>
    <n v="96"/>
    <n v="1"/>
  </r>
  <r>
    <s v="COUNTY"/>
    <x v="156"/>
    <s v="785333"/>
    <n v="96"/>
    <n v="96"/>
    <x v="3"/>
    <d v="2016-04-11T00:00:00"/>
    <x v="0"/>
    <n v="5777930"/>
    <n v="96"/>
    <n v="1"/>
  </r>
  <r>
    <s v="COUNTY"/>
    <x v="156"/>
    <s v="786723"/>
    <n v="96"/>
    <n v="96"/>
    <x v="3"/>
    <d v="2016-04-14T00:00:00"/>
    <x v="0"/>
    <n v="5777930"/>
    <n v="96"/>
    <n v="1"/>
  </r>
  <r>
    <s v="COUNTY"/>
    <x v="156"/>
    <s v="788444"/>
    <n v="96"/>
    <n v="96"/>
    <x v="3"/>
    <d v="2016-04-28T00:00:00"/>
    <x v="0"/>
    <n v="5768280"/>
    <n v="96"/>
    <n v="1"/>
  </r>
  <r>
    <s v="COUNTY"/>
    <x v="156"/>
    <s v="797664"/>
    <n v="96"/>
    <n v="96"/>
    <x v="3"/>
    <d v="2016-05-02T00:00:00"/>
    <x v="1"/>
    <n v="5748600"/>
    <n v="96"/>
    <n v="1"/>
  </r>
  <r>
    <s v="COUNTY"/>
    <x v="156"/>
    <s v="797681"/>
    <n v="96"/>
    <n v="96"/>
    <x v="3"/>
    <d v="2016-05-03T00:00:00"/>
    <x v="1"/>
    <n v="5777930"/>
    <n v="96"/>
    <n v="1"/>
  </r>
  <r>
    <s v="COUNTY"/>
    <x v="156"/>
    <s v="797770"/>
    <n v="96"/>
    <n v="96"/>
    <x v="3"/>
    <d v="2016-05-04T00:00:00"/>
    <x v="1"/>
    <n v="5777930"/>
    <n v="96"/>
    <n v="1"/>
  </r>
  <r>
    <s v="COUNTY"/>
    <x v="156"/>
    <s v="797787"/>
    <n v="96"/>
    <n v="96"/>
    <x v="3"/>
    <d v="2016-05-04T00:00:00"/>
    <x v="1"/>
    <n v="5777930"/>
    <n v="96"/>
    <n v="1"/>
  </r>
  <r>
    <s v="COUNTY"/>
    <x v="156"/>
    <s v="798438"/>
    <n v="96"/>
    <n v="96"/>
    <x v="3"/>
    <d v="2016-05-06T00:00:00"/>
    <x v="1"/>
    <n v="5777930"/>
    <n v="96"/>
    <n v="1"/>
  </r>
  <r>
    <s v="COUNTY"/>
    <x v="156"/>
    <s v="801134"/>
    <n v="96"/>
    <n v="96"/>
    <x v="3"/>
    <d v="2016-05-10T00:00:00"/>
    <x v="1"/>
    <n v="5777930"/>
    <n v="96"/>
    <n v="1"/>
  </r>
  <r>
    <s v="COUNTY"/>
    <x v="156"/>
    <s v="801219"/>
    <n v="96"/>
    <n v="96"/>
    <x v="3"/>
    <d v="2016-05-13T00:00:00"/>
    <x v="1"/>
    <n v="5768280"/>
    <n v="96"/>
    <n v="1"/>
  </r>
  <r>
    <s v="COUNTY"/>
    <x v="156"/>
    <s v="801405"/>
    <n v="96"/>
    <n v="96"/>
    <x v="3"/>
    <d v="2016-05-23T00:00:00"/>
    <x v="1"/>
    <n v="5748600"/>
    <n v="96"/>
    <n v="1"/>
  </r>
  <r>
    <s v="COUNTY"/>
    <x v="156"/>
    <s v="799718"/>
    <n v="18.579999999999998"/>
    <n v="18.579999999999998"/>
    <x v="3"/>
    <d v="2016-05-26T00:00:00"/>
    <x v="1"/>
    <n v="5777930"/>
    <n v="96"/>
    <n v="0.19354166666666664"/>
  </r>
  <r>
    <s v="COUNTY"/>
    <x v="156"/>
    <s v="801825"/>
    <n v="96"/>
    <n v="96"/>
    <x v="3"/>
    <d v="2016-05-27T00:00:00"/>
    <x v="1"/>
    <n v="5777930"/>
    <n v="96"/>
    <n v="1"/>
  </r>
  <r>
    <s v="COUNTY"/>
    <x v="156"/>
    <s v="801995"/>
    <n v="96"/>
    <n v="96"/>
    <x v="3"/>
    <d v="2016-05-27T00:00:00"/>
    <x v="1"/>
    <n v="5768280"/>
    <n v="96"/>
    <n v="1"/>
  </r>
  <r>
    <s v="COUNTY"/>
    <x v="156"/>
    <s v="809445"/>
    <n v="96"/>
    <n v="96"/>
    <x v="3"/>
    <d v="2016-06-01T00:00:00"/>
    <x v="2"/>
    <n v="5782480"/>
    <n v="96"/>
    <n v="1"/>
  </r>
  <r>
    <s v="COUNTY"/>
    <x v="156"/>
    <s v="809515"/>
    <n v="96"/>
    <n v="96"/>
    <x v="3"/>
    <d v="2016-06-02T00:00:00"/>
    <x v="2"/>
    <n v="5010592"/>
    <n v="96"/>
    <n v="1"/>
  </r>
  <r>
    <s v="COUNTY"/>
    <x v="156"/>
    <s v="810431"/>
    <n v="96"/>
    <n v="96"/>
    <x v="3"/>
    <d v="2016-06-03T00:00:00"/>
    <x v="2"/>
    <n v="5777930"/>
    <n v="96"/>
    <n v="1"/>
  </r>
  <r>
    <s v="COUNTY"/>
    <x v="156"/>
    <s v="813289"/>
    <n v="96"/>
    <n v="96"/>
    <x v="3"/>
    <d v="2016-06-08T00:00:00"/>
    <x v="2"/>
    <n v="5777930"/>
    <n v="96"/>
    <n v="1"/>
  </r>
  <r>
    <s v="COUNTY"/>
    <x v="156"/>
    <s v="813373"/>
    <n v="96"/>
    <n v="96"/>
    <x v="3"/>
    <d v="2016-06-09T00:00:00"/>
    <x v="2"/>
    <n v="5782480"/>
    <n v="96"/>
    <n v="1"/>
  </r>
  <r>
    <s v="COUNTY"/>
    <x v="156"/>
    <s v="815446"/>
    <n v="96"/>
    <n v="96"/>
    <x v="3"/>
    <d v="2016-06-13T00:00:00"/>
    <x v="2"/>
    <n v="5777930"/>
    <n v="96"/>
    <n v="1"/>
  </r>
  <r>
    <s v="COUNTY"/>
    <x v="156"/>
    <s v="815650"/>
    <n v="96"/>
    <n v="96"/>
    <x v="3"/>
    <d v="2016-06-15T00:00:00"/>
    <x v="2"/>
    <n v="5748600"/>
    <n v="96"/>
    <n v="1"/>
  </r>
  <r>
    <s v="COUNTY"/>
    <x v="156"/>
    <s v="816861"/>
    <n v="96"/>
    <n v="96"/>
    <x v="3"/>
    <d v="2016-06-21T00:00:00"/>
    <x v="2"/>
    <n v="5768280"/>
    <n v="96"/>
    <n v="1"/>
  </r>
  <r>
    <s v="COUNTY"/>
    <x v="156"/>
    <s v="817132"/>
    <n v="96"/>
    <n v="96"/>
    <x v="3"/>
    <d v="2016-06-27T00:00:00"/>
    <x v="2"/>
    <n v="5748600"/>
    <n v="96"/>
    <n v="1"/>
  </r>
  <r>
    <s v="COUNTY"/>
    <x v="156"/>
    <s v="817908"/>
    <n v="96"/>
    <n v="96"/>
    <x v="3"/>
    <d v="2016-06-30T00:00:00"/>
    <x v="2"/>
    <n v="5782480"/>
    <n v="96"/>
    <n v="1"/>
  </r>
  <r>
    <s v="COUNTY"/>
    <x v="156"/>
    <s v="12565628"/>
    <n v="96"/>
    <n v="96"/>
    <x v="3"/>
    <d v="2016-06-30T00:00:00"/>
    <x v="2"/>
    <n v="5777930"/>
    <n v="96"/>
    <n v="1"/>
  </r>
  <r>
    <s v="COUNTY"/>
    <x v="156"/>
    <s v="829251"/>
    <n v="96"/>
    <n v="96"/>
    <x v="3"/>
    <d v="2016-07-14T00:00:00"/>
    <x v="3"/>
    <n v="5768280"/>
    <n v="96"/>
    <n v="1"/>
  </r>
  <r>
    <s v="COUNTY"/>
    <x v="156"/>
    <s v="829367"/>
    <n v="96"/>
    <n v="96"/>
    <x v="3"/>
    <d v="2016-07-14T00:00:00"/>
    <x v="3"/>
    <n v="5777930"/>
    <n v="96"/>
    <n v="1"/>
  </r>
  <r>
    <s v="COUNTY"/>
    <x v="156"/>
    <s v="830251"/>
    <n v="96"/>
    <n v="96"/>
    <x v="3"/>
    <d v="2016-07-19T00:00:00"/>
    <x v="3"/>
    <n v="5748600"/>
    <n v="96"/>
    <n v="1"/>
  </r>
  <r>
    <s v="COUNTY"/>
    <x v="156"/>
    <s v="830278"/>
    <n v="96"/>
    <n v="96"/>
    <x v="3"/>
    <d v="2016-07-19T00:00:00"/>
    <x v="3"/>
    <n v="5777930"/>
    <n v="96"/>
    <n v="1"/>
  </r>
  <r>
    <s v="COUNTY"/>
    <x v="156"/>
    <s v="830298"/>
    <n v="96"/>
    <n v="96"/>
    <x v="3"/>
    <d v="2016-07-20T00:00:00"/>
    <x v="3"/>
    <n v="5010592"/>
    <n v="96"/>
    <n v="1"/>
  </r>
  <r>
    <s v="COUNTY"/>
    <x v="156"/>
    <s v="830343"/>
    <n v="96"/>
    <n v="96"/>
    <x v="3"/>
    <d v="2016-07-21T00:00:00"/>
    <x v="3"/>
    <n v="5784030"/>
    <n v="96"/>
    <n v="1"/>
  </r>
  <r>
    <s v="COUNTY"/>
    <x v="156"/>
    <s v="830345"/>
    <n v="96"/>
    <n v="96"/>
    <x v="3"/>
    <d v="2016-07-21T00:00:00"/>
    <x v="3"/>
    <n v="5784030"/>
    <n v="96"/>
    <n v="1"/>
  </r>
  <r>
    <s v="COUNTY"/>
    <x v="156"/>
    <s v="830347"/>
    <n v="96"/>
    <n v="96"/>
    <x v="3"/>
    <d v="2016-07-21T00:00:00"/>
    <x v="3"/>
    <n v="5784030"/>
    <n v="96"/>
    <n v="1"/>
  </r>
  <r>
    <s v="COUNTY"/>
    <x v="156"/>
    <s v="830449"/>
    <n v="96"/>
    <n v="96"/>
    <x v="3"/>
    <d v="2016-07-26T00:00:00"/>
    <x v="3"/>
    <n v="5784030"/>
    <n v="96"/>
    <n v="1"/>
  </r>
  <r>
    <s v="COUNTY"/>
    <x v="156"/>
    <s v="830453"/>
    <n v="96"/>
    <n v="96"/>
    <x v="3"/>
    <d v="2016-07-27T00:00:00"/>
    <x v="3"/>
    <n v="5784030"/>
    <n v="96"/>
    <n v="1"/>
  </r>
  <r>
    <s v="COUNTY"/>
    <x v="156"/>
    <s v="830455"/>
    <n v="96"/>
    <n v="96"/>
    <x v="3"/>
    <d v="2016-07-27T00:00:00"/>
    <x v="3"/>
    <n v="5784030"/>
    <n v="96"/>
    <n v="1"/>
  </r>
  <r>
    <s v="COUNTY"/>
    <x v="156"/>
    <s v="830465"/>
    <n v="96"/>
    <n v="96"/>
    <x v="3"/>
    <d v="2016-07-27T00:00:00"/>
    <x v="3"/>
    <n v="5784030"/>
    <n v="96"/>
    <n v="1"/>
  </r>
  <r>
    <s v="COUNTY"/>
    <x v="156"/>
    <s v="830467"/>
    <n v="96"/>
    <n v="96"/>
    <x v="3"/>
    <d v="2016-07-27T00:00:00"/>
    <x v="3"/>
    <n v="5784030"/>
    <n v="96"/>
    <n v="1"/>
  </r>
  <r>
    <s v="COUNTY"/>
    <x v="156"/>
    <s v="831833"/>
    <n v="96"/>
    <n v="96"/>
    <x v="3"/>
    <d v="2016-07-28T00:00:00"/>
    <x v="3"/>
    <n v="5784030"/>
    <n v="96"/>
    <n v="1"/>
  </r>
  <r>
    <s v="COUNTY"/>
    <x v="156"/>
    <s v="12822783"/>
    <n v="96"/>
    <n v="96"/>
    <x v="3"/>
    <d v="2016-07-31T00:00:00"/>
    <x v="3"/>
    <n v="5777930"/>
    <n v="96"/>
    <n v="1"/>
  </r>
  <r>
    <s v="COUNTY"/>
    <x v="156"/>
    <s v="834528"/>
    <n v="96"/>
    <n v="96"/>
    <x v="3"/>
    <d v="2016-08-01T00:00:00"/>
    <x v="4"/>
    <n v="5777930"/>
    <n v="96"/>
    <n v="1"/>
  </r>
  <r>
    <s v="COUNTY"/>
    <x v="156"/>
    <s v="834562"/>
    <n v="96"/>
    <n v="96"/>
    <x v="3"/>
    <d v="2016-08-01T00:00:00"/>
    <x v="4"/>
    <n v="5784030"/>
    <n v="96"/>
    <n v="1"/>
  </r>
  <r>
    <s v="COUNTY"/>
    <x v="156"/>
    <s v="834564"/>
    <n v="96"/>
    <n v="96"/>
    <x v="3"/>
    <d v="2016-08-01T00:00:00"/>
    <x v="4"/>
    <n v="5784030"/>
    <n v="96"/>
    <n v="1"/>
  </r>
  <r>
    <s v="COUNTY"/>
    <x v="156"/>
    <s v="834566"/>
    <n v="96"/>
    <n v="96"/>
    <x v="3"/>
    <d v="2016-08-01T00:00:00"/>
    <x v="4"/>
    <n v="5784030"/>
    <n v="96"/>
    <n v="1"/>
  </r>
  <r>
    <s v="COUNTY"/>
    <x v="156"/>
    <s v="834568"/>
    <n v="96"/>
    <n v="96"/>
    <x v="3"/>
    <d v="2016-08-01T00:00:00"/>
    <x v="4"/>
    <n v="5784030"/>
    <n v="96"/>
    <n v="1"/>
  </r>
  <r>
    <s v="COUNTY"/>
    <x v="156"/>
    <s v="836508"/>
    <n v="96"/>
    <n v="96"/>
    <x v="3"/>
    <d v="2016-08-02T00:00:00"/>
    <x v="4"/>
    <n v="5782480"/>
    <n v="96"/>
    <n v="1"/>
  </r>
  <r>
    <s v="COUNTY"/>
    <x v="156"/>
    <s v="840186"/>
    <n v="96"/>
    <n v="96"/>
    <x v="3"/>
    <d v="2016-08-04T00:00:00"/>
    <x v="4"/>
    <n v="5784030"/>
    <n v="96"/>
    <n v="1"/>
  </r>
  <r>
    <s v="COUNTY"/>
    <x v="156"/>
    <s v="840411"/>
    <n v="96"/>
    <n v="96"/>
    <x v="3"/>
    <d v="2016-08-05T00:00:00"/>
    <x v="4"/>
    <n v="5784030"/>
    <n v="96"/>
    <n v="1"/>
  </r>
  <r>
    <s v="COUNTY"/>
    <x v="156"/>
    <s v="840413"/>
    <n v="96"/>
    <n v="96"/>
    <x v="3"/>
    <d v="2016-08-05T00:00:00"/>
    <x v="4"/>
    <n v="5784030"/>
    <n v="96"/>
    <n v="1"/>
  </r>
  <r>
    <s v="COUNTY"/>
    <x v="156"/>
    <s v="840415"/>
    <n v="96"/>
    <n v="96"/>
    <x v="3"/>
    <d v="2016-08-05T00:00:00"/>
    <x v="4"/>
    <n v="5784030"/>
    <n v="96"/>
    <n v="1"/>
  </r>
  <r>
    <s v="COUNTY"/>
    <x v="156"/>
    <s v="840429"/>
    <n v="96"/>
    <n v="96"/>
    <x v="3"/>
    <d v="2016-08-08T00:00:00"/>
    <x v="4"/>
    <n v="5784030"/>
    <n v="96"/>
    <n v="1"/>
  </r>
  <r>
    <s v="COUNTY"/>
    <x v="156"/>
    <s v="840431"/>
    <n v="96"/>
    <n v="96"/>
    <x v="3"/>
    <d v="2016-08-08T00:00:00"/>
    <x v="4"/>
    <n v="5784030"/>
    <n v="96"/>
    <n v="1"/>
  </r>
  <r>
    <s v="SpokCity"/>
    <x v="156"/>
    <s v="840506"/>
    <n v="96"/>
    <n v="96"/>
    <x v="3"/>
    <d v="2016-08-10T00:00:00"/>
    <x v="4"/>
    <n v="5013208"/>
    <n v="96"/>
    <n v="1"/>
  </r>
  <r>
    <s v="COUNTY"/>
    <x v="156"/>
    <s v="843351"/>
    <n v="96"/>
    <n v="96"/>
    <x v="3"/>
    <d v="2016-08-10T00:00:00"/>
    <x v="4"/>
    <n v="5777930"/>
    <n v="96"/>
    <n v="1"/>
  </r>
  <r>
    <s v="COUNTY"/>
    <x v="156"/>
    <s v="840980"/>
    <n v="96"/>
    <n v="96"/>
    <x v="3"/>
    <d v="2016-08-11T00:00:00"/>
    <x v="4"/>
    <n v="5010592"/>
    <n v="96"/>
    <n v="1"/>
  </r>
  <r>
    <s v="COUNTY"/>
    <x v="156"/>
    <s v="840992"/>
    <n v="96"/>
    <n v="96"/>
    <x v="3"/>
    <d v="2016-08-11T00:00:00"/>
    <x v="4"/>
    <n v="5777930"/>
    <n v="96"/>
    <n v="1"/>
  </r>
  <r>
    <s v="COUNTY"/>
    <x v="156"/>
    <s v="841000"/>
    <n v="96"/>
    <n v="96"/>
    <x v="3"/>
    <d v="2016-08-11T00:00:00"/>
    <x v="4"/>
    <n v="5782480"/>
    <n v="96"/>
    <n v="1"/>
  </r>
  <r>
    <s v="COUNTY"/>
    <x v="156"/>
    <s v="841008"/>
    <n v="96"/>
    <n v="96"/>
    <x v="3"/>
    <d v="2016-08-11T00:00:00"/>
    <x v="4"/>
    <n v="5784030"/>
    <n v="96"/>
    <n v="1"/>
  </r>
  <r>
    <s v="COUNTY"/>
    <x v="156"/>
    <s v="841010"/>
    <n v="96"/>
    <n v="96"/>
    <x v="3"/>
    <d v="2016-08-11T00:00:00"/>
    <x v="4"/>
    <n v="5784030"/>
    <n v="96"/>
    <n v="1"/>
  </r>
  <r>
    <s v="COUNTY"/>
    <x v="156"/>
    <s v="841012"/>
    <n v="96"/>
    <n v="96"/>
    <x v="3"/>
    <d v="2016-08-11T00:00:00"/>
    <x v="4"/>
    <n v="5784030"/>
    <n v="96"/>
    <n v="1"/>
  </r>
  <r>
    <s v="SpokCity"/>
    <x v="156"/>
    <s v="841016"/>
    <n v="96"/>
    <n v="96"/>
    <x v="3"/>
    <d v="2016-08-11T00:00:00"/>
    <x v="4"/>
    <n v="5013208"/>
    <n v="96"/>
    <n v="1"/>
  </r>
  <r>
    <s v="COUNTY"/>
    <x v="156"/>
    <s v="841055"/>
    <n v="96"/>
    <n v="96"/>
    <x v="3"/>
    <d v="2016-08-12T00:00:00"/>
    <x v="4"/>
    <n v="5784030"/>
    <n v="96"/>
    <n v="1"/>
  </r>
  <r>
    <s v="COUNTY"/>
    <x v="156"/>
    <s v="841059"/>
    <n v="96"/>
    <n v="96"/>
    <x v="3"/>
    <d v="2016-08-12T00:00:00"/>
    <x v="4"/>
    <n v="5784030"/>
    <n v="96"/>
    <n v="1"/>
  </r>
  <r>
    <s v="COUNTY"/>
    <x v="156"/>
    <s v="841061"/>
    <n v="96"/>
    <n v="96"/>
    <x v="3"/>
    <d v="2016-08-12T00:00:00"/>
    <x v="4"/>
    <n v="5784030"/>
    <n v="96"/>
    <n v="1"/>
  </r>
  <r>
    <s v="COUNTY"/>
    <x v="156"/>
    <s v="841628"/>
    <n v="96"/>
    <n v="96"/>
    <x v="3"/>
    <d v="2016-08-12T00:00:00"/>
    <x v="4"/>
    <n v="5777930"/>
    <n v="96"/>
    <n v="1"/>
  </r>
  <r>
    <s v="COUNTY"/>
    <x v="156"/>
    <s v="843336"/>
    <n v="96"/>
    <n v="96"/>
    <x v="3"/>
    <d v="2016-08-15T00:00:00"/>
    <x v="4"/>
    <n v="5782480"/>
    <n v="96"/>
    <n v="1"/>
  </r>
  <r>
    <s v="COUNTY"/>
    <x v="156"/>
    <s v="843338"/>
    <n v="96"/>
    <n v="96"/>
    <x v="3"/>
    <d v="2016-08-15T00:00:00"/>
    <x v="4"/>
    <n v="5768280"/>
    <n v="96"/>
    <n v="1"/>
  </r>
  <r>
    <s v="COUNTY"/>
    <x v="156"/>
    <s v="843344"/>
    <n v="96"/>
    <n v="96"/>
    <x v="3"/>
    <d v="2016-08-15T00:00:00"/>
    <x v="4"/>
    <n v="5784030"/>
    <n v="96"/>
    <n v="1"/>
  </r>
  <r>
    <s v="COUNTY"/>
    <x v="156"/>
    <s v="843346"/>
    <n v="96"/>
    <n v="96"/>
    <x v="3"/>
    <d v="2016-08-15T00:00:00"/>
    <x v="4"/>
    <n v="5784030"/>
    <n v="96"/>
    <n v="1"/>
  </r>
  <r>
    <s v="COUNTY"/>
    <x v="156"/>
    <s v="843348"/>
    <n v="96"/>
    <n v="96"/>
    <x v="3"/>
    <d v="2016-08-15T00:00:00"/>
    <x v="4"/>
    <n v="5784030"/>
    <n v="96"/>
    <n v="1"/>
  </r>
  <r>
    <s v="COUNTY"/>
    <x v="156"/>
    <s v="843357"/>
    <n v="96"/>
    <n v="96"/>
    <x v="3"/>
    <d v="2016-08-15T00:00:00"/>
    <x v="4"/>
    <n v="5777930"/>
    <n v="96"/>
    <n v="1"/>
  </r>
  <r>
    <s v="COUNTY"/>
    <x v="156"/>
    <s v="843371"/>
    <n v="96"/>
    <n v="96"/>
    <x v="3"/>
    <d v="2016-08-16T00:00:00"/>
    <x v="4"/>
    <n v="5748600"/>
    <n v="96"/>
    <n v="1"/>
  </r>
  <r>
    <s v="COUNTY"/>
    <x v="156"/>
    <s v="843377"/>
    <n v="96"/>
    <n v="96"/>
    <x v="3"/>
    <d v="2016-08-16T00:00:00"/>
    <x v="4"/>
    <n v="5784030"/>
    <n v="96"/>
    <n v="1"/>
  </r>
  <r>
    <s v="COUNTY"/>
    <x v="156"/>
    <s v="843379"/>
    <n v="96"/>
    <n v="96"/>
    <x v="3"/>
    <d v="2016-08-16T00:00:00"/>
    <x v="4"/>
    <n v="5784030"/>
    <n v="96"/>
    <n v="1"/>
  </r>
  <r>
    <s v="COUNTY"/>
    <x v="156"/>
    <s v="843381"/>
    <n v="96"/>
    <n v="96"/>
    <x v="3"/>
    <d v="2016-08-16T00:00:00"/>
    <x v="4"/>
    <n v="5784030"/>
    <n v="96"/>
    <n v="1"/>
  </r>
  <r>
    <s v="COUNTY"/>
    <x v="156"/>
    <s v="843383"/>
    <n v="96"/>
    <n v="96"/>
    <x v="3"/>
    <d v="2016-08-16T00:00:00"/>
    <x v="4"/>
    <n v="5784030"/>
    <n v="96"/>
    <n v="1"/>
  </r>
  <r>
    <s v="COUNTY"/>
    <x v="156"/>
    <s v="843399"/>
    <n v="96"/>
    <n v="96"/>
    <x v="3"/>
    <d v="2016-08-16T00:00:00"/>
    <x v="4"/>
    <n v="5777930"/>
    <n v="96"/>
    <n v="1"/>
  </r>
  <r>
    <s v="COUNTY"/>
    <x v="156"/>
    <s v="843409"/>
    <n v="96"/>
    <n v="96"/>
    <x v="3"/>
    <d v="2016-08-17T00:00:00"/>
    <x v="4"/>
    <n v="5784030"/>
    <n v="96"/>
    <n v="1"/>
  </r>
  <r>
    <s v="COUNTY"/>
    <x v="156"/>
    <s v="843411"/>
    <n v="96"/>
    <n v="96"/>
    <x v="3"/>
    <d v="2016-08-17T00:00:00"/>
    <x v="4"/>
    <n v="5784030"/>
    <n v="96"/>
    <n v="1"/>
  </r>
  <r>
    <s v="COUNTY"/>
    <x v="156"/>
    <s v="843413"/>
    <n v="96"/>
    <n v="96"/>
    <x v="3"/>
    <d v="2016-08-17T00:00:00"/>
    <x v="4"/>
    <n v="5784030"/>
    <n v="96"/>
    <n v="1"/>
  </r>
  <r>
    <s v="COUNTY"/>
    <x v="156"/>
    <s v="843452"/>
    <n v="96"/>
    <n v="96"/>
    <x v="3"/>
    <d v="2016-08-18T00:00:00"/>
    <x v="4"/>
    <n v="5784030"/>
    <n v="96"/>
    <n v="1"/>
  </r>
  <r>
    <s v="COUNTY"/>
    <x v="156"/>
    <s v="843454"/>
    <n v="96"/>
    <n v="96"/>
    <x v="3"/>
    <d v="2016-08-18T00:00:00"/>
    <x v="4"/>
    <n v="5784030"/>
    <n v="96"/>
    <n v="1"/>
  </r>
  <r>
    <s v="COUNTY"/>
    <x v="156"/>
    <s v="843456"/>
    <n v="96"/>
    <n v="96"/>
    <x v="3"/>
    <d v="2016-08-18T00:00:00"/>
    <x v="4"/>
    <n v="5784030"/>
    <n v="96"/>
    <n v="1"/>
  </r>
  <r>
    <s v="COUNTY"/>
    <x v="156"/>
    <s v="843493"/>
    <n v="96"/>
    <n v="96"/>
    <x v="3"/>
    <d v="2016-08-19T00:00:00"/>
    <x v="4"/>
    <n v="5777930"/>
    <n v="96"/>
    <n v="1"/>
  </r>
  <r>
    <s v="COUNTY"/>
    <x v="156"/>
    <s v="843579"/>
    <n v="96"/>
    <n v="96"/>
    <x v="3"/>
    <d v="2016-08-19T00:00:00"/>
    <x v="4"/>
    <n v="5777930"/>
    <n v="96"/>
    <n v="1"/>
  </r>
  <r>
    <s v="COUNTY"/>
    <x v="156"/>
    <s v="843527"/>
    <n v="96"/>
    <n v="96"/>
    <x v="3"/>
    <d v="2016-08-23T00:00:00"/>
    <x v="4"/>
    <n v="5784030"/>
    <n v="96"/>
    <n v="1"/>
  </r>
  <r>
    <s v="COUNTY"/>
    <x v="156"/>
    <s v="843529"/>
    <n v="96"/>
    <n v="96"/>
    <x v="3"/>
    <d v="2016-08-23T00:00:00"/>
    <x v="4"/>
    <n v="5784030"/>
    <n v="96"/>
    <n v="1"/>
  </r>
  <r>
    <s v="COUNTY"/>
    <x v="156"/>
    <s v="843531"/>
    <n v="96"/>
    <n v="96"/>
    <x v="3"/>
    <d v="2016-08-23T00:00:00"/>
    <x v="4"/>
    <n v="5784030"/>
    <n v="96"/>
    <n v="1"/>
  </r>
  <r>
    <s v="COUNTY"/>
    <x v="156"/>
    <s v="843586"/>
    <n v="96"/>
    <n v="96"/>
    <x v="3"/>
    <d v="2016-08-24T00:00:00"/>
    <x v="4"/>
    <n v="5784030"/>
    <n v="96"/>
    <n v="1"/>
  </r>
  <r>
    <s v="COUNTY"/>
    <x v="156"/>
    <s v="843588"/>
    <n v="96"/>
    <n v="96"/>
    <x v="3"/>
    <d v="2016-08-24T00:00:00"/>
    <x v="4"/>
    <n v="5784030"/>
    <n v="96"/>
    <n v="1"/>
  </r>
  <r>
    <s v="COUNTY"/>
    <x v="156"/>
    <s v="843590"/>
    <n v="96"/>
    <n v="96"/>
    <x v="3"/>
    <d v="2016-08-24T00:00:00"/>
    <x v="4"/>
    <n v="5784030"/>
    <n v="96"/>
    <n v="1"/>
  </r>
  <r>
    <s v="COUNTY"/>
    <x v="156"/>
    <s v="843592"/>
    <n v="96"/>
    <n v="96"/>
    <x v="3"/>
    <d v="2016-08-24T00:00:00"/>
    <x v="4"/>
    <n v="5784030"/>
    <n v="96"/>
    <n v="1"/>
  </r>
  <r>
    <s v="COUNTY"/>
    <x v="156"/>
    <s v="843600"/>
    <n v="96"/>
    <n v="96"/>
    <x v="3"/>
    <d v="2016-08-24T00:00:00"/>
    <x v="4"/>
    <n v="5748600"/>
    <n v="96"/>
    <n v="1"/>
  </r>
  <r>
    <s v="COUNTY"/>
    <x v="156"/>
    <s v="844134"/>
    <n v="96"/>
    <n v="96"/>
    <x v="3"/>
    <d v="2016-08-25T00:00:00"/>
    <x v="4"/>
    <n v="5784030"/>
    <n v="96"/>
    <n v="1"/>
  </r>
  <r>
    <s v="COUNTY"/>
    <x v="156"/>
    <s v="844721"/>
    <n v="96"/>
    <n v="96"/>
    <x v="3"/>
    <d v="2016-08-26T00:00:00"/>
    <x v="4"/>
    <n v="5784030"/>
    <n v="96"/>
    <n v="1"/>
  </r>
  <r>
    <s v="COUNTY"/>
    <x v="156"/>
    <s v="844736"/>
    <n v="96"/>
    <n v="96"/>
    <x v="3"/>
    <d v="2016-08-26T00:00:00"/>
    <x v="4"/>
    <n v="5784030"/>
    <n v="96"/>
    <n v="1"/>
  </r>
  <r>
    <s v="COUNTY"/>
    <x v="156"/>
    <s v="845695"/>
    <n v="96"/>
    <n v="96"/>
    <x v="3"/>
    <d v="2016-08-30T00:00:00"/>
    <x v="4"/>
    <n v="5784030"/>
    <n v="96"/>
    <n v="1"/>
  </r>
  <r>
    <s v="COUNTY"/>
    <x v="156"/>
    <s v="845697"/>
    <n v="96"/>
    <n v="96"/>
    <x v="3"/>
    <d v="2016-08-30T00:00:00"/>
    <x v="4"/>
    <n v="5784030"/>
    <n v="96"/>
    <n v="1"/>
  </r>
  <r>
    <s v="COUNTY"/>
    <x v="156"/>
    <s v="845699"/>
    <n v="96"/>
    <n v="96"/>
    <x v="3"/>
    <d v="2016-08-30T00:00:00"/>
    <x v="4"/>
    <n v="5784030"/>
    <n v="96"/>
    <n v="1"/>
  </r>
  <r>
    <s v="COUNTY"/>
    <x v="156"/>
    <s v="846414"/>
    <n v="96"/>
    <n v="96"/>
    <x v="3"/>
    <d v="2016-08-31T00:00:00"/>
    <x v="4"/>
    <n v="5784030"/>
    <n v="96"/>
    <n v="1"/>
  </r>
  <r>
    <s v="COUNTY"/>
    <x v="156"/>
    <s v="846417"/>
    <n v="96"/>
    <n v="96"/>
    <x v="3"/>
    <d v="2016-08-31T00:00:00"/>
    <x v="4"/>
    <n v="5784030"/>
    <n v="96"/>
    <n v="1"/>
  </r>
  <r>
    <s v="COUNTY"/>
    <x v="156"/>
    <s v="846420"/>
    <n v="96"/>
    <n v="96"/>
    <x v="3"/>
    <d v="2016-08-31T00:00:00"/>
    <x v="4"/>
    <n v="5784030"/>
    <n v="96"/>
    <n v="1"/>
  </r>
  <r>
    <s v="COUNTY"/>
    <x v="156"/>
    <s v="13084370"/>
    <n v="96"/>
    <n v="96"/>
    <x v="3"/>
    <d v="2016-08-31T00:00:00"/>
    <x v="4"/>
    <n v="5777930"/>
    <n v="96"/>
    <n v="1"/>
  </r>
  <r>
    <s v="COUNTY"/>
    <x v="156"/>
    <s v="853172"/>
    <n v="96"/>
    <n v="96"/>
    <x v="3"/>
    <d v="2016-09-02T00:00:00"/>
    <x v="5"/>
    <n v="5010592"/>
    <n v="96"/>
    <n v="1"/>
  </r>
  <r>
    <s v="COUNTY"/>
    <x v="156"/>
    <s v="853199"/>
    <n v="96"/>
    <n v="96"/>
    <x v="3"/>
    <d v="2016-09-06T00:00:00"/>
    <x v="5"/>
    <n v="5768280"/>
    <n v="96"/>
    <n v="1"/>
  </r>
  <r>
    <s v="COUNTY"/>
    <x v="156"/>
    <s v="853201"/>
    <n v="96"/>
    <n v="96"/>
    <x v="3"/>
    <d v="2016-09-06T00:00:00"/>
    <x v="5"/>
    <n v="5782480"/>
    <n v="96"/>
    <n v="1"/>
  </r>
  <r>
    <s v="COUNTY"/>
    <x v="156"/>
    <s v="853262"/>
    <n v="96"/>
    <n v="96"/>
    <x v="3"/>
    <d v="2016-09-08T00:00:00"/>
    <x v="5"/>
    <n v="5784030"/>
    <n v="96"/>
    <n v="1"/>
  </r>
  <r>
    <s v="COUNTY"/>
    <x v="156"/>
    <s v="853274"/>
    <n v="96"/>
    <n v="96"/>
    <x v="3"/>
    <d v="2016-09-08T00:00:00"/>
    <x v="5"/>
    <n v="5777930"/>
    <n v="96"/>
    <n v="1"/>
  </r>
  <r>
    <s v="COUNTY"/>
    <x v="156"/>
    <s v="853311"/>
    <n v="96"/>
    <n v="96"/>
    <x v="3"/>
    <d v="2016-09-09T00:00:00"/>
    <x v="5"/>
    <n v="5784030"/>
    <n v="96"/>
    <n v="1"/>
  </r>
  <r>
    <s v="COUNTY"/>
    <x v="156"/>
    <s v="853313"/>
    <n v="96"/>
    <n v="96"/>
    <x v="3"/>
    <d v="2016-09-09T00:00:00"/>
    <x v="5"/>
    <n v="5784030"/>
    <n v="96"/>
    <n v="1"/>
  </r>
  <r>
    <s v="COUNTY"/>
    <x v="156"/>
    <s v="855691"/>
    <n v="96"/>
    <n v="96"/>
    <x v="3"/>
    <d v="2016-09-09T00:00:00"/>
    <x v="5"/>
    <n v="5784030"/>
    <n v="96"/>
    <n v="1"/>
  </r>
  <r>
    <s v="COUNTY"/>
    <x v="156"/>
    <s v="855037"/>
    <n v="96"/>
    <n v="96"/>
    <x v="3"/>
    <d v="2016-09-12T00:00:00"/>
    <x v="5"/>
    <n v="5777930"/>
    <n v="96"/>
    <n v="1"/>
  </r>
  <r>
    <s v="COUNTY"/>
    <x v="156"/>
    <s v="855695"/>
    <n v="96"/>
    <n v="96"/>
    <x v="3"/>
    <d v="2016-09-13T00:00:00"/>
    <x v="5"/>
    <n v="5784030"/>
    <n v="96"/>
    <n v="1"/>
  </r>
  <r>
    <s v="COUNTY"/>
    <x v="156"/>
    <s v="855702"/>
    <n v="96"/>
    <n v="96"/>
    <x v="3"/>
    <d v="2016-09-13T00:00:00"/>
    <x v="5"/>
    <n v="5784030"/>
    <n v="96"/>
    <n v="1"/>
  </r>
  <r>
    <s v="COUNTY"/>
    <x v="156"/>
    <s v="856361"/>
    <n v="96"/>
    <n v="96"/>
    <x v="3"/>
    <d v="2016-09-13T00:00:00"/>
    <x v="5"/>
    <n v="5748600"/>
    <n v="96"/>
    <n v="1"/>
  </r>
  <r>
    <s v="COUNTY"/>
    <x v="156"/>
    <s v="856380"/>
    <n v="96"/>
    <n v="96"/>
    <x v="3"/>
    <d v="2016-09-15T00:00:00"/>
    <x v="5"/>
    <n v="5784030"/>
    <n v="96"/>
    <n v="1"/>
  </r>
  <r>
    <s v="COUNTY"/>
    <x v="156"/>
    <s v="856382"/>
    <n v="96"/>
    <n v="96"/>
    <x v="3"/>
    <d v="2016-09-15T00:00:00"/>
    <x v="5"/>
    <n v="5784030"/>
    <n v="96"/>
    <n v="1"/>
  </r>
  <r>
    <s v="COUNTY"/>
    <x v="156"/>
    <s v="856385"/>
    <n v="96"/>
    <n v="96"/>
    <x v="3"/>
    <d v="2016-09-15T00:00:00"/>
    <x v="5"/>
    <n v="5784030"/>
    <n v="96"/>
    <n v="1"/>
  </r>
  <r>
    <s v="COUNTY"/>
    <x v="156"/>
    <s v="856418"/>
    <n v="96"/>
    <n v="96"/>
    <x v="3"/>
    <d v="2016-09-16T00:00:00"/>
    <x v="5"/>
    <n v="5777930"/>
    <n v="96"/>
    <n v="1"/>
  </r>
  <r>
    <s v="COUNTY"/>
    <x v="156"/>
    <s v="856425"/>
    <n v="96"/>
    <n v="96"/>
    <x v="3"/>
    <d v="2016-09-16T00:00:00"/>
    <x v="5"/>
    <n v="5777930"/>
    <n v="96"/>
    <n v="1"/>
  </r>
  <r>
    <s v="COUNTY"/>
    <x v="156"/>
    <s v="856444"/>
    <n v="96"/>
    <n v="96"/>
    <x v="3"/>
    <d v="2016-09-16T00:00:00"/>
    <x v="5"/>
    <n v="5784030"/>
    <n v="96"/>
    <n v="1"/>
  </r>
  <r>
    <s v="COUNTY"/>
    <x v="156"/>
    <s v="860478"/>
    <n v="96"/>
    <n v="96"/>
    <x v="3"/>
    <d v="2016-09-16T00:00:00"/>
    <x v="5"/>
    <n v="5784030"/>
    <n v="96"/>
    <n v="1"/>
  </r>
  <r>
    <s v="COUNTY"/>
    <x v="156"/>
    <s v="856534"/>
    <n v="96"/>
    <n v="96"/>
    <x v="3"/>
    <d v="2016-09-19T00:00:00"/>
    <x v="5"/>
    <n v="5784030"/>
    <n v="96"/>
    <n v="1"/>
  </r>
  <r>
    <s v="COUNTY"/>
    <x v="156"/>
    <s v="856536"/>
    <n v="96"/>
    <n v="96"/>
    <x v="3"/>
    <d v="2016-09-19T00:00:00"/>
    <x v="5"/>
    <n v="5784030"/>
    <n v="96"/>
    <n v="1"/>
  </r>
  <r>
    <s v="COUNTY"/>
    <x v="156"/>
    <s v="857344"/>
    <n v="96"/>
    <n v="96"/>
    <x v="3"/>
    <d v="2016-09-20T00:00:00"/>
    <x v="5"/>
    <n v="5777930"/>
    <n v="96"/>
    <n v="1"/>
  </r>
  <r>
    <s v="COUNTY"/>
    <x v="156"/>
    <s v="857700"/>
    <n v="96"/>
    <n v="96"/>
    <x v="3"/>
    <d v="2016-09-20T00:00:00"/>
    <x v="5"/>
    <n v="5784030"/>
    <n v="96"/>
    <n v="1"/>
  </r>
  <r>
    <s v="COUNTY"/>
    <x v="156"/>
    <s v="857702"/>
    <n v="96"/>
    <n v="96"/>
    <x v="3"/>
    <d v="2016-09-20T00:00:00"/>
    <x v="5"/>
    <n v="5784030"/>
    <n v="96"/>
    <n v="1"/>
  </r>
  <r>
    <s v="COUNTY"/>
    <x v="156"/>
    <s v="858404"/>
    <n v="96"/>
    <n v="96"/>
    <x v="3"/>
    <d v="2016-09-21T00:00:00"/>
    <x v="5"/>
    <n v="5784030"/>
    <n v="96"/>
    <n v="1"/>
  </r>
  <r>
    <s v="COUNTY"/>
    <x v="156"/>
    <s v="858769"/>
    <n v="96"/>
    <n v="96"/>
    <x v="3"/>
    <d v="2016-09-22T00:00:00"/>
    <x v="5"/>
    <n v="5784030"/>
    <n v="96"/>
    <n v="1"/>
  </r>
  <r>
    <s v="COUNTY"/>
    <x v="156"/>
    <s v="858771"/>
    <n v="82.69"/>
    <n v="82.69"/>
    <x v="3"/>
    <d v="2016-09-22T00:00:00"/>
    <x v="5"/>
    <n v="5784030"/>
    <n v="96"/>
    <n v="0.86135416666666664"/>
  </r>
  <r>
    <s v="COUNTY"/>
    <x v="156"/>
    <s v="858817"/>
    <n v="96"/>
    <n v="96"/>
    <x v="3"/>
    <d v="2016-09-26T00:00:00"/>
    <x v="5"/>
    <n v="5784030"/>
    <n v="96"/>
    <n v="1"/>
  </r>
  <r>
    <s v="COUNTY"/>
    <x v="156"/>
    <s v="858819"/>
    <n v="96"/>
    <n v="96"/>
    <x v="3"/>
    <d v="2016-09-26T00:00:00"/>
    <x v="5"/>
    <n v="5784030"/>
    <n v="96"/>
    <n v="1"/>
  </r>
  <r>
    <s v="COUNTY"/>
    <x v="156"/>
    <s v="858821"/>
    <n v="96"/>
    <n v="96"/>
    <x v="3"/>
    <d v="2016-09-26T00:00:00"/>
    <x v="5"/>
    <n v="5784030"/>
    <n v="96"/>
    <n v="1"/>
  </r>
  <r>
    <s v="COUNTY"/>
    <x v="156"/>
    <s v="858823"/>
    <n v="96"/>
    <n v="96"/>
    <x v="3"/>
    <d v="2016-09-26T00:00:00"/>
    <x v="5"/>
    <n v="5784030"/>
    <n v="96"/>
    <n v="1"/>
  </r>
  <r>
    <s v="COUNTY"/>
    <x v="156"/>
    <s v="858866"/>
    <n v="96"/>
    <n v="96"/>
    <x v="3"/>
    <d v="2016-09-26T00:00:00"/>
    <x v="5"/>
    <n v="5748600"/>
    <n v="96"/>
    <n v="1"/>
  </r>
  <r>
    <s v="COUNTY"/>
    <x v="156"/>
    <s v="860622"/>
    <n v="96"/>
    <n v="96"/>
    <x v="3"/>
    <d v="2016-09-27T00:00:00"/>
    <x v="5"/>
    <n v="5782480"/>
    <n v="96"/>
    <n v="1"/>
  </r>
  <r>
    <s v="COUNTY"/>
    <x v="156"/>
    <s v="860626"/>
    <n v="96"/>
    <n v="96"/>
    <x v="3"/>
    <d v="2016-09-27T00:00:00"/>
    <x v="5"/>
    <n v="5784030"/>
    <n v="96"/>
    <n v="1"/>
  </r>
  <r>
    <s v="COUNTY"/>
    <x v="156"/>
    <s v="860628"/>
    <n v="96"/>
    <n v="96"/>
    <x v="3"/>
    <d v="2016-09-27T00:00:00"/>
    <x v="5"/>
    <n v="5784030"/>
    <n v="96"/>
    <n v="1"/>
  </r>
  <r>
    <s v="COUNTY"/>
    <x v="156"/>
    <s v="860653"/>
    <n v="96"/>
    <n v="96"/>
    <x v="3"/>
    <d v="2016-09-28T00:00:00"/>
    <x v="5"/>
    <n v="5784030"/>
    <n v="96"/>
    <n v="1"/>
  </r>
  <r>
    <s v="COUNTY"/>
    <x v="156"/>
    <s v="860655"/>
    <n v="96"/>
    <n v="96"/>
    <x v="3"/>
    <d v="2016-09-28T00:00:00"/>
    <x v="5"/>
    <n v="5784030"/>
    <n v="96"/>
    <n v="1"/>
  </r>
  <r>
    <s v="COUNTY"/>
    <x v="156"/>
    <s v="860657"/>
    <n v="96"/>
    <n v="96"/>
    <x v="3"/>
    <d v="2016-09-28T00:00:00"/>
    <x v="5"/>
    <n v="5784030"/>
    <n v="96"/>
    <n v="1"/>
  </r>
  <r>
    <s v="COUNTY"/>
    <x v="156"/>
    <s v="860669"/>
    <n v="96"/>
    <n v="96"/>
    <x v="3"/>
    <d v="2016-09-29T00:00:00"/>
    <x v="5"/>
    <n v="5784030"/>
    <n v="96"/>
    <n v="1"/>
  </r>
  <r>
    <s v="COUNTY"/>
    <x v="156"/>
    <s v="860671"/>
    <n v="96"/>
    <n v="96"/>
    <x v="3"/>
    <d v="2016-09-29T00:00:00"/>
    <x v="5"/>
    <n v="5784030"/>
    <n v="96"/>
    <n v="1"/>
  </r>
  <r>
    <s v="COUNTY"/>
    <x v="156"/>
    <s v="860673"/>
    <n v="96"/>
    <n v="96"/>
    <x v="3"/>
    <d v="2016-09-29T00:00:00"/>
    <x v="5"/>
    <n v="5784030"/>
    <n v="96"/>
    <n v="1"/>
  </r>
  <r>
    <s v="COUNTY"/>
    <x v="156"/>
    <s v="860675"/>
    <n v="96"/>
    <n v="96"/>
    <x v="3"/>
    <d v="2016-09-29T00:00:00"/>
    <x v="5"/>
    <n v="5784030"/>
    <n v="96"/>
    <n v="1"/>
  </r>
  <r>
    <s v="COUNTY"/>
    <x v="156"/>
    <s v="860689"/>
    <n v="96"/>
    <n v="96"/>
    <x v="3"/>
    <d v="2016-09-29T00:00:00"/>
    <x v="5"/>
    <n v="5777930"/>
    <n v="96"/>
    <n v="1"/>
  </r>
  <r>
    <s v="COUNTY"/>
    <x v="156"/>
    <s v="13360500"/>
    <n v="96"/>
    <n v="96"/>
    <x v="3"/>
    <d v="2016-09-30T00:00:00"/>
    <x v="5"/>
    <n v="5777930"/>
    <n v="96"/>
    <n v="1"/>
  </r>
  <r>
    <s v="COUNTY"/>
    <x v="156"/>
    <s v="866781"/>
    <n v="96"/>
    <n v="96"/>
    <x v="3"/>
    <d v="2016-10-03T00:00:00"/>
    <x v="6"/>
    <n v="5784030"/>
    <n v="96"/>
    <n v="1"/>
  </r>
  <r>
    <s v="COUNTY"/>
    <x v="156"/>
    <s v="866783"/>
    <n v="96"/>
    <n v="96"/>
    <x v="3"/>
    <d v="2016-10-03T00:00:00"/>
    <x v="6"/>
    <n v="5784030"/>
    <n v="96"/>
    <n v="1"/>
  </r>
  <r>
    <s v="COUNTY"/>
    <x v="156"/>
    <s v="866785"/>
    <n v="96"/>
    <n v="96"/>
    <x v="3"/>
    <d v="2016-10-03T00:00:00"/>
    <x v="6"/>
    <n v="5784030"/>
    <n v="96"/>
    <n v="1"/>
  </r>
  <r>
    <s v="COUNTY"/>
    <x v="156"/>
    <s v="866793"/>
    <n v="96"/>
    <n v="96"/>
    <x v="3"/>
    <d v="2016-10-03T00:00:00"/>
    <x v="6"/>
    <n v="5010592"/>
    <n v="96"/>
    <n v="1"/>
  </r>
  <r>
    <s v="COUNTY"/>
    <x v="156"/>
    <s v="866858"/>
    <n v="96"/>
    <n v="96"/>
    <x v="3"/>
    <d v="2016-10-05T00:00:00"/>
    <x v="6"/>
    <n v="5768280"/>
    <n v="96"/>
    <n v="1"/>
  </r>
  <r>
    <s v="COUNTY"/>
    <x v="156"/>
    <s v="866860"/>
    <n v="96"/>
    <n v="96"/>
    <x v="3"/>
    <d v="2016-10-05T00:00:00"/>
    <x v="6"/>
    <n v="5768280"/>
    <n v="96"/>
    <n v="1"/>
  </r>
  <r>
    <s v="COUNTY"/>
    <x v="156"/>
    <s v="866870"/>
    <n v="96"/>
    <n v="96"/>
    <x v="3"/>
    <d v="2016-10-05T00:00:00"/>
    <x v="6"/>
    <n v="5784030"/>
    <n v="96"/>
    <n v="1"/>
  </r>
  <r>
    <s v="COUNTY"/>
    <x v="156"/>
    <s v="866874"/>
    <n v="96"/>
    <n v="96"/>
    <x v="3"/>
    <d v="2016-10-06T00:00:00"/>
    <x v="6"/>
    <n v="5784030"/>
    <n v="96"/>
    <n v="1"/>
  </r>
  <r>
    <s v="COUNTY"/>
    <x v="156"/>
    <s v="869490"/>
    <n v="96"/>
    <n v="96"/>
    <x v="3"/>
    <d v="2016-10-10T00:00:00"/>
    <x v="6"/>
    <n v="5784030"/>
    <n v="96"/>
    <n v="1"/>
  </r>
  <r>
    <s v="COUNTY"/>
    <x v="156"/>
    <s v="869775"/>
    <n v="96"/>
    <n v="96"/>
    <x v="3"/>
    <d v="2016-10-10T00:00:00"/>
    <x v="6"/>
    <n v="5784030"/>
    <n v="96"/>
    <n v="1"/>
  </r>
  <r>
    <s v="COUNTY"/>
    <x v="156"/>
    <s v="869522"/>
    <n v="96"/>
    <n v="96"/>
    <x v="3"/>
    <d v="2016-10-11T00:00:00"/>
    <x v="6"/>
    <n v="5784030"/>
    <n v="96"/>
    <n v="1"/>
  </r>
  <r>
    <s v="COUNTY"/>
    <x v="156"/>
    <s v="869524"/>
    <n v="96"/>
    <n v="96"/>
    <x v="3"/>
    <d v="2016-10-11T00:00:00"/>
    <x v="6"/>
    <n v="5784030"/>
    <n v="96"/>
    <n v="1"/>
  </r>
  <r>
    <s v="COUNTY"/>
    <x v="156"/>
    <s v="869555"/>
    <n v="96"/>
    <n v="96"/>
    <x v="3"/>
    <d v="2016-10-12T00:00:00"/>
    <x v="6"/>
    <n v="5777930"/>
    <n v="96"/>
    <n v="1"/>
  </r>
  <r>
    <s v="COUNTY"/>
    <x v="156"/>
    <s v="869575"/>
    <n v="96"/>
    <n v="96"/>
    <x v="3"/>
    <d v="2016-10-12T00:00:00"/>
    <x v="6"/>
    <n v="5784030"/>
    <n v="96"/>
    <n v="1"/>
  </r>
  <r>
    <s v="COUNTY"/>
    <x v="156"/>
    <s v="869773"/>
    <n v="96"/>
    <n v="96"/>
    <x v="3"/>
    <d v="2016-10-12T00:00:00"/>
    <x v="6"/>
    <n v="5784030"/>
    <n v="96"/>
    <n v="1"/>
  </r>
  <r>
    <s v="COUNTY"/>
    <x v="156"/>
    <s v="869601"/>
    <n v="96"/>
    <n v="96"/>
    <x v="3"/>
    <d v="2016-10-13T00:00:00"/>
    <x v="6"/>
    <n v="5777930"/>
    <n v="96"/>
    <n v="1"/>
  </r>
  <r>
    <s v="COUNTY"/>
    <x v="156"/>
    <s v="869630"/>
    <n v="96"/>
    <n v="96"/>
    <x v="3"/>
    <d v="2016-10-14T00:00:00"/>
    <x v="6"/>
    <n v="5748600"/>
    <n v="96"/>
    <n v="1"/>
  </r>
  <r>
    <s v="COUNTY"/>
    <x v="156"/>
    <s v="869653"/>
    <n v="96"/>
    <n v="96"/>
    <x v="3"/>
    <d v="2016-10-17T00:00:00"/>
    <x v="6"/>
    <n v="5777930"/>
    <n v="96"/>
    <n v="1"/>
  </r>
  <r>
    <s v="COUNTY"/>
    <x v="156"/>
    <s v="869684"/>
    <n v="96"/>
    <n v="96"/>
    <x v="3"/>
    <d v="2016-10-18T00:00:00"/>
    <x v="6"/>
    <n v="5777930"/>
    <n v="96"/>
    <n v="1"/>
  </r>
  <r>
    <s v="COUNTY"/>
    <x v="156"/>
    <s v="869695"/>
    <n v="96"/>
    <n v="96"/>
    <x v="3"/>
    <d v="2016-10-19T00:00:00"/>
    <x v="6"/>
    <n v="5784030"/>
    <n v="96"/>
    <n v="1"/>
  </r>
  <r>
    <s v="COUNTY"/>
    <x v="156"/>
    <s v="869701"/>
    <n v="96"/>
    <n v="96"/>
    <x v="3"/>
    <d v="2016-10-19T00:00:00"/>
    <x v="6"/>
    <n v="5784030"/>
    <n v="96"/>
    <n v="1"/>
  </r>
  <r>
    <s v="COUNTY"/>
    <x v="156"/>
    <s v="871178"/>
    <n v="96"/>
    <n v="96"/>
    <x v="3"/>
    <d v="2016-10-21T00:00:00"/>
    <x v="6"/>
    <n v="5784030"/>
    <n v="96"/>
    <n v="1"/>
  </r>
  <r>
    <s v="COUNTY"/>
    <x v="156"/>
    <s v="872744"/>
    <n v="96"/>
    <n v="96"/>
    <x v="3"/>
    <d v="2016-10-24T00:00:00"/>
    <x v="6"/>
    <n v="5784030"/>
    <n v="96"/>
    <n v="1"/>
  </r>
  <r>
    <s v="COUNTY"/>
    <x v="156"/>
    <s v="872746"/>
    <n v="96"/>
    <n v="96"/>
    <x v="3"/>
    <d v="2016-10-24T00:00:00"/>
    <x v="6"/>
    <n v="5784030"/>
    <n v="96"/>
    <n v="1"/>
  </r>
  <r>
    <s v="COUNTY"/>
    <x v="156"/>
    <s v="872748"/>
    <n v="96"/>
    <n v="96"/>
    <x v="3"/>
    <d v="2016-10-24T00:00:00"/>
    <x v="6"/>
    <n v="5784030"/>
    <n v="96"/>
    <n v="1"/>
  </r>
  <r>
    <s v="COUNTY"/>
    <x v="156"/>
    <s v="872766"/>
    <n v="96"/>
    <n v="96"/>
    <x v="3"/>
    <d v="2016-10-24T00:00:00"/>
    <x v="6"/>
    <n v="5777930"/>
    <n v="96"/>
    <n v="1"/>
  </r>
  <r>
    <s v="COUNTY"/>
    <x v="156"/>
    <s v="872780"/>
    <n v="96"/>
    <n v="96"/>
    <x v="3"/>
    <d v="2016-10-25T00:00:00"/>
    <x v="6"/>
    <n v="5784030"/>
    <n v="96"/>
    <n v="1"/>
  </r>
  <r>
    <s v="COUNTY"/>
    <x v="156"/>
    <s v="872787"/>
    <n v="96"/>
    <n v="96"/>
    <x v="3"/>
    <d v="2016-10-25T00:00:00"/>
    <x v="6"/>
    <n v="5748600"/>
    <n v="96"/>
    <n v="1"/>
  </r>
  <r>
    <s v="COUNTY"/>
    <x v="156"/>
    <s v="872789"/>
    <n v="96"/>
    <n v="96"/>
    <x v="3"/>
    <d v="2016-10-25T00:00:00"/>
    <x v="6"/>
    <n v="5777930"/>
    <n v="96"/>
    <n v="1"/>
  </r>
  <r>
    <s v="COUNTY"/>
    <x v="156"/>
    <s v="872795"/>
    <n v="96"/>
    <n v="96"/>
    <x v="3"/>
    <d v="2016-10-26T00:00:00"/>
    <x v="6"/>
    <n v="5782480"/>
    <n v="96"/>
    <n v="1"/>
  </r>
  <r>
    <s v="COUNTY"/>
    <x v="156"/>
    <s v="872812"/>
    <n v="96"/>
    <n v="96"/>
    <x v="3"/>
    <d v="2016-10-26T00:00:00"/>
    <x v="6"/>
    <n v="5777930"/>
    <n v="96"/>
    <n v="1"/>
  </r>
  <r>
    <s v="COUNTY"/>
    <x v="156"/>
    <s v="872926"/>
    <n v="96"/>
    <n v="96"/>
    <x v="3"/>
    <d v="2016-10-28T00:00:00"/>
    <x v="6"/>
    <n v="5784030"/>
    <n v="96"/>
    <n v="1"/>
  </r>
  <r>
    <s v="COUNTY"/>
    <x v="156"/>
    <s v="872928"/>
    <n v="96"/>
    <n v="96"/>
    <x v="3"/>
    <d v="2016-10-28T00:00:00"/>
    <x v="6"/>
    <n v="5784030"/>
    <n v="96"/>
    <n v="1"/>
  </r>
  <r>
    <s v="COUNTY"/>
    <x v="156"/>
    <s v="13629847"/>
    <n v="96"/>
    <n v="96"/>
    <x v="3"/>
    <d v="2016-10-31T00:00:00"/>
    <x v="6"/>
    <n v="5777930"/>
    <n v="96"/>
    <n v="1"/>
  </r>
  <r>
    <s v="COUNTY"/>
    <x v="156"/>
    <s v="878946"/>
    <n v="96"/>
    <n v="96"/>
    <x v="3"/>
    <d v="2016-11-01T00:00:00"/>
    <x v="7"/>
    <n v="5768280"/>
    <n v="96"/>
    <n v="1"/>
  </r>
  <r>
    <s v="COUNTY"/>
    <x v="156"/>
    <s v="878982"/>
    <n v="96"/>
    <n v="96"/>
    <x v="3"/>
    <d v="2016-11-01T00:00:00"/>
    <x v="7"/>
    <n v="5777930"/>
    <n v="96"/>
    <n v="1"/>
  </r>
  <r>
    <s v="COUNTY"/>
    <x v="156"/>
    <s v="879858"/>
    <n v="96"/>
    <n v="96"/>
    <x v="3"/>
    <d v="2016-11-01T00:00:00"/>
    <x v="7"/>
    <n v="5784030"/>
    <n v="96"/>
    <n v="1"/>
  </r>
  <r>
    <s v="COUNTY"/>
    <x v="156"/>
    <s v="879014"/>
    <n v="96"/>
    <n v="96"/>
    <x v="3"/>
    <d v="2016-11-02T00:00:00"/>
    <x v="7"/>
    <n v="5777930"/>
    <n v="96"/>
    <n v="1"/>
  </r>
  <r>
    <s v="COUNTY"/>
    <x v="156"/>
    <s v="879706"/>
    <n v="96"/>
    <n v="96"/>
    <x v="3"/>
    <d v="2016-11-02T00:00:00"/>
    <x v="7"/>
    <n v="5784030"/>
    <n v="96"/>
    <n v="1"/>
  </r>
  <r>
    <s v="COUNTY"/>
    <x v="156"/>
    <s v="879719"/>
    <n v="96"/>
    <n v="96"/>
    <x v="3"/>
    <d v="2016-11-03T00:00:00"/>
    <x v="7"/>
    <n v="5777930"/>
    <n v="96"/>
    <n v="1"/>
  </r>
  <r>
    <s v="COUNTY"/>
    <x v="156"/>
    <s v="879727"/>
    <n v="96"/>
    <n v="96"/>
    <x v="3"/>
    <d v="2016-11-03T00:00:00"/>
    <x v="7"/>
    <n v="5010592"/>
    <n v="96"/>
    <n v="1"/>
  </r>
  <r>
    <s v="COUNTY"/>
    <x v="156"/>
    <s v="879731"/>
    <n v="96"/>
    <n v="96"/>
    <x v="3"/>
    <d v="2016-11-03T00:00:00"/>
    <x v="7"/>
    <n v="5784030"/>
    <n v="96"/>
    <n v="1"/>
  </r>
  <r>
    <s v="COUNTY"/>
    <x v="156"/>
    <s v="879733"/>
    <n v="96"/>
    <n v="96"/>
    <x v="3"/>
    <d v="2016-11-03T00:00:00"/>
    <x v="7"/>
    <n v="5784030"/>
    <n v="96"/>
    <n v="1"/>
  </r>
  <r>
    <s v="COUNTY"/>
    <x v="156"/>
    <s v="879735"/>
    <n v="96"/>
    <n v="96"/>
    <x v="3"/>
    <d v="2016-11-03T00:00:00"/>
    <x v="7"/>
    <n v="5784030"/>
    <n v="96"/>
    <n v="1"/>
  </r>
  <r>
    <s v="COUNTY"/>
    <x v="156"/>
    <s v="879777"/>
    <n v="96"/>
    <n v="96"/>
    <x v="3"/>
    <d v="2016-11-07T00:00:00"/>
    <x v="7"/>
    <n v="5784030"/>
    <n v="96"/>
    <n v="1"/>
  </r>
  <r>
    <s v="COUNTY"/>
    <x v="156"/>
    <s v="879779"/>
    <n v="96"/>
    <n v="96"/>
    <x v="3"/>
    <d v="2016-11-07T00:00:00"/>
    <x v="7"/>
    <n v="5784030"/>
    <n v="96"/>
    <n v="1"/>
  </r>
  <r>
    <s v="COUNTY"/>
    <x v="156"/>
    <s v="879781"/>
    <n v="96"/>
    <n v="96"/>
    <x v="3"/>
    <d v="2016-11-07T00:00:00"/>
    <x v="7"/>
    <n v="5784030"/>
    <n v="96"/>
    <n v="1"/>
  </r>
  <r>
    <s v="COUNTY"/>
    <x v="156"/>
    <s v="879842"/>
    <n v="96"/>
    <n v="96"/>
    <x v="3"/>
    <d v="2016-11-08T00:00:00"/>
    <x v="7"/>
    <n v="5784030"/>
    <n v="96"/>
    <n v="1"/>
  </r>
  <r>
    <s v="COUNTY"/>
    <x v="156"/>
    <s v="879844"/>
    <n v="96"/>
    <n v="96"/>
    <x v="3"/>
    <d v="2016-11-08T00:00:00"/>
    <x v="7"/>
    <n v="5784030"/>
    <n v="96"/>
    <n v="1"/>
  </r>
  <r>
    <s v="COUNTY"/>
    <x v="156"/>
    <s v="879856"/>
    <n v="96"/>
    <n v="96"/>
    <x v="3"/>
    <d v="2016-11-08T00:00:00"/>
    <x v="7"/>
    <n v="5784030"/>
    <n v="96"/>
    <n v="1"/>
  </r>
  <r>
    <s v="COUNTY"/>
    <x v="156"/>
    <s v="879860"/>
    <n v="96"/>
    <n v="96"/>
    <x v="3"/>
    <d v="2016-11-08T00:00:00"/>
    <x v="7"/>
    <n v="5784030"/>
    <n v="96"/>
    <n v="1"/>
  </r>
  <r>
    <s v="COUNTY"/>
    <x v="156"/>
    <s v="880696"/>
    <n v="96"/>
    <n v="96"/>
    <x v="3"/>
    <d v="2016-11-11T00:00:00"/>
    <x v="7"/>
    <n v="5784030"/>
    <n v="96"/>
    <n v="1"/>
  </r>
  <r>
    <s v="COUNTY"/>
    <x v="156"/>
    <s v="880724"/>
    <n v="96"/>
    <n v="96"/>
    <x v="3"/>
    <d v="2016-11-11T00:00:00"/>
    <x v="7"/>
    <n v="5748600"/>
    <n v="96"/>
    <n v="1"/>
  </r>
  <r>
    <s v="COUNTY"/>
    <x v="156"/>
    <s v="881200"/>
    <n v="96"/>
    <n v="96"/>
    <x v="3"/>
    <d v="2016-11-14T00:00:00"/>
    <x v="7"/>
    <n v="5777930"/>
    <n v="96"/>
    <n v="1"/>
  </r>
  <r>
    <s v="SpokCity"/>
    <x v="156"/>
    <s v="881222"/>
    <n v="96"/>
    <n v="96"/>
    <x v="3"/>
    <d v="2016-11-14T00:00:00"/>
    <x v="7"/>
    <n v="5013208"/>
    <n v="96"/>
    <n v="1"/>
  </r>
  <r>
    <s v="COUNTY"/>
    <x v="156"/>
    <s v="883529"/>
    <n v="96"/>
    <n v="96"/>
    <x v="3"/>
    <d v="2016-11-17T00:00:00"/>
    <x v="7"/>
    <n v="5777930"/>
    <n v="96"/>
    <n v="1"/>
  </r>
  <r>
    <s v="COUNTY"/>
    <x v="156"/>
    <s v="883629"/>
    <n v="96"/>
    <n v="96"/>
    <x v="3"/>
    <d v="2016-11-18T00:00:00"/>
    <x v="7"/>
    <n v="5746150"/>
    <n v="96"/>
    <n v="1"/>
  </r>
  <r>
    <s v="COUNTY"/>
    <x v="156"/>
    <s v="886429"/>
    <n v="96"/>
    <n v="96"/>
    <x v="3"/>
    <d v="2016-11-21T00:00:00"/>
    <x v="7"/>
    <n v="5777930"/>
    <n v="96"/>
    <n v="1"/>
  </r>
  <r>
    <s v="COUNTY"/>
    <x v="156"/>
    <s v="886696"/>
    <n v="96"/>
    <n v="96"/>
    <x v="3"/>
    <d v="2016-11-25T00:00:00"/>
    <x v="7"/>
    <n v="5777930"/>
    <n v="96"/>
    <n v="1"/>
  </r>
  <r>
    <s v="COUNTY"/>
    <x v="156"/>
    <s v="886709"/>
    <n v="96"/>
    <n v="96"/>
    <x v="3"/>
    <d v="2016-11-25T00:00:00"/>
    <x v="7"/>
    <n v="5777930"/>
    <n v="96"/>
    <n v="1"/>
  </r>
  <r>
    <s v="COUNTY"/>
    <x v="156"/>
    <s v="13860703"/>
    <n v="96"/>
    <n v="96"/>
    <x v="3"/>
    <d v="2016-11-30T00:00:00"/>
    <x v="7"/>
    <n v="5777930"/>
    <n v="96"/>
    <n v="1"/>
  </r>
  <r>
    <s v="COUNTY"/>
    <x v="156"/>
    <s v="891846"/>
    <n v="96"/>
    <n v="96"/>
    <x v="3"/>
    <d v="2016-12-02T00:00:00"/>
    <x v="8"/>
    <n v="5777930"/>
    <n v="96"/>
    <n v="1"/>
  </r>
  <r>
    <s v="COUNTY"/>
    <x v="156"/>
    <s v="892028"/>
    <n v="96"/>
    <n v="96"/>
    <x v="3"/>
    <d v="2016-12-09T00:00:00"/>
    <x v="8"/>
    <n v="5768280"/>
    <n v="96"/>
    <n v="1"/>
  </r>
  <r>
    <s v="COUNTY"/>
    <x v="156"/>
    <s v="894196"/>
    <n v="96"/>
    <n v="96"/>
    <x v="3"/>
    <d v="2016-12-13T00:00:00"/>
    <x v="8"/>
    <n v="5010592"/>
    <n v="96"/>
    <n v="1"/>
  </r>
  <r>
    <s v="COUNTY"/>
    <x v="156"/>
    <s v="894250"/>
    <n v="96"/>
    <n v="96"/>
    <x v="3"/>
    <d v="2016-12-15T00:00:00"/>
    <x v="8"/>
    <n v="5768280"/>
    <n v="96"/>
    <n v="1"/>
  </r>
  <r>
    <s v="COUNTY"/>
    <x v="156"/>
    <s v="894262"/>
    <n v="96"/>
    <n v="96"/>
    <x v="3"/>
    <d v="2016-12-16T00:00:00"/>
    <x v="8"/>
    <n v="5748600"/>
    <n v="96"/>
    <n v="1"/>
  </r>
  <r>
    <s v="COUNTY"/>
    <x v="156"/>
    <s v="14071088"/>
    <n v="96"/>
    <n v="96"/>
    <x v="3"/>
    <d v="2016-12-31T00:00:00"/>
    <x v="8"/>
    <n v="5777930"/>
    <n v="96"/>
    <n v="1"/>
  </r>
  <r>
    <s v="COUNTY"/>
    <x v="156"/>
    <s v="909556"/>
    <n v="96"/>
    <n v="96"/>
    <x v="3"/>
    <d v="2017-01-03T00:00:00"/>
    <x v="9"/>
    <n v="5748600"/>
    <n v="96"/>
    <n v="1"/>
  </r>
  <r>
    <s v="COUNTY"/>
    <x v="156"/>
    <s v="909618"/>
    <n v="96"/>
    <n v="96"/>
    <x v="3"/>
    <d v="2017-01-06T00:00:00"/>
    <x v="9"/>
    <n v="5748600"/>
    <n v="96"/>
    <n v="1"/>
  </r>
  <r>
    <s v="COUNTY"/>
    <x v="156"/>
    <s v="912672"/>
    <n v="96"/>
    <n v="96"/>
    <x v="3"/>
    <d v="2017-01-13T00:00:00"/>
    <x v="9"/>
    <n v="5768280"/>
    <n v="96"/>
    <n v="1"/>
  </r>
  <r>
    <s v="COUNTY"/>
    <x v="156"/>
    <s v="912841"/>
    <n v="96"/>
    <n v="96"/>
    <x v="3"/>
    <d v="2017-01-17T00:00:00"/>
    <x v="9"/>
    <n v="5777930"/>
    <n v="96"/>
    <n v="1"/>
  </r>
  <r>
    <s v="COUNTY"/>
    <x v="156"/>
    <s v="913905"/>
    <n v="96"/>
    <n v="96"/>
    <x v="3"/>
    <d v="2017-01-23T00:00:00"/>
    <x v="9"/>
    <n v="5748600"/>
    <n v="96"/>
    <n v="1"/>
  </r>
  <r>
    <s v="COUNTY"/>
    <x v="156"/>
    <s v="14319018"/>
    <n v="96"/>
    <n v="96"/>
    <x v="3"/>
    <d v="2017-01-31T00:00:00"/>
    <x v="9"/>
    <n v="5777930"/>
    <n v="96"/>
    <n v="1"/>
  </r>
  <r>
    <s v="COUNTY"/>
    <x v="156"/>
    <s v="918420"/>
    <n v="96"/>
    <n v="96"/>
    <x v="3"/>
    <d v="2017-02-01T00:00:00"/>
    <x v="10"/>
    <n v="5010592"/>
    <n v="96"/>
    <n v="1"/>
  </r>
  <r>
    <s v="COUNTY"/>
    <x v="156"/>
    <s v="920974"/>
    <n v="96"/>
    <n v="96"/>
    <x v="3"/>
    <d v="2017-02-13T00:00:00"/>
    <x v="10"/>
    <n v="5768280"/>
    <n v="96"/>
    <n v="1"/>
  </r>
  <r>
    <s v="COUNTY"/>
    <x v="156"/>
    <s v="921029"/>
    <n v="96"/>
    <n v="96"/>
    <x v="3"/>
    <d v="2017-02-15T00:00:00"/>
    <x v="10"/>
    <n v="5777930"/>
    <n v="96"/>
    <n v="1"/>
  </r>
  <r>
    <s v="COUNTY"/>
    <x v="156"/>
    <s v="921089"/>
    <n v="96"/>
    <n v="96"/>
    <x v="3"/>
    <d v="2017-02-17T00:00:00"/>
    <x v="10"/>
    <n v="5777930"/>
    <n v="96"/>
    <n v="1"/>
  </r>
  <r>
    <s v="COUNTY"/>
    <x v="156"/>
    <s v="922907"/>
    <n v="96"/>
    <n v="96"/>
    <x v="3"/>
    <d v="2017-02-21T00:00:00"/>
    <x v="10"/>
    <n v="5777930"/>
    <n v="96"/>
    <n v="1"/>
  </r>
  <r>
    <s v="COUNTY"/>
    <x v="156"/>
    <s v="922909"/>
    <n v="96"/>
    <n v="96"/>
    <x v="3"/>
    <d v="2017-02-21T00:00:00"/>
    <x v="10"/>
    <n v="5748600"/>
    <n v="96"/>
    <n v="1"/>
  </r>
  <r>
    <s v="COUNTY"/>
    <x v="156"/>
    <s v="923944"/>
    <n v="96"/>
    <n v="96"/>
    <x v="3"/>
    <d v="2017-02-24T00:00:00"/>
    <x v="10"/>
    <n v="5777930"/>
    <n v="96"/>
    <n v="1"/>
  </r>
  <r>
    <s v="COUNTY"/>
    <x v="156"/>
    <s v="925142"/>
    <n v="96"/>
    <n v="96"/>
    <x v="3"/>
    <d v="2017-02-27T00:00:00"/>
    <x v="10"/>
    <n v="5768280"/>
    <n v="96"/>
    <n v="1"/>
  </r>
  <r>
    <s v="COUNTY"/>
    <x v="156"/>
    <s v="14497989"/>
    <n v="96"/>
    <n v="96"/>
    <x v="3"/>
    <d v="2017-02-28T00:00:00"/>
    <x v="10"/>
    <n v="5777930"/>
    <n v="96"/>
    <n v="1"/>
  </r>
  <r>
    <s v="SpokCity"/>
    <x v="156"/>
    <s v="929374"/>
    <n v="96"/>
    <n v="96"/>
    <x v="3"/>
    <d v="2017-03-02T00:00:00"/>
    <x v="11"/>
    <n v="5013208"/>
    <n v="96"/>
    <n v="1"/>
  </r>
  <r>
    <s v="COUNTY"/>
    <x v="156"/>
    <s v="931597"/>
    <n v="96"/>
    <n v="96"/>
    <x v="3"/>
    <d v="2017-03-07T00:00:00"/>
    <x v="11"/>
    <n v="5777930"/>
    <n v="96"/>
    <n v="1"/>
  </r>
  <r>
    <s v="COUNTY"/>
    <x v="156"/>
    <s v="931980"/>
    <n v="96"/>
    <n v="96"/>
    <x v="3"/>
    <d v="2017-03-09T00:00:00"/>
    <x v="11"/>
    <n v="5010592"/>
    <n v="96"/>
    <n v="1"/>
  </r>
  <r>
    <s v="SpokCity"/>
    <x v="156"/>
    <s v="932010"/>
    <n v="96"/>
    <n v="96"/>
    <x v="3"/>
    <d v="2017-03-09T00:00:00"/>
    <x v="11"/>
    <n v="5013208"/>
    <n v="96"/>
    <n v="1"/>
  </r>
  <r>
    <s v="SpokCity"/>
    <x v="156"/>
    <s v="932068"/>
    <n v="96"/>
    <n v="96"/>
    <x v="3"/>
    <d v="2017-03-10T00:00:00"/>
    <x v="11"/>
    <n v="5013208"/>
    <n v="96"/>
    <n v="1"/>
  </r>
  <r>
    <s v="COUNTY"/>
    <x v="156"/>
    <s v="939975"/>
    <n v="96"/>
    <n v="96"/>
    <x v="3"/>
    <d v="2017-03-21T00:00:00"/>
    <x v="11"/>
    <n v="5746150"/>
    <n v="96"/>
    <n v="1"/>
  </r>
  <r>
    <s v="COUNTY"/>
    <x v="156"/>
    <s v="938975"/>
    <n v="96"/>
    <n v="96"/>
    <x v="3"/>
    <d v="2017-03-27T00:00:00"/>
    <x v="11"/>
    <n v="5768280"/>
    <n v="96"/>
    <n v="1"/>
  </r>
  <r>
    <s v="COUNTY"/>
    <x v="156"/>
    <s v="939150"/>
    <n v="96"/>
    <n v="96"/>
    <x v="3"/>
    <d v="2017-03-30T00:00:00"/>
    <x v="11"/>
    <n v="5748600"/>
    <n v="96"/>
    <n v="1"/>
  </r>
  <r>
    <s v="COUNTY"/>
    <x v="156"/>
    <s v="801337"/>
    <n v="96"/>
    <n v="96"/>
    <x v="3"/>
    <d v="2016-05-19T00:00:00"/>
    <x v="1"/>
    <n v="5777930"/>
    <n v="96"/>
    <n v="1"/>
  </r>
  <r>
    <s v="COUNTY"/>
    <x v="156"/>
    <s v="843722"/>
    <n v="96"/>
    <n v="96"/>
    <x v="3"/>
    <d v="2016-08-24T00:00:00"/>
    <x v="4"/>
    <n v="5777930"/>
    <n v="96"/>
    <n v="1"/>
  </r>
  <r>
    <s v="COUNTY"/>
    <x v="156"/>
    <s v="879771"/>
    <n v="96"/>
    <n v="96"/>
    <x v="3"/>
    <d v="2016-11-07T00:00:00"/>
    <x v="7"/>
    <n v="5782480"/>
    <n v="96"/>
    <n v="1"/>
  </r>
  <r>
    <s v="COUNTY"/>
    <x v="156"/>
    <s v="891882"/>
    <n v="96"/>
    <n v="96"/>
    <x v="3"/>
    <d v="2016-12-06T00:00:00"/>
    <x v="8"/>
    <n v="5784030"/>
    <n v="96"/>
    <n v="1"/>
  </r>
  <r>
    <s v="COUNTY"/>
    <x v="156"/>
    <s v="891894"/>
    <n v="96"/>
    <n v="96"/>
    <x v="3"/>
    <d v="2016-12-06T00:00:00"/>
    <x v="8"/>
    <n v="5784030"/>
    <n v="96"/>
    <n v="1"/>
  </r>
  <r>
    <s v="COUNTY"/>
    <x v="156"/>
    <s v="891907"/>
    <n v="96"/>
    <n v="96"/>
    <x v="3"/>
    <d v="2016-12-06T00:00:00"/>
    <x v="8"/>
    <n v="5784030"/>
    <n v="96"/>
    <n v="1"/>
  </r>
  <r>
    <s v="COUNTY"/>
    <x v="156"/>
    <s v="891909"/>
    <n v="96"/>
    <n v="96"/>
    <x v="3"/>
    <d v="2016-12-06T00:00:00"/>
    <x v="8"/>
    <n v="5784030"/>
    <n v="96"/>
    <n v="1"/>
  </r>
  <r>
    <s v="COUNTY"/>
    <x v="157"/>
    <s v="782418"/>
    <n v="136"/>
    <n v="136"/>
    <x v="3"/>
    <d v="2016-04-05T00:00:00"/>
    <x v="0"/>
    <n v="5729870"/>
    <n v="136"/>
    <n v="1"/>
  </r>
  <r>
    <s v="COUNTY"/>
    <x v="157"/>
    <s v="782450"/>
    <n v="136"/>
    <n v="136"/>
    <x v="3"/>
    <d v="2016-04-06T00:00:00"/>
    <x v="0"/>
    <n v="5011625"/>
    <n v="136"/>
    <n v="1"/>
  </r>
  <r>
    <s v="AWH"/>
    <x v="157"/>
    <s v="785373"/>
    <n v="136"/>
    <n v="136"/>
    <x v="3"/>
    <d v="2016-04-11T00:00:00"/>
    <x v="0"/>
    <n v="5011595"/>
    <n v="136"/>
    <n v="1"/>
  </r>
  <r>
    <s v="COUNTY"/>
    <x v="157"/>
    <s v="786994"/>
    <n v="136"/>
    <n v="136"/>
    <x v="3"/>
    <d v="2016-04-19T00:00:00"/>
    <x v="0"/>
    <n v="5729870"/>
    <n v="136"/>
    <n v="1"/>
  </r>
  <r>
    <s v="COUNTY"/>
    <x v="157"/>
    <s v="788180"/>
    <n v="136"/>
    <n v="136"/>
    <x v="3"/>
    <d v="2016-04-20T00:00:00"/>
    <x v="0"/>
    <n v="5011625"/>
    <n v="136"/>
    <n v="1"/>
  </r>
  <r>
    <s v="COUNTY"/>
    <x v="157"/>
    <s v="798308"/>
    <n v="136"/>
    <n v="136"/>
    <x v="3"/>
    <d v="2016-05-03T00:00:00"/>
    <x v="1"/>
    <n v="5729870"/>
    <n v="136"/>
    <n v="1"/>
  </r>
  <r>
    <s v="AWH"/>
    <x v="157"/>
    <s v="798313"/>
    <n v="136"/>
    <n v="136"/>
    <x v="3"/>
    <d v="2016-05-03T00:00:00"/>
    <x v="1"/>
    <n v="5011595"/>
    <n v="136"/>
    <n v="1"/>
  </r>
  <r>
    <s v="COUNTY"/>
    <x v="157"/>
    <s v="798334"/>
    <n v="136"/>
    <n v="136"/>
    <x v="3"/>
    <d v="2016-05-05T00:00:00"/>
    <x v="1"/>
    <n v="5011625"/>
    <n v="136"/>
    <n v="1"/>
  </r>
  <r>
    <s v="COUNTY"/>
    <x v="157"/>
    <s v="801246"/>
    <n v="136"/>
    <n v="136"/>
    <x v="3"/>
    <d v="2016-05-17T00:00:00"/>
    <x v="1"/>
    <n v="5729870"/>
    <n v="136"/>
    <n v="1"/>
  </r>
  <r>
    <s v="COUNTY"/>
    <x v="157"/>
    <s v="801344"/>
    <n v="136"/>
    <n v="136"/>
    <x v="3"/>
    <d v="2016-05-19T00:00:00"/>
    <x v="1"/>
    <n v="5011625"/>
    <n v="136"/>
    <n v="1"/>
  </r>
  <r>
    <s v="AWH"/>
    <x v="157"/>
    <s v="801396"/>
    <n v="136"/>
    <n v="136"/>
    <x v="3"/>
    <d v="2016-05-23T00:00:00"/>
    <x v="1"/>
    <n v="5011595"/>
    <n v="136"/>
    <n v="1"/>
  </r>
  <r>
    <s v="COUNTY"/>
    <x v="157"/>
    <s v="803137"/>
    <n v="136"/>
    <n v="136"/>
    <x v="3"/>
    <d v="2016-05-31T00:00:00"/>
    <x v="1"/>
    <n v="5729870"/>
    <n v="136"/>
    <n v="1"/>
  </r>
  <r>
    <s v="COUNTY"/>
    <x v="157"/>
    <s v="809555"/>
    <n v="136"/>
    <n v="136"/>
    <x v="3"/>
    <d v="2016-06-02T00:00:00"/>
    <x v="2"/>
    <n v="5011625"/>
    <n v="136"/>
    <n v="1"/>
  </r>
  <r>
    <s v="AWH"/>
    <x v="157"/>
    <s v="815596"/>
    <n v="136"/>
    <n v="136"/>
    <x v="3"/>
    <d v="2016-06-14T00:00:00"/>
    <x v="2"/>
    <n v="5011595"/>
    <n v="136"/>
    <n v="1"/>
  </r>
  <r>
    <s v="COUNTY"/>
    <x v="157"/>
    <s v="815605"/>
    <n v="136"/>
    <n v="136"/>
    <x v="3"/>
    <d v="2016-06-14T00:00:00"/>
    <x v="2"/>
    <n v="5729870"/>
    <n v="136"/>
    <n v="1"/>
  </r>
  <r>
    <s v="COUNTY"/>
    <x v="157"/>
    <s v="816604"/>
    <n v="136"/>
    <n v="136"/>
    <x v="3"/>
    <d v="2016-06-21T00:00:00"/>
    <x v="2"/>
    <n v="5011625"/>
    <n v="136"/>
    <n v="1"/>
  </r>
  <r>
    <s v="COUNTY"/>
    <x v="157"/>
    <s v="817282"/>
    <n v="136"/>
    <n v="136"/>
    <x v="3"/>
    <d v="2016-06-28T00:00:00"/>
    <x v="2"/>
    <n v="5729870"/>
    <n v="136"/>
    <n v="1"/>
  </r>
  <r>
    <s v="AWH"/>
    <x v="157"/>
    <s v="817901"/>
    <n v="136"/>
    <n v="136"/>
    <x v="3"/>
    <d v="2016-06-30T00:00:00"/>
    <x v="2"/>
    <n v="5011595"/>
    <n v="136"/>
    <n v="1"/>
  </r>
  <r>
    <s v="COUNTY"/>
    <x v="157"/>
    <s v="827706"/>
    <n v="136"/>
    <n v="136"/>
    <x v="3"/>
    <d v="2016-07-05T00:00:00"/>
    <x v="3"/>
    <n v="5011625"/>
    <n v="136"/>
    <n v="1"/>
  </r>
  <r>
    <s v="COUNTY"/>
    <x v="157"/>
    <s v="829061"/>
    <n v="136"/>
    <n v="136"/>
    <x v="3"/>
    <d v="2016-07-12T00:00:00"/>
    <x v="3"/>
    <n v="5729870"/>
    <n v="136"/>
    <n v="1"/>
  </r>
  <r>
    <s v="COUNTY"/>
    <x v="157"/>
    <s v="829418"/>
    <n v="136"/>
    <n v="136"/>
    <x v="3"/>
    <d v="2016-07-15T00:00:00"/>
    <x v="3"/>
    <n v="5011625"/>
    <n v="136"/>
    <n v="1"/>
  </r>
  <r>
    <s v="AWH"/>
    <x v="157"/>
    <s v="830201"/>
    <n v="136"/>
    <n v="136"/>
    <x v="3"/>
    <d v="2016-07-18T00:00:00"/>
    <x v="3"/>
    <n v="5011595"/>
    <n v="136"/>
    <n v="1"/>
  </r>
  <r>
    <s v="COUNTY"/>
    <x v="157"/>
    <s v="830439"/>
    <n v="136"/>
    <n v="136"/>
    <x v="3"/>
    <d v="2016-07-26T00:00:00"/>
    <x v="3"/>
    <n v="5729870"/>
    <n v="136"/>
    <n v="1"/>
  </r>
  <r>
    <s v="COUNTY"/>
    <x v="157"/>
    <s v="830492"/>
    <n v="136"/>
    <n v="136"/>
    <x v="3"/>
    <d v="2016-07-28T00:00:00"/>
    <x v="3"/>
    <n v="5011625"/>
    <n v="136"/>
    <n v="1"/>
  </r>
  <r>
    <s v="AWH"/>
    <x v="157"/>
    <s v="840098"/>
    <n v="136"/>
    <n v="136"/>
    <x v="3"/>
    <d v="2016-08-03T00:00:00"/>
    <x v="4"/>
    <n v="5011595"/>
    <n v="136"/>
    <n v="1"/>
  </r>
  <r>
    <s v="COUNTY"/>
    <x v="157"/>
    <s v="840454"/>
    <n v="136"/>
    <n v="136"/>
    <x v="3"/>
    <d v="2016-08-09T00:00:00"/>
    <x v="4"/>
    <n v="5729870"/>
    <n v="136"/>
    <n v="1"/>
  </r>
  <r>
    <s v="COUNTY"/>
    <x v="157"/>
    <s v="840496"/>
    <n v="136"/>
    <n v="136"/>
    <x v="3"/>
    <d v="2016-08-10T00:00:00"/>
    <x v="4"/>
    <n v="5011625"/>
    <n v="136"/>
    <n v="1"/>
  </r>
  <r>
    <s v="COUNTY"/>
    <x v="157"/>
    <s v="843422"/>
    <n v="136"/>
    <n v="136"/>
    <x v="3"/>
    <d v="2016-08-17T00:00:00"/>
    <x v="4"/>
    <n v="5011625"/>
    <n v="136"/>
    <n v="1"/>
  </r>
  <r>
    <s v="COUNTY"/>
    <x v="157"/>
    <s v="843550"/>
    <n v="136"/>
    <n v="136"/>
    <x v="3"/>
    <d v="2016-08-23T00:00:00"/>
    <x v="4"/>
    <n v="5729870"/>
    <n v="136"/>
    <n v="1"/>
  </r>
  <r>
    <s v="AWH"/>
    <x v="157"/>
    <s v="843555"/>
    <n v="136"/>
    <n v="136"/>
    <x v="3"/>
    <d v="2016-08-23T00:00:00"/>
    <x v="4"/>
    <n v="5011595"/>
    <n v="136"/>
    <n v="1"/>
  </r>
  <r>
    <s v="COUNTY"/>
    <x v="157"/>
    <s v="846441"/>
    <n v="136"/>
    <n v="136"/>
    <x v="3"/>
    <d v="2016-08-31T00:00:00"/>
    <x v="4"/>
    <n v="5011625"/>
    <n v="136"/>
    <n v="1"/>
  </r>
  <r>
    <s v="COUNTY"/>
    <x v="157"/>
    <s v="853186"/>
    <n v="136"/>
    <n v="136"/>
    <x v="3"/>
    <d v="2016-09-06T00:00:00"/>
    <x v="5"/>
    <n v="5729870"/>
    <n v="136"/>
    <n v="1"/>
  </r>
  <r>
    <s v="AWH"/>
    <x v="157"/>
    <s v="855289"/>
    <n v="136"/>
    <n v="136"/>
    <x v="3"/>
    <d v="2016-09-12T00:00:00"/>
    <x v="5"/>
    <n v="5011595"/>
    <n v="136"/>
    <n v="1"/>
  </r>
  <r>
    <s v="COUNTY"/>
    <x v="157"/>
    <s v="856400"/>
    <n v="136"/>
    <n v="136"/>
    <x v="3"/>
    <d v="2016-09-15T00:00:00"/>
    <x v="5"/>
    <n v="5011625"/>
    <n v="136"/>
    <n v="1"/>
  </r>
  <r>
    <s v="COUNTY"/>
    <x v="157"/>
    <s v="857683"/>
    <n v="136"/>
    <n v="136"/>
    <x v="3"/>
    <d v="2016-09-20T00:00:00"/>
    <x v="5"/>
    <n v="5729870"/>
    <n v="136"/>
    <n v="1"/>
  </r>
  <r>
    <s v="COUNTY"/>
    <x v="157"/>
    <s v="866771"/>
    <n v="136"/>
    <n v="136"/>
    <x v="3"/>
    <d v="2016-10-03T00:00:00"/>
    <x v="6"/>
    <n v="5011625"/>
    <n v="136"/>
    <n v="1"/>
  </r>
  <r>
    <s v="COUNTY"/>
    <x v="157"/>
    <s v="866822"/>
    <n v="136"/>
    <n v="136"/>
    <x v="3"/>
    <d v="2016-10-04T00:00:00"/>
    <x v="6"/>
    <n v="5729870"/>
    <n v="136"/>
    <n v="1"/>
  </r>
  <r>
    <s v="AWH"/>
    <x v="157"/>
    <s v="866849"/>
    <n v="136"/>
    <n v="136"/>
    <x v="3"/>
    <d v="2016-10-05T00:00:00"/>
    <x v="6"/>
    <n v="5011595"/>
    <n v="136"/>
    <n v="1"/>
  </r>
  <r>
    <s v="COUNTY"/>
    <x v="157"/>
    <s v="869625"/>
    <n v="136"/>
    <n v="136"/>
    <x v="3"/>
    <d v="2016-10-14T00:00:00"/>
    <x v="6"/>
    <n v="5011625"/>
    <n v="136"/>
    <n v="1"/>
  </r>
  <r>
    <s v="COUNTY"/>
    <x v="157"/>
    <s v="869677"/>
    <n v="136"/>
    <n v="136"/>
    <x v="3"/>
    <d v="2016-10-18T00:00:00"/>
    <x v="6"/>
    <n v="5729870"/>
    <n v="136"/>
    <n v="1"/>
  </r>
  <r>
    <s v="AWH"/>
    <x v="157"/>
    <s v="869682"/>
    <n v="136"/>
    <n v="136"/>
    <x v="3"/>
    <d v="2016-10-18T00:00:00"/>
    <x v="6"/>
    <n v="5011595"/>
    <n v="136"/>
    <n v="1"/>
  </r>
  <r>
    <s v="COUNTY"/>
    <x v="157"/>
    <s v="872909"/>
    <n v="136"/>
    <n v="136"/>
    <x v="3"/>
    <d v="2016-10-28T00:00:00"/>
    <x v="6"/>
    <n v="5011625"/>
    <n v="136"/>
    <n v="1"/>
  </r>
  <r>
    <s v="COUNTY"/>
    <x v="157"/>
    <s v="878938"/>
    <n v="136"/>
    <n v="136"/>
    <x v="3"/>
    <d v="2016-11-01T00:00:00"/>
    <x v="7"/>
    <n v="5729870"/>
    <n v="136"/>
    <n v="1"/>
  </r>
  <r>
    <s v="AWH"/>
    <x v="157"/>
    <s v="879837"/>
    <n v="136"/>
    <n v="136"/>
    <x v="3"/>
    <d v="2016-11-08T00:00:00"/>
    <x v="7"/>
    <n v="5011595"/>
    <n v="136"/>
    <n v="1"/>
  </r>
  <r>
    <s v="COUNTY"/>
    <x v="157"/>
    <s v="880624"/>
    <n v="136"/>
    <n v="136"/>
    <x v="3"/>
    <d v="2016-11-10T00:00:00"/>
    <x v="7"/>
    <n v="5011625"/>
    <n v="136"/>
    <n v="1"/>
  </r>
  <r>
    <s v="COUNTY"/>
    <x v="157"/>
    <s v="881233"/>
    <n v="136"/>
    <n v="136"/>
    <x v="3"/>
    <d v="2016-11-15T00:00:00"/>
    <x v="7"/>
    <n v="5729870"/>
    <n v="136"/>
    <n v="1"/>
  </r>
  <r>
    <s v="COUNTY"/>
    <x v="157"/>
    <s v="886680"/>
    <n v="136"/>
    <n v="136"/>
    <x v="3"/>
    <d v="2016-11-23T00:00:00"/>
    <x v="7"/>
    <n v="5011625"/>
    <n v="136"/>
    <n v="1"/>
  </r>
  <r>
    <s v="AWH"/>
    <x v="157"/>
    <s v="887008"/>
    <n v="136"/>
    <n v="136"/>
    <x v="3"/>
    <d v="2016-11-28T00:00:00"/>
    <x v="7"/>
    <n v="5011595"/>
    <n v="136"/>
    <n v="1"/>
  </r>
  <r>
    <s v="COUNTY"/>
    <x v="157"/>
    <s v="887417"/>
    <n v="136"/>
    <n v="136"/>
    <x v="3"/>
    <d v="2016-11-29T00:00:00"/>
    <x v="7"/>
    <n v="5729870"/>
    <n v="136"/>
    <n v="1"/>
  </r>
  <r>
    <s v="AWH"/>
    <x v="157"/>
    <s v="892010"/>
    <n v="136"/>
    <n v="136"/>
    <x v="3"/>
    <d v="2016-12-09T00:00:00"/>
    <x v="8"/>
    <n v="5011595"/>
    <n v="136"/>
    <n v="1"/>
  </r>
  <r>
    <s v="COUNTY"/>
    <x v="157"/>
    <s v="892022"/>
    <n v="136"/>
    <n v="136"/>
    <x v="3"/>
    <d v="2016-12-09T00:00:00"/>
    <x v="8"/>
    <n v="5011625"/>
    <n v="136"/>
    <n v="1"/>
  </r>
  <r>
    <s v="COUNTY"/>
    <x v="157"/>
    <s v="894185"/>
    <n v="136"/>
    <n v="136"/>
    <x v="3"/>
    <d v="2016-12-13T00:00:00"/>
    <x v="8"/>
    <n v="5729870"/>
    <n v="136"/>
    <n v="1"/>
  </r>
  <r>
    <s v="COUNTY"/>
    <x v="157"/>
    <s v="895943"/>
    <n v="136"/>
    <n v="136"/>
    <x v="3"/>
    <d v="2016-12-20T00:00:00"/>
    <x v="8"/>
    <n v="5011625"/>
    <n v="136"/>
    <n v="1"/>
  </r>
  <r>
    <s v="AWH"/>
    <x v="157"/>
    <s v="897247"/>
    <n v="136"/>
    <n v="136"/>
    <x v="3"/>
    <d v="2016-12-23T00:00:00"/>
    <x v="8"/>
    <n v="5011595"/>
    <n v="136"/>
    <n v="1"/>
  </r>
  <r>
    <s v="COUNTY"/>
    <x v="157"/>
    <s v="899116"/>
    <n v="136"/>
    <n v="136"/>
    <x v="3"/>
    <d v="2016-12-27T00:00:00"/>
    <x v="8"/>
    <n v="5729870"/>
    <n v="136"/>
    <n v="1"/>
  </r>
  <r>
    <s v="COUNTY"/>
    <x v="157"/>
    <s v="899190"/>
    <n v="136"/>
    <n v="136"/>
    <x v="3"/>
    <d v="2016-12-30T00:00:00"/>
    <x v="8"/>
    <n v="5011625"/>
    <n v="136"/>
    <n v="1"/>
  </r>
  <r>
    <s v="AWH"/>
    <x v="157"/>
    <s v="909630"/>
    <n v="136"/>
    <n v="136"/>
    <x v="3"/>
    <d v="2017-01-06T00:00:00"/>
    <x v="9"/>
    <n v="5011595"/>
    <n v="136"/>
    <n v="1"/>
  </r>
  <r>
    <s v="COUNTY"/>
    <x v="157"/>
    <s v="909695"/>
    <n v="136"/>
    <n v="136"/>
    <x v="3"/>
    <d v="2017-01-10T00:00:00"/>
    <x v="9"/>
    <n v="5011625"/>
    <n v="136"/>
    <n v="1"/>
  </r>
  <r>
    <s v="COUNTY"/>
    <x v="157"/>
    <s v="909672"/>
    <n v="136"/>
    <n v="136"/>
    <x v="3"/>
    <d v="2017-01-11T00:00:00"/>
    <x v="9"/>
    <n v="5729870"/>
    <n v="136"/>
    <n v="1"/>
  </r>
  <r>
    <s v="AWH"/>
    <x v="157"/>
    <s v="912765"/>
    <n v="136"/>
    <n v="136"/>
    <x v="3"/>
    <d v="2017-01-17T00:00:00"/>
    <x v="9"/>
    <n v="5011595"/>
    <n v="136"/>
    <n v="1"/>
  </r>
  <r>
    <s v="COUNTY"/>
    <x v="157"/>
    <s v="913892"/>
    <n v="136"/>
    <n v="136"/>
    <x v="3"/>
    <d v="2017-01-23T00:00:00"/>
    <x v="9"/>
    <n v="5011625"/>
    <n v="136"/>
    <n v="1"/>
  </r>
  <r>
    <s v="COUNTY"/>
    <x v="157"/>
    <s v="913921"/>
    <n v="136"/>
    <n v="136"/>
    <x v="3"/>
    <d v="2017-01-24T00:00:00"/>
    <x v="9"/>
    <n v="5729870"/>
    <n v="136"/>
    <n v="1"/>
  </r>
  <r>
    <s v="AWH"/>
    <x v="157"/>
    <s v="918362"/>
    <n v="136"/>
    <n v="136"/>
    <x v="3"/>
    <d v="2017-02-01T00:00:00"/>
    <x v="10"/>
    <n v="5011595"/>
    <n v="136"/>
    <n v="1"/>
  </r>
  <r>
    <s v="COUNTY"/>
    <x v="157"/>
    <s v="918373"/>
    <n v="136"/>
    <n v="136"/>
    <x v="3"/>
    <d v="2017-02-01T00:00:00"/>
    <x v="10"/>
    <n v="5011625"/>
    <n v="136"/>
    <n v="1"/>
  </r>
  <r>
    <s v="COUNTY"/>
    <x v="157"/>
    <s v="919414"/>
    <n v="136"/>
    <n v="136"/>
    <x v="3"/>
    <d v="2017-02-07T00:00:00"/>
    <x v="10"/>
    <n v="5729870"/>
    <n v="136"/>
    <n v="1"/>
  </r>
  <r>
    <s v="COUNTY"/>
    <x v="157"/>
    <s v="919474"/>
    <n v="136"/>
    <n v="136"/>
    <x v="3"/>
    <d v="2017-02-10T00:00:00"/>
    <x v="10"/>
    <n v="5011625"/>
    <n v="136"/>
    <n v="1"/>
  </r>
  <r>
    <s v="AWH"/>
    <x v="157"/>
    <s v="921022"/>
    <n v="136"/>
    <n v="136"/>
    <x v="3"/>
    <d v="2017-02-15T00:00:00"/>
    <x v="10"/>
    <n v="5011595"/>
    <n v="136"/>
    <n v="1"/>
  </r>
  <r>
    <s v="COUNTY"/>
    <x v="157"/>
    <s v="922456"/>
    <n v="136"/>
    <n v="136"/>
    <x v="3"/>
    <d v="2017-02-20T00:00:00"/>
    <x v="10"/>
    <n v="5011625"/>
    <n v="136"/>
    <n v="1"/>
  </r>
  <r>
    <s v="COUNTY"/>
    <x v="157"/>
    <s v="922961"/>
    <n v="136"/>
    <n v="136"/>
    <x v="3"/>
    <d v="2017-02-21T00:00:00"/>
    <x v="10"/>
    <n v="5729870"/>
    <n v="136"/>
    <n v="1"/>
  </r>
  <r>
    <s v="AWH"/>
    <x v="157"/>
    <s v="923948"/>
    <n v="136"/>
    <n v="136"/>
    <x v="3"/>
    <d v="2017-02-24T00:00:00"/>
    <x v="10"/>
    <n v="5011595"/>
    <n v="136"/>
    <n v="1"/>
  </r>
  <r>
    <s v="COUNTY"/>
    <x v="157"/>
    <s v="928906"/>
    <n v="136"/>
    <n v="136"/>
    <x v="3"/>
    <d v="2017-03-01T00:00:00"/>
    <x v="11"/>
    <n v="5011625"/>
    <n v="136"/>
    <n v="1"/>
  </r>
  <r>
    <s v="COUNTY"/>
    <x v="157"/>
    <s v="931606"/>
    <n v="136"/>
    <n v="136"/>
    <x v="3"/>
    <d v="2017-03-07T00:00:00"/>
    <x v="11"/>
    <n v="5729870"/>
    <n v="136"/>
    <n v="1"/>
  </r>
  <r>
    <s v="COUNTY"/>
    <x v="157"/>
    <s v="932040"/>
    <n v="136"/>
    <n v="136"/>
    <x v="3"/>
    <d v="2017-03-10T00:00:00"/>
    <x v="11"/>
    <n v="5011625"/>
    <n v="136"/>
    <n v="1"/>
  </r>
  <r>
    <s v="AWH"/>
    <x v="157"/>
    <s v="934992"/>
    <n v="136"/>
    <n v="136"/>
    <x v="3"/>
    <d v="2017-03-13T00:00:00"/>
    <x v="11"/>
    <n v="5011595"/>
    <n v="136"/>
    <n v="1"/>
  </r>
  <r>
    <s v="COUNTY"/>
    <x v="157"/>
    <s v="935089"/>
    <n v="136"/>
    <n v="136"/>
    <x v="3"/>
    <d v="2017-03-20T00:00:00"/>
    <x v="11"/>
    <n v="5011625"/>
    <n v="136"/>
    <n v="1"/>
  </r>
  <r>
    <s v="COUNTY"/>
    <x v="157"/>
    <s v="935144"/>
    <n v="136"/>
    <n v="136"/>
    <x v="3"/>
    <d v="2017-03-21T00:00:00"/>
    <x v="11"/>
    <n v="5729870"/>
    <n v="136"/>
    <n v="1"/>
  </r>
  <r>
    <s v="COUNTY"/>
    <x v="157"/>
    <s v="938967"/>
    <n v="136"/>
    <n v="136"/>
    <x v="3"/>
    <d v="2017-03-27T00:00:00"/>
    <x v="11"/>
    <n v="5011625"/>
    <n v="136"/>
    <n v="1"/>
  </r>
  <r>
    <s v="AWH"/>
    <x v="157"/>
    <s v="939282"/>
    <n v="136"/>
    <n v="136"/>
    <x v="3"/>
    <d v="2017-03-31T00:00:00"/>
    <x v="11"/>
    <n v="5011595"/>
    <n v="136"/>
    <n v="1"/>
  </r>
  <r>
    <s v="COUNTY"/>
    <x v="158"/>
    <s v="782541"/>
    <n v="64"/>
    <n v="64"/>
    <x v="3"/>
    <d v="2016-04-04T00:00:00"/>
    <x v="0"/>
    <n v="5780440"/>
    <n v="64"/>
    <n v="1"/>
  </r>
  <r>
    <s v="COUNTY"/>
    <x v="158"/>
    <s v="786801"/>
    <n v="64"/>
    <n v="64"/>
    <x v="3"/>
    <d v="2016-04-15T00:00:00"/>
    <x v="0"/>
    <n v="5011637"/>
    <n v="64"/>
    <n v="1"/>
  </r>
  <r>
    <s v="COUNTY"/>
    <x v="158"/>
    <s v="788378"/>
    <n v="64"/>
    <n v="64"/>
    <x v="3"/>
    <d v="2016-04-25T00:00:00"/>
    <x v="0"/>
    <n v="5757000"/>
    <n v="64"/>
    <n v="1"/>
  </r>
  <r>
    <s v="COUNTY"/>
    <x v="158"/>
    <s v="801124"/>
    <n v="64"/>
    <n v="64"/>
    <x v="3"/>
    <d v="2016-05-10T00:00:00"/>
    <x v="1"/>
    <n v="5010453"/>
    <n v="64"/>
    <n v="1"/>
  </r>
  <r>
    <s v="COUNTY"/>
    <x v="158"/>
    <s v="801210"/>
    <n v="64"/>
    <n v="64"/>
    <x v="3"/>
    <d v="2016-05-13T00:00:00"/>
    <x v="1"/>
    <n v="5781960"/>
    <n v="64"/>
    <n v="1"/>
  </r>
  <r>
    <s v="COUNTY"/>
    <x v="158"/>
    <s v="801470"/>
    <n v="64"/>
    <n v="64"/>
    <x v="3"/>
    <d v="2016-05-26T00:00:00"/>
    <x v="1"/>
    <n v="5011782"/>
    <n v="64"/>
    <n v="1"/>
  </r>
  <r>
    <s v="COUNTY"/>
    <x v="158"/>
    <s v="817324"/>
    <n v="64"/>
    <n v="64"/>
    <x v="3"/>
    <d v="2016-06-29T00:00:00"/>
    <x v="2"/>
    <n v="5776590"/>
    <n v="64"/>
    <n v="1"/>
  </r>
  <r>
    <s v="COUNTY"/>
    <x v="158"/>
    <s v="828574"/>
    <n v="64"/>
    <n v="64"/>
    <x v="3"/>
    <d v="2016-07-11T00:00:00"/>
    <x v="3"/>
    <n v="5784060"/>
    <n v="64"/>
    <n v="1"/>
  </r>
  <r>
    <s v="COUNTY"/>
    <x v="158"/>
    <s v="829104"/>
    <n v="64"/>
    <n v="64"/>
    <x v="3"/>
    <d v="2016-07-13T00:00:00"/>
    <x v="3"/>
    <n v="5784130"/>
    <n v="64"/>
    <n v="1"/>
  </r>
  <r>
    <s v="COUNTY"/>
    <x v="158"/>
    <s v="829185"/>
    <n v="64"/>
    <n v="64"/>
    <x v="3"/>
    <d v="2016-07-13T00:00:00"/>
    <x v="3"/>
    <n v="5011614"/>
    <n v="64"/>
    <n v="1"/>
  </r>
  <r>
    <s v="AWH"/>
    <x v="158"/>
    <s v="830250"/>
    <n v="64"/>
    <n v="64"/>
    <x v="3"/>
    <d v="2016-07-19T00:00:00"/>
    <x v="3"/>
    <n v="5011595"/>
    <n v="64"/>
    <n v="1"/>
  </r>
  <r>
    <s v="COUNTY"/>
    <x v="158"/>
    <s v="830499"/>
    <n v="64"/>
    <n v="64"/>
    <x v="3"/>
    <d v="2016-07-28T00:00:00"/>
    <x v="3"/>
    <n v="5784630"/>
    <n v="64"/>
    <n v="1"/>
  </r>
  <r>
    <s v="COUNTY"/>
    <x v="158"/>
    <s v="840493"/>
    <n v="64"/>
    <n v="64"/>
    <x v="3"/>
    <d v="2016-08-10T00:00:00"/>
    <x v="4"/>
    <n v="5785100"/>
    <n v="64"/>
    <n v="1"/>
  </r>
  <r>
    <s v="COUNTY"/>
    <x v="158"/>
    <s v="843350"/>
    <n v="64"/>
    <n v="64"/>
    <x v="3"/>
    <d v="2016-08-10T00:00:00"/>
    <x v="4"/>
    <n v="5777930"/>
    <n v="64"/>
    <n v="1"/>
  </r>
  <r>
    <s v="COUNTY"/>
    <x v="158"/>
    <s v="843730"/>
    <n v="64"/>
    <n v="64"/>
    <x v="3"/>
    <d v="2016-08-25T00:00:00"/>
    <x v="4"/>
    <n v="5785770"/>
    <n v="64"/>
    <n v="1"/>
  </r>
  <r>
    <s v="COUNTY"/>
    <x v="158"/>
    <s v="844717"/>
    <n v="64"/>
    <n v="64"/>
    <x v="3"/>
    <d v="2016-08-26T00:00:00"/>
    <x v="4"/>
    <n v="5011582"/>
    <n v="64"/>
    <n v="1"/>
  </r>
  <r>
    <s v="COUNTY"/>
    <x v="158"/>
    <s v="853310"/>
    <n v="64"/>
    <n v="64"/>
    <x v="3"/>
    <d v="2016-09-09T00:00:00"/>
    <x v="5"/>
    <n v="5715540"/>
    <n v="64"/>
    <n v="1"/>
  </r>
  <r>
    <s v="COUNTY"/>
    <x v="158"/>
    <s v="858745"/>
    <n v="64"/>
    <n v="64"/>
    <x v="3"/>
    <d v="2016-09-22T00:00:00"/>
    <x v="5"/>
    <n v="5786840"/>
    <n v="64"/>
    <n v="1"/>
  </r>
  <r>
    <s v="COUNTY"/>
    <x v="158"/>
    <s v="860714"/>
    <n v="64"/>
    <n v="64"/>
    <x v="3"/>
    <d v="2016-09-30T00:00:00"/>
    <x v="5"/>
    <n v="5787100"/>
    <n v="64"/>
    <n v="1"/>
  </r>
  <r>
    <s v="COUNTY"/>
    <x v="158"/>
    <s v="878974"/>
    <n v="64"/>
    <n v="64"/>
    <x v="3"/>
    <d v="2016-11-01T00:00:00"/>
    <x v="7"/>
    <n v="5787940"/>
    <n v="64"/>
    <n v="1"/>
  </r>
  <r>
    <s v="COUNTY"/>
    <x v="158"/>
    <s v="881241"/>
    <n v="64"/>
    <n v="64"/>
    <x v="3"/>
    <d v="2016-11-15T00:00:00"/>
    <x v="7"/>
    <n v="5010789"/>
    <n v="64"/>
    <n v="1"/>
  </r>
  <r>
    <s v="COUNTY"/>
    <x v="158"/>
    <s v="881242"/>
    <n v="64"/>
    <n v="64"/>
    <x v="3"/>
    <d v="2016-11-16T00:00:00"/>
    <x v="7"/>
    <n v="5788290"/>
    <n v="64"/>
    <n v="1"/>
  </r>
  <r>
    <s v="COUNTY"/>
    <x v="158"/>
    <s v="886424"/>
    <n v="64"/>
    <n v="64"/>
    <x v="3"/>
    <d v="2016-11-18T00:00:00"/>
    <x v="7"/>
    <n v="5788420"/>
    <n v="64"/>
    <n v="1"/>
  </r>
  <r>
    <s v="AWH"/>
    <x v="158"/>
    <s v="891952"/>
    <n v="64"/>
    <n v="64"/>
    <x v="3"/>
    <d v="2016-12-09T00:00:00"/>
    <x v="8"/>
    <n v="5011595"/>
    <n v="64"/>
    <n v="1"/>
  </r>
  <r>
    <s v="COUNTY"/>
    <x v="158"/>
    <s v="913290"/>
    <n v="64"/>
    <n v="64"/>
    <x v="3"/>
    <d v="2017-01-20T00:00:00"/>
    <x v="9"/>
    <n v="5789950"/>
    <n v="64"/>
    <n v="1"/>
  </r>
  <r>
    <s v="COUNTY"/>
    <x v="158"/>
    <s v="928903"/>
    <n v="64"/>
    <n v="64"/>
    <x v="3"/>
    <d v="2017-03-01T00:00:00"/>
    <x v="11"/>
    <n v="5791090"/>
    <n v="64"/>
    <n v="1"/>
  </r>
  <r>
    <s v="COUNTY"/>
    <x v="158"/>
    <s v="935017"/>
    <n v="64"/>
    <n v="64"/>
    <x v="3"/>
    <d v="2017-03-14T00:00:00"/>
    <x v="11"/>
    <n v="5791240"/>
    <n v="64"/>
    <n v="1"/>
  </r>
  <r>
    <s v="COUNTY"/>
    <x v="158"/>
    <s v="935148"/>
    <n v="64"/>
    <n v="64"/>
    <x v="3"/>
    <d v="2017-03-21T00:00:00"/>
    <x v="11"/>
    <n v="5791480"/>
    <n v="64"/>
    <n v="1"/>
  </r>
  <r>
    <s v="COUNTY"/>
    <x v="158"/>
    <s v="939291"/>
    <n v="64"/>
    <n v="64"/>
    <x v="3"/>
    <d v="2017-03-31T00:00:00"/>
    <x v="11"/>
    <n v="5764590"/>
    <n v="64"/>
    <n v="1"/>
  </r>
  <r>
    <s v="COUNTY"/>
    <x v="159"/>
    <s v="782355"/>
    <n v="117"/>
    <n v="117"/>
    <x v="3"/>
    <d v="2016-04-05T00:00:00"/>
    <x v="0"/>
    <n v="5011614"/>
    <n v="117"/>
    <n v="1"/>
  </r>
  <r>
    <s v="COUNTY"/>
    <x v="159"/>
    <s v="782442"/>
    <n v="117"/>
    <n v="117"/>
    <x v="3"/>
    <d v="2016-04-05T00:00:00"/>
    <x v="0"/>
    <n v="5011614"/>
    <n v="117"/>
    <n v="1"/>
  </r>
  <r>
    <s v="COUNTY"/>
    <x v="159"/>
    <s v="782529"/>
    <n v="117"/>
    <n v="117"/>
    <x v="3"/>
    <d v="2016-04-08T00:00:00"/>
    <x v="0"/>
    <n v="5777930"/>
    <n v="117"/>
    <n v="1"/>
  </r>
  <r>
    <s v="COUNTY"/>
    <x v="159"/>
    <s v="785481"/>
    <n v="117"/>
    <n v="117"/>
    <x v="3"/>
    <d v="2016-04-13T00:00:00"/>
    <x v="0"/>
    <n v="5011614"/>
    <n v="117"/>
    <n v="1"/>
  </r>
  <r>
    <s v="COUNTY"/>
    <x v="159"/>
    <s v="790336"/>
    <n v="117"/>
    <n v="117"/>
    <x v="3"/>
    <d v="2016-04-21T00:00:00"/>
    <x v="0"/>
    <n v="5780440"/>
    <n v="117"/>
    <n v="1"/>
  </r>
  <r>
    <s v="COUNTY"/>
    <x v="159"/>
    <s v="801150"/>
    <n v="117"/>
    <n v="117"/>
    <x v="3"/>
    <d v="2016-05-11T00:00:00"/>
    <x v="1"/>
    <n v="5010453"/>
    <n v="117"/>
    <n v="1"/>
  </r>
  <r>
    <s v="COUNTY"/>
    <x v="159"/>
    <s v="801292"/>
    <n v="117"/>
    <n v="117"/>
    <x v="3"/>
    <d v="2016-05-18T00:00:00"/>
    <x v="1"/>
    <n v="5780440"/>
    <n v="117"/>
    <n v="1"/>
  </r>
  <r>
    <s v="COUNTY"/>
    <x v="159"/>
    <s v="828458"/>
    <n v="117"/>
    <n v="117"/>
    <x v="3"/>
    <d v="2016-07-06T00:00:00"/>
    <x v="3"/>
    <n v="5777930"/>
    <n v="117"/>
    <n v="1"/>
  </r>
  <r>
    <s v="COUNTY"/>
    <x v="159"/>
    <s v="828528"/>
    <n v="117"/>
    <n v="117"/>
    <x v="3"/>
    <d v="2016-07-07T00:00:00"/>
    <x v="3"/>
    <n v="5777930"/>
    <n v="117"/>
    <n v="1"/>
  </r>
  <r>
    <s v="SpokCity"/>
    <x v="159"/>
    <s v="829056"/>
    <n v="117"/>
    <n v="117"/>
    <x v="3"/>
    <d v="2016-07-12T00:00:00"/>
    <x v="3"/>
    <n v="5013208"/>
    <n v="117"/>
    <n v="1"/>
  </r>
  <r>
    <s v="COUNTY"/>
    <x v="159"/>
    <s v="829262"/>
    <n v="117"/>
    <n v="117"/>
    <x v="3"/>
    <d v="2016-07-14T00:00:00"/>
    <x v="3"/>
    <n v="5784130"/>
    <n v="117"/>
    <n v="1"/>
  </r>
  <r>
    <s v="COUNTY"/>
    <x v="159"/>
    <s v="829426"/>
    <n v="117"/>
    <n v="117"/>
    <x v="3"/>
    <d v="2016-07-15T00:00:00"/>
    <x v="3"/>
    <n v="5784130"/>
    <n v="117"/>
    <n v="1"/>
  </r>
  <r>
    <s v="COUNTY"/>
    <x v="159"/>
    <s v="840994"/>
    <n v="117"/>
    <n v="117"/>
    <x v="3"/>
    <d v="2016-08-11T00:00:00"/>
    <x v="4"/>
    <n v="5777930"/>
    <n v="117"/>
    <n v="1"/>
  </r>
  <r>
    <s v="COUNTY"/>
    <x v="159"/>
    <s v="843359"/>
    <n v="117"/>
    <n v="117"/>
    <x v="3"/>
    <d v="2016-08-15T00:00:00"/>
    <x v="4"/>
    <n v="5777930"/>
    <n v="117"/>
    <n v="1"/>
  </r>
  <r>
    <s v="COUNTY"/>
    <x v="159"/>
    <s v="843397"/>
    <n v="117"/>
    <n v="117"/>
    <x v="3"/>
    <d v="2016-08-16T00:00:00"/>
    <x v="4"/>
    <n v="5777930"/>
    <n v="117"/>
    <n v="1"/>
  </r>
  <r>
    <s v="COUNTY"/>
    <x v="159"/>
    <s v="843720"/>
    <n v="117"/>
    <n v="117"/>
    <x v="3"/>
    <d v="2016-08-24T00:00:00"/>
    <x v="4"/>
    <n v="5777930"/>
    <n v="117"/>
    <n v="1"/>
  </r>
  <r>
    <s v="COUNTY"/>
    <x v="159"/>
    <s v="844683"/>
    <n v="117"/>
    <n v="117"/>
    <x v="3"/>
    <d v="2016-08-26T00:00:00"/>
    <x v="4"/>
    <n v="5777930"/>
    <n v="117"/>
    <n v="1"/>
  </r>
  <r>
    <s v="COUNTY"/>
    <x v="159"/>
    <s v="858794"/>
    <n v="117"/>
    <n v="117"/>
    <x v="3"/>
    <d v="2016-09-23T00:00:00"/>
    <x v="5"/>
    <n v="5786840"/>
    <n v="117"/>
    <n v="1"/>
  </r>
  <r>
    <s v="COUNTY"/>
    <x v="159"/>
    <s v="861291"/>
    <n v="117"/>
    <n v="117"/>
    <x v="3"/>
    <d v="2016-09-30T00:00:00"/>
    <x v="5"/>
    <n v="5011582"/>
    <n v="117"/>
    <n v="1"/>
  </r>
  <r>
    <s v="COUNTY"/>
    <x v="159"/>
    <s v="866777"/>
    <n v="117"/>
    <n v="117"/>
    <x v="3"/>
    <d v="2016-10-03T00:00:00"/>
    <x v="6"/>
    <n v="5787100"/>
    <n v="117"/>
    <n v="1"/>
  </r>
  <r>
    <s v="COUNTY"/>
    <x v="159"/>
    <s v="866847"/>
    <n v="117"/>
    <n v="117"/>
    <x v="3"/>
    <d v="2016-10-05T00:00:00"/>
    <x v="6"/>
    <n v="5785770"/>
    <n v="117"/>
    <n v="1"/>
  </r>
  <r>
    <s v="COUNTY"/>
    <x v="159"/>
    <s v="866866"/>
    <n v="117"/>
    <n v="117"/>
    <x v="3"/>
    <d v="2016-10-06T00:00:00"/>
    <x v="6"/>
    <n v="5785770"/>
    <n v="117"/>
    <n v="1"/>
  </r>
  <r>
    <s v="AWH"/>
    <x v="159"/>
    <s v="899168"/>
    <n v="117"/>
    <n v="117"/>
    <x v="3"/>
    <d v="2016-12-29T00:00:00"/>
    <x v="8"/>
    <n v="5011595"/>
    <n v="117"/>
    <n v="1"/>
  </r>
  <r>
    <s v="COUNTY"/>
    <x v="159"/>
    <s v="919337"/>
    <n v="117"/>
    <n v="117"/>
    <x v="3"/>
    <d v="2017-02-02T00:00:00"/>
    <x v="10"/>
    <n v="5789950"/>
    <n v="117"/>
    <n v="1"/>
  </r>
  <r>
    <s v="COUNTY"/>
    <x v="159"/>
    <s v="925140"/>
    <n v="117"/>
    <n v="117"/>
    <x v="3"/>
    <d v="2017-02-27T00:00:00"/>
    <x v="10"/>
    <n v="5789950"/>
    <n v="117"/>
    <n v="1"/>
  </r>
  <r>
    <s v="COUNTY"/>
    <x v="159"/>
    <s v="782406"/>
    <n v="117"/>
    <n v="117"/>
    <x v="3"/>
    <d v="2016-04-04T00:00:00"/>
    <x v="0"/>
    <n v="5009737"/>
    <n v="117"/>
    <n v="1"/>
  </r>
  <r>
    <s v="COUNTY"/>
    <x v="159"/>
    <s v="788386"/>
    <n v="117"/>
    <n v="117"/>
    <x v="3"/>
    <d v="2016-04-26T00:00:00"/>
    <x v="0"/>
    <n v="5011637"/>
    <n v="117"/>
    <n v="1"/>
  </r>
  <r>
    <s v="COUNTY"/>
    <x v="159"/>
    <s v="801195"/>
    <n v="117"/>
    <n v="117"/>
    <x v="3"/>
    <d v="2016-05-12T00:00:00"/>
    <x v="1"/>
    <n v="5010453"/>
    <n v="117"/>
    <n v="1"/>
  </r>
  <r>
    <s v="COUNTY"/>
    <x v="159"/>
    <s v="801243"/>
    <n v="117"/>
    <n v="117"/>
    <x v="3"/>
    <d v="2016-05-16T00:00:00"/>
    <x v="1"/>
    <n v="5781960"/>
    <n v="117"/>
    <n v="1"/>
  </r>
  <r>
    <s v="COUNTY"/>
    <x v="159"/>
    <s v="801300"/>
    <n v="117"/>
    <n v="117"/>
    <x v="3"/>
    <d v="2016-05-18T00:00:00"/>
    <x v="1"/>
    <n v="5011614"/>
    <n v="117"/>
    <n v="1"/>
  </r>
  <r>
    <s v="COUNTY"/>
    <x v="159"/>
    <s v="803160"/>
    <n v="117"/>
    <n v="117"/>
    <x v="3"/>
    <d v="2016-05-31T00:00:00"/>
    <x v="1"/>
    <n v="5011782"/>
    <n v="117"/>
    <n v="1"/>
  </r>
  <r>
    <s v="COUNTY"/>
    <x v="159"/>
    <s v="809447"/>
    <n v="117"/>
    <n v="117"/>
    <x v="3"/>
    <d v="2016-06-01T00:00:00"/>
    <x v="2"/>
    <n v="5757000"/>
    <n v="117"/>
    <n v="1"/>
  </r>
  <r>
    <s v="COUNTY"/>
    <x v="159"/>
    <s v="829089"/>
    <n v="117"/>
    <n v="117"/>
    <x v="3"/>
    <d v="2016-07-12T00:00:00"/>
    <x v="3"/>
    <n v="5776590"/>
    <n v="117"/>
    <n v="1"/>
  </r>
  <r>
    <s v="COUNTY"/>
    <x v="159"/>
    <s v="830257"/>
    <n v="117"/>
    <n v="117"/>
    <x v="3"/>
    <d v="2016-07-19T00:00:00"/>
    <x v="3"/>
    <n v="5784130"/>
    <n v="117"/>
    <n v="1"/>
  </r>
  <r>
    <s v="COUNTY"/>
    <x v="159"/>
    <s v="830282"/>
    <n v="117"/>
    <n v="117"/>
    <x v="3"/>
    <d v="2016-07-19T00:00:00"/>
    <x v="3"/>
    <n v="5784060"/>
    <n v="117"/>
    <n v="1"/>
  </r>
  <r>
    <s v="AWH"/>
    <x v="159"/>
    <s v="830355"/>
    <n v="117"/>
    <n v="117"/>
    <x v="3"/>
    <d v="2016-07-22T00:00:00"/>
    <x v="3"/>
    <n v="5011595"/>
    <n v="117"/>
    <n v="1"/>
  </r>
  <r>
    <s v="COUNTY"/>
    <x v="159"/>
    <s v="830384"/>
    <n v="117"/>
    <n v="117"/>
    <x v="3"/>
    <d v="2016-07-22T00:00:00"/>
    <x v="3"/>
    <n v="5011614"/>
    <n v="117"/>
    <n v="1"/>
  </r>
  <r>
    <s v="COUNTY"/>
    <x v="159"/>
    <s v="840094"/>
    <n v="117"/>
    <n v="117"/>
    <x v="3"/>
    <d v="2016-08-03T00:00:00"/>
    <x v="4"/>
    <n v="5784630"/>
    <n v="117"/>
    <n v="1"/>
  </r>
  <r>
    <s v="COUNTY"/>
    <x v="159"/>
    <s v="843375"/>
    <n v="117"/>
    <n v="117"/>
    <x v="3"/>
    <d v="2016-08-16T00:00:00"/>
    <x v="4"/>
    <n v="5785100"/>
    <n v="117"/>
    <n v="1"/>
  </r>
  <r>
    <s v="COUNTY"/>
    <x v="159"/>
    <s v="844338"/>
    <n v="117"/>
    <n v="117"/>
    <x v="3"/>
    <d v="2016-08-25T00:00:00"/>
    <x v="4"/>
    <n v="5777930"/>
    <n v="117"/>
    <n v="1"/>
  </r>
  <r>
    <s v="COUNTY"/>
    <x v="159"/>
    <s v="858796"/>
    <n v="117"/>
    <n v="117"/>
    <x v="3"/>
    <d v="2016-09-23T00:00:00"/>
    <x v="5"/>
    <n v="5786840"/>
    <n v="117"/>
    <n v="1"/>
  </r>
  <r>
    <s v="COUNTY"/>
    <x v="159"/>
    <s v="869520"/>
    <n v="117"/>
    <n v="117"/>
    <x v="3"/>
    <d v="2016-10-11T00:00:00"/>
    <x v="6"/>
    <n v="5787100"/>
    <n v="117"/>
    <n v="1"/>
  </r>
  <r>
    <s v="COUNTY"/>
    <x v="159"/>
    <s v="881229"/>
    <n v="117"/>
    <n v="117"/>
    <x v="3"/>
    <d v="2016-11-15T00:00:00"/>
    <x v="7"/>
    <n v="5780440"/>
    <n v="117"/>
    <n v="1"/>
  </r>
  <r>
    <s v="COUNTY"/>
    <x v="159"/>
    <s v="886596"/>
    <n v="117"/>
    <n v="117"/>
    <x v="3"/>
    <d v="2016-11-22T00:00:00"/>
    <x v="7"/>
    <n v="5788420"/>
    <n v="117"/>
    <n v="1"/>
  </r>
  <r>
    <s v="COUNTY"/>
    <x v="159"/>
    <s v="886669"/>
    <n v="117"/>
    <n v="117"/>
    <x v="3"/>
    <d v="2016-11-23T00:00:00"/>
    <x v="7"/>
    <n v="5788290"/>
    <n v="117"/>
    <n v="1"/>
  </r>
  <r>
    <s v="COUNTY"/>
    <x v="159"/>
    <s v="887011"/>
    <n v="117"/>
    <n v="117"/>
    <x v="3"/>
    <d v="2016-11-28T00:00:00"/>
    <x v="7"/>
    <n v="5010789"/>
    <n v="117"/>
    <n v="1"/>
  </r>
  <r>
    <s v="COUNTY"/>
    <x v="159"/>
    <s v="891904"/>
    <n v="117"/>
    <n v="117"/>
    <x v="3"/>
    <d v="2016-12-06T00:00:00"/>
    <x v="8"/>
    <n v="5787940"/>
    <n v="117"/>
    <n v="1"/>
  </r>
  <r>
    <s v="COUNTY"/>
    <x v="159"/>
    <s v="916475"/>
    <n v="117"/>
    <n v="117"/>
    <x v="3"/>
    <d v="2017-01-02T00:00:00"/>
    <x v="9"/>
    <n v="5789160"/>
    <n v="117"/>
    <n v="1"/>
  </r>
  <r>
    <s v="AWH"/>
    <x v="159"/>
    <s v="909572"/>
    <n v="117"/>
    <n v="117"/>
    <x v="3"/>
    <d v="2017-01-04T00:00:00"/>
    <x v="9"/>
    <n v="5011595"/>
    <n v="117"/>
    <n v="1"/>
  </r>
  <r>
    <s v="COUNTY"/>
    <x v="159"/>
    <s v="932310"/>
    <n v="117"/>
    <n v="117"/>
    <x v="3"/>
    <d v="2017-03-06T00:00:00"/>
    <x v="11"/>
    <n v="5789950"/>
    <n v="117"/>
    <n v="1"/>
  </r>
  <r>
    <s v="COUNTY"/>
    <x v="159"/>
    <s v="939001"/>
    <n v="117"/>
    <n v="117"/>
    <x v="3"/>
    <d v="2017-03-28T00:00:00"/>
    <x v="11"/>
    <n v="5791480"/>
    <n v="117"/>
    <n v="1"/>
  </r>
  <r>
    <s v="SpokCity"/>
    <x v="160"/>
    <s v="782369"/>
    <n v="96"/>
    <n v="96"/>
    <x v="3"/>
    <d v="2016-04-01T00:00:00"/>
    <x v="0"/>
    <n v="5013208"/>
    <n v="96"/>
    <n v="1"/>
  </r>
  <r>
    <s v="SpokCity"/>
    <x v="160"/>
    <s v="782397"/>
    <n v="96"/>
    <n v="96"/>
    <x v="3"/>
    <d v="2016-04-04T00:00:00"/>
    <x v="0"/>
    <n v="5013208"/>
    <n v="96"/>
    <n v="1"/>
  </r>
  <r>
    <s v="COUNTY"/>
    <x v="160"/>
    <s v="783932"/>
    <n v="-96"/>
    <n v="96"/>
    <x v="3"/>
    <d v="2016-04-04T00:00:00"/>
    <x v="0"/>
    <n v="5777930"/>
    <n v="96"/>
    <n v="-1"/>
  </r>
  <r>
    <s v="SpokCity"/>
    <x v="160"/>
    <s v="782444"/>
    <n v="96"/>
    <n v="96"/>
    <x v="3"/>
    <d v="2016-04-05T00:00:00"/>
    <x v="0"/>
    <n v="5013208"/>
    <n v="96"/>
    <n v="1"/>
  </r>
  <r>
    <s v="SpokCity"/>
    <x v="160"/>
    <s v="782465"/>
    <n v="96"/>
    <n v="96"/>
    <x v="3"/>
    <d v="2016-04-06T00:00:00"/>
    <x v="0"/>
    <n v="5013208"/>
    <n v="96"/>
    <n v="1"/>
  </r>
  <r>
    <s v="SpokCity"/>
    <x v="160"/>
    <s v="782531"/>
    <n v="96"/>
    <n v="96"/>
    <x v="3"/>
    <d v="2016-04-08T00:00:00"/>
    <x v="0"/>
    <n v="5013208"/>
    <n v="96"/>
    <n v="1"/>
  </r>
  <r>
    <s v="SpokCity"/>
    <x v="160"/>
    <s v="785335"/>
    <n v="96"/>
    <n v="96"/>
    <x v="3"/>
    <d v="2016-04-11T00:00:00"/>
    <x v="0"/>
    <n v="5013208"/>
    <n v="96"/>
    <n v="1"/>
  </r>
  <r>
    <s v="SpokCity"/>
    <x v="160"/>
    <s v="785338"/>
    <n v="96"/>
    <n v="96"/>
    <x v="3"/>
    <d v="2016-04-11T00:00:00"/>
    <x v="0"/>
    <n v="5013208"/>
    <n v="96"/>
    <n v="1"/>
  </r>
  <r>
    <s v="SpokCity"/>
    <x v="160"/>
    <s v="785537"/>
    <n v="96"/>
    <n v="96"/>
    <x v="3"/>
    <d v="2016-04-13T00:00:00"/>
    <x v="0"/>
    <n v="5013208"/>
    <n v="96"/>
    <n v="1"/>
  </r>
  <r>
    <s v="SpokCity"/>
    <x v="160"/>
    <s v="786740"/>
    <n v="96"/>
    <n v="96"/>
    <x v="3"/>
    <d v="2016-04-14T00:00:00"/>
    <x v="0"/>
    <n v="5013208"/>
    <n v="96"/>
    <n v="1"/>
  </r>
  <r>
    <s v="SpokCity"/>
    <x v="160"/>
    <s v="786951"/>
    <n v="96"/>
    <n v="96"/>
    <x v="3"/>
    <d v="2016-04-18T00:00:00"/>
    <x v="0"/>
    <n v="5013208"/>
    <n v="96"/>
    <n v="1"/>
  </r>
  <r>
    <s v="SpokCity"/>
    <x v="160"/>
    <s v="786953"/>
    <n v="96"/>
    <n v="96"/>
    <x v="3"/>
    <d v="2016-04-18T00:00:00"/>
    <x v="0"/>
    <n v="5013208"/>
    <n v="96"/>
    <n v="1"/>
  </r>
  <r>
    <s v="SpokCity"/>
    <x v="160"/>
    <s v="788202"/>
    <n v="96"/>
    <n v="96"/>
    <x v="3"/>
    <d v="2016-04-20T00:00:00"/>
    <x v="0"/>
    <n v="5013208"/>
    <n v="96"/>
    <n v="1"/>
  </r>
  <r>
    <s v="SpokCity"/>
    <x v="160"/>
    <s v="788324"/>
    <n v="96"/>
    <n v="96"/>
    <x v="3"/>
    <d v="2016-04-20T00:00:00"/>
    <x v="0"/>
    <n v="5013208"/>
    <n v="96"/>
    <n v="1"/>
  </r>
  <r>
    <s v="SpokCity"/>
    <x v="160"/>
    <s v="788326"/>
    <n v="96"/>
    <n v="96"/>
    <x v="3"/>
    <d v="2016-04-21T00:00:00"/>
    <x v="0"/>
    <n v="5013208"/>
    <n v="96"/>
    <n v="1"/>
  </r>
  <r>
    <s v="SpokCity"/>
    <x v="160"/>
    <s v="788402"/>
    <n v="96"/>
    <n v="96"/>
    <x v="3"/>
    <d v="2016-04-26T00:00:00"/>
    <x v="0"/>
    <n v="5013208"/>
    <n v="96"/>
    <n v="1"/>
  </r>
  <r>
    <s v="SpokCity"/>
    <x v="160"/>
    <s v="788431"/>
    <n v="96"/>
    <n v="96"/>
    <x v="3"/>
    <d v="2016-04-27T00:00:00"/>
    <x v="0"/>
    <n v="5013208"/>
    <n v="96"/>
    <n v="1"/>
  </r>
  <r>
    <s v="SpokCity"/>
    <x v="160"/>
    <s v="789122"/>
    <n v="96"/>
    <n v="96"/>
    <x v="3"/>
    <d v="2016-04-29T00:00:00"/>
    <x v="0"/>
    <n v="5013208"/>
    <n v="96"/>
    <n v="1"/>
  </r>
  <r>
    <s v="COUNTY"/>
    <x v="160"/>
    <s v="12053654"/>
    <n v="96"/>
    <n v="96"/>
    <x v="3"/>
    <d v="2016-04-30T00:00:00"/>
    <x v="0"/>
    <n v="5748600"/>
    <n v="96"/>
    <n v="1"/>
  </r>
  <r>
    <s v="SpokCity"/>
    <x v="160"/>
    <s v="793562"/>
    <n v="96"/>
    <n v="96"/>
    <x v="3"/>
    <d v="2016-05-02T00:00:00"/>
    <x v="1"/>
    <n v="5013208"/>
    <n v="96"/>
    <n v="1"/>
  </r>
  <r>
    <s v="SpokCity"/>
    <x v="160"/>
    <s v="797690"/>
    <n v="96"/>
    <n v="96"/>
    <x v="3"/>
    <d v="2016-05-03T00:00:00"/>
    <x v="1"/>
    <n v="5013208"/>
    <n v="96"/>
    <n v="1"/>
  </r>
  <r>
    <s v="SpokCity"/>
    <x v="160"/>
    <s v="798442"/>
    <n v="96"/>
    <n v="96"/>
    <x v="3"/>
    <d v="2016-05-06T00:00:00"/>
    <x v="1"/>
    <n v="5013208"/>
    <n v="96"/>
    <n v="1"/>
  </r>
  <r>
    <s v="SpokCity"/>
    <x v="160"/>
    <s v="801107"/>
    <n v="96"/>
    <n v="96"/>
    <x v="3"/>
    <d v="2016-05-09T00:00:00"/>
    <x v="1"/>
    <n v="5013208"/>
    <n v="96"/>
    <n v="1"/>
  </r>
  <r>
    <s v="SpokCity"/>
    <x v="160"/>
    <s v="801115"/>
    <n v="96"/>
    <n v="96"/>
    <x v="3"/>
    <d v="2016-05-09T00:00:00"/>
    <x v="1"/>
    <n v="5013208"/>
    <n v="96"/>
    <n v="1"/>
  </r>
  <r>
    <s v="SpokCity"/>
    <x v="160"/>
    <s v="801171"/>
    <n v="96"/>
    <n v="96"/>
    <x v="3"/>
    <d v="2016-05-11T00:00:00"/>
    <x v="1"/>
    <n v="5013208"/>
    <n v="96"/>
    <n v="1"/>
  </r>
  <r>
    <s v="SpokCity"/>
    <x v="160"/>
    <s v="801320"/>
    <n v="96"/>
    <n v="96"/>
    <x v="3"/>
    <d v="2016-05-19T00:00:00"/>
    <x v="1"/>
    <n v="5013208"/>
    <n v="96"/>
    <n v="1"/>
  </r>
  <r>
    <s v="SpokCity"/>
    <x v="160"/>
    <s v="801362"/>
    <n v="96"/>
    <n v="96"/>
    <x v="3"/>
    <d v="2016-05-20T00:00:00"/>
    <x v="1"/>
    <n v="5013208"/>
    <n v="96"/>
    <n v="1"/>
  </r>
  <r>
    <s v="SpokCity"/>
    <x v="160"/>
    <s v="801394"/>
    <n v="96"/>
    <n v="96"/>
    <x v="3"/>
    <d v="2016-05-23T00:00:00"/>
    <x v="1"/>
    <n v="5013208"/>
    <n v="96"/>
    <n v="1"/>
  </r>
  <r>
    <s v="SpokCity"/>
    <x v="160"/>
    <s v="801437"/>
    <n v="96"/>
    <n v="96"/>
    <x v="3"/>
    <d v="2016-05-24T00:00:00"/>
    <x v="1"/>
    <n v="5013208"/>
    <n v="96"/>
    <n v="1"/>
  </r>
  <r>
    <s v="SpokCity"/>
    <x v="160"/>
    <s v="801439"/>
    <n v="96"/>
    <n v="96"/>
    <x v="3"/>
    <d v="2016-05-24T00:00:00"/>
    <x v="1"/>
    <n v="5013208"/>
    <n v="96"/>
    <n v="1"/>
  </r>
  <r>
    <s v="SpokCity"/>
    <x v="160"/>
    <s v="801490"/>
    <n v="96"/>
    <n v="96"/>
    <x v="3"/>
    <d v="2016-05-26T00:00:00"/>
    <x v="1"/>
    <n v="5013208"/>
    <n v="96"/>
    <n v="1"/>
  </r>
  <r>
    <s v="SpokCity"/>
    <x v="160"/>
    <s v="801966"/>
    <n v="96"/>
    <n v="96"/>
    <x v="3"/>
    <d v="2016-05-31T00:00:00"/>
    <x v="1"/>
    <n v="5013208"/>
    <n v="96"/>
    <n v="1"/>
  </r>
  <r>
    <s v="SpokCity"/>
    <x v="160"/>
    <s v="803129"/>
    <n v="96"/>
    <n v="96"/>
    <x v="3"/>
    <d v="2016-05-31T00:00:00"/>
    <x v="1"/>
    <n v="5013208"/>
    <n v="96"/>
    <n v="1"/>
  </r>
  <r>
    <s v="SpokCity"/>
    <x v="160"/>
    <s v="803131"/>
    <n v="96"/>
    <n v="96"/>
    <x v="3"/>
    <d v="2016-05-31T00:00:00"/>
    <x v="1"/>
    <n v="5013208"/>
    <n v="96"/>
    <n v="1"/>
  </r>
  <r>
    <s v="COUNTY"/>
    <x v="160"/>
    <s v="12281785"/>
    <n v="96"/>
    <n v="96"/>
    <x v="3"/>
    <d v="2016-05-31T00:00:00"/>
    <x v="1"/>
    <n v="5748600"/>
    <n v="96"/>
    <n v="1"/>
  </r>
  <r>
    <s v="SpokCity"/>
    <x v="160"/>
    <s v="818439"/>
    <n v="96"/>
    <n v="96"/>
    <x v="3"/>
    <d v="2016-06-01T00:00:00"/>
    <x v="2"/>
    <n v="5013208"/>
    <n v="96"/>
    <n v="1"/>
  </r>
  <r>
    <s v="SpokCity"/>
    <x v="160"/>
    <s v="809535"/>
    <n v="96"/>
    <n v="96"/>
    <x v="3"/>
    <d v="2016-06-02T00:00:00"/>
    <x v="2"/>
    <n v="5013208"/>
    <n v="96"/>
    <n v="1"/>
  </r>
  <r>
    <s v="SpokCity"/>
    <x v="160"/>
    <s v="810436"/>
    <n v="96"/>
    <n v="96"/>
    <x v="3"/>
    <d v="2016-06-03T00:00:00"/>
    <x v="2"/>
    <n v="5013208"/>
    <n v="96"/>
    <n v="1"/>
  </r>
  <r>
    <s v="SpokCity"/>
    <x v="160"/>
    <s v="810507"/>
    <n v="96"/>
    <n v="96"/>
    <x v="3"/>
    <d v="2016-06-06T00:00:00"/>
    <x v="2"/>
    <n v="5013208"/>
    <n v="96"/>
    <n v="1"/>
  </r>
  <r>
    <s v="SpokCity"/>
    <x v="160"/>
    <s v="810524"/>
    <n v="96"/>
    <n v="96"/>
    <x v="3"/>
    <d v="2016-06-06T00:00:00"/>
    <x v="2"/>
    <n v="5013208"/>
    <n v="96"/>
    <n v="1"/>
  </r>
  <r>
    <s v="SpokCity"/>
    <x v="160"/>
    <s v="813401"/>
    <n v="96"/>
    <n v="96"/>
    <x v="3"/>
    <d v="2016-06-09T00:00:00"/>
    <x v="2"/>
    <n v="5013208"/>
    <n v="96"/>
    <n v="1"/>
  </r>
  <r>
    <s v="SpokCity"/>
    <x v="160"/>
    <s v="815366"/>
    <n v="96"/>
    <n v="96"/>
    <x v="3"/>
    <d v="2016-06-10T00:00:00"/>
    <x v="2"/>
    <n v="5013208"/>
    <n v="96"/>
    <n v="1"/>
  </r>
  <r>
    <s v="SpokCity"/>
    <x v="160"/>
    <s v="815492"/>
    <n v="96"/>
    <n v="96"/>
    <x v="3"/>
    <d v="2016-06-13T00:00:00"/>
    <x v="2"/>
    <n v="5013208"/>
    <n v="96"/>
    <n v="1"/>
  </r>
  <r>
    <s v="SpokCity"/>
    <x v="160"/>
    <s v="815641"/>
    <n v="96"/>
    <n v="96"/>
    <x v="3"/>
    <d v="2016-06-14T00:00:00"/>
    <x v="2"/>
    <n v="5013208"/>
    <n v="96"/>
    <n v="1"/>
  </r>
  <r>
    <s v="SpokCity"/>
    <x v="160"/>
    <s v="815673"/>
    <n v="96"/>
    <n v="96"/>
    <x v="3"/>
    <d v="2016-06-15T00:00:00"/>
    <x v="2"/>
    <n v="5013208"/>
    <n v="96"/>
    <n v="1"/>
  </r>
  <r>
    <s v="SpokCity"/>
    <x v="160"/>
    <s v="815829"/>
    <n v="96"/>
    <n v="96"/>
    <x v="3"/>
    <d v="2016-06-16T00:00:00"/>
    <x v="2"/>
    <n v="5013208"/>
    <n v="96"/>
    <n v="1"/>
  </r>
  <r>
    <s v="SpokCity"/>
    <x v="160"/>
    <s v="815875"/>
    <n v="96"/>
    <n v="96"/>
    <x v="3"/>
    <d v="2016-06-17T00:00:00"/>
    <x v="2"/>
    <n v="5013208"/>
    <n v="96"/>
    <n v="1"/>
  </r>
  <r>
    <s v="SpokCity"/>
    <x v="160"/>
    <s v="815890"/>
    <n v="96"/>
    <n v="96"/>
    <x v="3"/>
    <d v="2016-06-20T00:00:00"/>
    <x v="2"/>
    <n v="5013208"/>
    <n v="96"/>
    <n v="1"/>
  </r>
  <r>
    <s v="SpokCity"/>
    <x v="160"/>
    <s v="816380"/>
    <n v="96"/>
    <n v="96"/>
    <x v="3"/>
    <d v="2016-06-20T00:00:00"/>
    <x v="2"/>
    <n v="5013208"/>
    <n v="96"/>
    <n v="1"/>
  </r>
  <r>
    <s v="SpokCity"/>
    <x v="160"/>
    <s v="816430"/>
    <n v="96"/>
    <n v="96"/>
    <x v="3"/>
    <d v="2016-06-21T00:00:00"/>
    <x v="2"/>
    <n v="5013208"/>
    <n v="96"/>
    <n v="1"/>
  </r>
  <r>
    <s v="SpokCity"/>
    <x v="160"/>
    <s v="817080"/>
    <n v="96"/>
    <n v="96"/>
    <x v="3"/>
    <d v="2016-06-23T00:00:00"/>
    <x v="2"/>
    <n v="5013208"/>
    <n v="96"/>
    <n v="1"/>
  </r>
  <r>
    <s v="SpokCity"/>
    <x v="160"/>
    <s v="817084"/>
    <n v="96"/>
    <n v="96"/>
    <x v="3"/>
    <d v="2016-06-23T00:00:00"/>
    <x v="2"/>
    <n v="5013208"/>
    <n v="96"/>
    <n v="1"/>
  </r>
  <r>
    <s v="SpokCity"/>
    <x v="160"/>
    <s v="817265"/>
    <n v="96"/>
    <n v="96"/>
    <x v="3"/>
    <d v="2016-06-27T00:00:00"/>
    <x v="2"/>
    <n v="5013208"/>
    <n v="96"/>
    <n v="1"/>
  </r>
  <r>
    <s v="SpokCity"/>
    <x v="160"/>
    <s v="817269"/>
    <n v="96"/>
    <n v="96"/>
    <x v="3"/>
    <d v="2016-06-27T00:00:00"/>
    <x v="2"/>
    <n v="5013208"/>
    <n v="96"/>
    <n v="1"/>
  </r>
  <r>
    <s v="SpokCity"/>
    <x v="160"/>
    <s v="817380"/>
    <n v="96"/>
    <n v="96"/>
    <x v="3"/>
    <d v="2016-06-29T00:00:00"/>
    <x v="2"/>
    <n v="5013208"/>
    <n v="96"/>
    <n v="1"/>
  </r>
  <r>
    <s v="SpokCity"/>
    <x v="160"/>
    <s v="817389"/>
    <n v="96"/>
    <n v="96"/>
    <x v="3"/>
    <d v="2016-06-29T00:00:00"/>
    <x v="2"/>
    <n v="5013208"/>
    <n v="96"/>
    <n v="1"/>
  </r>
  <r>
    <s v="SpokCity"/>
    <x v="160"/>
    <s v="817897"/>
    <n v="96"/>
    <n v="96"/>
    <x v="3"/>
    <d v="2016-06-30T00:00:00"/>
    <x v="2"/>
    <n v="5013208"/>
    <n v="96"/>
    <n v="1"/>
  </r>
  <r>
    <s v="COUNTY"/>
    <x v="160"/>
    <s v="12565628"/>
    <n v="96"/>
    <n v="96"/>
    <x v="3"/>
    <d v="2016-06-30T00:00:00"/>
    <x v="2"/>
    <n v="5748600"/>
    <n v="96"/>
    <n v="1"/>
  </r>
  <r>
    <s v="SpokCity"/>
    <x v="160"/>
    <s v="827427"/>
    <n v="96"/>
    <n v="96"/>
    <x v="3"/>
    <d v="2016-07-05T00:00:00"/>
    <x v="3"/>
    <n v="5013208"/>
    <n v="96"/>
    <n v="1"/>
  </r>
  <r>
    <s v="SpokCity"/>
    <x v="160"/>
    <s v="827719"/>
    <n v="96"/>
    <n v="96"/>
    <x v="3"/>
    <d v="2016-07-05T00:00:00"/>
    <x v="3"/>
    <n v="5013208"/>
    <n v="96"/>
    <n v="1"/>
  </r>
  <r>
    <s v="SpokCity"/>
    <x v="160"/>
    <s v="828534"/>
    <n v="96"/>
    <n v="96"/>
    <x v="3"/>
    <d v="2016-07-07T00:00:00"/>
    <x v="3"/>
    <n v="5013208"/>
    <n v="96"/>
    <n v="1"/>
  </r>
  <r>
    <s v="SpokCity"/>
    <x v="160"/>
    <s v="829028"/>
    <n v="96"/>
    <n v="96"/>
    <x v="3"/>
    <d v="2016-07-11T00:00:00"/>
    <x v="3"/>
    <n v="5013208"/>
    <n v="96"/>
    <n v="1"/>
  </r>
  <r>
    <s v="SpokCity"/>
    <x v="160"/>
    <s v="829144"/>
    <n v="96"/>
    <n v="96"/>
    <x v="3"/>
    <d v="2016-07-13T00:00:00"/>
    <x v="3"/>
    <n v="5013208"/>
    <n v="96"/>
    <n v="1"/>
  </r>
  <r>
    <s v="SpokCity"/>
    <x v="160"/>
    <s v="829188"/>
    <n v="96"/>
    <n v="96"/>
    <x v="3"/>
    <d v="2016-07-13T00:00:00"/>
    <x v="3"/>
    <n v="5013208"/>
    <n v="96"/>
    <n v="1"/>
  </r>
  <r>
    <s v="SpokCity"/>
    <x v="160"/>
    <s v="829544"/>
    <n v="96"/>
    <n v="96"/>
    <x v="3"/>
    <d v="2016-07-15T00:00:00"/>
    <x v="3"/>
    <n v="5013208"/>
    <n v="96"/>
    <n v="1"/>
  </r>
  <r>
    <s v="SpokCity"/>
    <x v="160"/>
    <s v="829548"/>
    <n v="96"/>
    <n v="96"/>
    <x v="3"/>
    <d v="2016-07-15T00:00:00"/>
    <x v="3"/>
    <n v="5013208"/>
    <n v="96"/>
    <n v="1"/>
  </r>
  <r>
    <s v="SpokCity"/>
    <x v="160"/>
    <s v="830235"/>
    <n v="96"/>
    <n v="96"/>
    <x v="3"/>
    <d v="2016-07-18T00:00:00"/>
    <x v="3"/>
    <n v="5013208"/>
    <n v="96"/>
    <n v="1"/>
  </r>
  <r>
    <s v="SpokCity"/>
    <x v="160"/>
    <s v="830280"/>
    <n v="96"/>
    <n v="96"/>
    <x v="3"/>
    <d v="2016-07-19T00:00:00"/>
    <x v="3"/>
    <n v="5013208"/>
    <n v="96"/>
    <n v="1"/>
  </r>
  <r>
    <s v="SpokCity"/>
    <x v="160"/>
    <s v="830334"/>
    <n v="96"/>
    <n v="96"/>
    <x v="3"/>
    <d v="2016-07-21T00:00:00"/>
    <x v="3"/>
    <n v="5013208"/>
    <n v="96"/>
    <n v="1"/>
  </r>
  <r>
    <s v="SpokCity"/>
    <x v="160"/>
    <s v="830366"/>
    <n v="96"/>
    <n v="96"/>
    <x v="3"/>
    <d v="2016-07-22T00:00:00"/>
    <x v="3"/>
    <n v="5013208"/>
    <n v="96"/>
    <n v="1"/>
  </r>
  <r>
    <s v="SpokCity"/>
    <x v="160"/>
    <s v="830415"/>
    <n v="96"/>
    <n v="96"/>
    <x v="3"/>
    <d v="2016-07-25T00:00:00"/>
    <x v="3"/>
    <n v="5013208"/>
    <n v="96"/>
    <n v="1"/>
  </r>
  <r>
    <s v="SpokCity"/>
    <x v="160"/>
    <s v="830430"/>
    <n v="96"/>
    <n v="96"/>
    <x v="3"/>
    <d v="2016-07-26T00:00:00"/>
    <x v="3"/>
    <n v="5013208"/>
    <n v="96"/>
    <n v="1"/>
  </r>
  <r>
    <s v="SpokCity"/>
    <x v="160"/>
    <s v="830445"/>
    <n v="96"/>
    <n v="96"/>
    <x v="3"/>
    <d v="2016-07-26T00:00:00"/>
    <x v="3"/>
    <n v="5013208"/>
    <n v="96"/>
    <n v="1"/>
  </r>
  <r>
    <s v="SpokCity"/>
    <x v="160"/>
    <s v="830488"/>
    <n v="96"/>
    <n v="96"/>
    <x v="3"/>
    <d v="2016-07-28T00:00:00"/>
    <x v="3"/>
    <n v="5013208"/>
    <n v="96"/>
    <n v="1"/>
  </r>
  <r>
    <s v="SpokCity"/>
    <x v="160"/>
    <s v="830742"/>
    <n v="96"/>
    <n v="96"/>
    <x v="3"/>
    <d v="2016-07-29T00:00:00"/>
    <x v="3"/>
    <n v="5013208"/>
    <n v="96"/>
    <n v="1"/>
  </r>
  <r>
    <s v="COUNTY"/>
    <x v="160"/>
    <s v="12822783"/>
    <n v="96"/>
    <n v="96"/>
    <x v="3"/>
    <d v="2016-07-31T00:00:00"/>
    <x v="3"/>
    <n v="5748600"/>
    <n v="96"/>
    <n v="1"/>
  </r>
  <r>
    <s v="SpokCity"/>
    <x v="160"/>
    <s v="834533"/>
    <n v="96"/>
    <n v="96"/>
    <x v="3"/>
    <d v="2016-08-01T00:00:00"/>
    <x v="4"/>
    <n v="5013208"/>
    <n v="96"/>
    <n v="1"/>
  </r>
  <r>
    <s v="SpokCity"/>
    <x v="160"/>
    <s v="840188"/>
    <n v="96"/>
    <n v="96"/>
    <x v="3"/>
    <d v="2016-08-03T00:00:00"/>
    <x v="4"/>
    <n v="5013208"/>
    <n v="96"/>
    <n v="1"/>
  </r>
  <r>
    <s v="COUNTY"/>
    <x v="160"/>
    <s v="840182"/>
    <n v="96"/>
    <n v="96"/>
    <x v="3"/>
    <d v="2016-08-04T00:00:00"/>
    <x v="4"/>
    <n v="5784030"/>
    <n v="96"/>
    <n v="1"/>
  </r>
  <r>
    <s v="SpokCity"/>
    <x v="160"/>
    <s v="840394"/>
    <n v="96"/>
    <n v="96"/>
    <x v="3"/>
    <d v="2016-08-05T00:00:00"/>
    <x v="4"/>
    <n v="5013208"/>
    <n v="96"/>
    <n v="1"/>
  </r>
  <r>
    <s v="SpokCity"/>
    <x v="160"/>
    <s v="840447"/>
    <n v="96"/>
    <n v="96"/>
    <x v="3"/>
    <d v="2016-08-08T00:00:00"/>
    <x v="4"/>
    <n v="5013208"/>
    <n v="96"/>
    <n v="1"/>
  </r>
  <r>
    <s v="SpokCity"/>
    <x v="160"/>
    <s v="840449"/>
    <n v="96"/>
    <n v="96"/>
    <x v="3"/>
    <d v="2016-08-08T00:00:00"/>
    <x v="4"/>
    <n v="5013208"/>
    <n v="96"/>
    <n v="1"/>
  </r>
  <r>
    <s v="SpokCity"/>
    <x v="160"/>
    <s v="843361"/>
    <n v="96"/>
    <n v="96"/>
    <x v="3"/>
    <d v="2016-08-15T00:00:00"/>
    <x v="4"/>
    <n v="5013208"/>
    <n v="96"/>
    <n v="1"/>
  </r>
  <r>
    <s v="SpokCity"/>
    <x v="160"/>
    <s v="843432"/>
    <n v="96"/>
    <n v="96"/>
    <x v="3"/>
    <d v="2016-08-17T00:00:00"/>
    <x v="4"/>
    <n v="5013208"/>
    <n v="96"/>
    <n v="1"/>
  </r>
  <r>
    <s v="SpokCity"/>
    <x v="160"/>
    <s v="843434"/>
    <n v="96"/>
    <n v="96"/>
    <x v="3"/>
    <d v="2016-08-17T00:00:00"/>
    <x v="4"/>
    <n v="5013208"/>
    <n v="96"/>
    <n v="1"/>
  </r>
  <r>
    <s v="SpokCity"/>
    <x v="160"/>
    <s v="843497"/>
    <n v="96"/>
    <n v="96"/>
    <x v="3"/>
    <d v="2016-08-19T00:00:00"/>
    <x v="4"/>
    <n v="5013208"/>
    <n v="96"/>
    <n v="1"/>
  </r>
  <r>
    <s v="SpokCity"/>
    <x v="160"/>
    <s v="843525"/>
    <n v="96"/>
    <n v="96"/>
    <x v="3"/>
    <d v="2016-08-22T00:00:00"/>
    <x v="4"/>
    <n v="5013208"/>
    <n v="96"/>
    <n v="1"/>
  </r>
  <r>
    <s v="SpokCity"/>
    <x v="160"/>
    <s v="843543"/>
    <n v="96"/>
    <n v="96"/>
    <x v="3"/>
    <d v="2016-08-23T00:00:00"/>
    <x v="4"/>
    <n v="5013208"/>
    <n v="96"/>
    <n v="1"/>
  </r>
  <r>
    <s v="SpokCity"/>
    <x v="160"/>
    <s v="844344"/>
    <n v="96"/>
    <n v="96"/>
    <x v="3"/>
    <d v="2016-08-25T00:00:00"/>
    <x v="4"/>
    <n v="5013208"/>
    <n v="96"/>
    <n v="1"/>
  </r>
  <r>
    <s v="SpokCity"/>
    <x v="160"/>
    <s v="845185"/>
    <n v="96"/>
    <n v="96"/>
    <x v="3"/>
    <d v="2016-08-29T00:00:00"/>
    <x v="4"/>
    <n v="5013208"/>
    <n v="96"/>
    <n v="1"/>
  </r>
  <r>
    <s v="SpokCity"/>
    <x v="160"/>
    <s v="845682"/>
    <n v="96"/>
    <n v="96"/>
    <x v="3"/>
    <d v="2016-08-30T00:00:00"/>
    <x v="4"/>
    <n v="5013208"/>
    <n v="96"/>
    <n v="1"/>
  </r>
  <r>
    <s v="COUNTY"/>
    <x v="160"/>
    <s v="845701"/>
    <n v="96"/>
    <n v="96"/>
    <x v="3"/>
    <d v="2016-08-30T00:00:00"/>
    <x v="4"/>
    <n v="5784030"/>
    <n v="96"/>
    <n v="1"/>
  </r>
  <r>
    <s v="COUNTY"/>
    <x v="160"/>
    <s v="13084370"/>
    <n v="96"/>
    <n v="96"/>
    <x v="3"/>
    <d v="2016-08-31T00:00:00"/>
    <x v="4"/>
    <n v="5748600"/>
    <n v="96"/>
    <n v="1"/>
  </r>
  <r>
    <s v="SpokCity"/>
    <x v="160"/>
    <s v="848626"/>
    <n v="96"/>
    <n v="96"/>
    <x v="3"/>
    <d v="2016-09-01T00:00:00"/>
    <x v="5"/>
    <n v="5013208"/>
    <n v="96"/>
    <n v="1"/>
  </r>
  <r>
    <s v="SpokCity"/>
    <x v="160"/>
    <s v="853164"/>
    <n v="96"/>
    <n v="96"/>
    <x v="3"/>
    <d v="2016-09-02T00:00:00"/>
    <x v="5"/>
    <n v="5013208"/>
    <n v="96"/>
    <n v="1"/>
  </r>
  <r>
    <s v="SpokCity"/>
    <x v="160"/>
    <s v="853239"/>
    <n v="96"/>
    <n v="96"/>
    <x v="3"/>
    <d v="2016-09-07T00:00:00"/>
    <x v="5"/>
    <n v="5013208"/>
    <n v="96"/>
    <n v="1"/>
  </r>
  <r>
    <s v="SpokCity"/>
    <x v="160"/>
    <s v="853250"/>
    <n v="96"/>
    <n v="96"/>
    <x v="3"/>
    <d v="2016-09-07T00:00:00"/>
    <x v="5"/>
    <n v="5013208"/>
    <n v="96"/>
    <n v="1"/>
  </r>
  <r>
    <s v="SpokCity"/>
    <x v="160"/>
    <s v="853295"/>
    <n v="96"/>
    <n v="96"/>
    <x v="3"/>
    <d v="2016-09-09T00:00:00"/>
    <x v="5"/>
    <n v="5013208"/>
    <n v="96"/>
    <n v="1"/>
  </r>
  <r>
    <s v="SpokCity"/>
    <x v="160"/>
    <s v="855755"/>
    <n v="96"/>
    <n v="96"/>
    <x v="3"/>
    <d v="2016-09-13T00:00:00"/>
    <x v="5"/>
    <n v="5013208"/>
    <n v="96"/>
    <n v="1"/>
  </r>
  <r>
    <s v="COUNTY"/>
    <x v="160"/>
    <s v="856447"/>
    <n v="96"/>
    <n v="96"/>
    <x v="3"/>
    <d v="2016-09-16T00:00:00"/>
    <x v="5"/>
    <n v="5784030"/>
    <n v="96"/>
    <n v="1"/>
  </r>
  <r>
    <s v="SpokCity"/>
    <x v="160"/>
    <s v="856456"/>
    <n v="96"/>
    <n v="96"/>
    <x v="3"/>
    <d v="2016-09-16T00:00:00"/>
    <x v="5"/>
    <n v="5013208"/>
    <n v="96"/>
    <n v="1"/>
  </r>
  <r>
    <s v="SpokCity"/>
    <x v="160"/>
    <s v="857327"/>
    <n v="96"/>
    <n v="96"/>
    <x v="3"/>
    <d v="2016-09-19T00:00:00"/>
    <x v="5"/>
    <n v="5013208"/>
    <n v="96"/>
    <n v="1"/>
  </r>
  <r>
    <s v="SpokCity"/>
    <x v="160"/>
    <s v="857346"/>
    <n v="96"/>
    <n v="96"/>
    <x v="3"/>
    <d v="2016-09-20T00:00:00"/>
    <x v="5"/>
    <n v="5013208"/>
    <n v="96"/>
    <n v="1"/>
  </r>
  <r>
    <s v="SpokCity"/>
    <x v="160"/>
    <s v="858760"/>
    <n v="96"/>
    <n v="96"/>
    <x v="3"/>
    <d v="2016-09-22T00:00:00"/>
    <x v="5"/>
    <n v="5013208"/>
    <n v="96"/>
    <n v="1"/>
  </r>
  <r>
    <s v="SpokCity"/>
    <x v="160"/>
    <s v="858872"/>
    <n v="96"/>
    <n v="96"/>
    <x v="3"/>
    <d v="2016-09-26T00:00:00"/>
    <x v="5"/>
    <n v="5013208"/>
    <n v="96"/>
    <n v="1"/>
  </r>
  <r>
    <s v="SpokCity"/>
    <x v="160"/>
    <s v="860648"/>
    <n v="96"/>
    <n v="96"/>
    <x v="3"/>
    <d v="2016-09-28T00:00:00"/>
    <x v="5"/>
    <n v="5013208"/>
    <n v="96"/>
    <n v="1"/>
  </r>
  <r>
    <s v="SpokCity"/>
    <x v="160"/>
    <s v="860731"/>
    <n v="96"/>
    <n v="96"/>
    <x v="3"/>
    <d v="2016-09-30T00:00:00"/>
    <x v="5"/>
    <n v="5013208"/>
    <n v="96"/>
    <n v="1"/>
  </r>
  <r>
    <s v="SpokCity"/>
    <x v="160"/>
    <s v="860733"/>
    <n v="96"/>
    <n v="96"/>
    <x v="3"/>
    <d v="2016-09-30T00:00:00"/>
    <x v="5"/>
    <n v="5013208"/>
    <n v="96"/>
    <n v="1"/>
  </r>
  <r>
    <s v="COUNTY"/>
    <x v="160"/>
    <s v="13360500"/>
    <n v="96"/>
    <n v="96"/>
    <x v="3"/>
    <d v="2016-09-30T00:00:00"/>
    <x v="5"/>
    <n v="5748600"/>
    <n v="96"/>
    <n v="1"/>
  </r>
  <r>
    <s v="SpokCity"/>
    <x v="160"/>
    <s v="866769"/>
    <n v="96"/>
    <n v="96"/>
    <x v="3"/>
    <d v="2016-10-03T00:00:00"/>
    <x v="6"/>
    <n v="5013208"/>
    <n v="96"/>
    <n v="1"/>
  </r>
  <r>
    <s v="SpokCity"/>
    <x v="160"/>
    <s v="866814"/>
    <n v="96"/>
    <n v="96"/>
    <x v="3"/>
    <d v="2016-10-04T00:00:00"/>
    <x v="6"/>
    <n v="5013208"/>
    <n v="96"/>
    <n v="1"/>
  </r>
  <r>
    <s v="SpokCity"/>
    <x v="160"/>
    <s v="866816"/>
    <n v="96"/>
    <n v="96"/>
    <x v="3"/>
    <d v="2016-10-04T00:00:00"/>
    <x v="6"/>
    <n v="5013208"/>
    <n v="96"/>
    <n v="1"/>
  </r>
  <r>
    <s v="SpokCity"/>
    <x v="160"/>
    <s v="866887"/>
    <n v="96"/>
    <n v="96"/>
    <x v="3"/>
    <d v="2016-10-06T00:00:00"/>
    <x v="6"/>
    <n v="5013208"/>
    <n v="96"/>
    <n v="1"/>
  </r>
  <r>
    <s v="SpokCity"/>
    <x v="160"/>
    <s v="866902"/>
    <n v="96"/>
    <n v="96"/>
    <x v="3"/>
    <d v="2016-10-06T00:00:00"/>
    <x v="6"/>
    <n v="5013208"/>
    <n v="96"/>
    <n v="1"/>
  </r>
  <r>
    <s v="SpokCity"/>
    <x v="160"/>
    <s v="866900"/>
    <n v="96"/>
    <n v="96"/>
    <x v="3"/>
    <d v="2016-10-07T00:00:00"/>
    <x v="6"/>
    <n v="5013208"/>
    <n v="96"/>
    <n v="1"/>
  </r>
  <r>
    <s v="SpokCity"/>
    <x v="160"/>
    <s v="869512"/>
    <n v="96"/>
    <n v="96"/>
    <x v="3"/>
    <d v="2016-10-10T00:00:00"/>
    <x v="6"/>
    <n v="5013208"/>
    <n v="96"/>
    <n v="1"/>
  </r>
  <r>
    <s v="SpokCity"/>
    <x v="160"/>
    <s v="869544"/>
    <n v="96"/>
    <n v="96"/>
    <x v="3"/>
    <d v="2016-10-11T00:00:00"/>
    <x v="6"/>
    <n v="5013208"/>
    <n v="96"/>
    <n v="1"/>
  </r>
  <r>
    <s v="COUNTY"/>
    <x v="160"/>
    <s v="865448"/>
    <n v="-96"/>
    <n v="96"/>
    <x v="3"/>
    <d v="2016-10-12T00:00:00"/>
    <x v="6"/>
    <n v="5784030"/>
    <n v="96"/>
    <n v="-1"/>
  </r>
  <r>
    <s v="SpokCity"/>
    <x v="160"/>
    <s v="869557"/>
    <n v="96"/>
    <n v="96"/>
    <x v="3"/>
    <d v="2016-10-12T00:00:00"/>
    <x v="6"/>
    <n v="5013208"/>
    <n v="96"/>
    <n v="1"/>
  </r>
  <r>
    <s v="SpokCity"/>
    <x v="160"/>
    <s v="869634"/>
    <n v="96"/>
    <n v="96"/>
    <x v="3"/>
    <d v="2016-10-14T00:00:00"/>
    <x v="6"/>
    <n v="5013208"/>
    <n v="96"/>
    <n v="1"/>
  </r>
  <r>
    <s v="SpokCity"/>
    <x v="160"/>
    <s v="869659"/>
    <n v="96"/>
    <n v="96"/>
    <x v="3"/>
    <d v="2016-10-17T00:00:00"/>
    <x v="6"/>
    <n v="5013208"/>
    <n v="96"/>
    <n v="1"/>
  </r>
  <r>
    <s v="SpokCity"/>
    <x v="160"/>
    <s v="869668"/>
    <n v="96"/>
    <n v="96"/>
    <x v="3"/>
    <d v="2016-10-18T00:00:00"/>
    <x v="6"/>
    <n v="5013208"/>
    <n v="96"/>
    <n v="1"/>
  </r>
  <r>
    <s v="SpokCity"/>
    <x v="160"/>
    <s v="871096"/>
    <n v="96"/>
    <n v="96"/>
    <x v="3"/>
    <d v="2016-10-20T00:00:00"/>
    <x v="6"/>
    <n v="5013208"/>
    <n v="96"/>
    <n v="1"/>
  </r>
  <r>
    <s v="SpokCity"/>
    <x v="160"/>
    <s v="871176"/>
    <n v="96"/>
    <n v="96"/>
    <x v="3"/>
    <d v="2016-10-21T00:00:00"/>
    <x v="6"/>
    <n v="5013208"/>
    <n v="96"/>
    <n v="1"/>
  </r>
  <r>
    <s v="SpokCity"/>
    <x v="160"/>
    <s v="872768"/>
    <n v="96"/>
    <n v="96"/>
    <x v="3"/>
    <d v="2016-10-24T00:00:00"/>
    <x v="6"/>
    <n v="5013208"/>
    <n v="96"/>
    <n v="1"/>
  </r>
  <r>
    <s v="SpokCity"/>
    <x v="160"/>
    <s v="872814"/>
    <n v="96"/>
    <n v="96"/>
    <x v="3"/>
    <d v="2016-10-26T00:00:00"/>
    <x v="6"/>
    <n v="5013208"/>
    <n v="96"/>
    <n v="1"/>
  </r>
  <r>
    <s v="SpokCity"/>
    <x v="160"/>
    <s v="872816"/>
    <n v="96"/>
    <n v="96"/>
    <x v="3"/>
    <d v="2016-10-26T00:00:00"/>
    <x v="6"/>
    <n v="5013208"/>
    <n v="96"/>
    <n v="1"/>
  </r>
  <r>
    <s v="SpokCity"/>
    <x v="160"/>
    <s v="872904"/>
    <n v="96"/>
    <n v="96"/>
    <x v="3"/>
    <d v="2016-10-28T00:00:00"/>
    <x v="6"/>
    <n v="5013208"/>
    <n v="96"/>
    <n v="1"/>
  </r>
  <r>
    <s v="COUNTY"/>
    <x v="160"/>
    <s v="13629847"/>
    <n v="96"/>
    <n v="96"/>
    <x v="3"/>
    <d v="2016-10-31T00:00:00"/>
    <x v="6"/>
    <n v="5748600"/>
    <n v="96"/>
    <n v="1"/>
  </r>
  <r>
    <s v="SpokCity"/>
    <x v="160"/>
    <s v="878986"/>
    <n v="96"/>
    <n v="96"/>
    <x v="3"/>
    <d v="2016-11-01T00:00:00"/>
    <x v="7"/>
    <n v="5013208"/>
    <n v="96"/>
    <n v="1"/>
  </r>
  <r>
    <s v="SpokCity"/>
    <x v="160"/>
    <s v="879074"/>
    <n v="96"/>
    <n v="96"/>
    <x v="3"/>
    <d v="2016-11-02T00:00:00"/>
    <x v="7"/>
    <n v="5013208"/>
    <n v="96"/>
    <n v="1"/>
  </r>
  <r>
    <s v="SpokCity"/>
    <x v="160"/>
    <s v="879750"/>
    <n v="96"/>
    <n v="96"/>
    <x v="3"/>
    <d v="2016-11-04T00:00:00"/>
    <x v="7"/>
    <n v="5013208"/>
    <n v="96"/>
    <n v="1"/>
  </r>
  <r>
    <s v="SpokCity"/>
    <x v="160"/>
    <s v="879807"/>
    <n v="96"/>
    <n v="96"/>
    <x v="3"/>
    <d v="2016-11-07T00:00:00"/>
    <x v="7"/>
    <n v="5013208"/>
    <n v="96"/>
    <n v="1"/>
  </r>
  <r>
    <s v="SpokCity"/>
    <x v="160"/>
    <s v="879809"/>
    <n v="96"/>
    <n v="96"/>
    <x v="3"/>
    <d v="2016-11-07T00:00:00"/>
    <x v="7"/>
    <n v="5013208"/>
    <n v="96"/>
    <n v="1"/>
  </r>
  <r>
    <s v="SpokCity"/>
    <x v="160"/>
    <s v="879829"/>
    <n v="96"/>
    <n v="96"/>
    <x v="3"/>
    <d v="2016-11-08T00:00:00"/>
    <x v="7"/>
    <n v="5013208"/>
    <n v="96"/>
    <n v="1"/>
  </r>
  <r>
    <s v="SpokCity"/>
    <x v="160"/>
    <s v="880759"/>
    <n v="96"/>
    <n v="96"/>
    <x v="3"/>
    <d v="2016-11-10T00:00:00"/>
    <x v="7"/>
    <n v="5013208"/>
    <n v="96"/>
    <n v="1"/>
  </r>
  <r>
    <s v="SpokCity"/>
    <x v="160"/>
    <s v="880761"/>
    <n v="96"/>
    <n v="96"/>
    <x v="3"/>
    <d v="2016-11-14T00:00:00"/>
    <x v="7"/>
    <n v="5013208"/>
    <n v="96"/>
    <n v="1"/>
  </r>
  <r>
    <s v="SpokCity"/>
    <x v="160"/>
    <s v="881224"/>
    <n v="96"/>
    <n v="96"/>
    <x v="3"/>
    <d v="2016-11-15T00:00:00"/>
    <x v="7"/>
    <n v="5013208"/>
    <n v="96"/>
    <n v="1"/>
  </r>
  <r>
    <s v="SpokCity"/>
    <x v="160"/>
    <s v="881273"/>
    <n v="96"/>
    <n v="96"/>
    <x v="3"/>
    <d v="2016-11-16T00:00:00"/>
    <x v="7"/>
    <n v="5013208"/>
    <n v="96"/>
    <n v="1"/>
  </r>
  <r>
    <s v="SpokCity"/>
    <x v="160"/>
    <s v="883533"/>
    <n v="96"/>
    <n v="96"/>
    <x v="3"/>
    <d v="2016-11-17T00:00:00"/>
    <x v="7"/>
    <n v="5013208"/>
    <n v="96"/>
    <n v="1"/>
  </r>
  <r>
    <s v="SpokCity"/>
    <x v="160"/>
    <s v="886425"/>
    <n v="96"/>
    <n v="96"/>
    <x v="3"/>
    <d v="2016-11-18T00:00:00"/>
    <x v="7"/>
    <n v="5013208"/>
    <n v="96"/>
    <n v="1"/>
  </r>
  <r>
    <s v="SpokCity"/>
    <x v="160"/>
    <s v="886446"/>
    <n v="96"/>
    <n v="96"/>
    <x v="3"/>
    <d v="2016-11-21T00:00:00"/>
    <x v="7"/>
    <n v="5013208"/>
    <n v="96"/>
    <n v="1"/>
  </r>
  <r>
    <s v="SpokCity"/>
    <x v="160"/>
    <s v="886663"/>
    <n v="96"/>
    <n v="96"/>
    <x v="3"/>
    <d v="2016-11-22T00:00:00"/>
    <x v="7"/>
    <n v="5013208"/>
    <n v="96"/>
    <n v="1"/>
  </r>
  <r>
    <s v="SpokCity"/>
    <x v="160"/>
    <s v="886692"/>
    <n v="96"/>
    <n v="96"/>
    <x v="3"/>
    <d v="2016-11-23T00:00:00"/>
    <x v="7"/>
    <n v="5013208"/>
    <n v="96"/>
    <n v="1"/>
  </r>
  <r>
    <s v="SpokCity"/>
    <x v="160"/>
    <s v="888623"/>
    <n v="96"/>
    <n v="96"/>
    <x v="3"/>
    <d v="2016-11-30T00:00:00"/>
    <x v="7"/>
    <n v="5013208"/>
    <n v="96"/>
    <n v="1"/>
  </r>
  <r>
    <s v="COUNTY"/>
    <x v="160"/>
    <s v="13860703"/>
    <n v="96"/>
    <n v="96"/>
    <x v="3"/>
    <d v="2016-11-30T00:00:00"/>
    <x v="7"/>
    <n v="5748600"/>
    <n v="96"/>
    <n v="1"/>
  </r>
  <r>
    <s v="SpokCity"/>
    <x v="160"/>
    <s v="891821"/>
    <n v="96"/>
    <n v="96"/>
    <x v="3"/>
    <d v="2016-12-01T00:00:00"/>
    <x v="8"/>
    <n v="5013208"/>
    <n v="96"/>
    <n v="1"/>
  </r>
  <r>
    <s v="SpokCity"/>
    <x v="160"/>
    <s v="891866"/>
    <n v="96"/>
    <n v="96"/>
    <x v="3"/>
    <d v="2016-12-05T00:00:00"/>
    <x v="8"/>
    <n v="5013208"/>
    <n v="96"/>
    <n v="1"/>
  </r>
  <r>
    <s v="SpokCity"/>
    <x v="160"/>
    <s v="891914"/>
    <n v="96"/>
    <n v="96"/>
    <x v="3"/>
    <d v="2016-12-07T00:00:00"/>
    <x v="8"/>
    <n v="5013208"/>
    <n v="96"/>
    <n v="1"/>
  </r>
  <r>
    <s v="SpokCity"/>
    <x v="160"/>
    <s v="891930"/>
    <n v="96"/>
    <n v="96"/>
    <x v="3"/>
    <d v="2016-12-07T00:00:00"/>
    <x v="8"/>
    <n v="5013208"/>
    <n v="96"/>
    <n v="1"/>
  </r>
  <r>
    <s v="SpokCity"/>
    <x v="160"/>
    <s v="891977"/>
    <n v="96"/>
    <n v="96"/>
    <x v="3"/>
    <d v="2016-12-08T00:00:00"/>
    <x v="8"/>
    <n v="5013208"/>
    <n v="96"/>
    <n v="1"/>
  </r>
  <r>
    <s v="SpokCity"/>
    <x v="160"/>
    <s v="893186"/>
    <n v="96"/>
    <n v="96"/>
    <x v="3"/>
    <d v="2016-12-12T00:00:00"/>
    <x v="8"/>
    <n v="5013208"/>
    <n v="96"/>
    <n v="1"/>
  </r>
  <r>
    <s v="SpokCity"/>
    <x v="160"/>
    <s v="894230"/>
    <n v="96"/>
    <n v="96"/>
    <x v="3"/>
    <d v="2016-12-14T00:00:00"/>
    <x v="8"/>
    <n v="5013208"/>
    <n v="96"/>
    <n v="1"/>
  </r>
  <r>
    <s v="SpokCity"/>
    <x v="160"/>
    <s v="894264"/>
    <n v="96"/>
    <n v="96"/>
    <x v="3"/>
    <d v="2016-12-16T00:00:00"/>
    <x v="8"/>
    <n v="5013208"/>
    <n v="96"/>
    <n v="1"/>
  </r>
  <r>
    <s v="SpokCity"/>
    <x v="160"/>
    <s v="895971"/>
    <n v="96"/>
    <n v="96"/>
    <x v="3"/>
    <d v="2016-12-20T00:00:00"/>
    <x v="8"/>
    <n v="5013208"/>
    <n v="96"/>
    <n v="1"/>
  </r>
  <r>
    <s v="SpokCity"/>
    <x v="160"/>
    <s v="897231"/>
    <n v="96"/>
    <n v="96"/>
    <x v="3"/>
    <d v="2016-12-22T00:00:00"/>
    <x v="8"/>
    <n v="5013208"/>
    <n v="96"/>
    <n v="1"/>
  </r>
  <r>
    <s v="COUNTY"/>
    <x v="160"/>
    <s v="14071088"/>
    <n v="96"/>
    <n v="96"/>
    <x v="3"/>
    <d v="2016-12-31T00:00:00"/>
    <x v="8"/>
    <n v="5748600"/>
    <n v="96"/>
    <n v="1"/>
  </r>
  <r>
    <s v="SpokCity"/>
    <x v="160"/>
    <s v="909607"/>
    <n v="96"/>
    <n v="96"/>
    <x v="3"/>
    <d v="2017-01-05T00:00:00"/>
    <x v="9"/>
    <n v="5013208"/>
    <n v="96"/>
    <n v="1"/>
  </r>
  <r>
    <s v="SpokCity"/>
    <x v="160"/>
    <s v="909622"/>
    <n v="96"/>
    <n v="96"/>
    <x v="3"/>
    <d v="2017-01-06T00:00:00"/>
    <x v="9"/>
    <n v="5013208"/>
    <n v="96"/>
    <n v="1"/>
  </r>
  <r>
    <s v="SpokCity"/>
    <x v="160"/>
    <s v="909635"/>
    <n v="96"/>
    <n v="96"/>
    <x v="3"/>
    <d v="2017-01-06T00:00:00"/>
    <x v="9"/>
    <n v="5013208"/>
    <n v="96"/>
    <n v="1"/>
  </r>
  <r>
    <s v="SpokCity"/>
    <x v="160"/>
    <s v="909699"/>
    <n v="96"/>
    <n v="96"/>
    <x v="3"/>
    <d v="2017-01-10T00:00:00"/>
    <x v="9"/>
    <n v="5013208"/>
    <n v="96"/>
    <n v="1"/>
  </r>
  <r>
    <s v="SpokCity"/>
    <x v="160"/>
    <s v="909681"/>
    <n v="96"/>
    <n v="96"/>
    <x v="3"/>
    <d v="2017-01-11T00:00:00"/>
    <x v="9"/>
    <n v="5013208"/>
    <n v="96"/>
    <n v="1"/>
  </r>
  <r>
    <s v="SpokCity"/>
    <x v="160"/>
    <s v="909729"/>
    <n v="96"/>
    <n v="96"/>
    <x v="3"/>
    <d v="2017-01-12T00:00:00"/>
    <x v="9"/>
    <n v="5013208"/>
    <n v="96"/>
    <n v="1"/>
  </r>
  <r>
    <s v="SpokCity"/>
    <x v="160"/>
    <s v="912703"/>
    <n v="96"/>
    <n v="96"/>
    <x v="3"/>
    <d v="2017-01-16T00:00:00"/>
    <x v="9"/>
    <n v="5013208"/>
    <n v="96"/>
    <n v="1"/>
  </r>
  <r>
    <s v="SpokCity"/>
    <x v="160"/>
    <s v="912753"/>
    <n v="96"/>
    <n v="96"/>
    <x v="3"/>
    <d v="2017-01-16T00:00:00"/>
    <x v="9"/>
    <n v="5013208"/>
    <n v="96"/>
    <n v="1"/>
  </r>
  <r>
    <s v="SpokCity"/>
    <x v="160"/>
    <s v="913242"/>
    <n v="96"/>
    <n v="96"/>
    <x v="3"/>
    <d v="2017-01-19T00:00:00"/>
    <x v="9"/>
    <n v="5013208"/>
    <n v="96"/>
    <n v="1"/>
  </r>
  <r>
    <s v="SpokCity"/>
    <x v="160"/>
    <s v="913298"/>
    <n v="96"/>
    <n v="96"/>
    <x v="3"/>
    <d v="2017-01-20T00:00:00"/>
    <x v="9"/>
    <n v="5013208"/>
    <n v="96"/>
    <n v="1"/>
  </r>
  <r>
    <s v="SpokCity"/>
    <x v="160"/>
    <s v="913396"/>
    <n v="96"/>
    <n v="96"/>
    <x v="3"/>
    <d v="2017-01-23T00:00:00"/>
    <x v="9"/>
    <n v="5013208"/>
    <n v="96"/>
    <n v="1"/>
  </r>
  <r>
    <s v="SpokCity"/>
    <x v="160"/>
    <s v="913909"/>
    <n v="96"/>
    <n v="96"/>
    <x v="3"/>
    <d v="2017-01-23T00:00:00"/>
    <x v="9"/>
    <n v="5013208"/>
    <n v="96"/>
    <n v="1"/>
  </r>
  <r>
    <s v="SpokCity"/>
    <x v="160"/>
    <s v="913984"/>
    <n v="96"/>
    <n v="96"/>
    <x v="3"/>
    <d v="2017-01-25T00:00:00"/>
    <x v="9"/>
    <n v="5013208"/>
    <n v="96"/>
    <n v="1"/>
  </r>
  <r>
    <s v="SpokCity"/>
    <x v="160"/>
    <s v="914247"/>
    <n v="96"/>
    <n v="96"/>
    <x v="3"/>
    <d v="2017-01-27T00:00:00"/>
    <x v="9"/>
    <n v="5013208"/>
    <n v="96"/>
    <n v="1"/>
  </r>
  <r>
    <s v="SpokCity"/>
    <x v="160"/>
    <s v="916379"/>
    <n v="96"/>
    <n v="96"/>
    <x v="3"/>
    <d v="2017-01-31T00:00:00"/>
    <x v="9"/>
    <n v="5013208"/>
    <n v="96"/>
    <n v="1"/>
  </r>
  <r>
    <s v="COUNTY"/>
    <x v="160"/>
    <s v="14319018"/>
    <n v="96"/>
    <n v="96"/>
    <x v="3"/>
    <d v="2017-01-31T00:00:00"/>
    <x v="9"/>
    <n v="5748600"/>
    <n v="96"/>
    <n v="1"/>
  </r>
  <r>
    <s v="SpokCity"/>
    <x v="160"/>
    <s v="919341"/>
    <n v="96"/>
    <n v="96"/>
    <x v="3"/>
    <d v="2017-02-02T00:00:00"/>
    <x v="10"/>
    <n v="5013208"/>
    <n v="96"/>
    <n v="1"/>
  </r>
  <r>
    <s v="SpokCity"/>
    <x v="160"/>
    <s v="919387"/>
    <n v="96"/>
    <n v="96"/>
    <x v="3"/>
    <d v="2017-02-06T00:00:00"/>
    <x v="10"/>
    <n v="5013208"/>
    <n v="96"/>
    <n v="1"/>
  </r>
  <r>
    <s v="SpokCity"/>
    <x v="160"/>
    <s v="919410"/>
    <n v="96"/>
    <n v="96"/>
    <x v="3"/>
    <d v="2017-02-07T00:00:00"/>
    <x v="10"/>
    <n v="5013208"/>
    <n v="96"/>
    <n v="1"/>
  </r>
  <r>
    <s v="SpokCity"/>
    <x v="160"/>
    <s v="919447"/>
    <n v="96"/>
    <n v="96"/>
    <x v="3"/>
    <d v="2017-02-08T00:00:00"/>
    <x v="10"/>
    <n v="5013208"/>
    <n v="96"/>
    <n v="1"/>
  </r>
  <r>
    <s v="SpokCity"/>
    <x v="160"/>
    <s v="919468"/>
    <n v="96"/>
    <n v="96"/>
    <x v="3"/>
    <d v="2017-02-09T00:00:00"/>
    <x v="10"/>
    <n v="5013208"/>
    <n v="96"/>
    <n v="1"/>
  </r>
  <r>
    <s v="SpokCity"/>
    <x v="160"/>
    <s v="920912"/>
    <n v="96"/>
    <n v="96"/>
    <x v="3"/>
    <d v="2017-02-13T00:00:00"/>
    <x v="10"/>
    <n v="5013208"/>
    <n v="96"/>
    <n v="1"/>
  </r>
  <r>
    <s v="SpokCity"/>
    <x v="160"/>
    <s v="921047"/>
    <n v="96"/>
    <n v="96"/>
    <x v="3"/>
    <d v="2017-02-15T00:00:00"/>
    <x v="10"/>
    <n v="5013208"/>
    <n v="96"/>
    <n v="1"/>
  </r>
  <r>
    <s v="SpokCity"/>
    <x v="160"/>
    <s v="921058"/>
    <n v="96"/>
    <n v="96"/>
    <x v="3"/>
    <d v="2017-02-16T00:00:00"/>
    <x v="10"/>
    <n v="5013208"/>
    <n v="96"/>
    <n v="1"/>
  </r>
  <r>
    <s v="SpokCity"/>
    <x v="160"/>
    <s v="922452"/>
    <n v="96"/>
    <n v="96"/>
    <x v="3"/>
    <d v="2017-02-20T00:00:00"/>
    <x v="10"/>
    <n v="5013208"/>
    <n v="96"/>
    <n v="1"/>
  </r>
  <r>
    <s v="SpokCity"/>
    <x v="160"/>
    <s v="923946"/>
    <n v="96"/>
    <n v="96"/>
    <x v="3"/>
    <d v="2017-02-24T00:00:00"/>
    <x v="10"/>
    <n v="5013208"/>
    <n v="96"/>
    <n v="1"/>
  </r>
  <r>
    <s v="SpokCity"/>
    <x v="160"/>
    <s v="925800"/>
    <n v="96"/>
    <n v="96"/>
    <x v="3"/>
    <d v="2017-02-27T00:00:00"/>
    <x v="10"/>
    <n v="5013208"/>
    <n v="96"/>
    <n v="1"/>
  </r>
  <r>
    <s v="SpokCity"/>
    <x v="160"/>
    <s v="926403"/>
    <n v="96"/>
    <n v="96"/>
    <x v="3"/>
    <d v="2017-02-28T00:00:00"/>
    <x v="10"/>
    <n v="5013208"/>
    <n v="96"/>
    <n v="1"/>
  </r>
  <r>
    <s v="SpokCity"/>
    <x v="160"/>
    <s v="926408"/>
    <n v="96"/>
    <n v="96"/>
    <x v="3"/>
    <d v="2017-02-28T00:00:00"/>
    <x v="10"/>
    <n v="5013208"/>
    <n v="96"/>
    <n v="1"/>
  </r>
  <r>
    <s v="COUNTY"/>
    <x v="160"/>
    <s v="14497989"/>
    <n v="96"/>
    <n v="96"/>
    <x v="3"/>
    <d v="2017-02-28T00:00:00"/>
    <x v="10"/>
    <n v="5748600"/>
    <n v="96"/>
    <n v="1"/>
  </r>
  <r>
    <s v="SpokCity"/>
    <x v="160"/>
    <s v="928948"/>
    <n v="96"/>
    <n v="96"/>
    <x v="3"/>
    <d v="2017-03-02T00:00:00"/>
    <x v="11"/>
    <n v="5013208"/>
    <n v="96"/>
    <n v="1"/>
  </r>
  <r>
    <s v="SpokCity"/>
    <x v="160"/>
    <s v="929376"/>
    <n v="96"/>
    <n v="96"/>
    <x v="3"/>
    <d v="2017-03-03T00:00:00"/>
    <x v="11"/>
    <n v="5013208"/>
    <n v="96"/>
    <n v="1"/>
  </r>
  <r>
    <s v="SpokCity"/>
    <x v="160"/>
    <s v="931601"/>
    <n v="96"/>
    <n v="96"/>
    <x v="3"/>
    <d v="2017-03-07T00:00:00"/>
    <x v="11"/>
    <n v="5013208"/>
    <n v="96"/>
    <n v="1"/>
  </r>
  <r>
    <s v="SpokCity"/>
    <x v="160"/>
    <s v="934966"/>
    <n v="96"/>
    <n v="96"/>
    <x v="3"/>
    <d v="2017-03-13T00:00:00"/>
    <x v="11"/>
    <n v="5013208"/>
    <n v="96"/>
    <n v="1"/>
  </r>
  <r>
    <s v="SpokCity"/>
    <x v="160"/>
    <s v="934968"/>
    <n v="96"/>
    <n v="96"/>
    <x v="3"/>
    <d v="2017-03-13T00:00:00"/>
    <x v="11"/>
    <n v="5013208"/>
    <n v="96"/>
    <n v="1"/>
  </r>
  <r>
    <s v="SpokCity"/>
    <x v="160"/>
    <s v="935063"/>
    <n v="96"/>
    <n v="96"/>
    <x v="3"/>
    <d v="2017-03-16T00:00:00"/>
    <x v="11"/>
    <n v="5013208"/>
    <n v="96"/>
    <n v="1"/>
  </r>
  <r>
    <s v="SpokCity"/>
    <x v="160"/>
    <s v="935124"/>
    <n v="96"/>
    <n v="96"/>
    <x v="3"/>
    <d v="2017-03-20T00:00:00"/>
    <x v="11"/>
    <n v="5013208"/>
    <n v="96"/>
    <n v="1"/>
  </r>
  <r>
    <s v="SpokCity"/>
    <x v="160"/>
    <s v="935126"/>
    <n v="96"/>
    <n v="96"/>
    <x v="3"/>
    <d v="2017-03-20T00:00:00"/>
    <x v="11"/>
    <n v="5013208"/>
    <n v="96"/>
    <n v="1"/>
  </r>
  <r>
    <s v="SpokCity"/>
    <x v="160"/>
    <s v="936657"/>
    <n v="96"/>
    <n v="96"/>
    <x v="3"/>
    <d v="2017-03-23T00:00:00"/>
    <x v="11"/>
    <n v="5013208"/>
    <n v="96"/>
    <n v="1"/>
  </r>
  <r>
    <s v="SpokCity"/>
    <x v="160"/>
    <s v="938919"/>
    <n v="96"/>
    <n v="96"/>
    <x v="3"/>
    <d v="2017-03-27T00:00:00"/>
    <x v="11"/>
    <n v="5013208"/>
    <n v="96"/>
    <n v="1"/>
  </r>
  <r>
    <s v="SpokCity"/>
    <x v="160"/>
    <s v="939014"/>
    <n v="96"/>
    <n v="96"/>
    <x v="3"/>
    <d v="2017-03-29T00:00:00"/>
    <x v="11"/>
    <n v="5013208"/>
    <n v="96"/>
    <n v="1"/>
  </r>
  <r>
    <s v="SpokCity"/>
    <x v="160"/>
    <s v="939152"/>
    <n v="96"/>
    <n v="96"/>
    <x v="3"/>
    <d v="2017-03-30T00:00:00"/>
    <x v="11"/>
    <n v="5013208"/>
    <n v="96"/>
    <n v="1"/>
  </r>
  <r>
    <s v="SpokCity"/>
    <x v="160"/>
    <s v="939321"/>
    <n v="96"/>
    <n v="96"/>
    <x v="3"/>
    <d v="2017-03-31T00:00:00"/>
    <x v="11"/>
    <n v="5013208"/>
    <n v="96"/>
    <n v="1"/>
  </r>
  <r>
    <s v="COUNTY"/>
    <x v="160"/>
    <s v="14767594"/>
    <n v="96"/>
    <n v="96"/>
    <x v="3"/>
    <d v="2017-03-31T00:00:00"/>
    <x v="11"/>
    <n v="5748600"/>
    <n v="96"/>
    <n v="1"/>
  </r>
  <r>
    <s v="COUNTY"/>
    <x v="161"/>
    <s v="815237"/>
    <n v="5.75"/>
    <n v="5.75"/>
    <x v="3"/>
    <d v="2016-06-28T00:00:00"/>
    <x v="2"/>
    <n v="5757000"/>
    <n v="5.75"/>
    <n v="1"/>
  </r>
  <r>
    <s v="COUNTY"/>
    <x v="162"/>
    <s v="774420"/>
    <n v="99"/>
    <n v="99"/>
    <x v="3"/>
    <d v="2016-04-01T00:00:00"/>
    <x v="0"/>
    <n v="5746150"/>
    <n v="99"/>
    <n v="1"/>
  </r>
  <r>
    <s v="SpokCity"/>
    <x v="162"/>
    <s v="12053654"/>
    <n v="99"/>
    <n v="99"/>
    <x v="3"/>
    <d v="2016-04-30T00:00:00"/>
    <x v="0"/>
    <n v="5013208"/>
    <n v="99"/>
    <n v="1"/>
  </r>
  <r>
    <s v="COUNTY"/>
    <x v="162"/>
    <s v="12053654"/>
    <n v="99"/>
    <n v="99"/>
    <x v="3"/>
    <d v="2016-04-30T00:00:00"/>
    <x v="0"/>
    <n v="5768280"/>
    <n v="99"/>
    <n v="1"/>
  </r>
  <r>
    <s v="COUNTY"/>
    <x v="162"/>
    <s v="12053654"/>
    <n v="198"/>
    <n v="198"/>
    <x v="3"/>
    <d v="2016-04-30T00:00:00"/>
    <x v="0"/>
    <n v="5777930"/>
    <n v="99"/>
    <n v="2"/>
  </r>
  <r>
    <s v="COUNTY"/>
    <x v="162"/>
    <s v="797042"/>
    <n v="54.29"/>
    <n v="54.29"/>
    <x v="3"/>
    <d v="2016-05-17T00:00:00"/>
    <x v="1"/>
    <n v="5777930"/>
    <n v="99"/>
    <n v="0.54838383838383842"/>
  </r>
  <r>
    <s v="COUNTY"/>
    <x v="162"/>
    <s v="799717"/>
    <n v="19.16"/>
    <n v="19.16"/>
    <x v="3"/>
    <d v="2016-05-26T00:00:00"/>
    <x v="1"/>
    <n v="5777930"/>
    <n v="99"/>
    <n v="0.19353535353535353"/>
  </r>
  <r>
    <s v="COUNTY"/>
    <x v="162"/>
    <s v="800006"/>
    <n v="19.16"/>
    <n v="19.16"/>
    <x v="3"/>
    <d v="2016-05-26T00:00:00"/>
    <x v="1"/>
    <n v="5782480"/>
    <n v="99"/>
    <n v="0.19353535353535353"/>
  </r>
  <r>
    <s v="SpokCity"/>
    <x v="162"/>
    <s v="12281785"/>
    <n v="99"/>
    <n v="99"/>
    <x v="3"/>
    <d v="2016-05-31T00:00:00"/>
    <x v="1"/>
    <n v="5013208"/>
    <n v="99"/>
    <n v="1"/>
  </r>
  <r>
    <s v="COUNTY"/>
    <x v="162"/>
    <s v="12281785"/>
    <n v="99"/>
    <n v="99"/>
    <x v="3"/>
    <d v="2016-05-31T00:00:00"/>
    <x v="1"/>
    <n v="5746150"/>
    <n v="99"/>
    <n v="1"/>
  </r>
  <r>
    <s v="COUNTY"/>
    <x v="162"/>
    <s v="12281785"/>
    <n v="99"/>
    <n v="99"/>
    <x v="3"/>
    <d v="2016-05-31T00:00:00"/>
    <x v="1"/>
    <n v="5768280"/>
    <n v="99"/>
    <n v="1"/>
  </r>
  <r>
    <s v="COUNTY"/>
    <x v="162"/>
    <s v="12281785"/>
    <n v="99"/>
    <n v="99"/>
    <x v="3"/>
    <d v="2016-05-31T00:00:00"/>
    <x v="1"/>
    <n v="5010592"/>
    <n v="99"/>
    <n v="1"/>
  </r>
  <r>
    <s v="SpokCity"/>
    <x v="162"/>
    <s v="12565628"/>
    <n v="99"/>
    <n v="99"/>
    <x v="3"/>
    <d v="2016-06-30T00:00:00"/>
    <x v="2"/>
    <n v="5013208"/>
    <n v="99"/>
    <n v="1"/>
  </r>
  <r>
    <s v="COUNTY"/>
    <x v="162"/>
    <s v="12565628"/>
    <n v="198"/>
    <n v="198"/>
    <x v="3"/>
    <d v="2016-06-30T00:00:00"/>
    <x v="2"/>
    <n v="5782480"/>
    <n v="99"/>
    <n v="2"/>
  </r>
  <r>
    <s v="COUNTY"/>
    <x v="162"/>
    <s v="12565628"/>
    <n v="99"/>
    <n v="99"/>
    <x v="3"/>
    <d v="2016-06-30T00:00:00"/>
    <x v="2"/>
    <n v="5768280"/>
    <n v="99"/>
    <n v="1"/>
  </r>
  <r>
    <s v="COUNTY"/>
    <x v="162"/>
    <s v="12565628"/>
    <n v="198"/>
    <n v="198"/>
    <x v="3"/>
    <d v="2016-06-30T00:00:00"/>
    <x v="2"/>
    <n v="5777930"/>
    <n v="99"/>
    <n v="2"/>
  </r>
  <r>
    <s v="COUNTY"/>
    <x v="162"/>
    <s v="821231"/>
    <n v="229.92"/>
    <n v="229.92"/>
    <x v="3"/>
    <d v="2016-07-14T00:00:00"/>
    <x v="3"/>
    <n v="5784030"/>
    <n v="99"/>
    <n v="2.3224242424242423"/>
  </r>
  <r>
    <s v="SpokCity"/>
    <x v="162"/>
    <s v="12822783"/>
    <n v="99"/>
    <n v="99"/>
    <x v="3"/>
    <d v="2016-07-31T00:00:00"/>
    <x v="3"/>
    <n v="5013208"/>
    <n v="99"/>
    <n v="1"/>
  </r>
  <r>
    <s v="COUNTY"/>
    <x v="162"/>
    <s v="12822783"/>
    <n v="198"/>
    <n v="198"/>
    <x v="3"/>
    <d v="2016-07-31T00:00:00"/>
    <x v="3"/>
    <n v="5782480"/>
    <n v="99"/>
    <n v="2"/>
  </r>
  <r>
    <s v="COUNTY"/>
    <x v="162"/>
    <s v="12822783"/>
    <n v="99"/>
    <n v="99"/>
    <x v="3"/>
    <d v="2016-07-31T00:00:00"/>
    <x v="3"/>
    <n v="5768280"/>
    <n v="99"/>
    <n v="1"/>
  </r>
  <r>
    <s v="COUNTY"/>
    <x v="162"/>
    <s v="12822783"/>
    <n v="198"/>
    <n v="198"/>
    <x v="3"/>
    <d v="2016-07-31T00:00:00"/>
    <x v="3"/>
    <n v="5777930"/>
    <n v="99"/>
    <n v="2"/>
  </r>
  <r>
    <s v="SpokCity"/>
    <x v="162"/>
    <s v="13084370"/>
    <n v="99"/>
    <n v="99"/>
    <x v="3"/>
    <d v="2016-08-31T00:00:00"/>
    <x v="4"/>
    <n v="5013208"/>
    <n v="99"/>
    <n v="1"/>
  </r>
  <r>
    <s v="COUNTY"/>
    <x v="162"/>
    <s v="13084370"/>
    <n v="198"/>
    <n v="198"/>
    <x v="3"/>
    <d v="2016-08-31T00:00:00"/>
    <x v="4"/>
    <n v="5782480"/>
    <n v="99"/>
    <n v="2"/>
  </r>
  <r>
    <s v="COUNTY"/>
    <x v="162"/>
    <s v="13084370"/>
    <n v="99"/>
    <n v="99"/>
    <x v="3"/>
    <d v="2016-08-31T00:00:00"/>
    <x v="4"/>
    <n v="5768280"/>
    <n v="99"/>
    <n v="1"/>
  </r>
  <r>
    <s v="COUNTY"/>
    <x v="162"/>
    <s v="13084370"/>
    <n v="396"/>
    <n v="396"/>
    <x v="3"/>
    <d v="2016-08-31T00:00:00"/>
    <x v="4"/>
    <n v="5784030"/>
    <n v="99"/>
    <n v="4"/>
  </r>
  <r>
    <s v="COUNTY"/>
    <x v="162"/>
    <s v="13084370"/>
    <n v="198"/>
    <n v="198"/>
    <x v="3"/>
    <d v="2016-08-31T00:00:00"/>
    <x v="4"/>
    <n v="5777930"/>
    <n v="99"/>
    <n v="2"/>
  </r>
  <r>
    <s v="SpokCity"/>
    <x v="162"/>
    <s v="13360500"/>
    <n v="99"/>
    <n v="99"/>
    <x v="3"/>
    <d v="2016-09-30T00:00:00"/>
    <x v="5"/>
    <n v="5013208"/>
    <n v="99"/>
    <n v="1"/>
  </r>
  <r>
    <s v="COUNTY"/>
    <x v="162"/>
    <s v="13360500"/>
    <n v="198"/>
    <n v="198"/>
    <x v="3"/>
    <d v="2016-09-30T00:00:00"/>
    <x v="5"/>
    <n v="5782480"/>
    <n v="99"/>
    <n v="2"/>
  </r>
  <r>
    <s v="COUNTY"/>
    <x v="162"/>
    <s v="13360500"/>
    <n v="99"/>
    <n v="99"/>
    <x v="3"/>
    <d v="2016-09-30T00:00:00"/>
    <x v="5"/>
    <n v="5768280"/>
    <n v="99"/>
    <n v="1"/>
  </r>
  <r>
    <s v="COUNTY"/>
    <x v="162"/>
    <s v="13360500"/>
    <n v="396"/>
    <n v="396"/>
    <x v="3"/>
    <d v="2016-09-30T00:00:00"/>
    <x v="5"/>
    <n v="5784030"/>
    <n v="99"/>
    <n v="4"/>
  </r>
  <r>
    <s v="COUNTY"/>
    <x v="162"/>
    <s v="13360500"/>
    <n v="198"/>
    <n v="198"/>
    <x v="3"/>
    <d v="2016-09-30T00:00:00"/>
    <x v="5"/>
    <n v="5777930"/>
    <n v="99"/>
    <n v="2"/>
  </r>
  <r>
    <s v="SpokCity"/>
    <x v="162"/>
    <s v="13629847"/>
    <n v="99"/>
    <n v="99"/>
    <x v="3"/>
    <d v="2016-10-31T00:00:00"/>
    <x v="6"/>
    <n v="5013208"/>
    <n v="99"/>
    <n v="1"/>
  </r>
  <r>
    <s v="COUNTY"/>
    <x v="162"/>
    <s v="13629847"/>
    <n v="198"/>
    <n v="198"/>
    <x v="3"/>
    <d v="2016-10-31T00:00:00"/>
    <x v="6"/>
    <n v="5782480"/>
    <n v="99"/>
    <n v="2"/>
  </r>
  <r>
    <s v="COUNTY"/>
    <x v="162"/>
    <s v="13629847"/>
    <n v="99"/>
    <n v="99"/>
    <x v="3"/>
    <d v="2016-10-31T00:00:00"/>
    <x v="6"/>
    <n v="5768280"/>
    <n v="99"/>
    <n v="1"/>
  </r>
  <r>
    <s v="COUNTY"/>
    <x v="162"/>
    <s v="13629847"/>
    <n v="396"/>
    <n v="396"/>
    <x v="3"/>
    <d v="2016-10-31T00:00:00"/>
    <x v="6"/>
    <n v="5784030"/>
    <n v="99"/>
    <n v="4"/>
  </r>
  <r>
    <s v="COUNTY"/>
    <x v="162"/>
    <s v="13629847"/>
    <n v="198"/>
    <n v="198"/>
    <x v="3"/>
    <d v="2016-10-31T00:00:00"/>
    <x v="6"/>
    <n v="5777930"/>
    <n v="99"/>
    <n v="2"/>
  </r>
  <r>
    <s v="COUNTY"/>
    <x v="162"/>
    <s v="877177"/>
    <n v="23.1"/>
    <n v="23.1"/>
    <x v="3"/>
    <d v="2016-11-07T00:00:00"/>
    <x v="7"/>
    <n v="5782480"/>
    <n v="99"/>
    <n v="0.23333333333333334"/>
  </r>
  <r>
    <s v="COUNTY"/>
    <x v="162"/>
    <s v="883621"/>
    <n v="396"/>
    <n v="396"/>
    <x v="3"/>
    <d v="2016-11-30T00:00:00"/>
    <x v="7"/>
    <n v="5784030"/>
    <n v="99"/>
    <n v="4"/>
  </r>
  <r>
    <s v="SpokCity"/>
    <x v="162"/>
    <s v="13860703"/>
    <n v="99"/>
    <n v="99"/>
    <x v="3"/>
    <d v="2016-11-30T00:00:00"/>
    <x v="7"/>
    <n v="5013208"/>
    <n v="99"/>
    <n v="1"/>
  </r>
  <r>
    <s v="COUNTY"/>
    <x v="162"/>
    <s v="13860703"/>
    <n v="99"/>
    <n v="99"/>
    <x v="3"/>
    <d v="2016-11-30T00:00:00"/>
    <x v="7"/>
    <n v="5746150"/>
    <n v="99"/>
    <n v="1"/>
  </r>
  <r>
    <s v="COUNTY"/>
    <x v="162"/>
    <s v="13860703"/>
    <n v="99"/>
    <n v="99"/>
    <x v="3"/>
    <d v="2016-11-30T00:00:00"/>
    <x v="7"/>
    <n v="5768280"/>
    <n v="99"/>
    <n v="1"/>
  </r>
  <r>
    <s v="COUNTY"/>
    <x v="162"/>
    <s v="13860703"/>
    <n v="396"/>
    <n v="396"/>
    <x v="3"/>
    <d v="2016-11-30T00:00:00"/>
    <x v="7"/>
    <n v="5784030"/>
    <n v="99"/>
    <n v="4"/>
  </r>
  <r>
    <s v="COUNTY"/>
    <x v="162"/>
    <s v="13860703"/>
    <n v="198"/>
    <n v="198"/>
    <x v="3"/>
    <d v="2016-11-30T00:00:00"/>
    <x v="7"/>
    <n v="5777930"/>
    <n v="99"/>
    <n v="2"/>
  </r>
  <r>
    <s v="COUNTY"/>
    <x v="162"/>
    <s v="889705"/>
    <n v="76.64"/>
    <n v="76.64"/>
    <x v="3"/>
    <d v="2016-12-06T00:00:00"/>
    <x v="8"/>
    <n v="5784030"/>
    <n v="99"/>
    <n v="0.77414141414141413"/>
  </r>
  <r>
    <s v="SpokCity"/>
    <x v="162"/>
    <s v="14071088"/>
    <n v="99"/>
    <n v="99"/>
    <x v="3"/>
    <d v="2016-12-31T00:00:00"/>
    <x v="8"/>
    <n v="5013208"/>
    <n v="99"/>
    <n v="1"/>
  </r>
  <r>
    <s v="COUNTY"/>
    <x v="162"/>
    <s v="14071088"/>
    <n v="99"/>
    <n v="99"/>
    <x v="3"/>
    <d v="2016-12-31T00:00:00"/>
    <x v="8"/>
    <n v="5746150"/>
    <n v="99"/>
    <n v="1"/>
  </r>
  <r>
    <s v="COUNTY"/>
    <x v="162"/>
    <s v="14071088"/>
    <n v="99"/>
    <n v="99"/>
    <x v="3"/>
    <d v="2016-12-31T00:00:00"/>
    <x v="8"/>
    <n v="5768280"/>
    <n v="99"/>
    <n v="1"/>
  </r>
  <r>
    <s v="COUNTY"/>
    <x v="162"/>
    <s v="14071088"/>
    <n v="198"/>
    <n v="198"/>
    <x v="3"/>
    <d v="2016-12-31T00:00:00"/>
    <x v="8"/>
    <n v="5777930"/>
    <n v="99"/>
    <n v="2"/>
  </r>
  <r>
    <s v="SpokCity"/>
    <x v="162"/>
    <s v="14319018"/>
    <n v="99"/>
    <n v="99"/>
    <x v="3"/>
    <d v="2017-01-31T00:00:00"/>
    <x v="9"/>
    <n v="5013208"/>
    <n v="99"/>
    <n v="1"/>
  </r>
  <r>
    <s v="COUNTY"/>
    <x v="162"/>
    <s v="14319018"/>
    <n v="99"/>
    <n v="99"/>
    <x v="3"/>
    <d v="2017-01-31T00:00:00"/>
    <x v="9"/>
    <n v="5746150"/>
    <n v="99"/>
    <n v="1"/>
  </r>
  <r>
    <s v="COUNTY"/>
    <x v="162"/>
    <s v="14319018"/>
    <n v="99"/>
    <n v="99"/>
    <x v="3"/>
    <d v="2017-01-31T00:00:00"/>
    <x v="9"/>
    <n v="5768280"/>
    <n v="99"/>
    <n v="1"/>
  </r>
  <r>
    <s v="COUNTY"/>
    <x v="162"/>
    <s v="14319018"/>
    <n v="198"/>
    <n v="198"/>
    <x v="3"/>
    <d v="2017-01-31T00:00:00"/>
    <x v="9"/>
    <n v="5777930"/>
    <n v="99"/>
    <n v="2"/>
  </r>
  <r>
    <s v="SpokCity"/>
    <x v="162"/>
    <s v="14497989"/>
    <n v="99"/>
    <n v="99"/>
    <x v="3"/>
    <d v="2017-02-28T00:00:00"/>
    <x v="10"/>
    <n v="5013208"/>
    <n v="99"/>
    <n v="1"/>
  </r>
  <r>
    <s v="COUNTY"/>
    <x v="162"/>
    <s v="14497989"/>
    <n v="99"/>
    <n v="99"/>
    <x v="3"/>
    <d v="2017-02-28T00:00:00"/>
    <x v="10"/>
    <n v="5746150"/>
    <n v="99"/>
    <n v="1"/>
  </r>
  <r>
    <s v="COUNTY"/>
    <x v="162"/>
    <s v="14497989"/>
    <n v="99"/>
    <n v="99"/>
    <x v="3"/>
    <d v="2017-02-28T00:00:00"/>
    <x v="10"/>
    <n v="5768280"/>
    <n v="99"/>
    <n v="1"/>
  </r>
  <r>
    <s v="COUNTY"/>
    <x v="162"/>
    <s v="14497989"/>
    <n v="198"/>
    <n v="198"/>
    <x v="3"/>
    <d v="2017-02-28T00:00:00"/>
    <x v="10"/>
    <n v="5777930"/>
    <n v="99"/>
    <n v="2"/>
  </r>
  <r>
    <s v="COUNTY"/>
    <x v="162"/>
    <s v="937263"/>
    <n v="-39.6"/>
    <n v="39.6"/>
    <x v="3"/>
    <d v="2017-03-01T00:00:00"/>
    <x v="11"/>
    <n v="5746150"/>
    <n v="99"/>
    <n v="-0.4"/>
  </r>
  <r>
    <s v="COUNTY"/>
    <x v="162"/>
    <s v="937264"/>
    <n v="-99"/>
    <n v="99"/>
    <x v="3"/>
    <d v="2017-03-01T00:00:00"/>
    <x v="11"/>
    <n v="5746150"/>
    <n v="99"/>
    <n v="-1"/>
  </r>
  <r>
    <s v="COUNTY"/>
    <x v="162"/>
    <s v="937265"/>
    <n v="-99"/>
    <n v="99"/>
    <x v="3"/>
    <d v="2017-03-01T00:00:00"/>
    <x v="11"/>
    <n v="5746150"/>
    <n v="99"/>
    <n v="-1"/>
  </r>
  <r>
    <s v="COUNTY"/>
    <x v="162"/>
    <s v="937266"/>
    <n v="-99"/>
    <n v="99"/>
    <x v="3"/>
    <d v="2017-03-01T00:00:00"/>
    <x v="11"/>
    <n v="5746150"/>
    <n v="99"/>
    <n v="-1"/>
  </r>
  <r>
    <s v="COUNTY"/>
    <x v="162"/>
    <s v="933908"/>
    <n v="67.06"/>
    <n v="67.06"/>
    <x v="3"/>
    <d v="2017-03-21T00:00:00"/>
    <x v="11"/>
    <n v="5777930"/>
    <n v="99"/>
    <n v="0.67737373737373741"/>
  </r>
  <r>
    <s v="COUNTY"/>
    <x v="162"/>
    <s v="933914"/>
    <n v="31.94"/>
    <n v="31.94"/>
    <x v="3"/>
    <d v="2017-03-22T00:00:00"/>
    <x v="11"/>
    <n v="5791520"/>
    <n v="99"/>
    <n v="0.32262626262626265"/>
  </r>
  <r>
    <s v="COUNTY"/>
    <x v="162"/>
    <s v="937271"/>
    <n v="31.94"/>
    <n v="31.94"/>
    <x v="3"/>
    <d v="2017-03-22T00:00:00"/>
    <x v="11"/>
    <n v="5746150"/>
    <n v="99"/>
    <n v="0.32262626262626265"/>
  </r>
  <r>
    <s v="SpokCity"/>
    <x v="162"/>
    <s v="14767594"/>
    <n v="99"/>
    <n v="99"/>
    <x v="3"/>
    <d v="2017-03-31T00:00:00"/>
    <x v="11"/>
    <n v="5013208"/>
    <n v="99"/>
    <n v="1"/>
  </r>
  <r>
    <s v="COUNTY"/>
    <x v="162"/>
    <s v="14767594"/>
    <n v="99"/>
    <n v="99"/>
    <x v="3"/>
    <d v="2017-03-31T00:00:00"/>
    <x v="11"/>
    <n v="5768280"/>
    <n v="99"/>
    <n v="1"/>
  </r>
  <r>
    <s v="COUNTY"/>
    <x v="162"/>
    <s v="14767594"/>
    <n v="99"/>
    <n v="99"/>
    <x v="3"/>
    <d v="2017-03-31T00:00:00"/>
    <x v="11"/>
    <n v="5010592"/>
    <n v="99"/>
    <n v="1"/>
  </r>
  <r>
    <s v="COUNTY"/>
    <x v="163"/>
    <s v="781452"/>
    <n v="-178.25"/>
    <n v="178.25"/>
    <x v="3"/>
    <d v="2016-04-13T00:00:00"/>
    <x v="0"/>
    <n v="5012106"/>
    <n v="5.75"/>
    <n v="-31"/>
  </r>
  <r>
    <s v="COUNTY"/>
    <x v="163"/>
    <s v="790442"/>
    <n v="69"/>
    <n v="69"/>
    <x v="3"/>
    <d v="2016-04-29T00:00:00"/>
    <x v="0"/>
    <n v="5011637"/>
    <n v="5.75"/>
    <n v="12"/>
  </r>
  <r>
    <s v="COUNTY"/>
    <x v="163"/>
    <s v="790443"/>
    <n v="34.5"/>
    <n v="34.5"/>
    <x v="3"/>
    <d v="2016-04-29T00:00:00"/>
    <x v="0"/>
    <n v="5757000"/>
    <n v="5.75"/>
    <n v="6"/>
  </r>
  <r>
    <s v="COUNTY"/>
    <x v="163"/>
    <s v="790444"/>
    <n v="172.5"/>
    <n v="172.5"/>
    <x v="3"/>
    <d v="2016-04-29T00:00:00"/>
    <x v="0"/>
    <n v="5011614"/>
    <n v="5.75"/>
    <n v="30"/>
  </r>
  <r>
    <s v="COUNTY"/>
    <x v="163"/>
    <s v="790445"/>
    <n v="23"/>
    <n v="23"/>
    <x v="3"/>
    <d v="2016-04-29T00:00:00"/>
    <x v="0"/>
    <n v="5009737"/>
    <n v="5.75"/>
    <n v="4"/>
  </r>
  <r>
    <s v="COUNTY"/>
    <x v="163"/>
    <s v="790446"/>
    <n v="155.25"/>
    <n v="155.25"/>
    <x v="3"/>
    <d v="2016-04-29T00:00:00"/>
    <x v="0"/>
    <n v="5780440"/>
    <n v="5.75"/>
    <n v="27"/>
  </r>
  <r>
    <s v="COUNTY"/>
    <x v="163"/>
    <s v="803662"/>
    <n v="34.5"/>
    <n v="34.5"/>
    <x v="3"/>
    <d v="2016-05-31T00:00:00"/>
    <x v="1"/>
    <n v="5011782"/>
    <n v="5.75"/>
    <n v="6"/>
  </r>
  <r>
    <s v="COUNTY"/>
    <x v="163"/>
    <s v="803663"/>
    <n v="178.25"/>
    <n v="178.25"/>
    <x v="3"/>
    <d v="2016-05-31T00:00:00"/>
    <x v="1"/>
    <n v="5757000"/>
    <n v="5.75"/>
    <n v="31"/>
  </r>
  <r>
    <s v="COUNTY"/>
    <x v="163"/>
    <s v="803664"/>
    <n v="103.5"/>
    <n v="103.5"/>
    <x v="3"/>
    <d v="2016-05-31T00:00:00"/>
    <x v="1"/>
    <n v="5011614"/>
    <n v="5.75"/>
    <n v="18"/>
  </r>
  <r>
    <s v="COUNTY"/>
    <x v="163"/>
    <s v="803665"/>
    <n v="178.25"/>
    <n v="178.25"/>
    <x v="3"/>
    <d v="2016-05-31T00:00:00"/>
    <x v="1"/>
    <n v="5780440"/>
    <n v="5.75"/>
    <n v="31"/>
  </r>
  <r>
    <s v="COUNTY"/>
    <x v="163"/>
    <s v="803666"/>
    <n v="17.25"/>
    <n v="17.25"/>
    <x v="3"/>
    <d v="2016-05-31T00:00:00"/>
    <x v="1"/>
    <n v="5010453"/>
    <n v="5.75"/>
    <n v="3"/>
  </r>
  <r>
    <s v="COUNTY"/>
    <x v="163"/>
    <s v="803667"/>
    <n v="23"/>
    <n v="23"/>
    <x v="3"/>
    <d v="2016-05-31T00:00:00"/>
    <x v="1"/>
    <n v="5781960"/>
    <n v="5.75"/>
    <n v="4"/>
  </r>
  <r>
    <s v="COUNTY"/>
    <x v="163"/>
    <s v="816910"/>
    <n v="172.5"/>
    <n v="172.5"/>
    <x v="3"/>
    <d v="2016-06-28T00:00:00"/>
    <x v="2"/>
    <n v="5780440"/>
    <n v="5.75"/>
    <n v="30"/>
  </r>
  <r>
    <s v="COUNTY"/>
    <x v="163"/>
    <s v="817112"/>
    <n v="11.5"/>
    <n v="11.5"/>
    <x v="3"/>
    <d v="2016-06-28T00:00:00"/>
    <x v="2"/>
    <n v="5776590"/>
    <n v="5.75"/>
    <n v="2"/>
  </r>
  <r>
    <s v="COUNTY"/>
    <x v="163"/>
    <s v="829693"/>
    <n v="57.5"/>
    <n v="57.5"/>
    <x v="3"/>
    <d v="2016-07-29T00:00:00"/>
    <x v="3"/>
    <n v="5011614"/>
    <n v="5.75"/>
    <n v="10"/>
  </r>
  <r>
    <s v="COUNTY"/>
    <x v="163"/>
    <s v="829694"/>
    <n v="34.5"/>
    <n v="34.5"/>
    <x v="3"/>
    <d v="2016-07-29T00:00:00"/>
    <x v="3"/>
    <n v="5776590"/>
    <n v="5.75"/>
    <n v="6"/>
  </r>
  <r>
    <s v="COUNTY"/>
    <x v="163"/>
    <s v="829695"/>
    <n v="51.75"/>
    <n v="51.75"/>
    <x v="3"/>
    <d v="2016-07-29T00:00:00"/>
    <x v="3"/>
    <n v="5784060"/>
    <n v="5.75"/>
    <n v="9"/>
  </r>
  <r>
    <s v="COUNTY"/>
    <x v="163"/>
    <s v="829696"/>
    <n v="40.25"/>
    <n v="40.25"/>
    <x v="3"/>
    <d v="2016-07-29T00:00:00"/>
    <x v="3"/>
    <n v="5784130"/>
    <n v="5.75"/>
    <n v="7"/>
  </r>
  <r>
    <s v="AWH"/>
    <x v="163"/>
    <s v="829697"/>
    <n v="23"/>
    <n v="23"/>
    <x v="3"/>
    <d v="2016-07-29T00:00:00"/>
    <x v="3"/>
    <n v="5011595"/>
    <n v="5.75"/>
    <n v="4"/>
  </r>
  <r>
    <s v="COUNTY"/>
    <x v="163"/>
    <s v="829943"/>
    <n v="178.25"/>
    <n v="178.25"/>
    <x v="3"/>
    <d v="2016-07-29T00:00:00"/>
    <x v="3"/>
    <n v="5780440"/>
    <n v="5.75"/>
    <n v="31"/>
  </r>
  <r>
    <s v="COUNTY"/>
    <x v="163"/>
    <s v="829944"/>
    <n v="23"/>
    <n v="23"/>
    <x v="3"/>
    <d v="2016-07-29T00:00:00"/>
    <x v="3"/>
    <n v="5784630"/>
    <n v="5.75"/>
    <n v="4"/>
  </r>
  <r>
    <s v="COUNTY"/>
    <x v="163"/>
    <s v="844637"/>
    <n v="17.25"/>
    <n v="17.25"/>
    <x v="3"/>
    <d v="2016-08-30T00:00:00"/>
    <x v="4"/>
    <n v="5784630"/>
    <n v="5.75"/>
    <n v="3"/>
  </r>
  <r>
    <s v="COUNTY"/>
    <x v="163"/>
    <s v="844638"/>
    <n v="40.25"/>
    <n v="40.25"/>
    <x v="3"/>
    <d v="2016-08-30T00:00:00"/>
    <x v="4"/>
    <n v="5785100"/>
    <n v="5.75"/>
    <n v="7"/>
  </r>
  <r>
    <s v="COUNTY"/>
    <x v="163"/>
    <s v="844639"/>
    <n v="92"/>
    <n v="92"/>
    <x v="3"/>
    <d v="2016-08-30T00:00:00"/>
    <x v="4"/>
    <n v="5777930"/>
    <n v="5.75"/>
    <n v="16"/>
  </r>
  <r>
    <s v="COUNTY"/>
    <x v="163"/>
    <s v="845640"/>
    <n v="34.5"/>
    <n v="34.5"/>
    <x v="3"/>
    <d v="2016-08-30T00:00:00"/>
    <x v="4"/>
    <n v="5011582"/>
    <n v="5.75"/>
    <n v="6"/>
  </r>
  <r>
    <s v="COUNTY"/>
    <x v="163"/>
    <s v="845641"/>
    <n v="178.25"/>
    <n v="178.25"/>
    <x v="3"/>
    <d v="2016-08-30T00:00:00"/>
    <x v="4"/>
    <n v="5780440"/>
    <n v="5.75"/>
    <n v="31"/>
  </r>
  <r>
    <s v="COUNTY"/>
    <x v="163"/>
    <s v="860228"/>
    <n v="172.5"/>
    <n v="172.5"/>
    <x v="3"/>
    <d v="2016-09-28T00:00:00"/>
    <x v="5"/>
    <n v="5011582"/>
    <n v="5.75"/>
    <n v="30"/>
  </r>
  <r>
    <s v="COUNTY"/>
    <x v="163"/>
    <s v="860236"/>
    <n v="172.5"/>
    <n v="172.5"/>
    <x v="3"/>
    <d v="2016-09-28T00:00:00"/>
    <x v="5"/>
    <n v="5780440"/>
    <n v="5.75"/>
    <n v="30"/>
  </r>
  <r>
    <s v="COUNTY"/>
    <x v="163"/>
    <s v="860297"/>
    <n v="5.75"/>
    <n v="5.75"/>
    <x v="3"/>
    <d v="2016-09-28T00:00:00"/>
    <x v="5"/>
    <n v="5787100"/>
    <n v="5.75"/>
    <n v="1"/>
  </r>
  <r>
    <s v="COUNTY"/>
    <x v="163"/>
    <s v="860298"/>
    <n v="5.75"/>
    <n v="5.75"/>
    <x v="3"/>
    <d v="2016-09-28T00:00:00"/>
    <x v="5"/>
    <n v="5771980"/>
    <n v="5.75"/>
    <n v="1"/>
  </r>
  <r>
    <s v="COUNTY"/>
    <x v="163"/>
    <s v="872554"/>
    <n v="17.25"/>
    <n v="17.25"/>
    <x v="3"/>
    <d v="2016-10-28T00:00:00"/>
    <x v="6"/>
    <n v="5787100"/>
    <n v="5.75"/>
    <n v="3"/>
  </r>
  <r>
    <s v="COUNTY"/>
    <x v="163"/>
    <s v="872555"/>
    <n v="28.75"/>
    <n v="28.75"/>
    <x v="3"/>
    <d v="2016-10-28T00:00:00"/>
    <x v="6"/>
    <n v="5787180"/>
    <n v="5.75"/>
    <n v="5"/>
  </r>
  <r>
    <s v="COUNTY"/>
    <x v="163"/>
    <s v="873885"/>
    <n v="178.25"/>
    <n v="178.25"/>
    <x v="3"/>
    <d v="2016-10-28T00:00:00"/>
    <x v="6"/>
    <n v="5011582"/>
    <n v="5.75"/>
    <n v="31"/>
  </r>
  <r>
    <s v="COUNTY"/>
    <x v="163"/>
    <s v="873934"/>
    <n v="178.25"/>
    <n v="178.25"/>
    <x v="3"/>
    <d v="2016-10-28T00:00:00"/>
    <x v="6"/>
    <n v="5780440"/>
    <n v="5.75"/>
    <n v="31"/>
  </r>
  <r>
    <s v="COUNTY"/>
    <x v="163"/>
    <s v="886620"/>
    <n v="80.5"/>
    <n v="80.5"/>
    <x v="3"/>
    <d v="2016-11-29T00:00:00"/>
    <x v="7"/>
    <n v="5010789"/>
    <n v="5.75"/>
    <n v="14"/>
  </r>
  <r>
    <s v="COUNTY"/>
    <x v="163"/>
    <s v="886625"/>
    <n v="86.25"/>
    <n v="86.25"/>
    <x v="3"/>
    <d v="2016-11-29T00:00:00"/>
    <x v="7"/>
    <n v="5780440"/>
    <n v="5.75"/>
    <n v="15"/>
  </r>
  <r>
    <s v="COUNTY"/>
    <x v="163"/>
    <s v="886627"/>
    <n v="17.25"/>
    <n v="17.25"/>
    <x v="3"/>
    <d v="2016-11-29T00:00:00"/>
    <x v="7"/>
    <n v="5788290"/>
    <n v="5.75"/>
    <n v="3"/>
  </r>
  <r>
    <s v="COUNTY"/>
    <x v="163"/>
    <s v="886628"/>
    <n v="28.75"/>
    <n v="28.75"/>
    <x v="3"/>
    <d v="2016-11-29T00:00:00"/>
    <x v="7"/>
    <n v="5788420"/>
    <n v="5.75"/>
    <n v="5"/>
  </r>
  <r>
    <s v="COUNTY"/>
    <x v="163"/>
    <s v="888037"/>
    <n v="172.5"/>
    <n v="172.5"/>
    <x v="3"/>
    <d v="2016-11-29T00:00:00"/>
    <x v="7"/>
    <n v="5011582"/>
    <n v="5.75"/>
    <n v="30"/>
  </r>
  <r>
    <s v="COUNTY"/>
    <x v="163"/>
    <s v="888049"/>
    <n v="172.5"/>
    <n v="172.5"/>
    <x v="3"/>
    <d v="2016-11-29T00:00:00"/>
    <x v="7"/>
    <n v="5787940"/>
    <n v="5.75"/>
    <n v="30"/>
  </r>
  <r>
    <s v="COUNTY"/>
    <x v="163"/>
    <s v="898384"/>
    <n v="115"/>
    <n v="115"/>
    <x v="3"/>
    <d v="2016-12-29T00:00:00"/>
    <x v="8"/>
    <n v="5011582"/>
    <n v="5.75"/>
    <n v="20"/>
  </r>
  <r>
    <s v="COUNTY"/>
    <x v="163"/>
    <s v="898389"/>
    <n v="34.5"/>
    <n v="34.5"/>
    <x v="3"/>
    <d v="2016-12-29T00:00:00"/>
    <x v="8"/>
    <n v="5787940"/>
    <n v="5.75"/>
    <n v="6"/>
  </r>
  <r>
    <s v="AWH"/>
    <x v="163"/>
    <s v="898821"/>
    <n v="115"/>
    <n v="115"/>
    <x v="3"/>
    <d v="2016-12-30T00:00:00"/>
    <x v="8"/>
    <n v="5011595"/>
    <n v="5.75"/>
    <n v="20"/>
  </r>
  <r>
    <s v="AWH"/>
    <x v="163"/>
    <s v="913976"/>
    <n v="23"/>
    <n v="23"/>
    <x v="3"/>
    <d v="2017-01-27T00:00:00"/>
    <x v="9"/>
    <n v="5011595"/>
    <n v="5.75"/>
    <n v="4"/>
  </r>
  <r>
    <s v="COUNTY"/>
    <x v="163"/>
    <s v="915874"/>
    <n v="69"/>
    <n v="69"/>
    <x v="3"/>
    <d v="2017-01-27T00:00:00"/>
    <x v="9"/>
    <n v="5789950"/>
    <n v="5.75"/>
    <n v="12"/>
  </r>
  <r>
    <s v="COUNTY"/>
    <x v="163"/>
    <s v="925225"/>
    <n v="161"/>
    <n v="161"/>
    <x v="3"/>
    <d v="2017-02-27T00:00:00"/>
    <x v="10"/>
    <n v="5789950"/>
    <n v="5.75"/>
    <n v="28"/>
  </r>
  <r>
    <s v="COUNTY"/>
    <x v="163"/>
    <s v="938662"/>
    <n v="34.5"/>
    <n v="34.5"/>
    <x v="3"/>
    <d v="2017-03-31T00:00:00"/>
    <x v="11"/>
    <n v="5789950"/>
    <n v="5.75"/>
    <n v="6"/>
  </r>
  <r>
    <s v="COUNTY"/>
    <x v="163"/>
    <s v="938666"/>
    <n v="40.25"/>
    <n v="40.25"/>
    <x v="3"/>
    <d v="2017-03-31T00:00:00"/>
    <x v="11"/>
    <n v="5791240"/>
    <n v="5.75"/>
    <n v="7"/>
  </r>
  <r>
    <s v="COUNTY"/>
    <x v="163"/>
    <s v="938667"/>
    <n v="63.25"/>
    <n v="63.25"/>
    <x v="3"/>
    <d v="2017-03-31T00:00:00"/>
    <x v="11"/>
    <n v="5791480"/>
    <n v="5.75"/>
    <n v="11"/>
  </r>
  <r>
    <s v="COUNTY"/>
    <x v="163"/>
    <s v="938738"/>
    <n v="5.75"/>
    <n v="5.75"/>
    <x v="3"/>
    <d v="2017-03-31T00:00:00"/>
    <x v="11"/>
    <n v="5764590"/>
    <n v="5.75"/>
    <n v="1"/>
  </r>
  <r>
    <s v="COUNTY"/>
    <x v="163"/>
    <s v="938756"/>
    <n v="178.25"/>
    <n v="178.25"/>
    <x v="3"/>
    <d v="2017-03-31T00:00:00"/>
    <x v="11"/>
    <n v="5791090"/>
    <n v="5.75"/>
    <n v="31"/>
  </r>
  <r>
    <s v="COUNTY"/>
    <x v="164"/>
    <s v="782358"/>
    <n v="24"/>
    <n v="24"/>
    <x v="3"/>
    <d v="2016-04-01T00:00:00"/>
    <x v="0"/>
    <n v="5014191"/>
    <n v="24"/>
    <n v="1"/>
  </r>
  <r>
    <s v="COUNTY"/>
    <x v="164"/>
    <s v="782366"/>
    <n v="24"/>
    <n v="24"/>
    <x v="3"/>
    <d v="2016-04-01T00:00:00"/>
    <x v="0"/>
    <n v="5011575"/>
    <n v="24"/>
    <n v="1"/>
  </r>
  <r>
    <s v="COUNTY"/>
    <x v="164"/>
    <s v="782385"/>
    <n v="24"/>
    <n v="24"/>
    <x v="3"/>
    <d v="2016-04-04T00:00:00"/>
    <x v="0"/>
    <n v="5011582"/>
    <n v="24"/>
    <n v="1"/>
  </r>
  <r>
    <s v="COUNTY"/>
    <x v="164"/>
    <s v="782388"/>
    <n v="24"/>
    <n v="24"/>
    <x v="3"/>
    <d v="2016-04-04T00:00:00"/>
    <x v="0"/>
    <n v="5011577"/>
    <n v="24"/>
    <n v="1"/>
  </r>
  <r>
    <s v="AWH"/>
    <x v="164"/>
    <s v="782400"/>
    <n v="24"/>
    <n v="24"/>
    <x v="3"/>
    <d v="2016-04-04T00:00:00"/>
    <x v="0"/>
    <n v="5012682"/>
    <n v="24"/>
    <n v="1"/>
  </r>
  <r>
    <s v="COUNTY"/>
    <x v="164"/>
    <s v="782414"/>
    <n v="24"/>
    <n v="24"/>
    <x v="3"/>
    <d v="2016-04-05T00:00:00"/>
    <x v="0"/>
    <n v="5708310"/>
    <n v="24"/>
    <n v="1"/>
  </r>
  <r>
    <s v="COUNTY"/>
    <x v="164"/>
    <s v="782417"/>
    <n v="24"/>
    <n v="24"/>
    <x v="3"/>
    <d v="2016-04-05T00:00:00"/>
    <x v="0"/>
    <n v="5729870"/>
    <n v="24"/>
    <n v="1"/>
  </r>
  <r>
    <s v="COUNTY"/>
    <x v="164"/>
    <s v="782420"/>
    <n v="24"/>
    <n v="24"/>
    <x v="3"/>
    <d v="2016-04-05T00:00:00"/>
    <x v="0"/>
    <n v="5732040"/>
    <n v="24"/>
    <n v="1"/>
  </r>
  <r>
    <s v="COUNTY"/>
    <x v="164"/>
    <s v="782439"/>
    <n v="24"/>
    <n v="24"/>
    <x v="3"/>
    <d v="2016-04-05T00:00:00"/>
    <x v="0"/>
    <n v="5011614"/>
    <n v="24"/>
    <n v="1"/>
  </r>
  <r>
    <s v="COUNTY"/>
    <x v="164"/>
    <s v="782451"/>
    <n v="24"/>
    <n v="24"/>
    <x v="3"/>
    <d v="2016-04-06T00:00:00"/>
    <x v="0"/>
    <n v="5011625"/>
    <n v="24"/>
    <n v="1"/>
  </r>
  <r>
    <s v="COUNTY"/>
    <x v="164"/>
    <s v="782482"/>
    <n v="24"/>
    <n v="24"/>
    <x v="3"/>
    <d v="2016-04-07T00:00:00"/>
    <x v="0"/>
    <n v="5708310"/>
    <n v="24"/>
    <n v="1"/>
  </r>
  <r>
    <s v="COUNTY"/>
    <x v="164"/>
    <s v="782487"/>
    <n v="24"/>
    <n v="24"/>
    <x v="3"/>
    <d v="2016-04-07T00:00:00"/>
    <x v="0"/>
    <n v="5011572"/>
    <n v="24"/>
    <n v="1"/>
  </r>
  <r>
    <s v="COUNTY"/>
    <x v="164"/>
    <s v="782490"/>
    <n v="24"/>
    <n v="24"/>
    <x v="3"/>
    <d v="2016-04-07T00:00:00"/>
    <x v="0"/>
    <n v="5011577"/>
    <n v="24"/>
    <n v="1"/>
  </r>
  <r>
    <s v="COUNTY"/>
    <x v="164"/>
    <s v="782502"/>
    <n v="24"/>
    <n v="24"/>
    <x v="3"/>
    <d v="2016-04-08T00:00:00"/>
    <x v="0"/>
    <n v="5011575"/>
    <n v="24"/>
    <n v="1"/>
  </r>
  <r>
    <s v="COUNTY"/>
    <x v="164"/>
    <s v="782525"/>
    <n v="24"/>
    <n v="24"/>
    <x v="3"/>
    <d v="2016-04-08T00:00:00"/>
    <x v="0"/>
    <n v="5011614"/>
    <n v="24"/>
    <n v="1"/>
  </r>
  <r>
    <s v="COUNTY"/>
    <x v="164"/>
    <s v="785302"/>
    <n v="24"/>
    <n v="24"/>
    <x v="3"/>
    <d v="2016-04-11T00:00:00"/>
    <x v="0"/>
    <n v="5011577"/>
    <n v="24"/>
    <n v="1"/>
  </r>
  <r>
    <s v="COUNTY"/>
    <x v="164"/>
    <s v="785330"/>
    <n v="24"/>
    <n v="24"/>
    <x v="3"/>
    <d v="2016-04-11T00:00:00"/>
    <x v="0"/>
    <n v="5011582"/>
    <n v="24"/>
    <n v="1"/>
  </r>
  <r>
    <s v="AWH"/>
    <x v="164"/>
    <s v="785374"/>
    <n v="24"/>
    <n v="24"/>
    <x v="3"/>
    <d v="2016-04-11T00:00:00"/>
    <x v="0"/>
    <n v="5011595"/>
    <n v="24"/>
    <n v="1"/>
  </r>
  <r>
    <s v="COUNTY"/>
    <x v="164"/>
    <s v="785402"/>
    <n v="24"/>
    <n v="24"/>
    <x v="3"/>
    <d v="2016-04-12T00:00:00"/>
    <x v="0"/>
    <n v="5708310"/>
    <n v="24"/>
    <n v="1"/>
  </r>
  <r>
    <s v="COUNTY"/>
    <x v="164"/>
    <s v="785405"/>
    <n v="24"/>
    <n v="24"/>
    <x v="3"/>
    <d v="2016-04-12T00:00:00"/>
    <x v="0"/>
    <n v="5011614"/>
    <n v="24"/>
    <n v="1"/>
  </r>
  <r>
    <s v="COUNTY"/>
    <x v="164"/>
    <s v="785415"/>
    <n v="24"/>
    <n v="24"/>
    <x v="3"/>
    <d v="2016-04-12T00:00:00"/>
    <x v="0"/>
    <n v="5732040"/>
    <n v="24"/>
    <n v="1"/>
  </r>
  <r>
    <s v="COUNTY"/>
    <x v="164"/>
    <s v="786621"/>
    <n v="24"/>
    <n v="24"/>
    <x v="3"/>
    <d v="2016-04-14T00:00:00"/>
    <x v="0"/>
    <n v="5708310"/>
    <n v="24"/>
    <n v="1"/>
  </r>
  <r>
    <s v="COUNTY"/>
    <x v="164"/>
    <s v="786624"/>
    <n v="24"/>
    <n v="24"/>
    <x v="3"/>
    <d v="2016-04-14T00:00:00"/>
    <x v="0"/>
    <n v="5011572"/>
    <n v="24"/>
    <n v="1"/>
  </r>
  <r>
    <s v="COUNTY"/>
    <x v="164"/>
    <s v="786627"/>
    <n v="24"/>
    <n v="24"/>
    <x v="3"/>
    <d v="2016-04-14T00:00:00"/>
    <x v="0"/>
    <n v="5011577"/>
    <n v="24"/>
    <n v="1"/>
  </r>
  <r>
    <s v="COUNTY"/>
    <x v="164"/>
    <s v="786751"/>
    <n v="24"/>
    <n v="24"/>
    <x v="3"/>
    <d v="2016-04-15T00:00:00"/>
    <x v="0"/>
    <n v="5011614"/>
    <n v="24"/>
    <n v="1"/>
  </r>
  <r>
    <s v="COUNTY"/>
    <x v="164"/>
    <s v="786755"/>
    <n v="24"/>
    <n v="24"/>
    <x v="3"/>
    <d v="2016-04-15T00:00:00"/>
    <x v="0"/>
    <n v="5011575"/>
    <n v="24"/>
    <n v="1"/>
  </r>
  <r>
    <s v="COUNTY"/>
    <x v="164"/>
    <s v="786904"/>
    <n v="24"/>
    <n v="24"/>
    <x v="3"/>
    <d v="2016-04-18T00:00:00"/>
    <x v="0"/>
    <n v="5011582"/>
    <n v="24"/>
    <n v="1"/>
  </r>
  <r>
    <s v="COUNTY"/>
    <x v="164"/>
    <s v="786937"/>
    <n v="24"/>
    <n v="24"/>
    <x v="3"/>
    <d v="2016-04-18T00:00:00"/>
    <x v="0"/>
    <n v="5011577"/>
    <n v="24"/>
    <n v="1"/>
  </r>
  <r>
    <s v="COUNTY"/>
    <x v="164"/>
    <s v="786984"/>
    <n v="24"/>
    <n v="24"/>
    <x v="3"/>
    <d v="2016-04-19T00:00:00"/>
    <x v="0"/>
    <n v="5708310"/>
    <n v="24"/>
    <n v="1"/>
  </r>
  <r>
    <s v="COUNTY"/>
    <x v="164"/>
    <s v="786990"/>
    <n v="24"/>
    <n v="24"/>
    <x v="3"/>
    <d v="2016-04-19T00:00:00"/>
    <x v="0"/>
    <n v="5732040"/>
    <n v="24"/>
    <n v="1"/>
  </r>
  <r>
    <s v="COUNTY"/>
    <x v="164"/>
    <s v="786993"/>
    <n v="24"/>
    <n v="24"/>
    <x v="3"/>
    <d v="2016-04-19T00:00:00"/>
    <x v="0"/>
    <n v="5729870"/>
    <n v="24"/>
    <n v="1"/>
  </r>
  <r>
    <s v="COUNTY"/>
    <x v="164"/>
    <s v="787014"/>
    <n v="24"/>
    <n v="24"/>
    <x v="3"/>
    <d v="2016-04-19T00:00:00"/>
    <x v="0"/>
    <n v="5011614"/>
    <n v="24"/>
    <n v="1"/>
  </r>
  <r>
    <s v="COUNTY"/>
    <x v="164"/>
    <s v="788181"/>
    <n v="24"/>
    <n v="24"/>
    <x v="3"/>
    <d v="2016-04-20T00:00:00"/>
    <x v="0"/>
    <n v="5011625"/>
    <n v="24"/>
    <n v="1"/>
  </r>
  <r>
    <s v="COUNTY"/>
    <x v="164"/>
    <s v="788205"/>
    <n v="24"/>
    <n v="24"/>
    <x v="3"/>
    <d v="2016-04-21T00:00:00"/>
    <x v="0"/>
    <n v="5011577"/>
    <n v="24"/>
    <n v="1"/>
  </r>
  <r>
    <s v="COUNTY"/>
    <x v="164"/>
    <s v="788208"/>
    <n v="24"/>
    <n v="24"/>
    <x v="3"/>
    <d v="2016-04-21T00:00:00"/>
    <x v="0"/>
    <n v="5011572"/>
    <n v="24"/>
    <n v="1"/>
  </r>
  <r>
    <s v="COUNTY"/>
    <x v="164"/>
    <s v="788305"/>
    <n v="24"/>
    <n v="24"/>
    <x v="3"/>
    <d v="2016-04-21T00:00:00"/>
    <x v="0"/>
    <n v="5708310"/>
    <n v="24"/>
    <n v="1"/>
  </r>
  <r>
    <s v="COUNTY"/>
    <x v="164"/>
    <s v="788331"/>
    <n v="24"/>
    <n v="24"/>
    <x v="3"/>
    <d v="2016-04-22T00:00:00"/>
    <x v="0"/>
    <n v="5014191"/>
    <n v="24"/>
    <n v="1"/>
  </r>
  <r>
    <s v="COUNTY"/>
    <x v="164"/>
    <s v="788333"/>
    <n v="24"/>
    <n v="24"/>
    <x v="3"/>
    <d v="2016-04-22T00:00:00"/>
    <x v="0"/>
    <n v="5011575"/>
    <n v="24"/>
    <n v="1"/>
  </r>
  <r>
    <s v="COUNTY"/>
    <x v="164"/>
    <s v="788343"/>
    <n v="24"/>
    <n v="24"/>
    <x v="3"/>
    <d v="2016-04-22T00:00:00"/>
    <x v="0"/>
    <n v="5011614"/>
    <n v="24"/>
    <n v="1"/>
  </r>
  <r>
    <s v="AWH"/>
    <x v="164"/>
    <s v="788357"/>
    <n v="24"/>
    <n v="24"/>
    <x v="3"/>
    <d v="2016-04-25T00:00:00"/>
    <x v="0"/>
    <n v="5012682"/>
    <n v="24"/>
    <n v="1"/>
  </r>
  <r>
    <s v="COUNTY"/>
    <x v="164"/>
    <s v="788360"/>
    <n v="24"/>
    <n v="24"/>
    <x v="3"/>
    <d v="2016-04-25T00:00:00"/>
    <x v="0"/>
    <n v="5011582"/>
    <n v="24"/>
    <n v="1"/>
  </r>
  <r>
    <s v="COUNTY"/>
    <x v="164"/>
    <s v="788383"/>
    <n v="24"/>
    <n v="24"/>
    <x v="3"/>
    <d v="2016-04-26T00:00:00"/>
    <x v="0"/>
    <n v="5011614"/>
    <n v="24"/>
    <n v="1"/>
  </r>
  <r>
    <s v="COUNTY"/>
    <x v="164"/>
    <s v="788404"/>
    <n v="24"/>
    <n v="24"/>
    <x v="3"/>
    <d v="2016-04-26T00:00:00"/>
    <x v="0"/>
    <n v="5708310"/>
    <n v="24"/>
    <n v="1"/>
  </r>
  <r>
    <s v="COUNTY"/>
    <x v="164"/>
    <s v="788407"/>
    <n v="24"/>
    <n v="24"/>
    <x v="3"/>
    <d v="2016-04-26T00:00:00"/>
    <x v="0"/>
    <n v="5011577"/>
    <n v="24"/>
    <n v="1"/>
  </r>
  <r>
    <s v="COUNTY"/>
    <x v="164"/>
    <s v="788410"/>
    <n v="24"/>
    <n v="24"/>
    <x v="3"/>
    <d v="2016-04-26T00:00:00"/>
    <x v="0"/>
    <n v="5732040"/>
    <n v="24"/>
    <n v="1"/>
  </r>
  <r>
    <s v="COUNTY"/>
    <x v="164"/>
    <s v="788457"/>
    <n v="24"/>
    <n v="24"/>
    <x v="3"/>
    <d v="2016-04-28T00:00:00"/>
    <x v="0"/>
    <n v="5708310"/>
    <n v="24"/>
    <n v="1"/>
  </r>
  <r>
    <s v="COUNTY"/>
    <x v="164"/>
    <s v="788460"/>
    <n v="24"/>
    <n v="24"/>
    <x v="3"/>
    <d v="2016-04-28T00:00:00"/>
    <x v="0"/>
    <n v="5011572"/>
    <n v="24"/>
    <n v="1"/>
  </r>
  <r>
    <s v="COUNTY"/>
    <x v="164"/>
    <s v="788463"/>
    <n v="24"/>
    <n v="24"/>
    <x v="3"/>
    <d v="2016-04-28T00:00:00"/>
    <x v="0"/>
    <n v="5011577"/>
    <n v="24"/>
    <n v="1"/>
  </r>
  <r>
    <s v="COUNTY"/>
    <x v="164"/>
    <s v="788528"/>
    <n v="24"/>
    <n v="24"/>
    <x v="3"/>
    <d v="2016-04-29T00:00:00"/>
    <x v="0"/>
    <n v="5011581"/>
    <n v="24"/>
    <n v="1"/>
  </r>
  <r>
    <s v="COUNTY"/>
    <x v="164"/>
    <s v="789078"/>
    <n v="24"/>
    <n v="24"/>
    <x v="3"/>
    <d v="2016-04-29T00:00:00"/>
    <x v="0"/>
    <n v="5011614"/>
    <n v="24"/>
    <n v="1"/>
  </r>
  <r>
    <s v="COUNTY"/>
    <x v="164"/>
    <s v="789129"/>
    <n v="24"/>
    <n v="24"/>
    <x v="3"/>
    <d v="2016-04-29T00:00:00"/>
    <x v="0"/>
    <n v="5011575"/>
    <n v="24"/>
    <n v="1"/>
  </r>
  <r>
    <s v="COUNTY"/>
    <x v="164"/>
    <s v="795181"/>
    <n v="24"/>
    <n v="24"/>
    <x v="3"/>
    <d v="2016-05-02T00:00:00"/>
    <x v="1"/>
    <n v="5011577"/>
    <n v="24"/>
    <n v="1"/>
  </r>
  <r>
    <s v="COUNTY"/>
    <x v="164"/>
    <s v="795189"/>
    <n v="24"/>
    <n v="24"/>
    <x v="3"/>
    <d v="2016-05-02T00:00:00"/>
    <x v="1"/>
    <n v="5011582"/>
    <n v="24"/>
    <n v="1"/>
  </r>
  <r>
    <s v="COUNTY"/>
    <x v="164"/>
    <s v="797639"/>
    <n v="24"/>
    <n v="24"/>
    <x v="3"/>
    <d v="2016-05-02T00:00:00"/>
    <x v="1"/>
    <n v="5777930"/>
    <n v="24"/>
    <n v="1"/>
  </r>
  <r>
    <s v="COUNTY"/>
    <x v="164"/>
    <s v="797669"/>
    <n v="24"/>
    <n v="24"/>
    <x v="3"/>
    <d v="2016-05-03T00:00:00"/>
    <x v="1"/>
    <n v="5732040"/>
    <n v="24"/>
    <n v="1"/>
  </r>
  <r>
    <s v="COUNTY"/>
    <x v="164"/>
    <s v="797676"/>
    <n v="24"/>
    <n v="24"/>
    <x v="3"/>
    <d v="2016-05-03T00:00:00"/>
    <x v="1"/>
    <n v="5011614"/>
    <n v="24"/>
    <n v="1"/>
  </r>
  <r>
    <s v="COUNTY"/>
    <x v="164"/>
    <s v="798307"/>
    <n v="24"/>
    <n v="24"/>
    <x v="3"/>
    <d v="2016-05-03T00:00:00"/>
    <x v="1"/>
    <n v="5729870"/>
    <n v="24"/>
    <n v="1"/>
  </r>
  <r>
    <s v="COUNTY"/>
    <x v="164"/>
    <s v="798310"/>
    <n v="24"/>
    <n v="24"/>
    <x v="3"/>
    <d v="2016-05-03T00:00:00"/>
    <x v="1"/>
    <n v="5708310"/>
    <n v="24"/>
    <n v="1"/>
  </r>
  <r>
    <s v="AWH"/>
    <x v="164"/>
    <s v="798314"/>
    <n v="24"/>
    <n v="24"/>
    <x v="3"/>
    <d v="2016-05-03T00:00:00"/>
    <x v="1"/>
    <n v="5011595"/>
    <n v="24"/>
    <n v="1"/>
  </r>
  <r>
    <s v="COUNTY"/>
    <x v="164"/>
    <s v="798335"/>
    <n v="24"/>
    <n v="24"/>
    <x v="3"/>
    <d v="2016-05-05T00:00:00"/>
    <x v="1"/>
    <n v="5011625"/>
    <n v="24"/>
    <n v="1"/>
  </r>
  <r>
    <s v="COUNTY"/>
    <x v="164"/>
    <s v="798398"/>
    <n v="24"/>
    <n v="24"/>
    <x v="3"/>
    <d v="2016-05-05T00:00:00"/>
    <x v="1"/>
    <n v="5011577"/>
    <n v="24"/>
    <n v="1"/>
  </r>
  <r>
    <s v="COUNTY"/>
    <x v="164"/>
    <s v="798401"/>
    <n v="24"/>
    <n v="24"/>
    <x v="3"/>
    <d v="2016-05-05T00:00:00"/>
    <x v="1"/>
    <n v="5708310"/>
    <n v="24"/>
    <n v="1"/>
  </r>
  <r>
    <s v="COUNTY"/>
    <x v="164"/>
    <s v="798404"/>
    <n v="24"/>
    <n v="24"/>
    <x v="3"/>
    <d v="2016-05-05T00:00:00"/>
    <x v="1"/>
    <n v="5011572"/>
    <n v="24"/>
    <n v="1"/>
  </r>
  <r>
    <s v="COUNTY"/>
    <x v="164"/>
    <s v="798422"/>
    <n v="24"/>
    <n v="24"/>
    <x v="3"/>
    <d v="2016-05-06T00:00:00"/>
    <x v="1"/>
    <n v="5011614"/>
    <n v="24"/>
    <n v="1"/>
  </r>
  <r>
    <s v="COUNTY"/>
    <x v="164"/>
    <s v="798425"/>
    <n v="24"/>
    <n v="24"/>
    <x v="3"/>
    <d v="2016-05-06T00:00:00"/>
    <x v="1"/>
    <n v="5011575"/>
    <n v="24"/>
    <n v="1"/>
  </r>
  <r>
    <s v="COUNTY"/>
    <x v="164"/>
    <s v="801095"/>
    <n v="24"/>
    <n v="24"/>
    <x v="3"/>
    <d v="2016-05-09T00:00:00"/>
    <x v="1"/>
    <n v="5011577"/>
    <n v="24"/>
    <n v="1"/>
  </r>
  <r>
    <s v="COUNTY"/>
    <x v="164"/>
    <s v="801100"/>
    <n v="24"/>
    <n v="24"/>
    <x v="3"/>
    <d v="2016-05-09T00:00:00"/>
    <x v="1"/>
    <n v="5011582"/>
    <n v="24"/>
    <n v="1"/>
  </r>
  <r>
    <s v="COUNTY"/>
    <x v="164"/>
    <s v="801119"/>
    <n v="24"/>
    <n v="24"/>
    <x v="3"/>
    <d v="2016-05-10T00:00:00"/>
    <x v="1"/>
    <n v="5708310"/>
    <n v="24"/>
    <n v="1"/>
  </r>
  <r>
    <s v="COUNTY"/>
    <x v="164"/>
    <s v="801125"/>
    <n v="24"/>
    <n v="24"/>
    <x v="3"/>
    <d v="2016-05-10T00:00:00"/>
    <x v="1"/>
    <n v="5732040"/>
    <n v="24"/>
    <n v="1"/>
  </r>
  <r>
    <s v="COUNTY"/>
    <x v="164"/>
    <s v="801136"/>
    <n v="24"/>
    <n v="24"/>
    <x v="3"/>
    <d v="2016-05-10T00:00:00"/>
    <x v="1"/>
    <n v="5011614"/>
    <n v="24"/>
    <n v="1"/>
  </r>
  <r>
    <s v="COUNTY"/>
    <x v="164"/>
    <s v="801141"/>
    <n v="24"/>
    <n v="24"/>
    <x v="3"/>
    <d v="2016-05-10T00:00:00"/>
    <x v="1"/>
    <n v="5777930"/>
    <n v="24"/>
    <n v="1"/>
  </r>
  <r>
    <s v="COUNTY"/>
    <x v="164"/>
    <s v="801177"/>
    <n v="24"/>
    <n v="24"/>
    <x v="3"/>
    <d v="2016-05-12T00:00:00"/>
    <x v="1"/>
    <n v="5011577"/>
    <n v="24"/>
    <n v="1"/>
  </r>
  <r>
    <s v="COUNTY"/>
    <x v="164"/>
    <s v="801180"/>
    <n v="24"/>
    <n v="24"/>
    <x v="3"/>
    <d v="2016-05-12T00:00:00"/>
    <x v="1"/>
    <n v="5708310"/>
    <n v="24"/>
    <n v="1"/>
  </r>
  <r>
    <s v="COUNTY"/>
    <x v="164"/>
    <s v="801183"/>
    <n v="24"/>
    <n v="24"/>
    <x v="3"/>
    <d v="2016-05-12T00:00:00"/>
    <x v="1"/>
    <n v="5011572"/>
    <n v="24"/>
    <n v="1"/>
  </r>
  <r>
    <s v="COUNTY"/>
    <x v="164"/>
    <s v="801211"/>
    <n v="24"/>
    <n v="24"/>
    <x v="3"/>
    <d v="2016-05-13T00:00:00"/>
    <x v="1"/>
    <n v="5011614"/>
    <n v="24"/>
    <n v="1"/>
  </r>
  <r>
    <s v="COUNTY"/>
    <x v="164"/>
    <s v="801214"/>
    <n v="24"/>
    <n v="24"/>
    <x v="3"/>
    <d v="2016-05-13T00:00:00"/>
    <x v="1"/>
    <n v="5011575"/>
    <n v="24"/>
    <n v="1"/>
  </r>
  <r>
    <s v="AWH"/>
    <x v="164"/>
    <s v="801223"/>
    <n v="24"/>
    <n v="24"/>
    <x v="3"/>
    <d v="2016-05-16T00:00:00"/>
    <x v="1"/>
    <n v="5012682"/>
    <n v="24"/>
    <n v="1"/>
  </r>
  <r>
    <s v="COUNTY"/>
    <x v="164"/>
    <s v="801225"/>
    <n v="24"/>
    <n v="24"/>
    <x v="3"/>
    <d v="2016-05-16T00:00:00"/>
    <x v="1"/>
    <n v="5011577"/>
    <n v="24"/>
    <n v="1"/>
  </r>
  <r>
    <s v="COUNTY"/>
    <x v="164"/>
    <s v="801236"/>
    <n v="24"/>
    <n v="24"/>
    <x v="3"/>
    <d v="2016-05-16T00:00:00"/>
    <x v="1"/>
    <n v="5011582"/>
    <n v="24"/>
    <n v="1"/>
  </r>
  <r>
    <s v="COUNTY"/>
    <x v="164"/>
    <s v="801245"/>
    <n v="24"/>
    <n v="24"/>
    <x v="3"/>
    <d v="2016-05-17T00:00:00"/>
    <x v="1"/>
    <n v="5729870"/>
    <n v="24"/>
    <n v="1"/>
  </r>
  <r>
    <s v="COUNTY"/>
    <x v="164"/>
    <s v="801248"/>
    <n v="24"/>
    <n v="24"/>
    <x v="3"/>
    <d v="2016-05-17T00:00:00"/>
    <x v="1"/>
    <n v="5732040"/>
    <n v="24"/>
    <n v="1"/>
  </r>
  <r>
    <s v="COUNTY"/>
    <x v="164"/>
    <s v="801251"/>
    <n v="24"/>
    <n v="24"/>
    <x v="3"/>
    <d v="2016-05-17T00:00:00"/>
    <x v="1"/>
    <n v="5708310"/>
    <n v="24"/>
    <n v="1"/>
  </r>
  <r>
    <s v="COUNTY"/>
    <x v="164"/>
    <s v="801254"/>
    <n v="24"/>
    <n v="24"/>
    <x v="3"/>
    <d v="2016-05-17T00:00:00"/>
    <x v="1"/>
    <n v="5011614"/>
    <n v="24"/>
    <n v="1"/>
  </r>
  <r>
    <s v="COUNTY"/>
    <x v="164"/>
    <s v="801273"/>
    <n v="24"/>
    <n v="24"/>
    <x v="3"/>
    <d v="2016-05-17T00:00:00"/>
    <x v="1"/>
    <n v="5777930"/>
    <n v="24"/>
    <n v="1"/>
  </r>
  <r>
    <s v="COUNTY"/>
    <x v="164"/>
    <s v="801285"/>
    <n v="24"/>
    <n v="24"/>
    <x v="3"/>
    <d v="2016-05-18T00:00:00"/>
    <x v="1"/>
    <n v="5014191"/>
    <n v="24"/>
    <n v="1"/>
  </r>
  <r>
    <s v="COUNTY"/>
    <x v="164"/>
    <s v="801326"/>
    <n v="24"/>
    <n v="24"/>
    <x v="3"/>
    <d v="2016-05-19T00:00:00"/>
    <x v="1"/>
    <n v="5011572"/>
    <n v="24"/>
    <n v="1"/>
  </r>
  <r>
    <s v="COUNTY"/>
    <x v="164"/>
    <s v="801329"/>
    <n v="24"/>
    <n v="24"/>
    <x v="3"/>
    <d v="2016-05-19T00:00:00"/>
    <x v="1"/>
    <n v="5011577"/>
    <n v="24"/>
    <n v="1"/>
  </r>
  <r>
    <s v="COUNTY"/>
    <x v="164"/>
    <s v="801332"/>
    <n v="24"/>
    <n v="24"/>
    <x v="3"/>
    <d v="2016-05-19T00:00:00"/>
    <x v="1"/>
    <n v="5708310"/>
    <n v="24"/>
    <n v="1"/>
  </r>
  <r>
    <s v="COUNTY"/>
    <x v="164"/>
    <s v="801354"/>
    <n v="24"/>
    <n v="24"/>
    <x v="3"/>
    <d v="2016-05-20T00:00:00"/>
    <x v="1"/>
    <n v="5011614"/>
    <n v="24"/>
    <n v="1"/>
  </r>
  <r>
    <s v="COUNTY"/>
    <x v="164"/>
    <s v="801366"/>
    <n v="24"/>
    <n v="24"/>
    <x v="3"/>
    <d v="2016-05-20T00:00:00"/>
    <x v="1"/>
    <n v="5011575"/>
    <n v="24"/>
    <n v="1"/>
  </r>
  <r>
    <s v="COUNTY"/>
    <x v="164"/>
    <s v="801379"/>
    <n v="24"/>
    <n v="24"/>
    <x v="3"/>
    <d v="2016-05-23T00:00:00"/>
    <x v="1"/>
    <n v="5011577"/>
    <n v="24"/>
    <n v="1"/>
  </r>
  <r>
    <s v="AWH"/>
    <x v="164"/>
    <s v="801397"/>
    <n v="24"/>
    <n v="24"/>
    <x v="3"/>
    <d v="2016-05-23T00:00:00"/>
    <x v="1"/>
    <n v="5011595"/>
    <n v="24"/>
    <n v="1"/>
  </r>
  <r>
    <s v="COUNTY"/>
    <x v="164"/>
    <s v="801402"/>
    <n v="24"/>
    <n v="24"/>
    <x v="3"/>
    <d v="2016-05-23T00:00:00"/>
    <x v="1"/>
    <n v="5011582"/>
    <n v="24"/>
    <n v="1"/>
  </r>
  <r>
    <s v="COUNTY"/>
    <x v="164"/>
    <s v="801411"/>
    <n v="24"/>
    <n v="24"/>
    <x v="3"/>
    <d v="2016-05-24T00:00:00"/>
    <x v="1"/>
    <n v="5708310"/>
    <n v="24"/>
    <n v="1"/>
  </r>
  <r>
    <s v="COUNTY"/>
    <x v="164"/>
    <s v="801414"/>
    <n v="24"/>
    <n v="24"/>
    <x v="3"/>
    <d v="2016-05-24T00:00:00"/>
    <x v="1"/>
    <n v="5732040"/>
    <n v="24"/>
    <n v="1"/>
  </r>
  <r>
    <s v="COUNTY"/>
    <x v="164"/>
    <s v="801427"/>
    <n v="24"/>
    <n v="24"/>
    <x v="3"/>
    <d v="2016-05-24T00:00:00"/>
    <x v="1"/>
    <n v="5011614"/>
    <n v="24"/>
    <n v="1"/>
  </r>
  <r>
    <s v="COUNTY"/>
    <x v="164"/>
    <s v="801475"/>
    <n v="24"/>
    <n v="24"/>
    <x v="3"/>
    <d v="2016-05-26T00:00:00"/>
    <x v="1"/>
    <n v="5708310"/>
    <n v="24"/>
    <n v="1"/>
  </r>
  <r>
    <s v="COUNTY"/>
    <x v="164"/>
    <s v="801480"/>
    <n v="24"/>
    <n v="24"/>
    <x v="3"/>
    <d v="2016-05-26T00:00:00"/>
    <x v="1"/>
    <n v="5011577"/>
    <n v="24"/>
    <n v="1"/>
  </r>
  <r>
    <s v="COUNTY"/>
    <x v="164"/>
    <s v="801483"/>
    <n v="24"/>
    <n v="24"/>
    <x v="3"/>
    <d v="2016-05-26T00:00:00"/>
    <x v="1"/>
    <n v="5011572"/>
    <n v="24"/>
    <n v="1"/>
  </r>
  <r>
    <s v="COUNTY"/>
    <x v="164"/>
    <s v="801500"/>
    <n v="24"/>
    <n v="24"/>
    <x v="3"/>
    <d v="2016-05-27T00:00:00"/>
    <x v="1"/>
    <n v="5011614"/>
    <n v="24"/>
    <n v="1"/>
  </r>
  <r>
    <s v="COUNTY"/>
    <x v="164"/>
    <s v="801970"/>
    <n v="24"/>
    <n v="24"/>
    <x v="3"/>
    <d v="2016-05-27T00:00:00"/>
    <x v="1"/>
    <n v="5011575"/>
    <n v="24"/>
    <n v="1"/>
  </r>
  <r>
    <s v="COUNTY"/>
    <x v="164"/>
    <s v="803108"/>
    <n v="24"/>
    <n v="24"/>
    <x v="3"/>
    <d v="2016-05-31T00:00:00"/>
    <x v="1"/>
    <n v="5011577"/>
    <n v="24"/>
    <n v="1"/>
  </r>
  <r>
    <s v="COUNTY"/>
    <x v="164"/>
    <s v="803124"/>
    <n v="24"/>
    <n v="24"/>
    <x v="3"/>
    <d v="2016-05-31T00:00:00"/>
    <x v="1"/>
    <n v="5011582"/>
    <n v="24"/>
    <n v="1"/>
  </r>
  <r>
    <s v="COUNTY"/>
    <x v="164"/>
    <s v="803133"/>
    <n v="24"/>
    <n v="24"/>
    <x v="3"/>
    <d v="2016-05-31T00:00:00"/>
    <x v="1"/>
    <n v="5011614"/>
    <n v="24"/>
    <n v="1"/>
  </r>
  <r>
    <s v="COUNTY"/>
    <x v="164"/>
    <s v="803136"/>
    <n v="24"/>
    <n v="24"/>
    <x v="3"/>
    <d v="2016-05-31T00:00:00"/>
    <x v="1"/>
    <n v="5729870"/>
    <n v="24"/>
    <n v="1"/>
  </r>
  <r>
    <s v="COUNTY"/>
    <x v="164"/>
    <s v="803139"/>
    <n v="24"/>
    <n v="24"/>
    <x v="3"/>
    <d v="2016-05-31T00:00:00"/>
    <x v="1"/>
    <n v="5732040"/>
    <n v="24"/>
    <n v="1"/>
  </r>
  <r>
    <s v="COUNTY"/>
    <x v="164"/>
    <s v="803142"/>
    <n v="24"/>
    <n v="24"/>
    <x v="3"/>
    <d v="2016-05-31T00:00:00"/>
    <x v="1"/>
    <n v="5708310"/>
    <n v="24"/>
    <n v="1"/>
  </r>
  <r>
    <s v="COUNTY"/>
    <x v="164"/>
    <s v="809067"/>
    <n v="24"/>
    <n v="24"/>
    <x v="3"/>
    <d v="2016-06-01T00:00:00"/>
    <x v="2"/>
    <n v="5777930"/>
    <n v="24"/>
    <n v="1"/>
  </r>
  <r>
    <s v="COUNTY"/>
    <x v="164"/>
    <s v="809521"/>
    <n v="24"/>
    <n v="24"/>
    <x v="3"/>
    <d v="2016-06-02T00:00:00"/>
    <x v="2"/>
    <n v="5708310"/>
    <n v="24"/>
    <n v="1"/>
  </r>
  <r>
    <s v="COUNTY"/>
    <x v="164"/>
    <s v="809524"/>
    <n v="24"/>
    <n v="24"/>
    <x v="3"/>
    <d v="2016-06-02T00:00:00"/>
    <x v="2"/>
    <n v="5011572"/>
    <n v="24"/>
    <n v="1"/>
  </r>
  <r>
    <s v="COUNTY"/>
    <x v="164"/>
    <s v="809527"/>
    <n v="24"/>
    <n v="24"/>
    <x v="3"/>
    <d v="2016-06-02T00:00:00"/>
    <x v="2"/>
    <n v="5011577"/>
    <n v="24"/>
    <n v="1"/>
  </r>
  <r>
    <s v="COUNTY"/>
    <x v="164"/>
    <s v="809556"/>
    <n v="24"/>
    <n v="24"/>
    <x v="3"/>
    <d v="2016-06-02T00:00:00"/>
    <x v="2"/>
    <n v="5011625"/>
    <n v="24"/>
    <n v="1"/>
  </r>
  <r>
    <s v="COUNTY"/>
    <x v="164"/>
    <s v="810428"/>
    <n v="24"/>
    <n v="24"/>
    <x v="3"/>
    <d v="2016-06-03T00:00:00"/>
    <x v="2"/>
    <n v="5011614"/>
    <n v="24"/>
    <n v="1"/>
  </r>
  <r>
    <s v="COUNTY"/>
    <x v="164"/>
    <s v="810485"/>
    <n v="24"/>
    <n v="24"/>
    <x v="3"/>
    <d v="2016-06-03T00:00:00"/>
    <x v="2"/>
    <n v="5011575"/>
    <n v="24"/>
    <n v="1"/>
  </r>
  <r>
    <s v="COUNTY"/>
    <x v="164"/>
    <s v="810538"/>
    <n v="24"/>
    <n v="24"/>
    <x v="3"/>
    <d v="2016-06-06T00:00:00"/>
    <x v="2"/>
    <n v="5011582"/>
    <n v="24"/>
    <n v="1"/>
  </r>
  <r>
    <s v="AWH"/>
    <x v="164"/>
    <s v="810546"/>
    <n v="24"/>
    <n v="24"/>
    <x v="3"/>
    <d v="2016-06-06T00:00:00"/>
    <x v="2"/>
    <n v="5012682"/>
    <n v="24"/>
    <n v="1"/>
  </r>
  <r>
    <s v="COUNTY"/>
    <x v="164"/>
    <s v="810548"/>
    <n v="24"/>
    <n v="24"/>
    <x v="3"/>
    <d v="2016-06-06T00:00:00"/>
    <x v="2"/>
    <n v="5011577"/>
    <n v="24"/>
    <n v="1"/>
  </r>
  <r>
    <s v="COUNTY"/>
    <x v="164"/>
    <s v="810993"/>
    <n v="24"/>
    <n v="24"/>
    <x v="3"/>
    <d v="2016-06-07T00:00:00"/>
    <x v="2"/>
    <n v="5708310"/>
    <n v="24"/>
    <n v="1"/>
  </r>
  <r>
    <s v="COUNTY"/>
    <x v="164"/>
    <s v="811018"/>
    <n v="24"/>
    <n v="24"/>
    <x v="3"/>
    <d v="2016-06-07T00:00:00"/>
    <x v="2"/>
    <n v="5011614"/>
    <n v="24"/>
    <n v="1"/>
  </r>
  <r>
    <s v="COUNTY"/>
    <x v="164"/>
    <s v="811021"/>
    <n v="24"/>
    <n v="24"/>
    <x v="3"/>
    <d v="2016-06-07T00:00:00"/>
    <x v="2"/>
    <n v="5732040"/>
    <n v="24"/>
    <n v="1"/>
  </r>
  <r>
    <s v="COUNTY"/>
    <x v="164"/>
    <s v="813277"/>
    <n v="24"/>
    <n v="24"/>
    <x v="3"/>
    <d v="2016-06-08T00:00:00"/>
    <x v="2"/>
    <n v="5777930"/>
    <n v="24"/>
    <n v="1"/>
  </r>
  <r>
    <s v="COUNTY"/>
    <x v="164"/>
    <s v="813387"/>
    <n v="24"/>
    <n v="24"/>
    <x v="3"/>
    <d v="2016-06-09T00:00:00"/>
    <x v="2"/>
    <n v="5708310"/>
    <n v="24"/>
    <n v="1"/>
  </r>
  <r>
    <s v="COUNTY"/>
    <x v="164"/>
    <s v="813391"/>
    <n v="24"/>
    <n v="24"/>
    <x v="3"/>
    <d v="2016-06-09T00:00:00"/>
    <x v="2"/>
    <n v="5011572"/>
    <n v="24"/>
    <n v="1"/>
  </r>
  <r>
    <s v="COUNTY"/>
    <x v="164"/>
    <s v="813394"/>
    <n v="24"/>
    <n v="24"/>
    <x v="3"/>
    <d v="2016-06-09T00:00:00"/>
    <x v="2"/>
    <n v="5011577"/>
    <n v="24"/>
    <n v="1"/>
  </r>
  <r>
    <s v="COUNTY"/>
    <x v="164"/>
    <s v="815314"/>
    <n v="24"/>
    <n v="24"/>
    <x v="3"/>
    <d v="2016-06-10T00:00:00"/>
    <x v="2"/>
    <n v="5011614"/>
    <n v="24"/>
    <n v="1"/>
  </r>
  <r>
    <s v="COUNTY"/>
    <x v="164"/>
    <s v="815322"/>
    <n v="24"/>
    <n v="24"/>
    <x v="3"/>
    <d v="2016-06-10T00:00:00"/>
    <x v="2"/>
    <n v="5011575"/>
    <n v="24"/>
    <n v="1"/>
  </r>
  <r>
    <s v="COUNTY"/>
    <x v="164"/>
    <s v="815443"/>
    <n v="24"/>
    <n v="24"/>
    <x v="3"/>
    <d v="2016-06-13T00:00:00"/>
    <x v="2"/>
    <n v="5011577"/>
    <n v="24"/>
    <n v="1"/>
  </r>
  <r>
    <s v="COUNTY"/>
    <x v="164"/>
    <s v="815505"/>
    <n v="24"/>
    <n v="24"/>
    <x v="3"/>
    <d v="2016-06-13T00:00:00"/>
    <x v="2"/>
    <n v="5011582"/>
    <n v="24"/>
    <n v="1"/>
  </r>
  <r>
    <s v="COUNTY"/>
    <x v="164"/>
    <s v="815591"/>
    <n v="24"/>
    <n v="24"/>
    <x v="3"/>
    <d v="2016-06-14T00:00:00"/>
    <x v="2"/>
    <n v="5708310"/>
    <n v="24"/>
    <n v="1"/>
  </r>
  <r>
    <s v="AWH"/>
    <x v="164"/>
    <s v="815597"/>
    <n v="24"/>
    <n v="24"/>
    <x v="3"/>
    <d v="2016-06-14T00:00:00"/>
    <x v="2"/>
    <n v="5011595"/>
    <n v="24"/>
    <n v="1"/>
  </r>
  <r>
    <s v="COUNTY"/>
    <x v="164"/>
    <s v="815601"/>
    <n v="24"/>
    <n v="24"/>
    <x v="3"/>
    <d v="2016-06-14T00:00:00"/>
    <x v="2"/>
    <n v="5732040"/>
    <n v="24"/>
    <n v="1"/>
  </r>
  <r>
    <s v="COUNTY"/>
    <x v="164"/>
    <s v="815604"/>
    <n v="24"/>
    <n v="24"/>
    <x v="3"/>
    <d v="2016-06-14T00:00:00"/>
    <x v="2"/>
    <n v="5729870"/>
    <n v="24"/>
    <n v="1"/>
  </r>
  <r>
    <s v="COUNTY"/>
    <x v="164"/>
    <s v="815630"/>
    <n v="24"/>
    <n v="24"/>
    <x v="3"/>
    <d v="2016-06-14T00:00:00"/>
    <x v="2"/>
    <n v="5011614"/>
    <n v="24"/>
    <n v="1"/>
  </r>
  <r>
    <s v="COUNTY"/>
    <x v="164"/>
    <s v="815635"/>
    <n v="24"/>
    <n v="24"/>
    <x v="3"/>
    <d v="2016-06-14T00:00:00"/>
    <x v="2"/>
    <n v="5014191"/>
    <n v="24"/>
    <n v="1"/>
  </r>
  <r>
    <s v="COUNTY"/>
    <x v="164"/>
    <s v="815664"/>
    <n v="24"/>
    <n v="24"/>
    <x v="3"/>
    <d v="2016-06-15T00:00:00"/>
    <x v="2"/>
    <n v="5777930"/>
    <n v="24"/>
    <n v="1"/>
  </r>
  <r>
    <s v="COUNTY"/>
    <x v="164"/>
    <s v="815810"/>
    <n v="24"/>
    <n v="24"/>
    <x v="3"/>
    <d v="2016-06-16T00:00:00"/>
    <x v="2"/>
    <n v="5011572"/>
    <n v="24"/>
    <n v="1"/>
  </r>
  <r>
    <s v="COUNTY"/>
    <x v="164"/>
    <s v="815813"/>
    <n v="24"/>
    <n v="24"/>
    <x v="3"/>
    <d v="2016-06-16T00:00:00"/>
    <x v="2"/>
    <n v="5011577"/>
    <n v="24"/>
    <n v="1"/>
  </r>
  <r>
    <s v="COUNTY"/>
    <x v="164"/>
    <s v="815816"/>
    <n v="24"/>
    <n v="24"/>
    <x v="3"/>
    <d v="2016-06-16T00:00:00"/>
    <x v="2"/>
    <n v="5708310"/>
    <n v="24"/>
    <n v="1"/>
  </r>
  <r>
    <s v="COUNTY"/>
    <x v="164"/>
    <s v="815834"/>
    <n v="24"/>
    <n v="24"/>
    <x v="3"/>
    <d v="2016-06-17T00:00:00"/>
    <x v="2"/>
    <n v="5011582"/>
    <n v="24"/>
    <n v="1"/>
  </r>
  <r>
    <s v="COUNTY"/>
    <x v="164"/>
    <s v="815837"/>
    <n v="24"/>
    <n v="24"/>
    <x v="3"/>
    <d v="2016-06-17T00:00:00"/>
    <x v="2"/>
    <n v="5011575"/>
    <n v="24"/>
    <n v="1"/>
  </r>
  <r>
    <s v="COUNTY"/>
    <x v="164"/>
    <s v="815866"/>
    <n v="24"/>
    <n v="24"/>
    <x v="3"/>
    <d v="2016-06-17T00:00:00"/>
    <x v="2"/>
    <n v="5011614"/>
    <n v="24"/>
    <n v="1"/>
  </r>
  <r>
    <s v="COUNTY"/>
    <x v="164"/>
    <s v="815879"/>
    <n v="24"/>
    <n v="24"/>
    <x v="3"/>
    <d v="2016-06-20T00:00:00"/>
    <x v="2"/>
    <n v="5011582"/>
    <n v="24"/>
    <n v="1"/>
  </r>
  <r>
    <s v="COUNTY"/>
    <x v="164"/>
    <s v="816377"/>
    <n v="24"/>
    <n v="24"/>
    <x v="3"/>
    <d v="2016-06-20T00:00:00"/>
    <x v="2"/>
    <n v="5011577"/>
    <n v="24"/>
    <n v="1"/>
  </r>
  <r>
    <s v="COUNTY"/>
    <x v="164"/>
    <s v="816421"/>
    <n v="24"/>
    <n v="24"/>
    <x v="3"/>
    <d v="2016-06-21T00:00:00"/>
    <x v="2"/>
    <n v="5011614"/>
    <n v="24"/>
    <n v="1"/>
  </r>
  <r>
    <s v="COUNTY"/>
    <x v="164"/>
    <s v="816605"/>
    <n v="24"/>
    <n v="24"/>
    <x v="3"/>
    <d v="2016-06-21T00:00:00"/>
    <x v="2"/>
    <n v="5011625"/>
    <n v="24"/>
    <n v="1"/>
  </r>
  <r>
    <s v="COUNTY"/>
    <x v="164"/>
    <s v="816607"/>
    <n v="24"/>
    <n v="24"/>
    <x v="3"/>
    <d v="2016-06-21T00:00:00"/>
    <x v="2"/>
    <n v="5732040"/>
    <n v="24"/>
    <n v="1"/>
  </r>
  <r>
    <s v="COUNTY"/>
    <x v="164"/>
    <s v="816610"/>
    <n v="24"/>
    <n v="24"/>
    <x v="3"/>
    <d v="2016-06-21T00:00:00"/>
    <x v="2"/>
    <n v="5708310"/>
    <n v="24"/>
    <n v="1"/>
  </r>
  <r>
    <s v="COUNTY"/>
    <x v="164"/>
    <s v="817065"/>
    <n v="24"/>
    <n v="24"/>
    <x v="3"/>
    <d v="2016-06-23T00:00:00"/>
    <x v="2"/>
    <n v="5011572"/>
    <n v="24"/>
    <n v="1"/>
  </r>
  <r>
    <s v="COUNTY"/>
    <x v="164"/>
    <s v="817073"/>
    <n v="24"/>
    <n v="24"/>
    <x v="3"/>
    <d v="2016-06-23T00:00:00"/>
    <x v="2"/>
    <n v="5011577"/>
    <n v="24"/>
    <n v="1"/>
  </r>
  <r>
    <s v="COUNTY"/>
    <x v="164"/>
    <s v="817077"/>
    <n v="24"/>
    <n v="24"/>
    <x v="3"/>
    <d v="2016-06-23T00:00:00"/>
    <x v="2"/>
    <n v="5708310"/>
    <n v="24"/>
    <n v="1"/>
  </r>
  <r>
    <s v="COUNTY"/>
    <x v="164"/>
    <s v="817087"/>
    <n v="24"/>
    <n v="24"/>
    <x v="3"/>
    <d v="2016-06-24T00:00:00"/>
    <x v="2"/>
    <n v="5011614"/>
    <n v="24"/>
    <n v="1"/>
  </r>
  <r>
    <s v="COUNTY"/>
    <x v="164"/>
    <s v="817094"/>
    <n v="24"/>
    <n v="24"/>
    <x v="3"/>
    <d v="2016-06-24T00:00:00"/>
    <x v="2"/>
    <n v="5011575"/>
    <n v="24"/>
    <n v="1"/>
  </r>
  <r>
    <s v="COUNTY"/>
    <x v="164"/>
    <s v="817120"/>
    <n v="24"/>
    <n v="24"/>
    <x v="3"/>
    <d v="2016-06-24T00:00:00"/>
    <x v="2"/>
    <n v="5777930"/>
    <n v="24"/>
    <n v="1"/>
  </r>
  <r>
    <s v="AWH"/>
    <x v="164"/>
    <s v="817127"/>
    <n v="24"/>
    <n v="24"/>
    <x v="3"/>
    <d v="2016-06-27T00:00:00"/>
    <x v="2"/>
    <n v="5012682"/>
    <n v="24"/>
    <n v="1"/>
  </r>
  <r>
    <s v="COUNTY"/>
    <x v="164"/>
    <s v="817220"/>
    <n v="24"/>
    <n v="24"/>
    <x v="3"/>
    <d v="2016-06-27T00:00:00"/>
    <x v="2"/>
    <n v="5011577"/>
    <n v="24"/>
    <n v="1"/>
  </r>
  <r>
    <s v="COUNTY"/>
    <x v="164"/>
    <s v="818443"/>
    <n v="24"/>
    <n v="24"/>
    <x v="3"/>
    <d v="2016-06-27T00:00:00"/>
    <x v="2"/>
    <n v="5011582"/>
    <n v="24"/>
    <n v="1"/>
  </r>
  <r>
    <s v="COUNTY"/>
    <x v="164"/>
    <s v="817281"/>
    <n v="24"/>
    <n v="24"/>
    <x v="3"/>
    <d v="2016-06-28T00:00:00"/>
    <x v="2"/>
    <n v="5729870"/>
    <n v="24"/>
    <n v="1"/>
  </r>
  <r>
    <s v="COUNTY"/>
    <x v="164"/>
    <s v="817286"/>
    <n v="24"/>
    <n v="24"/>
    <x v="3"/>
    <d v="2016-06-28T00:00:00"/>
    <x v="2"/>
    <n v="5708310"/>
    <n v="24"/>
    <n v="1"/>
  </r>
  <r>
    <s v="COUNTY"/>
    <x v="164"/>
    <s v="817295"/>
    <n v="24"/>
    <n v="24"/>
    <x v="3"/>
    <d v="2016-06-28T00:00:00"/>
    <x v="2"/>
    <n v="5732040"/>
    <n v="24"/>
    <n v="1"/>
  </r>
  <r>
    <s v="COUNTY"/>
    <x v="164"/>
    <s v="817298"/>
    <n v="24"/>
    <n v="24"/>
    <x v="3"/>
    <d v="2016-06-28T00:00:00"/>
    <x v="2"/>
    <n v="5011614"/>
    <n v="24"/>
    <n v="1"/>
  </r>
  <r>
    <s v="COUNTY"/>
    <x v="164"/>
    <s v="817357"/>
    <n v="24"/>
    <n v="24"/>
    <x v="3"/>
    <d v="2016-06-29T00:00:00"/>
    <x v="2"/>
    <n v="5014191"/>
    <n v="24"/>
    <n v="1"/>
  </r>
  <r>
    <s v="COUNTY"/>
    <x v="164"/>
    <s v="817884"/>
    <n v="24"/>
    <n v="24"/>
    <x v="3"/>
    <d v="2016-06-30T00:00:00"/>
    <x v="2"/>
    <n v="5708310"/>
    <n v="24"/>
    <n v="1"/>
  </r>
  <r>
    <s v="COUNTY"/>
    <x v="164"/>
    <s v="817889"/>
    <n v="24"/>
    <n v="24"/>
    <x v="3"/>
    <d v="2016-06-30T00:00:00"/>
    <x v="2"/>
    <n v="5011572"/>
    <n v="24"/>
    <n v="1"/>
  </r>
  <r>
    <s v="COUNTY"/>
    <x v="164"/>
    <s v="817892"/>
    <n v="24"/>
    <n v="24"/>
    <x v="3"/>
    <d v="2016-06-30T00:00:00"/>
    <x v="2"/>
    <n v="5011577"/>
    <n v="24"/>
    <n v="1"/>
  </r>
  <r>
    <s v="AWH"/>
    <x v="164"/>
    <s v="817902"/>
    <n v="24"/>
    <n v="24"/>
    <x v="3"/>
    <d v="2016-06-30T00:00:00"/>
    <x v="2"/>
    <n v="5011595"/>
    <n v="24"/>
    <n v="1"/>
  </r>
  <r>
    <s v="COUNTY"/>
    <x v="164"/>
    <s v="820363"/>
    <n v="24"/>
    <n v="24"/>
    <x v="3"/>
    <d v="2016-07-01T00:00:00"/>
    <x v="3"/>
    <n v="5011614"/>
    <n v="24"/>
    <n v="1"/>
  </r>
  <r>
    <s v="COUNTY"/>
    <x v="164"/>
    <s v="820417"/>
    <n v="24"/>
    <n v="24"/>
    <x v="3"/>
    <d v="2016-07-01T00:00:00"/>
    <x v="3"/>
    <n v="5011575"/>
    <n v="24"/>
    <n v="1"/>
  </r>
  <r>
    <s v="COUNTY"/>
    <x v="164"/>
    <s v="827284"/>
    <n v="24"/>
    <n v="24"/>
    <x v="3"/>
    <d v="2016-07-05T00:00:00"/>
    <x v="3"/>
    <n v="5011582"/>
    <n v="24"/>
    <n v="1"/>
  </r>
  <r>
    <s v="COUNTY"/>
    <x v="164"/>
    <s v="827292"/>
    <n v="24"/>
    <n v="24"/>
    <x v="3"/>
    <d v="2016-07-05T00:00:00"/>
    <x v="3"/>
    <n v="5011614"/>
    <n v="24"/>
    <n v="1"/>
  </r>
  <r>
    <s v="COUNTY"/>
    <x v="164"/>
    <s v="827296"/>
    <n v="24"/>
    <n v="24"/>
    <x v="3"/>
    <d v="2016-07-05T00:00:00"/>
    <x v="3"/>
    <n v="5011577"/>
    <n v="24"/>
    <n v="1"/>
  </r>
  <r>
    <s v="COUNTY"/>
    <x v="164"/>
    <s v="827700"/>
    <n v="24"/>
    <n v="24"/>
    <x v="3"/>
    <d v="2016-07-05T00:00:00"/>
    <x v="3"/>
    <n v="5732040"/>
    <n v="24"/>
    <n v="1"/>
  </r>
  <r>
    <s v="COUNTY"/>
    <x v="164"/>
    <s v="827703"/>
    <n v="24"/>
    <n v="24"/>
    <x v="3"/>
    <d v="2016-07-05T00:00:00"/>
    <x v="3"/>
    <n v="5708310"/>
    <n v="24"/>
    <n v="1"/>
  </r>
  <r>
    <s v="COUNTY"/>
    <x v="164"/>
    <s v="827707"/>
    <n v="24"/>
    <n v="24"/>
    <x v="3"/>
    <d v="2016-07-05T00:00:00"/>
    <x v="3"/>
    <n v="5011625"/>
    <n v="24"/>
    <n v="1"/>
  </r>
  <r>
    <s v="COUNTY"/>
    <x v="164"/>
    <s v="828512"/>
    <n v="24"/>
    <n v="24"/>
    <x v="3"/>
    <d v="2016-07-07T00:00:00"/>
    <x v="3"/>
    <n v="5016742"/>
    <n v="24"/>
    <n v="1"/>
  </r>
  <r>
    <s v="COUNTY"/>
    <x v="164"/>
    <s v="828514"/>
    <n v="24"/>
    <n v="24"/>
    <x v="3"/>
    <d v="2016-07-07T00:00:00"/>
    <x v="3"/>
    <n v="5708310"/>
    <n v="24"/>
    <n v="1"/>
  </r>
  <r>
    <s v="COUNTY"/>
    <x v="164"/>
    <s v="828522"/>
    <n v="24"/>
    <n v="24"/>
    <x v="3"/>
    <d v="2016-07-07T00:00:00"/>
    <x v="3"/>
    <n v="5011572"/>
    <n v="24"/>
    <n v="1"/>
  </r>
  <r>
    <s v="COUNTY"/>
    <x v="164"/>
    <s v="828525"/>
    <n v="24"/>
    <n v="24"/>
    <x v="3"/>
    <d v="2016-07-07T00:00:00"/>
    <x v="3"/>
    <n v="5011577"/>
    <n v="24"/>
    <n v="1"/>
  </r>
  <r>
    <s v="COUNTY"/>
    <x v="164"/>
    <s v="828546"/>
    <n v="24"/>
    <n v="24"/>
    <x v="3"/>
    <d v="2016-07-08T00:00:00"/>
    <x v="3"/>
    <n v="5011575"/>
    <n v="24"/>
    <n v="1"/>
  </r>
  <r>
    <s v="COUNTY"/>
    <x v="164"/>
    <s v="828559"/>
    <n v="24"/>
    <n v="24"/>
    <x v="3"/>
    <d v="2016-07-08T00:00:00"/>
    <x v="3"/>
    <n v="5011614"/>
    <n v="24"/>
    <n v="1"/>
  </r>
  <r>
    <s v="COUNTY"/>
    <x v="164"/>
    <s v="828577"/>
    <n v="24"/>
    <n v="24"/>
    <x v="3"/>
    <d v="2016-07-11T00:00:00"/>
    <x v="3"/>
    <n v="5011582"/>
    <n v="24"/>
    <n v="1"/>
  </r>
  <r>
    <s v="COUNTY"/>
    <x v="164"/>
    <s v="828995"/>
    <n v="24"/>
    <n v="24"/>
    <x v="3"/>
    <d v="2016-07-11T00:00:00"/>
    <x v="3"/>
    <n v="5011577"/>
    <n v="24"/>
    <n v="1"/>
  </r>
  <r>
    <s v="COUNTY"/>
    <x v="164"/>
    <s v="829033"/>
    <n v="24"/>
    <n v="24"/>
    <x v="3"/>
    <d v="2016-07-12T00:00:00"/>
    <x v="3"/>
    <n v="5732040"/>
    <n v="24"/>
    <n v="1"/>
  </r>
  <r>
    <s v="COUNTY"/>
    <x v="164"/>
    <s v="829036"/>
    <n v="24"/>
    <n v="24"/>
    <x v="3"/>
    <d v="2016-07-12T00:00:00"/>
    <x v="3"/>
    <n v="5011614"/>
    <n v="24"/>
    <n v="1"/>
  </r>
  <r>
    <s v="COUNTY"/>
    <x v="164"/>
    <s v="829042"/>
    <n v="24"/>
    <n v="24"/>
    <x v="3"/>
    <d v="2016-07-12T00:00:00"/>
    <x v="3"/>
    <n v="5777930"/>
    <n v="24"/>
    <n v="1"/>
  </r>
  <r>
    <s v="COUNTY"/>
    <x v="164"/>
    <s v="829060"/>
    <n v="24"/>
    <n v="24"/>
    <x v="3"/>
    <d v="2016-07-12T00:00:00"/>
    <x v="3"/>
    <n v="5729870"/>
    <n v="24"/>
    <n v="1"/>
  </r>
  <r>
    <s v="COUNTY"/>
    <x v="164"/>
    <s v="829068"/>
    <n v="24"/>
    <n v="24"/>
    <x v="3"/>
    <d v="2016-07-12T00:00:00"/>
    <x v="3"/>
    <n v="5708310"/>
    <n v="24"/>
    <n v="1"/>
  </r>
  <r>
    <s v="COUNTY"/>
    <x v="164"/>
    <s v="829277"/>
    <n v="24"/>
    <n v="24"/>
    <x v="3"/>
    <d v="2016-07-14T00:00:00"/>
    <x v="3"/>
    <n v="5708310"/>
    <n v="24"/>
    <n v="1"/>
  </r>
  <r>
    <s v="COUNTY"/>
    <x v="164"/>
    <s v="829280"/>
    <n v="24"/>
    <n v="24"/>
    <x v="3"/>
    <d v="2016-07-14T00:00:00"/>
    <x v="3"/>
    <n v="5011572"/>
    <n v="24"/>
    <n v="1"/>
  </r>
  <r>
    <s v="COUNTY"/>
    <x v="164"/>
    <s v="829323"/>
    <n v="24"/>
    <n v="24"/>
    <x v="3"/>
    <d v="2016-07-14T00:00:00"/>
    <x v="3"/>
    <n v="5011577"/>
    <n v="24"/>
    <n v="1"/>
  </r>
  <r>
    <s v="COUNTY"/>
    <x v="164"/>
    <s v="829412"/>
    <n v="24"/>
    <n v="24"/>
    <x v="3"/>
    <d v="2016-07-15T00:00:00"/>
    <x v="3"/>
    <n v="5011575"/>
    <n v="24"/>
    <n v="1"/>
  </r>
  <r>
    <s v="COUNTY"/>
    <x v="164"/>
    <s v="829419"/>
    <n v="24"/>
    <n v="24"/>
    <x v="3"/>
    <d v="2016-07-15T00:00:00"/>
    <x v="3"/>
    <n v="5011625"/>
    <n v="24"/>
    <n v="1"/>
  </r>
  <r>
    <s v="COUNTY"/>
    <x v="164"/>
    <s v="829529"/>
    <n v="24"/>
    <n v="24"/>
    <x v="3"/>
    <d v="2016-07-15T00:00:00"/>
    <x v="3"/>
    <n v="5011614"/>
    <n v="24"/>
    <n v="1"/>
  </r>
  <r>
    <s v="AWH"/>
    <x v="164"/>
    <s v="830202"/>
    <n v="24"/>
    <n v="24"/>
    <x v="3"/>
    <d v="2016-07-18T00:00:00"/>
    <x v="3"/>
    <n v="5011595"/>
    <n v="24"/>
    <n v="1"/>
  </r>
  <r>
    <s v="COUNTY"/>
    <x v="164"/>
    <s v="830204"/>
    <n v="24"/>
    <n v="24"/>
    <x v="3"/>
    <d v="2016-07-18T00:00:00"/>
    <x v="3"/>
    <n v="5011582"/>
    <n v="24"/>
    <n v="1"/>
  </r>
  <r>
    <s v="AWH"/>
    <x v="164"/>
    <s v="830208"/>
    <n v="24"/>
    <n v="24"/>
    <x v="3"/>
    <d v="2016-07-18T00:00:00"/>
    <x v="3"/>
    <n v="5012682"/>
    <n v="24"/>
    <n v="1"/>
  </r>
  <r>
    <s v="COUNTY"/>
    <x v="164"/>
    <s v="830227"/>
    <n v="24"/>
    <n v="24"/>
    <x v="3"/>
    <d v="2016-07-18T00:00:00"/>
    <x v="3"/>
    <n v="5011577"/>
    <n v="24"/>
    <n v="1"/>
  </r>
  <r>
    <s v="COUNTY"/>
    <x v="164"/>
    <s v="830231"/>
    <n v="24"/>
    <n v="24"/>
    <x v="3"/>
    <d v="2016-07-18T00:00:00"/>
    <x v="3"/>
    <n v="5014191"/>
    <n v="24"/>
    <n v="1"/>
  </r>
  <r>
    <s v="COUNTY"/>
    <x v="164"/>
    <s v="830247"/>
    <n v="24"/>
    <n v="24"/>
    <x v="3"/>
    <d v="2016-07-19T00:00:00"/>
    <x v="3"/>
    <n v="5708310"/>
    <n v="24"/>
    <n v="1"/>
  </r>
  <r>
    <s v="COUNTY"/>
    <x v="164"/>
    <s v="830267"/>
    <n v="24"/>
    <n v="24"/>
    <x v="3"/>
    <d v="2016-07-19T00:00:00"/>
    <x v="3"/>
    <n v="5732040"/>
    <n v="24"/>
    <n v="1"/>
  </r>
  <r>
    <s v="COUNTY"/>
    <x v="164"/>
    <s v="830272"/>
    <n v="24"/>
    <n v="24"/>
    <x v="3"/>
    <d v="2016-07-19T00:00:00"/>
    <x v="3"/>
    <n v="5011614"/>
    <n v="24"/>
    <n v="1"/>
  </r>
  <r>
    <s v="COUNTY"/>
    <x v="164"/>
    <s v="830324"/>
    <n v="24"/>
    <n v="24"/>
    <x v="3"/>
    <d v="2016-07-21T00:00:00"/>
    <x v="3"/>
    <n v="5708310"/>
    <n v="24"/>
    <n v="1"/>
  </r>
  <r>
    <s v="COUNTY"/>
    <x v="164"/>
    <s v="830327"/>
    <n v="24"/>
    <n v="24"/>
    <x v="3"/>
    <d v="2016-07-21T00:00:00"/>
    <x v="3"/>
    <n v="5011572"/>
    <n v="24"/>
    <n v="1"/>
  </r>
  <r>
    <s v="COUNTY"/>
    <x v="164"/>
    <s v="830330"/>
    <n v="24"/>
    <n v="24"/>
    <x v="3"/>
    <d v="2016-07-21T00:00:00"/>
    <x v="3"/>
    <n v="5011577"/>
    <n v="24"/>
    <n v="1"/>
  </r>
  <r>
    <s v="COUNTY"/>
    <x v="164"/>
    <s v="830352"/>
    <n v="24"/>
    <n v="24"/>
    <x v="3"/>
    <d v="2016-07-22T00:00:00"/>
    <x v="3"/>
    <n v="5011575"/>
    <n v="24"/>
    <n v="1"/>
  </r>
  <r>
    <s v="COUNTY"/>
    <x v="164"/>
    <s v="830377"/>
    <n v="24"/>
    <n v="24"/>
    <x v="3"/>
    <d v="2016-07-22T00:00:00"/>
    <x v="3"/>
    <n v="5777930"/>
    <n v="24"/>
    <n v="1"/>
  </r>
  <r>
    <s v="COUNTY"/>
    <x v="164"/>
    <s v="830381"/>
    <n v="24"/>
    <n v="24"/>
    <x v="3"/>
    <d v="2016-07-22T00:00:00"/>
    <x v="3"/>
    <n v="5011614"/>
    <n v="24"/>
    <n v="1"/>
  </r>
  <r>
    <s v="COUNTY"/>
    <x v="164"/>
    <s v="830404"/>
    <n v="24"/>
    <n v="24"/>
    <x v="3"/>
    <d v="2016-07-25T00:00:00"/>
    <x v="3"/>
    <n v="5011582"/>
    <n v="24"/>
    <n v="1"/>
  </r>
  <r>
    <s v="COUNTY"/>
    <x v="164"/>
    <s v="830419"/>
    <n v="24"/>
    <n v="24"/>
    <x v="3"/>
    <d v="2016-07-26T00:00:00"/>
    <x v="3"/>
    <n v="5732040"/>
    <n v="24"/>
    <n v="1"/>
  </r>
  <r>
    <s v="COUNTY"/>
    <x v="164"/>
    <s v="830422"/>
    <n v="24"/>
    <n v="24"/>
    <x v="3"/>
    <d v="2016-07-26T00:00:00"/>
    <x v="3"/>
    <n v="5011577"/>
    <n v="24"/>
    <n v="1"/>
  </r>
  <r>
    <s v="COUNTY"/>
    <x v="164"/>
    <s v="830425"/>
    <n v="24"/>
    <n v="24"/>
    <x v="3"/>
    <d v="2016-07-26T00:00:00"/>
    <x v="3"/>
    <n v="5011614"/>
    <n v="24"/>
    <n v="1"/>
  </r>
  <r>
    <s v="COUNTY"/>
    <x v="164"/>
    <s v="830435"/>
    <n v="24"/>
    <n v="24"/>
    <x v="3"/>
    <d v="2016-07-26T00:00:00"/>
    <x v="3"/>
    <n v="5708310"/>
    <n v="24"/>
    <n v="1"/>
  </r>
  <r>
    <s v="COUNTY"/>
    <x v="164"/>
    <s v="830438"/>
    <n v="24"/>
    <n v="24"/>
    <x v="3"/>
    <d v="2016-07-26T00:00:00"/>
    <x v="3"/>
    <n v="5729870"/>
    <n v="24"/>
    <n v="1"/>
  </r>
  <r>
    <s v="COUNTY"/>
    <x v="164"/>
    <s v="830476"/>
    <n v="24"/>
    <n v="24"/>
    <x v="3"/>
    <d v="2016-07-28T00:00:00"/>
    <x v="3"/>
    <n v="5708310"/>
    <n v="24"/>
    <n v="1"/>
  </r>
  <r>
    <s v="COUNTY"/>
    <x v="164"/>
    <s v="830480"/>
    <n v="24"/>
    <n v="24"/>
    <x v="3"/>
    <d v="2016-07-28T00:00:00"/>
    <x v="3"/>
    <n v="5011572"/>
    <n v="24"/>
    <n v="1"/>
  </r>
  <r>
    <s v="COUNTY"/>
    <x v="164"/>
    <s v="830493"/>
    <n v="24"/>
    <n v="24"/>
    <x v="3"/>
    <d v="2016-07-28T00:00:00"/>
    <x v="3"/>
    <n v="5011625"/>
    <n v="24"/>
    <n v="1"/>
  </r>
  <r>
    <s v="COUNTY"/>
    <x v="164"/>
    <s v="830542"/>
    <n v="24"/>
    <n v="24"/>
    <x v="3"/>
    <d v="2016-07-28T00:00:00"/>
    <x v="3"/>
    <n v="5011577"/>
    <n v="24"/>
    <n v="1"/>
  </r>
  <r>
    <s v="COUNTY"/>
    <x v="164"/>
    <s v="830640"/>
    <n v="24"/>
    <n v="24"/>
    <x v="3"/>
    <d v="2016-07-29T00:00:00"/>
    <x v="3"/>
    <n v="5777930"/>
    <n v="24"/>
    <n v="1"/>
  </r>
  <r>
    <s v="COUNTY"/>
    <x v="164"/>
    <s v="830644"/>
    <n v="24"/>
    <n v="24"/>
    <x v="3"/>
    <d v="2016-07-29T00:00:00"/>
    <x v="3"/>
    <n v="5011575"/>
    <n v="24"/>
    <n v="1"/>
  </r>
  <r>
    <s v="COUNTY"/>
    <x v="164"/>
    <s v="830748"/>
    <n v="24"/>
    <n v="24"/>
    <x v="3"/>
    <d v="2016-07-29T00:00:00"/>
    <x v="3"/>
    <n v="5011614"/>
    <n v="24"/>
    <n v="1"/>
  </r>
  <r>
    <s v="COUNTY"/>
    <x v="164"/>
    <s v="830795"/>
    <n v="24"/>
    <n v="24"/>
    <x v="3"/>
    <d v="2016-07-29T00:00:00"/>
    <x v="3"/>
    <n v="5016742"/>
    <n v="24"/>
    <n v="1"/>
  </r>
  <r>
    <s v="COUNTY"/>
    <x v="164"/>
    <s v="834521"/>
    <n v="24"/>
    <n v="24"/>
    <x v="3"/>
    <d v="2016-08-01T00:00:00"/>
    <x v="4"/>
    <n v="5011577"/>
    <n v="24"/>
    <n v="1"/>
  </r>
  <r>
    <s v="COUNTY"/>
    <x v="164"/>
    <s v="834557"/>
    <n v="24"/>
    <n v="24"/>
    <x v="3"/>
    <d v="2016-08-01T00:00:00"/>
    <x v="4"/>
    <n v="5011582"/>
    <n v="24"/>
    <n v="1"/>
  </r>
  <r>
    <s v="COUNTY"/>
    <x v="164"/>
    <s v="836503"/>
    <n v="24"/>
    <n v="24"/>
    <x v="3"/>
    <d v="2016-08-02T00:00:00"/>
    <x v="4"/>
    <n v="5708310"/>
    <n v="24"/>
    <n v="1"/>
  </r>
  <r>
    <s v="COUNTY"/>
    <x v="164"/>
    <s v="836523"/>
    <n v="24"/>
    <n v="24"/>
    <x v="3"/>
    <d v="2016-08-02T00:00:00"/>
    <x v="4"/>
    <n v="5732040"/>
    <n v="24"/>
    <n v="1"/>
  </r>
  <r>
    <s v="COUNTY"/>
    <x v="164"/>
    <s v="836528"/>
    <n v="24"/>
    <n v="24"/>
    <x v="3"/>
    <d v="2016-08-02T00:00:00"/>
    <x v="4"/>
    <n v="5011614"/>
    <n v="24"/>
    <n v="1"/>
  </r>
  <r>
    <s v="AWH"/>
    <x v="164"/>
    <s v="840099"/>
    <n v="24"/>
    <n v="24"/>
    <x v="3"/>
    <d v="2016-08-03T00:00:00"/>
    <x v="4"/>
    <n v="5011595"/>
    <n v="24"/>
    <n v="1"/>
  </r>
  <r>
    <s v="COUNTY"/>
    <x v="164"/>
    <s v="840110"/>
    <n v="24"/>
    <n v="24"/>
    <x v="3"/>
    <d v="2016-08-03T00:00:00"/>
    <x v="4"/>
    <n v="5014191"/>
    <n v="24"/>
    <n v="1"/>
  </r>
  <r>
    <s v="COUNTY"/>
    <x v="164"/>
    <s v="840116"/>
    <n v="24"/>
    <n v="24"/>
    <x v="3"/>
    <d v="2016-08-04T00:00:00"/>
    <x v="4"/>
    <n v="5708310"/>
    <n v="24"/>
    <n v="1"/>
  </r>
  <r>
    <s v="COUNTY"/>
    <x v="164"/>
    <s v="840119"/>
    <n v="24"/>
    <n v="24"/>
    <x v="3"/>
    <d v="2016-08-04T00:00:00"/>
    <x v="4"/>
    <n v="5011572"/>
    <n v="24"/>
    <n v="1"/>
  </r>
  <r>
    <s v="COUNTY"/>
    <x v="164"/>
    <s v="840122"/>
    <n v="24"/>
    <n v="24"/>
    <x v="3"/>
    <d v="2016-08-04T00:00:00"/>
    <x v="4"/>
    <n v="5011577"/>
    <n v="24"/>
    <n v="1"/>
  </r>
  <r>
    <s v="COUNTY"/>
    <x v="164"/>
    <s v="840382"/>
    <n v="24"/>
    <n v="24"/>
    <x v="3"/>
    <d v="2016-08-05T00:00:00"/>
    <x v="4"/>
    <n v="5777930"/>
    <n v="24"/>
    <n v="1"/>
  </r>
  <r>
    <s v="COUNTY"/>
    <x v="164"/>
    <s v="840400"/>
    <n v="24"/>
    <n v="24"/>
    <x v="3"/>
    <d v="2016-08-05T00:00:00"/>
    <x v="4"/>
    <n v="5011614"/>
    <n v="24"/>
    <n v="1"/>
  </r>
  <r>
    <s v="COUNTY"/>
    <x v="164"/>
    <s v="840403"/>
    <n v="24"/>
    <n v="24"/>
    <x v="3"/>
    <d v="2016-08-05T00:00:00"/>
    <x v="4"/>
    <n v="5011575"/>
    <n v="24"/>
    <n v="1"/>
  </r>
  <r>
    <s v="AWH"/>
    <x v="164"/>
    <s v="840407"/>
    <n v="24"/>
    <n v="24"/>
    <x v="3"/>
    <d v="2016-08-05T00:00:00"/>
    <x v="4"/>
    <n v="5012682"/>
    <n v="24"/>
    <n v="1"/>
  </r>
  <r>
    <s v="COUNTY"/>
    <x v="164"/>
    <s v="840417"/>
    <n v="24"/>
    <n v="24"/>
    <x v="3"/>
    <d v="2016-08-08T00:00:00"/>
    <x v="4"/>
    <n v="5011582"/>
    <n v="24"/>
    <n v="1"/>
  </r>
  <r>
    <s v="COUNTY"/>
    <x v="164"/>
    <s v="840439"/>
    <n v="24"/>
    <n v="24"/>
    <x v="3"/>
    <d v="2016-08-08T00:00:00"/>
    <x v="4"/>
    <n v="5011577"/>
    <n v="24"/>
    <n v="1"/>
  </r>
  <r>
    <s v="COUNTY"/>
    <x v="164"/>
    <s v="840453"/>
    <n v="24"/>
    <n v="24"/>
    <x v="3"/>
    <d v="2016-08-09T00:00:00"/>
    <x v="4"/>
    <n v="5729870"/>
    <n v="24"/>
    <n v="1"/>
  </r>
  <r>
    <s v="COUNTY"/>
    <x v="164"/>
    <s v="840456"/>
    <n v="24"/>
    <n v="24"/>
    <x v="3"/>
    <d v="2016-08-09T00:00:00"/>
    <x v="4"/>
    <n v="5732040"/>
    <n v="24"/>
    <n v="1"/>
  </r>
  <r>
    <s v="COUNTY"/>
    <x v="164"/>
    <s v="840460"/>
    <n v="24"/>
    <n v="24"/>
    <x v="3"/>
    <d v="2016-08-09T00:00:00"/>
    <x v="4"/>
    <n v="5708310"/>
    <n v="24"/>
    <n v="1"/>
  </r>
  <r>
    <s v="COUNTY"/>
    <x v="164"/>
    <s v="840471"/>
    <n v="24"/>
    <n v="24"/>
    <x v="3"/>
    <d v="2016-08-09T00:00:00"/>
    <x v="4"/>
    <n v="5011614"/>
    <n v="24"/>
    <n v="1"/>
  </r>
  <r>
    <s v="COUNTY"/>
    <x v="164"/>
    <s v="840982"/>
    <n v="24"/>
    <n v="24"/>
    <x v="3"/>
    <d v="2016-08-11T00:00:00"/>
    <x v="4"/>
    <n v="5708310"/>
    <n v="24"/>
    <n v="1"/>
  </r>
  <r>
    <s v="COUNTY"/>
    <x v="164"/>
    <s v="840986"/>
    <n v="24"/>
    <n v="24"/>
    <x v="3"/>
    <d v="2016-08-11T00:00:00"/>
    <x v="4"/>
    <n v="5011572"/>
    <n v="24"/>
    <n v="1"/>
  </r>
  <r>
    <s v="COUNTY"/>
    <x v="164"/>
    <s v="840989"/>
    <n v="24"/>
    <n v="24"/>
    <x v="3"/>
    <d v="2016-08-11T00:00:00"/>
    <x v="4"/>
    <n v="5011577"/>
    <n v="24"/>
    <n v="1"/>
  </r>
  <r>
    <s v="COUNTY"/>
    <x v="164"/>
    <s v="841028"/>
    <n v="24"/>
    <n v="24"/>
    <x v="3"/>
    <d v="2016-08-12T00:00:00"/>
    <x v="4"/>
    <n v="5011575"/>
    <n v="24"/>
    <n v="1"/>
  </r>
  <r>
    <s v="COUNTY"/>
    <x v="164"/>
    <s v="841615"/>
    <n v="24"/>
    <n v="24"/>
    <x v="3"/>
    <d v="2016-08-12T00:00:00"/>
    <x v="4"/>
    <n v="5011614"/>
    <n v="24"/>
    <n v="1"/>
  </r>
  <r>
    <s v="COUNTY"/>
    <x v="164"/>
    <s v="841626"/>
    <n v="24"/>
    <n v="24"/>
    <x v="3"/>
    <d v="2016-08-12T00:00:00"/>
    <x v="4"/>
    <n v="5777930"/>
    <n v="24"/>
    <n v="1"/>
  </r>
  <r>
    <s v="COUNTY"/>
    <x v="164"/>
    <s v="843331"/>
    <n v="24"/>
    <n v="24"/>
    <x v="3"/>
    <d v="2016-08-15T00:00:00"/>
    <x v="4"/>
    <n v="5011582"/>
    <n v="24"/>
    <n v="1"/>
  </r>
  <r>
    <s v="COUNTY"/>
    <x v="164"/>
    <s v="846897"/>
    <n v="24"/>
    <n v="24"/>
    <x v="3"/>
    <d v="2016-08-15T00:00:00"/>
    <x v="4"/>
    <n v="5011577"/>
    <n v="24"/>
    <n v="1"/>
  </r>
  <r>
    <s v="COUNTY"/>
    <x v="164"/>
    <s v="843365"/>
    <n v="24"/>
    <n v="24"/>
    <x v="3"/>
    <d v="2016-08-16T00:00:00"/>
    <x v="4"/>
    <n v="5732040"/>
    <n v="24"/>
    <n v="1"/>
  </r>
  <r>
    <s v="COUNTY"/>
    <x v="164"/>
    <s v="843368"/>
    <n v="24"/>
    <n v="24"/>
    <x v="3"/>
    <d v="2016-08-16T00:00:00"/>
    <x v="4"/>
    <n v="5708310"/>
    <n v="24"/>
    <n v="1"/>
  </r>
  <r>
    <s v="COUNTY"/>
    <x v="164"/>
    <s v="843385"/>
    <n v="24"/>
    <n v="24"/>
    <x v="3"/>
    <d v="2016-08-16T00:00:00"/>
    <x v="4"/>
    <n v="5011614"/>
    <n v="24"/>
    <n v="1"/>
  </r>
  <r>
    <s v="COUNTY"/>
    <x v="164"/>
    <s v="843421"/>
    <n v="24"/>
    <n v="24"/>
    <x v="3"/>
    <d v="2016-08-17T00:00:00"/>
    <x v="4"/>
    <n v="5011625"/>
    <n v="24"/>
    <n v="1"/>
  </r>
  <r>
    <s v="COUNTY"/>
    <x v="164"/>
    <s v="843462"/>
    <n v="24"/>
    <n v="24"/>
    <x v="3"/>
    <d v="2016-08-18T00:00:00"/>
    <x v="4"/>
    <n v="5708310"/>
    <n v="24"/>
    <n v="1"/>
  </r>
  <r>
    <s v="COUNTY"/>
    <x v="164"/>
    <s v="843465"/>
    <n v="24"/>
    <n v="24"/>
    <x v="3"/>
    <d v="2016-08-18T00:00:00"/>
    <x v="4"/>
    <n v="5011577"/>
    <n v="24"/>
    <n v="1"/>
  </r>
  <r>
    <s v="COUNTY"/>
    <x v="164"/>
    <s v="843468"/>
    <n v="24"/>
    <n v="24"/>
    <x v="3"/>
    <d v="2016-08-18T00:00:00"/>
    <x v="4"/>
    <n v="5011572"/>
    <n v="24"/>
    <n v="1"/>
  </r>
  <r>
    <s v="COUNTY"/>
    <x v="164"/>
    <s v="843473"/>
    <n v="24"/>
    <n v="24"/>
    <x v="3"/>
    <d v="2016-08-19T00:00:00"/>
    <x v="4"/>
    <n v="5011575"/>
    <n v="24"/>
    <n v="1"/>
  </r>
  <r>
    <s v="COUNTY"/>
    <x v="164"/>
    <s v="843487"/>
    <n v="24"/>
    <n v="24"/>
    <x v="3"/>
    <d v="2016-08-19T00:00:00"/>
    <x v="4"/>
    <n v="5011614"/>
    <n v="24"/>
    <n v="1"/>
  </r>
  <r>
    <s v="COUNTY"/>
    <x v="164"/>
    <s v="843509"/>
    <n v="24"/>
    <n v="24"/>
    <x v="3"/>
    <d v="2016-08-22T00:00:00"/>
    <x v="4"/>
    <n v="5011577"/>
    <n v="24"/>
    <n v="1"/>
  </r>
  <r>
    <s v="COUNTY"/>
    <x v="164"/>
    <s v="843512"/>
    <n v="24"/>
    <n v="24"/>
    <x v="3"/>
    <d v="2016-08-22T00:00:00"/>
    <x v="4"/>
    <n v="5011582"/>
    <n v="24"/>
    <n v="1"/>
  </r>
  <r>
    <s v="COUNTY"/>
    <x v="164"/>
    <s v="843533"/>
    <n v="24"/>
    <n v="24"/>
    <x v="3"/>
    <d v="2016-08-23T00:00:00"/>
    <x v="4"/>
    <n v="5732040"/>
    <n v="24"/>
    <n v="1"/>
  </r>
  <r>
    <s v="COUNTY"/>
    <x v="164"/>
    <s v="843536"/>
    <n v="24"/>
    <n v="24"/>
    <x v="3"/>
    <d v="2016-08-23T00:00:00"/>
    <x v="4"/>
    <n v="5011614"/>
    <n v="24"/>
    <n v="1"/>
  </r>
  <r>
    <s v="COUNTY"/>
    <x v="164"/>
    <s v="843549"/>
    <n v="24"/>
    <n v="24"/>
    <x v="3"/>
    <d v="2016-08-23T00:00:00"/>
    <x v="4"/>
    <n v="5729870"/>
    <n v="24"/>
    <n v="1"/>
  </r>
  <r>
    <s v="COUNTY"/>
    <x v="164"/>
    <s v="843552"/>
    <n v="24"/>
    <n v="24"/>
    <x v="3"/>
    <d v="2016-08-23T00:00:00"/>
    <x v="4"/>
    <n v="5708310"/>
    <n v="24"/>
    <n v="1"/>
  </r>
  <r>
    <s v="AWH"/>
    <x v="164"/>
    <s v="843558"/>
    <n v="24"/>
    <n v="24"/>
    <x v="3"/>
    <d v="2016-08-23T00:00:00"/>
    <x v="4"/>
    <n v="5012682"/>
    <n v="24"/>
    <n v="1"/>
  </r>
  <r>
    <s v="COUNTY"/>
    <x v="164"/>
    <s v="843705"/>
    <n v="24"/>
    <n v="24"/>
    <x v="3"/>
    <d v="2016-08-24T00:00:00"/>
    <x v="4"/>
    <n v="5777930"/>
    <n v="24"/>
    <n v="1"/>
  </r>
  <r>
    <s v="COUNTY"/>
    <x v="164"/>
    <s v="844154"/>
    <n v="24"/>
    <n v="24"/>
    <x v="3"/>
    <d v="2016-08-25T00:00:00"/>
    <x v="4"/>
    <n v="5708310"/>
    <n v="24"/>
    <n v="1"/>
  </r>
  <r>
    <s v="COUNTY"/>
    <x v="164"/>
    <s v="844331"/>
    <n v="24"/>
    <n v="24"/>
    <x v="3"/>
    <d v="2016-08-25T00:00:00"/>
    <x v="4"/>
    <n v="5011572"/>
    <n v="24"/>
    <n v="1"/>
  </r>
  <r>
    <s v="COUNTY"/>
    <x v="164"/>
    <s v="844334"/>
    <n v="24"/>
    <n v="24"/>
    <x v="3"/>
    <d v="2016-08-25T00:00:00"/>
    <x v="4"/>
    <n v="5011577"/>
    <n v="24"/>
    <n v="1"/>
  </r>
  <r>
    <s v="COUNTY"/>
    <x v="164"/>
    <s v="844714"/>
    <n v="24"/>
    <n v="24"/>
    <x v="3"/>
    <d v="2016-08-26T00:00:00"/>
    <x v="4"/>
    <n v="5011575"/>
    <n v="24"/>
    <n v="1"/>
  </r>
  <r>
    <s v="COUNTY"/>
    <x v="164"/>
    <s v="846871"/>
    <n v="24"/>
    <n v="24"/>
    <x v="3"/>
    <d v="2016-08-26T00:00:00"/>
    <x v="4"/>
    <n v="5011614"/>
    <n v="24"/>
    <n v="1"/>
  </r>
  <r>
    <s v="COUNTY"/>
    <x v="164"/>
    <s v="845127"/>
    <n v="24"/>
    <n v="24"/>
    <x v="3"/>
    <d v="2016-08-29T00:00:00"/>
    <x v="4"/>
    <n v="5011577"/>
    <n v="24"/>
    <n v="1"/>
  </r>
  <r>
    <s v="COUNTY"/>
    <x v="164"/>
    <s v="845194"/>
    <n v="24"/>
    <n v="24"/>
    <x v="3"/>
    <d v="2016-08-29T00:00:00"/>
    <x v="4"/>
    <n v="5011582"/>
    <n v="24"/>
    <n v="1"/>
  </r>
  <r>
    <s v="COUNTY"/>
    <x v="164"/>
    <s v="845590"/>
    <n v="24"/>
    <n v="24"/>
    <x v="3"/>
    <d v="2016-08-30T00:00:00"/>
    <x v="4"/>
    <n v="5011614"/>
    <n v="24"/>
    <n v="1"/>
  </r>
  <r>
    <s v="COUNTY"/>
    <x v="164"/>
    <s v="845688"/>
    <n v="24"/>
    <n v="24"/>
    <x v="3"/>
    <d v="2016-08-30T00:00:00"/>
    <x v="4"/>
    <n v="5732040"/>
    <n v="24"/>
    <n v="1"/>
  </r>
  <r>
    <s v="COUNTY"/>
    <x v="164"/>
    <s v="845691"/>
    <n v="24"/>
    <n v="24"/>
    <x v="3"/>
    <d v="2016-08-30T00:00:00"/>
    <x v="4"/>
    <n v="5708310"/>
    <n v="24"/>
    <n v="1"/>
  </r>
  <r>
    <s v="COUNTY"/>
    <x v="164"/>
    <s v="846436"/>
    <n v="24"/>
    <n v="24"/>
    <x v="3"/>
    <d v="2016-08-31T00:00:00"/>
    <x v="4"/>
    <n v="5014191"/>
    <n v="24"/>
    <n v="1"/>
  </r>
  <r>
    <s v="COUNTY"/>
    <x v="164"/>
    <s v="846442"/>
    <n v="24"/>
    <n v="24"/>
    <x v="3"/>
    <d v="2016-08-31T00:00:00"/>
    <x v="4"/>
    <n v="5011625"/>
    <n v="24"/>
    <n v="1"/>
  </r>
  <r>
    <s v="COUNTY"/>
    <x v="164"/>
    <s v="853133"/>
    <n v="24"/>
    <n v="24"/>
    <x v="3"/>
    <d v="2016-09-01T00:00:00"/>
    <x v="5"/>
    <n v="5708310"/>
    <n v="24"/>
    <n v="1"/>
  </r>
  <r>
    <s v="COUNTY"/>
    <x v="164"/>
    <s v="853136"/>
    <n v="24"/>
    <n v="24"/>
    <x v="3"/>
    <d v="2016-09-01T00:00:00"/>
    <x v="5"/>
    <n v="5011572"/>
    <n v="24"/>
    <n v="1"/>
  </r>
  <r>
    <s v="COUNTY"/>
    <x v="164"/>
    <s v="853139"/>
    <n v="24"/>
    <n v="24"/>
    <x v="3"/>
    <d v="2016-09-01T00:00:00"/>
    <x v="5"/>
    <n v="5011577"/>
    <n v="24"/>
    <n v="1"/>
  </r>
  <r>
    <s v="COUNTY"/>
    <x v="164"/>
    <s v="853153"/>
    <n v="24"/>
    <n v="24"/>
    <x v="3"/>
    <d v="2016-09-02T00:00:00"/>
    <x v="5"/>
    <n v="5011614"/>
    <n v="24"/>
    <n v="1"/>
  </r>
  <r>
    <s v="COUNTY"/>
    <x v="164"/>
    <s v="853167"/>
    <n v="24"/>
    <n v="24"/>
    <x v="3"/>
    <d v="2016-09-02T00:00:00"/>
    <x v="5"/>
    <n v="5011575"/>
    <n v="24"/>
    <n v="1"/>
  </r>
  <r>
    <s v="COUNTY"/>
    <x v="164"/>
    <s v="853185"/>
    <n v="24"/>
    <n v="24"/>
    <x v="3"/>
    <d v="2016-09-06T00:00:00"/>
    <x v="5"/>
    <n v="5729870"/>
    <n v="24"/>
    <n v="1"/>
  </r>
  <r>
    <s v="COUNTY"/>
    <x v="164"/>
    <s v="853188"/>
    <n v="24"/>
    <n v="24"/>
    <x v="3"/>
    <d v="2016-09-06T00:00:00"/>
    <x v="5"/>
    <n v="5732040"/>
    <n v="24"/>
    <n v="1"/>
  </r>
  <r>
    <s v="COUNTY"/>
    <x v="164"/>
    <s v="853191"/>
    <n v="24"/>
    <n v="24"/>
    <x v="3"/>
    <d v="2016-09-06T00:00:00"/>
    <x v="5"/>
    <n v="5011582"/>
    <n v="24"/>
    <n v="1"/>
  </r>
  <r>
    <s v="COUNTY"/>
    <x v="164"/>
    <s v="853196"/>
    <n v="24"/>
    <n v="24"/>
    <x v="3"/>
    <d v="2016-09-06T00:00:00"/>
    <x v="5"/>
    <n v="5708310"/>
    <n v="24"/>
    <n v="1"/>
  </r>
  <r>
    <s v="COUNTY"/>
    <x v="164"/>
    <s v="853213"/>
    <n v="24"/>
    <n v="24"/>
    <x v="3"/>
    <d v="2016-09-06T00:00:00"/>
    <x v="5"/>
    <n v="5011614"/>
    <n v="24"/>
    <n v="1"/>
  </r>
  <r>
    <s v="COUNTY"/>
    <x v="164"/>
    <s v="853216"/>
    <n v="24"/>
    <n v="24"/>
    <x v="3"/>
    <d v="2016-09-06T00:00:00"/>
    <x v="5"/>
    <n v="5011577"/>
    <n v="24"/>
    <n v="1"/>
  </r>
  <r>
    <s v="COUNTY"/>
    <x v="164"/>
    <s v="853244"/>
    <n v="24"/>
    <n v="24"/>
    <x v="3"/>
    <d v="2016-09-07T00:00:00"/>
    <x v="5"/>
    <n v="5777930"/>
    <n v="24"/>
    <n v="1"/>
  </r>
  <r>
    <s v="COUNTY"/>
    <x v="164"/>
    <s v="853264"/>
    <n v="24"/>
    <n v="24"/>
    <x v="3"/>
    <d v="2016-09-08T00:00:00"/>
    <x v="5"/>
    <n v="5708310"/>
    <n v="24"/>
    <n v="1"/>
  </r>
  <r>
    <s v="COUNTY"/>
    <x v="164"/>
    <s v="853267"/>
    <n v="24"/>
    <n v="24"/>
    <x v="3"/>
    <d v="2016-09-08T00:00:00"/>
    <x v="5"/>
    <n v="5011572"/>
    <n v="24"/>
    <n v="1"/>
  </r>
  <r>
    <s v="COUNTY"/>
    <x v="164"/>
    <s v="853270"/>
    <n v="24"/>
    <n v="24"/>
    <x v="3"/>
    <d v="2016-09-08T00:00:00"/>
    <x v="5"/>
    <n v="5011577"/>
    <n v="24"/>
    <n v="1"/>
  </r>
  <r>
    <s v="COUNTY"/>
    <x v="164"/>
    <s v="853284"/>
    <n v="24"/>
    <n v="24"/>
    <x v="3"/>
    <d v="2016-09-09T00:00:00"/>
    <x v="5"/>
    <n v="5011614"/>
    <n v="24"/>
    <n v="1"/>
  </r>
  <r>
    <s v="COUNTY"/>
    <x v="164"/>
    <s v="853297"/>
    <n v="24"/>
    <n v="24"/>
    <x v="3"/>
    <d v="2016-09-09T00:00:00"/>
    <x v="5"/>
    <n v="5011575"/>
    <n v="24"/>
    <n v="1"/>
  </r>
  <r>
    <s v="AWH"/>
    <x v="164"/>
    <s v="853301"/>
    <n v="24"/>
    <n v="24"/>
    <x v="3"/>
    <d v="2016-09-09T00:00:00"/>
    <x v="5"/>
    <n v="5012682"/>
    <n v="24"/>
    <n v="1"/>
  </r>
  <r>
    <s v="COUNTY"/>
    <x v="164"/>
    <s v="855034"/>
    <n v="24"/>
    <n v="24"/>
    <x v="3"/>
    <d v="2016-09-12T00:00:00"/>
    <x v="5"/>
    <n v="5011577"/>
    <n v="24"/>
    <n v="1"/>
  </r>
  <r>
    <s v="COUNTY"/>
    <x v="164"/>
    <s v="855286"/>
    <n v="24"/>
    <n v="24"/>
    <x v="3"/>
    <d v="2016-09-12T00:00:00"/>
    <x v="5"/>
    <n v="5011582"/>
    <n v="24"/>
    <n v="1"/>
  </r>
  <r>
    <s v="AWH"/>
    <x v="164"/>
    <s v="855290"/>
    <n v="24"/>
    <n v="24"/>
    <x v="3"/>
    <d v="2016-09-12T00:00:00"/>
    <x v="5"/>
    <n v="5011595"/>
    <n v="24"/>
    <n v="1"/>
  </r>
  <r>
    <s v="COUNTY"/>
    <x v="164"/>
    <s v="855671"/>
    <n v="24"/>
    <n v="24"/>
    <x v="3"/>
    <d v="2016-09-13T00:00:00"/>
    <x v="5"/>
    <n v="5708310"/>
    <n v="24"/>
    <n v="1"/>
  </r>
  <r>
    <s v="COUNTY"/>
    <x v="164"/>
    <s v="855722"/>
    <n v="24"/>
    <n v="24"/>
    <x v="3"/>
    <d v="2016-09-13T00:00:00"/>
    <x v="5"/>
    <n v="5011614"/>
    <n v="24"/>
    <n v="1"/>
  </r>
  <r>
    <s v="COUNTY"/>
    <x v="164"/>
    <s v="855725"/>
    <n v="24"/>
    <n v="24"/>
    <x v="3"/>
    <d v="2016-09-13T00:00:00"/>
    <x v="5"/>
    <n v="5011572"/>
    <n v="24"/>
    <n v="1"/>
  </r>
  <r>
    <s v="COUNTY"/>
    <x v="164"/>
    <s v="855732"/>
    <n v="24"/>
    <n v="24"/>
    <x v="3"/>
    <d v="2016-09-13T00:00:00"/>
    <x v="5"/>
    <n v="5732040"/>
    <n v="24"/>
    <n v="1"/>
  </r>
  <r>
    <s v="COUNTY"/>
    <x v="164"/>
    <s v="856341"/>
    <n v="24"/>
    <n v="24"/>
    <x v="3"/>
    <d v="2016-09-15T00:00:00"/>
    <x v="5"/>
    <n v="5708310"/>
    <n v="24"/>
    <n v="1"/>
  </r>
  <r>
    <s v="COUNTY"/>
    <x v="164"/>
    <s v="856350"/>
    <n v="24"/>
    <n v="24"/>
    <x v="3"/>
    <d v="2016-09-15T00:00:00"/>
    <x v="5"/>
    <n v="5011577"/>
    <n v="24"/>
    <n v="1"/>
  </r>
  <r>
    <s v="COUNTY"/>
    <x v="164"/>
    <s v="856401"/>
    <n v="24"/>
    <n v="24"/>
    <x v="3"/>
    <d v="2016-09-15T00:00:00"/>
    <x v="5"/>
    <n v="5011625"/>
    <n v="24"/>
    <n v="1"/>
  </r>
  <r>
    <s v="COUNTY"/>
    <x v="164"/>
    <s v="856421"/>
    <n v="24"/>
    <n v="24"/>
    <x v="3"/>
    <d v="2016-09-16T00:00:00"/>
    <x v="5"/>
    <n v="5777930"/>
    <n v="24"/>
    <n v="1"/>
  </r>
  <r>
    <s v="COUNTY"/>
    <x v="164"/>
    <s v="856427"/>
    <n v="24"/>
    <n v="24"/>
    <x v="3"/>
    <d v="2016-09-16T00:00:00"/>
    <x v="5"/>
    <n v="5011614"/>
    <n v="24"/>
    <n v="1"/>
  </r>
  <r>
    <s v="COUNTY"/>
    <x v="164"/>
    <s v="858387"/>
    <n v="24"/>
    <n v="24"/>
    <x v="3"/>
    <d v="2016-09-16T00:00:00"/>
    <x v="5"/>
    <n v="5011575"/>
    <n v="24"/>
    <n v="1"/>
  </r>
  <r>
    <s v="COUNTY"/>
    <x v="164"/>
    <s v="856475"/>
    <n v="24"/>
    <n v="24"/>
    <x v="3"/>
    <d v="2016-09-19T00:00:00"/>
    <x v="5"/>
    <n v="5011582"/>
    <n v="24"/>
    <n v="1"/>
  </r>
  <r>
    <s v="COUNTY"/>
    <x v="164"/>
    <s v="857315"/>
    <n v="24"/>
    <n v="24"/>
    <x v="3"/>
    <d v="2016-09-19T00:00:00"/>
    <x v="5"/>
    <n v="5011572"/>
    <n v="24"/>
    <n v="1"/>
  </r>
  <r>
    <s v="COUNTY"/>
    <x v="164"/>
    <s v="857320"/>
    <n v="24"/>
    <n v="24"/>
    <x v="3"/>
    <d v="2016-09-19T00:00:00"/>
    <x v="5"/>
    <n v="5011577"/>
    <n v="24"/>
    <n v="1"/>
  </r>
  <r>
    <s v="COUNTY"/>
    <x v="164"/>
    <s v="857329"/>
    <n v="24"/>
    <n v="24"/>
    <x v="3"/>
    <d v="2016-09-20T00:00:00"/>
    <x v="5"/>
    <n v="5732040"/>
    <n v="24"/>
    <n v="1"/>
  </r>
  <r>
    <s v="COUNTY"/>
    <x v="164"/>
    <s v="857332"/>
    <n v="24"/>
    <n v="24"/>
    <x v="3"/>
    <d v="2016-09-20T00:00:00"/>
    <x v="5"/>
    <n v="5011614"/>
    <n v="24"/>
    <n v="1"/>
  </r>
  <r>
    <s v="COUNTY"/>
    <x v="164"/>
    <s v="857675"/>
    <n v="24"/>
    <n v="24"/>
    <x v="3"/>
    <d v="2016-09-20T00:00:00"/>
    <x v="5"/>
    <n v="5014191"/>
    <n v="24"/>
    <n v="1"/>
  </r>
  <r>
    <s v="COUNTY"/>
    <x v="164"/>
    <s v="857682"/>
    <n v="24"/>
    <n v="24"/>
    <x v="3"/>
    <d v="2016-09-20T00:00:00"/>
    <x v="5"/>
    <n v="5729870"/>
    <n v="24"/>
    <n v="1"/>
  </r>
  <r>
    <s v="COUNTY"/>
    <x v="164"/>
    <s v="861716"/>
    <n v="24"/>
    <n v="24"/>
    <x v="3"/>
    <d v="2016-09-20T00:00:00"/>
    <x v="5"/>
    <n v="5708310"/>
    <n v="24"/>
    <n v="1"/>
  </r>
  <r>
    <s v="COUNTY"/>
    <x v="164"/>
    <s v="858734"/>
    <n v="24"/>
    <n v="24"/>
    <x v="3"/>
    <d v="2016-09-22T00:00:00"/>
    <x v="5"/>
    <n v="5708310"/>
    <n v="24"/>
    <n v="1"/>
  </r>
  <r>
    <s v="COUNTY"/>
    <x v="164"/>
    <s v="858739"/>
    <n v="24"/>
    <n v="24"/>
    <x v="3"/>
    <d v="2016-09-22T00:00:00"/>
    <x v="5"/>
    <n v="5011577"/>
    <n v="24"/>
    <n v="1"/>
  </r>
  <r>
    <s v="COUNTY"/>
    <x v="164"/>
    <s v="858742"/>
    <n v="24"/>
    <n v="24"/>
    <x v="3"/>
    <d v="2016-09-22T00:00:00"/>
    <x v="5"/>
    <n v="5011572"/>
    <n v="24"/>
    <n v="1"/>
  </r>
  <r>
    <s v="COUNTY"/>
    <x v="164"/>
    <s v="858779"/>
    <n v="24"/>
    <n v="24"/>
    <x v="3"/>
    <d v="2016-09-23T00:00:00"/>
    <x v="5"/>
    <n v="5011575"/>
    <n v="24"/>
    <n v="1"/>
  </r>
  <r>
    <s v="COUNTY"/>
    <x v="164"/>
    <s v="858791"/>
    <n v="24"/>
    <n v="24"/>
    <x v="3"/>
    <d v="2016-09-23T00:00:00"/>
    <x v="5"/>
    <n v="5011614"/>
    <n v="24"/>
    <n v="1"/>
  </r>
  <r>
    <s v="COUNTY"/>
    <x v="164"/>
    <s v="858863"/>
    <n v="24"/>
    <n v="24"/>
    <x v="3"/>
    <d v="2016-09-26T00:00:00"/>
    <x v="5"/>
    <n v="5011582"/>
    <n v="24"/>
    <n v="1"/>
  </r>
  <r>
    <s v="COUNTY"/>
    <x v="164"/>
    <s v="860596"/>
    <n v="24"/>
    <n v="24"/>
    <x v="3"/>
    <d v="2016-09-27T00:00:00"/>
    <x v="5"/>
    <n v="5777930"/>
    <n v="24"/>
    <n v="1"/>
  </r>
  <r>
    <s v="COUNTY"/>
    <x v="164"/>
    <s v="860598"/>
    <n v="24"/>
    <n v="24"/>
    <x v="3"/>
    <d v="2016-09-27T00:00:00"/>
    <x v="5"/>
    <n v="5011614"/>
    <n v="24"/>
    <n v="1"/>
  </r>
  <r>
    <s v="COUNTY"/>
    <x v="164"/>
    <s v="860602"/>
    <n v="24"/>
    <n v="24"/>
    <x v="3"/>
    <d v="2016-09-27T00:00:00"/>
    <x v="5"/>
    <n v="5011572"/>
    <n v="24"/>
    <n v="1"/>
  </r>
  <r>
    <s v="COUNTY"/>
    <x v="164"/>
    <s v="860604"/>
    <n v="24"/>
    <n v="24"/>
    <x v="3"/>
    <d v="2016-09-27T00:00:00"/>
    <x v="5"/>
    <n v="5011577"/>
    <n v="24"/>
    <n v="1"/>
  </r>
  <r>
    <s v="COUNTY"/>
    <x v="164"/>
    <s v="860607"/>
    <n v="24"/>
    <n v="24"/>
    <x v="3"/>
    <d v="2016-09-27T00:00:00"/>
    <x v="5"/>
    <n v="5732040"/>
    <n v="24"/>
    <n v="1"/>
  </r>
  <r>
    <s v="COUNTY"/>
    <x v="164"/>
    <s v="860615"/>
    <n v="24"/>
    <n v="24"/>
    <x v="3"/>
    <d v="2016-09-27T00:00:00"/>
    <x v="5"/>
    <n v="5708310"/>
    <n v="24"/>
    <n v="1"/>
  </r>
  <r>
    <s v="AWH"/>
    <x v="164"/>
    <s v="860631"/>
    <n v="24"/>
    <n v="24"/>
    <x v="3"/>
    <d v="2016-09-28T00:00:00"/>
    <x v="5"/>
    <n v="5012682"/>
    <n v="24"/>
    <n v="1"/>
  </r>
  <r>
    <s v="COUNTY"/>
    <x v="164"/>
    <s v="860680"/>
    <n v="24"/>
    <n v="24"/>
    <x v="3"/>
    <d v="2016-09-29T00:00:00"/>
    <x v="5"/>
    <n v="5011572"/>
    <n v="24"/>
    <n v="1"/>
  </r>
  <r>
    <s v="COUNTY"/>
    <x v="164"/>
    <s v="860683"/>
    <n v="24"/>
    <n v="24"/>
    <x v="3"/>
    <d v="2016-09-29T00:00:00"/>
    <x v="5"/>
    <n v="5011577"/>
    <n v="24"/>
    <n v="1"/>
  </r>
  <r>
    <s v="COUNTY"/>
    <x v="164"/>
    <s v="860686"/>
    <n v="24"/>
    <n v="24"/>
    <x v="3"/>
    <d v="2016-09-29T00:00:00"/>
    <x v="5"/>
    <n v="5708310"/>
    <n v="24"/>
    <n v="1"/>
  </r>
  <r>
    <s v="COUNTY"/>
    <x v="164"/>
    <s v="860707"/>
    <n v="24"/>
    <n v="24"/>
    <x v="3"/>
    <d v="2016-09-30T00:00:00"/>
    <x v="5"/>
    <n v="5011575"/>
    <n v="24"/>
    <n v="1"/>
  </r>
  <r>
    <s v="COUNTY"/>
    <x v="164"/>
    <s v="860725"/>
    <n v="24"/>
    <n v="24"/>
    <x v="3"/>
    <d v="2016-09-30T00:00:00"/>
    <x v="5"/>
    <n v="5011614"/>
    <n v="24"/>
    <n v="1"/>
  </r>
  <r>
    <s v="COUNTY"/>
    <x v="164"/>
    <s v="866772"/>
    <n v="24"/>
    <n v="24"/>
    <x v="3"/>
    <d v="2016-10-03T00:00:00"/>
    <x v="6"/>
    <n v="5011625"/>
    <n v="24"/>
    <n v="1"/>
  </r>
  <r>
    <s v="COUNTY"/>
    <x v="164"/>
    <s v="866774"/>
    <n v="24"/>
    <n v="24"/>
    <x v="3"/>
    <d v="2016-10-03T00:00:00"/>
    <x v="6"/>
    <n v="5011582"/>
    <n v="24"/>
    <n v="1"/>
  </r>
  <r>
    <s v="COUNTY"/>
    <x v="164"/>
    <s v="866797"/>
    <n v="24"/>
    <n v="24"/>
    <x v="3"/>
    <d v="2016-10-03T00:00:00"/>
    <x v="6"/>
    <n v="5011572"/>
    <n v="24"/>
    <n v="1"/>
  </r>
  <r>
    <s v="COUNTY"/>
    <x v="164"/>
    <s v="866801"/>
    <n v="24"/>
    <n v="24"/>
    <x v="3"/>
    <d v="2016-10-03T00:00:00"/>
    <x v="6"/>
    <n v="5011577"/>
    <n v="24"/>
    <n v="1"/>
  </r>
  <r>
    <s v="COUNTY"/>
    <x v="164"/>
    <s v="866804"/>
    <n v="24"/>
    <n v="24"/>
    <x v="3"/>
    <d v="2016-10-04T00:00:00"/>
    <x v="6"/>
    <n v="5732040"/>
    <n v="24"/>
    <n v="1"/>
  </r>
  <r>
    <s v="COUNTY"/>
    <x v="164"/>
    <s v="866809"/>
    <n v="24"/>
    <n v="24"/>
    <x v="3"/>
    <d v="2016-10-04T00:00:00"/>
    <x v="6"/>
    <n v="5011614"/>
    <n v="24"/>
    <n v="1"/>
  </r>
  <r>
    <s v="COUNTY"/>
    <x v="164"/>
    <s v="866821"/>
    <n v="24"/>
    <n v="24"/>
    <x v="3"/>
    <d v="2016-10-04T00:00:00"/>
    <x v="6"/>
    <n v="5729870"/>
    <n v="24"/>
    <n v="1"/>
  </r>
  <r>
    <s v="COUNTY"/>
    <x v="164"/>
    <s v="866824"/>
    <n v="24"/>
    <n v="24"/>
    <x v="3"/>
    <d v="2016-10-04T00:00:00"/>
    <x v="6"/>
    <n v="5708310"/>
    <n v="24"/>
    <n v="1"/>
  </r>
  <r>
    <s v="COUNTY"/>
    <x v="164"/>
    <s v="866876"/>
    <n v="24"/>
    <n v="24"/>
    <x v="3"/>
    <d v="2016-10-06T00:00:00"/>
    <x v="6"/>
    <n v="5011572"/>
    <n v="24"/>
    <n v="1"/>
  </r>
  <r>
    <s v="COUNTY"/>
    <x v="164"/>
    <s v="866879"/>
    <n v="24"/>
    <n v="24"/>
    <x v="3"/>
    <d v="2016-10-06T00:00:00"/>
    <x v="6"/>
    <n v="5011577"/>
    <n v="24"/>
    <n v="1"/>
  </r>
  <r>
    <s v="COUNTY"/>
    <x v="164"/>
    <s v="871423"/>
    <n v="24"/>
    <n v="24"/>
    <x v="3"/>
    <d v="2016-10-06T00:00:00"/>
    <x v="6"/>
    <n v="5708310"/>
    <n v="24"/>
    <n v="1"/>
  </r>
  <r>
    <s v="COUNTY"/>
    <x v="164"/>
    <s v="866889"/>
    <n v="24"/>
    <n v="24"/>
    <x v="3"/>
    <d v="2016-10-07T00:00:00"/>
    <x v="6"/>
    <n v="5011614"/>
    <n v="24"/>
    <n v="1"/>
  </r>
  <r>
    <s v="COUNTY"/>
    <x v="164"/>
    <s v="866892"/>
    <n v="24"/>
    <n v="24"/>
    <x v="3"/>
    <d v="2016-10-07T00:00:00"/>
    <x v="6"/>
    <n v="5777930"/>
    <n v="24"/>
    <n v="1"/>
  </r>
  <r>
    <s v="COUNTY"/>
    <x v="164"/>
    <s v="866905"/>
    <n v="24"/>
    <n v="24"/>
    <x v="3"/>
    <d v="2016-10-07T00:00:00"/>
    <x v="6"/>
    <n v="5011575"/>
    <n v="24"/>
    <n v="1"/>
  </r>
  <r>
    <s v="COUNTY"/>
    <x v="164"/>
    <s v="869483"/>
    <n v="24"/>
    <n v="24"/>
    <x v="3"/>
    <d v="2016-10-10T00:00:00"/>
    <x v="6"/>
    <n v="5011582"/>
    <n v="24"/>
    <n v="1"/>
  </r>
  <r>
    <s v="COUNTY"/>
    <x v="164"/>
    <s v="869494"/>
    <n v="24"/>
    <n v="24"/>
    <x v="3"/>
    <d v="2016-10-10T00:00:00"/>
    <x v="6"/>
    <n v="5011572"/>
    <n v="24"/>
    <n v="1"/>
  </r>
  <r>
    <s v="COUNTY"/>
    <x v="164"/>
    <s v="869497"/>
    <n v="24"/>
    <n v="24"/>
    <x v="3"/>
    <d v="2016-10-10T00:00:00"/>
    <x v="6"/>
    <n v="5011577"/>
    <n v="24"/>
    <n v="1"/>
  </r>
  <r>
    <s v="COUNTY"/>
    <x v="164"/>
    <s v="869514"/>
    <n v="24"/>
    <n v="24"/>
    <x v="3"/>
    <d v="2016-10-11T00:00:00"/>
    <x v="6"/>
    <n v="5732040"/>
    <n v="24"/>
    <n v="1"/>
  </r>
  <r>
    <s v="COUNTY"/>
    <x v="164"/>
    <s v="869517"/>
    <n v="24"/>
    <n v="24"/>
    <x v="3"/>
    <d v="2016-10-11T00:00:00"/>
    <x v="6"/>
    <n v="5708310"/>
    <n v="24"/>
    <n v="1"/>
  </r>
  <r>
    <s v="COUNTY"/>
    <x v="164"/>
    <s v="869534"/>
    <n v="24"/>
    <n v="24"/>
    <x v="3"/>
    <d v="2016-10-11T00:00:00"/>
    <x v="6"/>
    <n v="5011614"/>
    <n v="24"/>
    <n v="1"/>
  </r>
  <r>
    <s v="COUNTY"/>
    <x v="164"/>
    <s v="869592"/>
    <n v="24"/>
    <n v="24"/>
    <x v="3"/>
    <d v="2016-10-13T00:00:00"/>
    <x v="6"/>
    <n v="5708310"/>
    <n v="24"/>
    <n v="1"/>
  </r>
  <r>
    <s v="COUNTY"/>
    <x v="164"/>
    <s v="869595"/>
    <n v="24"/>
    <n v="24"/>
    <x v="3"/>
    <d v="2016-10-13T00:00:00"/>
    <x v="6"/>
    <n v="5011572"/>
    <n v="24"/>
    <n v="1"/>
  </r>
  <r>
    <s v="COUNTY"/>
    <x v="164"/>
    <s v="869598"/>
    <n v="24"/>
    <n v="24"/>
    <x v="3"/>
    <d v="2016-10-13T00:00:00"/>
    <x v="6"/>
    <n v="5011577"/>
    <n v="24"/>
    <n v="1"/>
  </r>
  <r>
    <s v="COUNTY"/>
    <x v="164"/>
    <s v="869617"/>
    <n v="24"/>
    <n v="24"/>
    <x v="3"/>
    <d v="2016-10-14T00:00:00"/>
    <x v="6"/>
    <n v="5011614"/>
    <n v="24"/>
    <n v="1"/>
  </r>
  <r>
    <s v="COUNTY"/>
    <x v="164"/>
    <s v="869623"/>
    <n v="24"/>
    <n v="24"/>
    <x v="3"/>
    <d v="2016-10-14T00:00:00"/>
    <x v="6"/>
    <n v="5014191"/>
    <n v="24"/>
    <n v="1"/>
  </r>
  <r>
    <s v="COUNTY"/>
    <x v="164"/>
    <s v="869627"/>
    <n v="24"/>
    <n v="24"/>
    <x v="3"/>
    <d v="2016-10-14T00:00:00"/>
    <x v="6"/>
    <n v="5011575"/>
    <n v="24"/>
    <n v="1"/>
  </r>
  <r>
    <s v="COUNTY"/>
    <x v="164"/>
    <s v="869638"/>
    <n v="24"/>
    <n v="24"/>
    <x v="3"/>
    <d v="2016-10-17T00:00:00"/>
    <x v="6"/>
    <n v="5011572"/>
    <n v="24"/>
    <n v="1"/>
  </r>
  <r>
    <s v="COUNTY"/>
    <x v="164"/>
    <s v="869643"/>
    <n v="24"/>
    <n v="24"/>
    <x v="3"/>
    <d v="2016-10-17T00:00:00"/>
    <x v="6"/>
    <n v="5011577"/>
    <n v="24"/>
    <n v="1"/>
  </r>
  <r>
    <s v="COUNTY"/>
    <x v="164"/>
    <s v="869648"/>
    <n v="24"/>
    <n v="24"/>
    <x v="3"/>
    <d v="2016-10-17T00:00:00"/>
    <x v="6"/>
    <n v="5011582"/>
    <n v="24"/>
    <n v="1"/>
  </r>
  <r>
    <s v="COUNTY"/>
    <x v="164"/>
    <s v="869670"/>
    <n v="24"/>
    <n v="24"/>
    <x v="3"/>
    <d v="2016-10-18T00:00:00"/>
    <x v="6"/>
    <n v="5011614"/>
    <n v="24"/>
    <n v="1"/>
  </r>
  <r>
    <s v="COUNTY"/>
    <x v="164"/>
    <s v="869673"/>
    <n v="24"/>
    <n v="24"/>
    <x v="3"/>
    <d v="2016-10-18T00:00:00"/>
    <x v="6"/>
    <n v="5732040"/>
    <n v="24"/>
    <n v="1"/>
  </r>
  <r>
    <s v="COUNTY"/>
    <x v="164"/>
    <s v="869676"/>
    <n v="24"/>
    <n v="24"/>
    <x v="3"/>
    <d v="2016-10-18T00:00:00"/>
    <x v="6"/>
    <n v="5729870"/>
    <n v="24"/>
    <n v="1"/>
  </r>
  <r>
    <s v="COUNTY"/>
    <x v="164"/>
    <s v="869679"/>
    <n v="24"/>
    <n v="24"/>
    <x v="3"/>
    <d v="2016-10-18T00:00:00"/>
    <x v="6"/>
    <n v="5708310"/>
    <n v="24"/>
    <n v="1"/>
  </r>
  <r>
    <s v="AWH"/>
    <x v="164"/>
    <s v="875195"/>
    <n v="24"/>
    <n v="24"/>
    <x v="3"/>
    <d v="2016-10-18T00:00:00"/>
    <x v="6"/>
    <n v="5012682"/>
    <n v="24"/>
    <n v="1"/>
  </r>
  <r>
    <s v="COUNTY"/>
    <x v="164"/>
    <s v="869691"/>
    <n v="24"/>
    <n v="24"/>
    <x v="3"/>
    <d v="2016-10-19T00:00:00"/>
    <x v="6"/>
    <n v="5777930"/>
    <n v="24"/>
    <n v="1"/>
  </r>
  <r>
    <s v="COUNTY"/>
    <x v="164"/>
    <s v="871046"/>
    <n v="24"/>
    <n v="24"/>
    <x v="3"/>
    <d v="2016-10-20T00:00:00"/>
    <x v="6"/>
    <n v="5708310"/>
    <n v="24"/>
    <n v="1"/>
  </r>
  <r>
    <s v="COUNTY"/>
    <x v="164"/>
    <s v="871081"/>
    <n v="24"/>
    <n v="24"/>
    <x v="3"/>
    <d v="2016-10-20T00:00:00"/>
    <x v="6"/>
    <n v="5011572"/>
    <n v="24"/>
    <n v="1"/>
  </r>
  <r>
    <s v="COUNTY"/>
    <x v="164"/>
    <s v="871085"/>
    <n v="24"/>
    <n v="24"/>
    <x v="3"/>
    <d v="2016-10-20T00:00:00"/>
    <x v="6"/>
    <n v="5011577"/>
    <n v="24"/>
    <n v="1"/>
  </r>
  <r>
    <s v="COUNTY"/>
    <x v="164"/>
    <s v="871111"/>
    <n v="24"/>
    <n v="24"/>
    <x v="3"/>
    <d v="2016-10-21T00:00:00"/>
    <x v="6"/>
    <n v="5011614"/>
    <n v="24"/>
    <n v="1"/>
  </r>
  <r>
    <s v="COUNTY"/>
    <x v="164"/>
    <s v="871159"/>
    <n v="24"/>
    <n v="24"/>
    <x v="3"/>
    <d v="2016-10-21T00:00:00"/>
    <x v="6"/>
    <n v="5011575"/>
    <n v="24"/>
    <n v="1"/>
  </r>
  <r>
    <s v="COUNTY"/>
    <x v="164"/>
    <s v="872738"/>
    <n v="24"/>
    <n v="24"/>
    <x v="3"/>
    <d v="2016-10-24T00:00:00"/>
    <x v="6"/>
    <n v="5011582"/>
    <n v="24"/>
    <n v="1"/>
  </r>
  <r>
    <s v="COUNTY"/>
    <x v="164"/>
    <s v="872752"/>
    <n v="24"/>
    <n v="24"/>
    <x v="3"/>
    <d v="2016-10-24T00:00:00"/>
    <x v="6"/>
    <n v="5011572"/>
    <n v="24"/>
    <n v="1"/>
  </r>
  <r>
    <s v="COUNTY"/>
    <x v="164"/>
    <s v="872755"/>
    <n v="24"/>
    <n v="24"/>
    <x v="3"/>
    <d v="2016-10-24T00:00:00"/>
    <x v="6"/>
    <n v="5011577"/>
    <n v="24"/>
    <n v="1"/>
  </r>
  <r>
    <s v="COUNTY"/>
    <x v="164"/>
    <s v="872761"/>
    <n v="24"/>
    <n v="24"/>
    <x v="3"/>
    <d v="2016-10-24T00:00:00"/>
    <x v="6"/>
    <n v="5016742"/>
    <n v="24"/>
    <n v="1"/>
  </r>
  <r>
    <s v="COUNTY"/>
    <x v="164"/>
    <s v="872771"/>
    <n v="24"/>
    <n v="24"/>
    <x v="3"/>
    <d v="2016-10-25T00:00:00"/>
    <x v="6"/>
    <n v="5708310"/>
    <n v="24"/>
    <n v="1"/>
  </r>
  <r>
    <s v="COUNTY"/>
    <x v="164"/>
    <s v="872773"/>
    <n v="24"/>
    <n v="24"/>
    <x v="3"/>
    <d v="2016-10-25T00:00:00"/>
    <x v="6"/>
    <n v="5732040"/>
    <n v="24"/>
    <n v="1"/>
  </r>
  <r>
    <s v="COUNTY"/>
    <x v="164"/>
    <s v="872782"/>
    <n v="24"/>
    <n v="24"/>
    <x v="3"/>
    <d v="2016-10-25T00:00:00"/>
    <x v="6"/>
    <n v="5011614"/>
    <n v="24"/>
    <n v="1"/>
  </r>
  <r>
    <s v="COUNTY"/>
    <x v="164"/>
    <s v="872827"/>
    <n v="24"/>
    <n v="24"/>
    <x v="3"/>
    <d v="2016-10-27T00:00:00"/>
    <x v="6"/>
    <n v="5708310"/>
    <n v="24"/>
    <n v="1"/>
  </r>
  <r>
    <s v="COUNTY"/>
    <x v="164"/>
    <s v="872830"/>
    <n v="24"/>
    <n v="24"/>
    <x v="3"/>
    <d v="2016-10-27T00:00:00"/>
    <x v="6"/>
    <n v="5011572"/>
    <n v="24"/>
    <n v="1"/>
  </r>
  <r>
    <s v="COUNTY"/>
    <x v="164"/>
    <s v="872833"/>
    <n v="24"/>
    <n v="24"/>
    <x v="3"/>
    <d v="2016-10-27T00:00:00"/>
    <x v="6"/>
    <n v="5011577"/>
    <n v="24"/>
    <n v="1"/>
  </r>
  <r>
    <s v="COUNTY"/>
    <x v="164"/>
    <s v="872896"/>
    <n v="24"/>
    <n v="24"/>
    <x v="3"/>
    <d v="2016-10-28T00:00:00"/>
    <x v="6"/>
    <n v="5011614"/>
    <n v="24"/>
    <n v="1"/>
  </r>
  <r>
    <s v="COUNTY"/>
    <x v="164"/>
    <s v="872910"/>
    <n v="24"/>
    <n v="24"/>
    <x v="3"/>
    <d v="2016-10-28T00:00:00"/>
    <x v="6"/>
    <n v="5011625"/>
    <n v="24"/>
    <n v="1"/>
  </r>
  <r>
    <s v="COUNTY"/>
    <x v="164"/>
    <s v="872912"/>
    <n v="24"/>
    <n v="24"/>
    <x v="3"/>
    <d v="2016-10-28T00:00:00"/>
    <x v="6"/>
    <n v="5011575"/>
    <n v="24"/>
    <n v="1"/>
  </r>
  <r>
    <s v="COUNTY"/>
    <x v="164"/>
    <s v="874659"/>
    <n v="24"/>
    <n v="24"/>
    <x v="3"/>
    <d v="2016-10-31T00:00:00"/>
    <x v="6"/>
    <n v="5011582"/>
    <n v="24"/>
    <n v="1"/>
  </r>
  <r>
    <s v="COUNTY"/>
    <x v="164"/>
    <s v="874760"/>
    <n v="24"/>
    <n v="24"/>
    <x v="3"/>
    <d v="2016-10-31T00:00:00"/>
    <x v="6"/>
    <n v="5777930"/>
    <n v="24"/>
    <n v="1"/>
  </r>
  <r>
    <s v="COUNTY"/>
    <x v="164"/>
    <s v="874765"/>
    <n v="24"/>
    <n v="24"/>
    <x v="3"/>
    <d v="2016-10-31T00:00:00"/>
    <x v="6"/>
    <n v="5011572"/>
    <n v="24"/>
    <n v="1"/>
  </r>
  <r>
    <s v="COUNTY"/>
    <x v="164"/>
    <s v="874768"/>
    <n v="24"/>
    <n v="24"/>
    <x v="3"/>
    <d v="2016-10-31T00:00:00"/>
    <x v="6"/>
    <n v="5011577"/>
    <n v="24"/>
    <n v="1"/>
  </r>
  <r>
    <s v="AWH"/>
    <x v="164"/>
    <s v="878935"/>
    <n v="24"/>
    <n v="24"/>
    <x v="3"/>
    <d v="2016-11-01T00:00:00"/>
    <x v="7"/>
    <n v="5012682"/>
    <n v="24"/>
    <n v="1"/>
  </r>
  <r>
    <s v="COUNTY"/>
    <x v="164"/>
    <s v="878937"/>
    <n v="24"/>
    <n v="24"/>
    <x v="3"/>
    <d v="2016-11-01T00:00:00"/>
    <x v="7"/>
    <n v="5729870"/>
    <n v="24"/>
    <n v="1"/>
  </r>
  <r>
    <s v="COUNTY"/>
    <x v="164"/>
    <s v="878940"/>
    <n v="24"/>
    <n v="24"/>
    <x v="3"/>
    <d v="2016-11-01T00:00:00"/>
    <x v="7"/>
    <n v="5732040"/>
    <n v="24"/>
    <n v="1"/>
  </r>
  <r>
    <s v="COUNTY"/>
    <x v="164"/>
    <s v="878943"/>
    <n v="24"/>
    <n v="24"/>
    <x v="3"/>
    <d v="2016-11-01T00:00:00"/>
    <x v="7"/>
    <n v="5708310"/>
    <n v="24"/>
    <n v="1"/>
  </r>
  <r>
    <s v="COUNTY"/>
    <x v="164"/>
    <s v="878975"/>
    <n v="24"/>
    <n v="24"/>
    <x v="3"/>
    <d v="2016-11-01T00:00:00"/>
    <x v="7"/>
    <n v="5011614"/>
    <n v="24"/>
    <n v="1"/>
  </r>
  <r>
    <s v="COUNTY"/>
    <x v="164"/>
    <s v="879712"/>
    <n v="24"/>
    <n v="24"/>
    <x v="3"/>
    <d v="2016-11-03T00:00:00"/>
    <x v="7"/>
    <n v="5011577"/>
    <n v="24"/>
    <n v="1"/>
  </r>
  <r>
    <s v="COUNTY"/>
    <x v="164"/>
    <s v="879714"/>
    <n v="24"/>
    <n v="24"/>
    <x v="3"/>
    <d v="2016-11-03T00:00:00"/>
    <x v="7"/>
    <n v="5708310"/>
    <n v="24"/>
    <n v="1"/>
  </r>
  <r>
    <s v="COUNTY"/>
    <x v="164"/>
    <s v="880647"/>
    <n v="24"/>
    <n v="24"/>
    <x v="3"/>
    <d v="2016-11-03T00:00:00"/>
    <x v="7"/>
    <n v="5011572"/>
    <n v="24"/>
    <n v="1"/>
  </r>
  <r>
    <s v="COUNTY"/>
    <x v="164"/>
    <s v="879742"/>
    <n v="24"/>
    <n v="24"/>
    <x v="3"/>
    <d v="2016-11-04T00:00:00"/>
    <x v="7"/>
    <n v="5014191"/>
    <n v="24"/>
    <n v="1"/>
  </r>
  <r>
    <s v="COUNTY"/>
    <x v="164"/>
    <s v="879744"/>
    <n v="24"/>
    <n v="24"/>
    <x v="3"/>
    <d v="2016-11-04T00:00:00"/>
    <x v="7"/>
    <n v="5011614"/>
    <n v="24"/>
    <n v="1"/>
  </r>
  <r>
    <s v="COUNTY"/>
    <x v="164"/>
    <s v="879752"/>
    <n v="24"/>
    <n v="24"/>
    <x v="3"/>
    <d v="2016-11-04T00:00:00"/>
    <x v="7"/>
    <n v="5011575"/>
    <n v="24"/>
    <n v="1"/>
  </r>
  <r>
    <s v="COUNTY"/>
    <x v="164"/>
    <s v="879766"/>
    <n v="24"/>
    <n v="24"/>
    <x v="3"/>
    <d v="2016-11-07T00:00:00"/>
    <x v="7"/>
    <n v="5011582"/>
    <n v="24"/>
    <n v="1"/>
  </r>
  <r>
    <s v="COUNTY"/>
    <x v="164"/>
    <s v="879795"/>
    <n v="24"/>
    <n v="24"/>
    <x v="3"/>
    <d v="2016-11-07T00:00:00"/>
    <x v="7"/>
    <n v="5011577"/>
    <n v="24"/>
    <n v="1"/>
  </r>
  <r>
    <s v="COUNTY"/>
    <x v="164"/>
    <s v="879798"/>
    <n v="24"/>
    <n v="24"/>
    <x v="3"/>
    <d v="2016-11-07T00:00:00"/>
    <x v="7"/>
    <n v="5011572"/>
    <n v="24"/>
    <n v="1"/>
  </r>
  <r>
    <s v="COUNTY"/>
    <x v="164"/>
    <s v="879831"/>
    <n v="24"/>
    <n v="24"/>
    <x v="3"/>
    <d v="2016-11-08T00:00:00"/>
    <x v="7"/>
    <n v="5011614"/>
    <n v="24"/>
    <n v="1"/>
  </r>
  <r>
    <s v="COUNTY"/>
    <x v="164"/>
    <s v="879834"/>
    <n v="24"/>
    <n v="24"/>
    <x v="3"/>
    <d v="2016-11-08T00:00:00"/>
    <x v="7"/>
    <n v="5732040"/>
    <n v="24"/>
    <n v="1"/>
  </r>
  <r>
    <s v="AWH"/>
    <x v="164"/>
    <s v="879838"/>
    <n v="24"/>
    <n v="24"/>
    <x v="3"/>
    <d v="2016-11-08T00:00:00"/>
    <x v="7"/>
    <n v="5011595"/>
    <n v="24"/>
    <n v="1"/>
  </r>
  <r>
    <s v="COUNTY"/>
    <x v="164"/>
    <s v="879846"/>
    <n v="24"/>
    <n v="24"/>
    <x v="3"/>
    <d v="2016-11-08T00:00:00"/>
    <x v="7"/>
    <n v="5708310"/>
    <n v="24"/>
    <n v="1"/>
  </r>
  <r>
    <s v="COUNTY"/>
    <x v="164"/>
    <s v="880625"/>
    <n v="24"/>
    <n v="24"/>
    <x v="3"/>
    <d v="2016-11-10T00:00:00"/>
    <x v="7"/>
    <n v="5011625"/>
    <n v="24"/>
    <n v="1"/>
  </r>
  <r>
    <s v="COUNTY"/>
    <x v="164"/>
    <s v="880639"/>
    <n v="24"/>
    <n v="24"/>
    <x v="3"/>
    <d v="2016-11-10T00:00:00"/>
    <x v="7"/>
    <n v="5708310"/>
    <n v="24"/>
    <n v="1"/>
  </r>
  <r>
    <s v="COUNTY"/>
    <x v="164"/>
    <s v="880642"/>
    <n v="24"/>
    <n v="24"/>
    <x v="3"/>
    <d v="2016-11-10T00:00:00"/>
    <x v="7"/>
    <n v="5011572"/>
    <n v="24"/>
    <n v="1"/>
  </r>
  <r>
    <s v="COUNTY"/>
    <x v="164"/>
    <s v="880657"/>
    <n v="24"/>
    <n v="24"/>
    <x v="3"/>
    <d v="2016-11-10T00:00:00"/>
    <x v="7"/>
    <n v="5011577"/>
    <n v="24"/>
    <n v="1"/>
  </r>
  <r>
    <s v="COUNTY"/>
    <x v="164"/>
    <s v="883504"/>
    <n v="24"/>
    <n v="24"/>
    <x v="3"/>
    <d v="2016-11-10T00:00:00"/>
    <x v="7"/>
    <n v="5011577"/>
    <n v="24"/>
    <n v="1"/>
  </r>
  <r>
    <s v="COUNTY"/>
    <x v="164"/>
    <s v="880668"/>
    <n v="24"/>
    <n v="24"/>
    <x v="3"/>
    <d v="2016-11-11T00:00:00"/>
    <x v="7"/>
    <n v="5011575"/>
    <n v="24"/>
    <n v="1"/>
  </r>
  <r>
    <s v="COUNTY"/>
    <x v="164"/>
    <s v="880716"/>
    <n v="24"/>
    <n v="24"/>
    <x v="3"/>
    <d v="2016-11-11T00:00:00"/>
    <x v="7"/>
    <n v="5011614"/>
    <n v="24"/>
    <n v="1"/>
  </r>
  <r>
    <s v="COUNTY"/>
    <x v="164"/>
    <s v="880746"/>
    <n v="24"/>
    <n v="24"/>
    <x v="3"/>
    <d v="2016-11-14T00:00:00"/>
    <x v="7"/>
    <n v="5011582"/>
    <n v="24"/>
    <n v="1"/>
  </r>
  <r>
    <s v="COUNTY"/>
    <x v="164"/>
    <s v="880749"/>
    <n v="24"/>
    <n v="24"/>
    <x v="3"/>
    <d v="2016-11-14T00:00:00"/>
    <x v="7"/>
    <n v="5011577"/>
    <n v="24"/>
    <n v="1"/>
  </r>
  <r>
    <s v="COUNTY"/>
    <x v="164"/>
    <s v="880754"/>
    <n v="24"/>
    <n v="24"/>
    <x v="3"/>
    <d v="2016-11-14T00:00:00"/>
    <x v="7"/>
    <n v="5011572"/>
    <n v="24"/>
    <n v="1"/>
  </r>
  <r>
    <s v="COUNTY"/>
    <x v="164"/>
    <s v="881197"/>
    <n v="24"/>
    <n v="24"/>
    <x v="3"/>
    <d v="2016-11-14T00:00:00"/>
    <x v="7"/>
    <n v="5777930"/>
    <n v="24"/>
    <n v="1"/>
  </r>
  <r>
    <s v="COUNTY"/>
    <x v="164"/>
    <s v="881214"/>
    <n v="24"/>
    <n v="24"/>
    <x v="3"/>
    <d v="2016-11-15T00:00:00"/>
    <x v="7"/>
    <n v="5011614"/>
    <n v="24"/>
    <n v="1"/>
  </r>
  <r>
    <s v="COUNTY"/>
    <x v="164"/>
    <s v="881232"/>
    <n v="24"/>
    <n v="24"/>
    <x v="3"/>
    <d v="2016-11-15T00:00:00"/>
    <x v="7"/>
    <n v="5729870"/>
    <n v="24"/>
    <n v="1"/>
  </r>
  <r>
    <s v="COUNTY"/>
    <x v="164"/>
    <s v="881235"/>
    <n v="24"/>
    <n v="24"/>
    <x v="3"/>
    <d v="2016-11-15T00:00:00"/>
    <x v="7"/>
    <n v="5708310"/>
    <n v="24"/>
    <n v="1"/>
  </r>
  <r>
    <s v="COUNTY"/>
    <x v="164"/>
    <s v="881238"/>
    <n v="24"/>
    <n v="24"/>
    <x v="3"/>
    <d v="2016-11-15T00:00:00"/>
    <x v="7"/>
    <n v="5732040"/>
    <n v="24"/>
    <n v="1"/>
  </r>
  <r>
    <s v="COUNTY"/>
    <x v="164"/>
    <s v="883510"/>
    <n v="24"/>
    <n v="24"/>
    <x v="3"/>
    <d v="2016-11-17T00:00:00"/>
    <x v="7"/>
    <n v="5014191"/>
    <n v="24"/>
    <n v="1"/>
  </r>
  <r>
    <s v="COUNTY"/>
    <x v="164"/>
    <s v="883520"/>
    <n v="24"/>
    <n v="24"/>
    <x v="3"/>
    <d v="2016-11-17T00:00:00"/>
    <x v="7"/>
    <n v="5708310"/>
    <n v="24"/>
    <n v="1"/>
  </r>
  <r>
    <s v="COUNTY"/>
    <x v="164"/>
    <s v="883523"/>
    <n v="24"/>
    <n v="24"/>
    <x v="3"/>
    <d v="2016-11-17T00:00:00"/>
    <x v="7"/>
    <n v="5011572"/>
    <n v="24"/>
    <n v="1"/>
  </r>
  <r>
    <s v="COUNTY"/>
    <x v="164"/>
    <s v="883526"/>
    <n v="24"/>
    <n v="24"/>
    <x v="3"/>
    <d v="2016-11-17T00:00:00"/>
    <x v="7"/>
    <n v="5011577"/>
    <n v="24"/>
    <n v="1"/>
  </r>
  <r>
    <s v="COUNTY"/>
    <x v="164"/>
    <s v="886411"/>
    <n v="24"/>
    <n v="24"/>
    <x v="3"/>
    <d v="2016-11-18T00:00:00"/>
    <x v="7"/>
    <n v="5011614"/>
    <n v="24"/>
    <n v="1"/>
  </r>
  <r>
    <s v="COUNTY"/>
    <x v="164"/>
    <s v="886417"/>
    <n v="24"/>
    <n v="24"/>
    <x v="3"/>
    <d v="2016-11-18T00:00:00"/>
    <x v="7"/>
    <n v="5011575"/>
    <n v="24"/>
    <n v="1"/>
  </r>
  <r>
    <s v="COUNTY"/>
    <x v="164"/>
    <s v="886439"/>
    <n v="24"/>
    <n v="24"/>
    <x v="3"/>
    <d v="2016-11-21T00:00:00"/>
    <x v="7"/>
    <n v="5011572"/>
    <n v="24"/>
    <n v="1"/>
  </r>
  <r>
    <s v="COUNTY"/>
    <x v="164"/>
    <s v="886442"/>
    <n v="24"/>
    <n v="24"/>
    <x v="3"/>
    <d v="2016-11-21T00:00:00"/>
    <x v="7"/>
    <n v="5011577"/>
    <n v="24"/>
    <n v="1"/>
  </r>
  <r>
    <s v="COUNTY"/>
    <x v="164"/>
    <s v="886569"/>
    <n v="24"/>
    <n v="24"/>
    <x v="3"/>
    <d v="2016-11-21T00:00:00"/>
    <x v="7"/>
    <n v="5011582"/>
    <n v="24"/>
    <n v="1"/>
  </r>
  <r>
    <s v="COUNTY"/>
    <x v="164"/>
    <s v="886629"/>
    <n v="24"/>
    <n v="24"/>
    <x v="3"/>
    <d v="2016-11-22T00:00:00"/>
    <x v="7"/>
    <n v="5011614"/>
    <n v="24"/>
    <n v="1"/>
  </r>
  <r>
    <s v="COUNTY"/>
    <x v="164"/>
    <s v="886632"/>
    <n v="24"/>
    <n v="24"/>
    <x v="3"/>
    <d v="2016-11-22T00:00:00"/>
    <x v="7"/>
    <n v="5732040"/>
    <n v="24"/>
    <n v="1"/>
  </r>
  <r>
    <s v="COUNTY"/>
    <x v="164"/>
    <s v="886635"/>
    <n v="24"/>
    <n v="24"/>
    <x v="3"/>
    <d v="2016-11-22T00:00:00"/>
    <x v="7"/>
    <n v="5708310"/>
    <n v="24"/>
    <n v="1"/>
  </r>
  <r>
    <s v="AWH"/>
    <x v="164"/>
    <s v="886658"/>
    <n v="24"/>
    <n v="24"/>
    <x v="3"/>
    <d v="2016-11-22T00:00:00"/>
    <x v="7"/>
    <n v="5012682"/>
    <n v="24"/>
    <n v="1"/>
  </r>
  <r>
    <s v="COUNTY"/>
    <x v="164"/>
    <s v="886681"/>
    <n v="24"/>
    <n v="24"/>
    <x v="3"/>
    <d v="2016-11-23T00:00:00"/>
    <x v="7"/>
    <n v="5011625"/>
    <n v="24"/>
    <n v="1"/>
  </r>
  <r>
    <s v="COUNTY"/>
    <x v="164"/>
    <s v="886700"/>
    <n v="24"/>
    <n v="24"/>
    <x v="3"/>
    <d v="2016-11-25T00:00:00"/>
    <x v="7"/>
    <n v="5708310"/>
    <n v="24"/>
    <n v="1"/>
  </r>
  <r>
    <s v="COUNTY"/>
    <x v="164"/>
    <s v="886703"/>
    <n v="24"/>
    <n v="24"/>
    <x v="3"/>
    <d v="2016-11-25T00:00:00"/>
    <x v="7"/>
    <n v="5011572"/>
    <n v="24"/>
    <n v="1"/>
  </r>
  <r>
    <s v="COUNTY"/>
    <x v="164"/>
    <s v="886706"/>
    <n v="24"/>
    <n v="24"/>
    <x v="3"/>
    <d v="2016-11-25T00:00:00"/>
    <x v="7"/>
    <n v="5011577"/>
    <n v="24"/>
    <n v="1"/>
  </r>
  <r>
    <s v="COUNTY"/>
    <x v="164"/>
    <s v="886714"/>
    <n v="24"/>
    <n v="24"/>
    <x v="3"/>
    <d v="2016-11-25T00:00:00"/>
    <x v="7"/>
    <n v="5011575"/>
    <n v="24"/>
    <n v="1"/>
  </r>
  <r>
    <s v="COUNTY"/>
    <x v="164"/>
    <s v="886748"/>
    <n v="24"/>
    <n v="24"/>
    <x v="3"/>
    <d v="2016-11-28T00:00:00"/>
    <x v="7"/>
    <n v="5777930"/>
    <n v="24"/>
    <n v="1"/>
  </r>
  <r>
    <s v="COUNTY"/>
    <x v="164"/>
    <s v="887004"/>
    <n v="24"/>
    <n v="24"/>
    <x v="3"/>
    <d v="2016-11-28T00:00:00"/>
    <x v="7"/>
    <n v="5011582"/>
    <n v="24"/>
    <n v="1"/>
  </r>
  <r>
    <s v="AWH"/>
    <x v="164"/>
    <s v="887009"/>
    <n v="24"/>
    <n v="24"/>
    <x v="3"/>
    <d v="2016-11-28T00:00:00"/>
    <x v="7"/>
    <n v="5011595"/>
    <n v="24"/>
    <n v="1"/>
  </r>
  <r>
    <s v="COUNTY"/>
    <x v="164"/>
    <s v="887035"/>
    <n v="24"/>
    <n v="24"/>
    <x v="3"/>
    <d v="2016-11-28T00:00:00"/>
    <x v="7"/>
    <n v="5011572"/>
    <n v="24"/>
    <n v="1"/>
  </r>
  <r>
    <s v="COUNTY"/>
    <x v="164"/>
    <s v="887044"/>
    <n v="24"/>
    <n v="24"/>
    <x v="3"/>
    <d v="2016-11-28T00:00:00"/>
    <x v="7"/>
    <n v="5011577"/>
    <n v="24"/>
    <n v="1"/>
  </r>
  <r>
    <s v="COUNTY"/>
    <x v="164"/>
    <s v="887416"/>
    <n v="24"/>
    <n v="24"/>
    <x v="3"/>
    <d v="2016-11-29T00:00:00"/>
    <x v="7"/>
    <n v="5729870"/>
    <n v="24"/>
    <n v="1"/>
  </r>
  <r>
    <s v="COUNTY"/>
    <x v="164"/>
    <s v="887446"/>
    <n v="24"/>
    <n v="24"/>
    <x v="3"/>
    <d v="2016-11-29T00:00:00"/>
    <x v="7"/>
    <n v="5708310"/>
    <n v="24"/>
    <n v="1"/>
  </r>
  <r>
    <s v="COUNTY"/>
    <x v="164"/>
    <s v="887821"/>
    <n v="24"/>
    <n v="24"/>
    <x v="3"/>
    <d v="2016-11-29T00:00:00"/>
    <x v="7"/>
    <n v="5011614"/>
    <n v="24"/>
    <n v="1"/>
  </r>
  <r>
    <s v="COUNTY"/>
    <x v="164"/>
    <s v="887829"/>
    <n v="24"/>
    <n v="24"/>
    <x v="3"/>
    <d v="2016-11-29T00:00:00"/>
    <x v="7"/>
    <n v="5732040"/>
    <n v="24"/>
    <n v="1"/>
  </r>
  <r>
    <s v="COUNTY"/>
    <x v="164"/>
    <s v="891810"/>
    <n v="24"/>
    <n v="24"/>
    <x v="3"/>
    <d v="2016-12-01T00:00:00"/>
    <x v="8"/>
    <n v="5708310"/>
    <n v="24"/>
    <n v="1"/>
  </r>
  <r>
    <s v="COUNTY"/>
    <x v="164"/>
    <s v="891813"/>
    <n v="24"/>
    <n v="24"/>
    <x v="3"/>
    <d v="2016-12-01T00:00:00"/>
    <x v="8"/>
    <n v="5011572"/>
    <n v="24"/>
    <n v="1"/>
  </r>
  <r>
    <s v="COUNTY"/>
    <x v="164"/>
    <s v="891816"/>
    <n v="24"/>
    <n v="24"/>
    <x v="3"/>
    <d v="2016-12-01T00:00:00"/>
    <x v="8"/>
    <n v="5011577"/>
    <n v="24"/>
    <n v="1"/>
  </r>
  <r>
    <s v="COUNTY"/>
    <x v="164"/>
    <s v="891825"/>
    <n v="24"/>
    <n v="24"/>
    <x v="3"/>
    <d v="2016-12-02T00:00:00"/>
    <x v="8"/>
    <n v="5011575"/>
    <n v="24"/>
    <n v="1"/>
  </r>
  <r>
    <s v="COUNTY"/>
    <x v="164"/>
    <s v="891834"/>
    <n v="24"/>
    <n v="24"/>
    <x v="3"/>
    <d v="2016-12-02T00:00:00"/>
    <x v="8"/>
    <n v="5011614"/>
    <n v="24"/>
    <n v="1"/>
  </r>
  <r>
    <s v="COUNTY"/>
    <x v="164"/>
    <s v="891856"/>
    <n v="24"/>
    <n v="24"/>
    <x v="3"/>
    <d v="2016-12-05T00:00:00"/>
    <x v="8"/>
    <n v="5011572"/>
    <n v="24"/>
    <n v="1"/>
  </r>
  <r>
    <s v="COUNTY"/>
    <x v="164"/>
    <s v="891859"/>
    <n v="24"/>
    <n v="24"/>
    <x v="3"/>
    <d v="2016-12-05T00:00:00"/>
    <x v="8"/>
    <n v="5011577"/>
    <n v="24"/>
    <n v="1"/>
  </r>
  <r>
    <s v="COUNTY"/>
    <x v="164"/>
    <s v="891868"/>
    <n v="24"/>
    <n v="24"/>
    <x v="3"/>
    <d v="2016-12-05T00:00:00"/>
    <x v="8"/>
    <n v="5011582"/>
    <n v="24"/>
    <n v="1"/>
  </r>
  <r>
    <s v="COUNTY"/>
    <x v="164"/>
    <s v="891884"/>
    <n v="24"/>
    <n v="24"/>
    <x v="3"/>
    <d v="2016-12-06T00:00:00"/>
    <x v="8"/>
    <n v="5011614"/>
    <n v="24"/>
    <n v="1"/>
  </r>
  <r>
    <s v="COUNTY"/>
    <x v="164"/>
    <s v="891898"/>
    <n v="24"/>
    <n v="24"/>
    <x v="3"/>
    <d v="2016-12-06T00:00:00"/>
    <x v="8"/>
    <n v="5732040"/>
    <n v="24"/>
    <n v="1"/>
  </r>
  <r>
    <s v="COUNTY"/>
    <x v="164"/>
    <s v="891901"/>
    <n v="24"/>
    <n v="24"/>
    <x v="3"/>
    <d v="2016-12-06T00:00:00"/>
    <x v="8"/>
    <n v="5708310"/>
    <n v="24"/>
    <n v="1"/>
  </r>
  <r>
    <s v="COUNTY"/>
    <x v="164"/>
    <s v="891923"/>
    <n v="24"/>
    <n v="24"/>
    <x v="3"/>
    <d v="2016-12-07T00:00:00"/>
    <x v="8"/>
    <n v="5777930"/>
    <n v="24"/>
    <n v="1"/>
  </r>
  <r>
    <s v="COUNTY"/>
    <x v="164"/>
    <s v="891966"/>
    <n v="24"/>
    <n v="24"/>
    <x v="3"/>
    <d v="2016-12-08T00:00:00"/>
    <x v="8"/>
    <n v="5708310"/>
    <n v="24"/>
    <n v="1"/>
  </r>
  <r>
    <s v="COUNTY"/>
    <x v="164"/>
    <s v="891969"/>
    <n v="24"/>
    <n v="24"/>
    <x v="3"/>
    <d v="2016-12-08T00:00:00"/>
    <x v="8"/>
    <n v="5011572"/>
    <n v="24"/>
    <n v="1"/>
  </r>
  <r>
    <s v="COUNTY"/>
    <x v="164"/>
    <s v="891972"/>
    <n v="24"/>
    <n v="24"/>
    <x v="3"/>
    <d v="2016-12-08T00:00:00"/>
    <x v="8"/>
    <n v="5011577"/>
    <n v="24"/>
    <n v="1"/>
  </r>
  <r>
    <s v="AWH"/>
    <x v="164"/>
    <s v="892011"/>
    <n v="24"/>
    <n v="24"/>
    <x v="3"/>
    <d v="2016-12-09T00:00:00"/>
    <x v="8"/>
    <n v="5011595"/>
    <n v="24"/>
    <n v="1"/>
  </r>
  <r>
    <s v="AWH"/>
    <x v="164"/>
    <s v="892014"/>
    <n v="24"/>
    <n v="24"/>
    <x v="3"/>
    <d v="2016-12-09T00:00:00"/>
    <x v="8"/>
    <n v="5012682"/>
    <n v="24"/>
    <n v="1"/>
  </r>
  <r>
    <s v="COUNTY"/>
    <x v="164"/>
    <s v="892023"/>
    <n v="24"/>
    <n v="24"/>
    <x v="3"/>
    <d v="2016-12-09T00:00:00"/>
    <x v="8"/>
    <n v="5011625"/>
    <n v="24"/>
    <n v="1"/>
  </r>
  <r>
    <s v="COUNTY"/>
    <x v="164"/>
    <s v="892025"/>
    <n v="24"/>
    <n v="24"/>
    <x v="3"/>
    <d v="2016-12-09T00:00:00"/>
    <x v="8"/>
    <n v="5011575"/>
    <n v="24"/>
    <n v="1"/>
  </r>
  <r>
    <s v="COUNTY"/>
    <x v="164"/>
    <s v="893177"/>
    <n v="24"/>
    <n v="24"/>
    <x v="3"/>
    <d v="2016-12-12T00:00:00"/>
    <x v="8"/>
    <n v="5011572"/>
    <n v="24"/>
    <n v="1"/>
  </r>
  <r>
    <s v="COUNTY"/>
    <x v="164"/>
    <s v="893180"/>
    <n v="24"/>
    <n v="24"/>
    <x v="3"/>
    <d v="2016-12-12T00:00:00"/>
    <x v="8"/>
    <n v="5011577"/>
    <n v="24"/>
    <n v="1"/>
  </r>
  <r>
    <s v="COUNTY"/>
    <x v="164"/>
    <s v="893190"/>
    <n v="24"/>
    <n v="24"/>
    <x v="3"/>
    <d v="2016-12-12T00:00:00"/>
    <x v="8"/>
    <n v="5011582"/>
    <n v="24"/>
    <n v="1"/>
  </r>
  <r>
    <s v="COUNTY"/>
    <x v="164"/>
    <s v="894179"/>
    <n v="24"/>
    <n v="24"/>
    <x v="3"/>
    <d v="2016-12-13T00:00:00"/>
    <x v="8"/>
    <n v="5708310"/>
    <n v="24"/>
    <n v="1"/>
  </r>
  <r>
    <s v="COUNTY"/>
    <x v="164"/>
    <s v="894184"/>
    <n v="24"/>
    <n v="24"/>
    <x v="3"/>
    <d v="2016-12-13T00:00:00"/>
    <x v="8"/>
    <n v="5729870"/>
    <n v="24"/>
    <n v="1"/>
  </r>
  <r>
    <s v="COUNTY"/>
    <x v="164"/>
    <s v="894190"/>
    <n v="24"/>
    <n v="24"/>
    <x v="3"/>
    <d v="2016-12-13T00:00:00"/>
    <x v="8"/>
    <n v="5732040"/>
    <n v="24"/>
    <n v="1"/>
  </r>
  <r>
    <s v="COUNTY"/>
    <x v="164"/>
    <s v="894213"/>
    <n v="24"/>
    <n v="24"/>
    <x v="3"/>
    <d v="2016-12-14T00:00:00"/>
    <x v="8"/>
    <n v="5014191"/>
    <n v="24"/>
    <n v="1"/>
  </r>
  <r>
    <s v="COUNTY"/>
    <x v="164"/>
    <s v="894224"/>
    <n v="24"/>
    <n v="24"/>
    <x v="3"/>
    <d v="2016-12-14T00:00:00"/>
    <x v="8"/>
    <n v="5777930"/>
    <n v="24"/>
    <n v="1"/>
  </r>
  <r>
    <s v="COUNTY"/>
    <x v="164"/>
    <s v="894234"/>
    <n v="24"/>
    <n v="24"/>
    <x v="3"/>
    <d v="2016-12-15T00:00:00"/>
    <x v="8"/>
    <n v="5708310"/>
    <n v="24"/>
    <n v="1"/>
  </r>
  <r>
    <s v="COUNTY"/>
    <x v="164"/>
    <s v="894237"/>
    <n v="24"/>
    <n v="24"/>
    <x v="3"/>
    <d v="2016-12-15T00:00:00"/>
    <x v="8"/>
    <n v="5011572"/>
    <n v="24"/>
    <n v="1"/>
  </r>
  <r>
    <s v="COUNTY"/>
    <x v="164"/>
    <s v="894240"/>
    <n v="24"/>
    <n v="24"/>
    <x v="3"/>
    <d v="2016-12-15T00:00:00"/>
    <x v="8"/>
    <n v="5011577"/>
    <n v="24"/>
    <n v="1"/>
  </r>
  <r>
    <s v="COUNTY"/>
    <x v="164"/>
    <s v="894728"/>
    <n v="24"/>
    <n v="24"/>
    <x v="3"/>
    <d v="2016-12-16T00:00:00"/>
    <x v="8"/>
    <n v="5011614"/>
    <n v="24"/>
    <n v="1"/>
  </r>
  <r>
    <s v="COUNTY"/>
    <x v="164"/>
    <s v="897988"/>
    <n v="24"/>
    <n v="24"/>
    <x v="3"/>
    <d v="2016-12-16T00:00:00"/>
    <x v="8"/>
    <n v="5011575"/>
    <n v="24"/>
    <n v="1"/>
  </r>
  <r>
    <s v="COUNTY"/>
    <x v="164"/>
    <s v="895314"/>
    <n v="24"/>
    <n v="24"/>
    <x v="3"/>
    <d v="2016-12-19T00:00:00"/>
    <x v="8"/>
    <n v="5011572"/>
    <n v="24"/>
    <n v="1"/>
  </r>
  <r>
    <s v="COUNTY"/>
    <x v="164"/>
    <s v="895317"/>
    <n v="24"/>
    <n v="24"/>
    <x v="3"/>
    <d v="2016-12-19T00:00:00"/>
    <x v="8"/>
    <n v="5011577"/>
    <n v="24"/>
    <n v="1"/>
  </r>
  <r>
    <s v="COUNTY"/>
    <x v="164"/>
    <s v="895336"/>
    <n v="24"/>
    <n v="24"/>
    <x v="3"/>
    <d v="2016-12-19T00:00:00"/>
    <x v="8"/>
    <n v="5011582"/>
    <n v="24"/>
    <n v="1"/>
  </r>
  <r>
    <s v="COUNTY"/>
    <x v="164"/>
    <s v="895939"/>
    <n v="24"/>
    <n v="24"/>
    <x v="3"/>
    <d v="2016-12-20T00:00:00"/>
    <x v="8"/>
    <n v="5732040"/>
    <n v="24"/>
    <n v="1"/>
  </r>
  <r>
    <s v="COUNTY"/>
    <x v="164"/>
    <s v="895944"/>
    <n v="24"/>
    <n v="24"/>
    <x v="3"/>
    <d v="2016-12-20T00:00:00"/>
    <x v="8"/>
    <n v="5011625"/>
    <n v="24"/>
    <n v="1"/>
  </r>
  <r>
    <s v="COUNTY"/>
    <x v="164"/>
    <s v="895948"/>
    <n v="24"/>
    <n v="24"/>
    <x v="3"/>
    <d v="2016-12-20T00:00:00"/>
    <x v="8"/>
    <n v="5708310"/>
    <n v="24"/>
    <n v="1"/>
  </r>
  <r>
    <s v="COUNTY"/>
    <x v="164"/>
    <s v="895955"/>
    <n v="24"/>
    <n v="24"/>
    <x v="3"/>
    <d v="2016-12-20T00:00:00"/>
    <x v="8"/>
    <n v="5011614"/>
    <n v="24"/>
    <n v="1"/>
  </r>
  <r>
    <s v="COUNTY"/>
    <x v="164"/>
    <s v="897219"/>
    <n v="24"/>
    <n v="24"/>
    <x v="3"/>
    <d v="2016-12-22T00:00:00"/>
    <x v="8"/>
    <n v="5708310"/>
    <n v="24"/>
    <n v="1"/>
  </r>
  <r>
    <s v="COUNTY"/>
    <x v="164"/>
    <s v="897223"/>
    <n v="24"/>
    <n v="24"/>
    <x v="3"/>
    <d v="2016-12-22T00:00:00"/>
    <x v="8"/>
    <n v="5011572"/>
    <n v="24"/>
    <n v="1"/>
  </r>
  <r>
    <s v="COUNTY"/>
    <x v="164"/>
    <s v="897226"/>
    <n v="24"/>
    <n v="24"/>
    <x v="3"/>
    <d v="2016-12-22T00:00:00"/>
    <x v="8"/>
    <n v="5011577"/>
    <n v="24"/>
    <n v="1"/>
  </r>
  <r>
    <s v="AWH"/>
    <x v="164"/>
    <s v="897248"/>
    <n v="24"/>
    <n v="24"/>
    <x v="3"/>
    <d v="2016-12-23T00:00:00"/>
    <x v="8"/>
    <n v="5011595"/>
    <n v="24"/>
    <n v="1"/>
  </r>
  <r>
    <s v="COUNTY"/>
    <x v="164"/>
    <s v="897250"/>
    <n v="24"/>
    <n v="24"/>
    <x v="3"/>
    <d v="2016-12-23T00:00:00"/>
    <x v="8"/>
    <n v="5011575"/>
    <n v="24"/>
    <n v="1"/>
  </r>
  <r>
    <s v="COUNTY"/>
    <x v="164"/>
    <s v="897262"/>
    <n v="24"/>
    <n v="24"/>
    <x v="3"/>
    <d v="2016-12-23T00:00:00"/>
    <x v="8"/>
    <n v="5777930"/>
    <n v="24"/>
    <n v="1"/>
  </r>
  <r>
    <s v="COUNTY"/>
    <x v="164"/>
    <s v="897440"/>
    <n v="24"/>
    <n v="24"/>
    <x v="3"/>
    <d v="2016-12-26T00:00:00"/>
    <x v="8"/>
    <n v="5011572"/>
    <n v="24"/>
    <n v="1"/>
  </r>
  <r>
    <s v="COUNTY"/>
    <x v="164"/>
    <s v="897443"/>
    <n v="24"/>
    <n v="24"/>
    <x v="3"/>
    <d v="2016-12-26T00:00:00"/>
    <x v="8"/>
    <n v="5011577"/>
    <n v="24"/>
    <n v="1"/>
  </r>
  <r>
    <s v="COUNTY"/>
    <x v="164"/>
    <s v="899109"/>
    <n v="24"/>
    <n v="24"/>
    <x v="3"/>
    <d v="2016-12-27T00:00:00"/>
    <x v="8"/>
    <n v="5011614"/>
    <n v="24"/>
    <n v="1"/>
  </r>
  <r>
    <s v="COUNTY"/>
    <x v="164"/>
    <s v="899115"/>
    <n v="24"/>
    <n v="24"/>
    <x v="3"/>
    <d v="2016-12-27T00:00:00"/>
    <x v="8"/>
    <n v="5729870"/>
    <n v="24"/>
    <n v="1"/>
  </r>
  <r>
    <s v="COUNTY"/>
    <x v="164"/>
    <s v="899118"/>
    <n v="24"/>
    <n v="24"/>
    <x v="3"/>
    <d v="2016-12-27T00:00:00"/>
    <x v="8"/>
    <n v="5011582"/>
    <n v="24"/>
    <n v="1"/>
  </r>
  <r>
    <s v="COUNTY"/>
    <x v="164"/>
    <s v="899121"/>
    <n v="24"/>
    <n v="24"/>
    <x v="3"/>
    <d v="2016-12-27T00:00:00"/>
    <x v="8"/>
    <n v="5708310"/>
    <n v="24"/>
    <n v="1"/>
  </r>
  <r>
    <s v="AWH"/>
    <x v="164"/>
    <s v="899127"/>
    <n v="24"/>
    <n v="24"/>
    <x v="3"/>
    <d v="2016-12-28T00:00:00"/>
    <x v="8"/>
    <n v="5012682"/>
    <n v="24"/>
    <n v="1"/>
  </r>
  <r>
    <s v="COUNTY"/>
    <x v="164"/>
    <s v="899145"/>
    <n v="24"/>
    <n v="24"/>
    <x v="3"/>
    <d v="2016-12-29T00:00:00"/>
    <x v="8"/>
    <n v="5708310"/>
    <n v="24"/>
    <n v="1"/>
  </r>
  <r>
    <s v="COUNTY"/>
    <x v="164"/>
    <s v="899148"/>
    <n v="24"/>
    <n v="24"/>
    <x v="3"/>
    <d v="2016-12-29T00:00:00"/>
    <x v="8"/>
    <n v="5011572"/>
    <n v="24"/>
    <n v="1"/>
  </r>
  <r>
    <s v="COUNTY"/>
    <x v="164"/>
    <s v="899151"/>
    <n v="24"/>
    <n v="24"/>
    <x v="3"/>
    <d v="2016-12-29T00:00:00"/>
    <x v="8"/>
    <n v="5011577"/>
    <n v="24"/>
    <n v="1"/>
  </r>
  <r>
    <s v="COUNTY"/>
    <x v="164"/>
    <s v="899164"/>
    <n v="24"/>
    <n v="24"/>
    <x v="3"/>
    <d v="2016-12-29T00:00:00"/>
    <x v="8"/>
    <n v="5732040"/>
    <n v="24"/>
    <n v="1"/>
  </r>
  <r>
    <s v="COUNTY"/>
    <x v="164"/>
    <s v="899184"/>
    <n v="24"/>
    <n v="24"/>
    <x v="3"/>
    <d v="2016-12-30T00:00:00"/>
    <x v="8"/>
    <n v="5011614"/>
    <n v="24"/>
    <n v="1"/>
  </r>
  <r>
    <s v="COUNTY"/>
    <x v="164"/>
    <s v="899187"/>
    <n v="24"/>
    <n v="24"/>
    <x v="3"/>
    <d v="2016-12-30T00:00:00"/>
    <x v="8"/>
    <n v="5011575"/>
    <n v="24"/>
    <n v="1"/>
  </r>
  <r>
    <s v="COUNTY"/>
    <x v="164"/>
    <s v="899191"/>
    <n v="24"/>
    <n v="24"/>
    <x v="3"/>
    <d v="2016-12-30T00:00:00"/>
    <x v="8"/>
    <n v="5011625"/>
    <n v="24"/>
    <n v="1"/>
  </r>
  <r>
    <s v="COUNTY"/>
    <x v="164"/>
    <s v="909543"/>
    <n v="24"/>
    <n v="24"/>
    <x v="3"/>
    <d v="2017-01-02T00:00:00"/>
    <x v="9"/>
    <n v="5011572"/>
    <n v="24"/>
    <n v="1"/>
  </r>
  <r>
    <s v="COUNTY"/>
    <x v="164"/>
    <s v="909546"/>
    <n v="24"/>
    <n v="24"/>
    <x v="3"/>
    <d v="2017-01-02T00:00:00"/>
    <x v="9"/>
    <n v="5011577"/>
    <n v="24"/>
    <n v="1"/>
  </r>
  <r>
    <s v="COUNTY"/>
    <x v="164"/>
    <s v="912705"/>
    <n v="24"/>
    <n v="24"/>
    <x v="3"/>
    <d v="2017-01-02T00:00:00"/>
    <x v="9"/>
    <n v="5011582"/>
    <n v="24"/>
    <n v="1"/>
  </r>
  <r>
    <s v="COUNTY"/>
    <x v="164"/>
    <s v="909549"/>
    <n v="24"/>
    <n v="24"/>
    <x v="3"/>
    <d v="2017-01-03T00:00:00"/>
    <x v="9"/>
    <n v="5732040"/>
    <n v="24"/>
    <n v="1"/>
  </r>
  <r>
    <s v="COUNTY"/>
    <x v="164"/>
    <s v="909563"/>
    <n v="24"/>
    <n v="24"/>
    <x v="3"/>
    <d v="2017-01-03T00:00:00"/>
    <x v="9"/>
    <n v="5011614"/>
    <n v="24"/>
    <n v="1"/>
  </r>
  <r>
    <s v="COUNTY"/>
    <x v="164"/>
    <s v="909593"/>
    <n v="24"/>
    <n v="24"/>
    <x v="3"/>
    <d v="2017-01-05T00:00:00"/>
    <x v="9"/>
    <n v="5777930"/>
    <n v="24"/>
    <n v="1"/>
  </r>
  <r>
    <s v="COUNTY"/>
    <x v="164"/>
    <s v="909599"/>
    <n v="24"/>
    <n v="24"/>
    <x v="3"/>
    <d v="2017-01-05T00:00:00"/>
    <x v="9"/>
    <n v="5011572"/>
    <n v="24"/>
    <n v="1"/>
  </r>
  <r>
    <s v="COUNTY"/>
    <x v="164"/>
    <s v="909602"/>
    <n v="24"/>
    <n v="24"/>
    <x v="3"/>
    <d v="2017-01-05T00:00:00"/>
    <x v="9"/>
    <n v="5011577"/>
    <n v="24"/>
    <n v="1"/>
  </r>
  <r>
    <s v="COUNTY"/>
    <x v="164"/>
    <s v="909609"/>
    <n v="24"/>
    <n v="24"/>
    <x v="3"/>
    <d v="2017-01-06T00:00:00"/>
    <x v="9"/>
    <n v="5708310"/>
    <n v="24"/>
    <n v="1"/>
  </r>
  <r>
    <s v="COUNTY"/>
    <x v="164"/>
    <s v="909625"/>
    <n v="24"/>
    <n v="24"/>
    <x v="3"/>
    <d v="2017-01-06T00:00:00"/>
    <x v="9"/>
    <n v="5014191"/>
    <n v="24"/>
    <n v="1"/>
  </r>
  <r>
    <s v="COUNTY"/>
    <x v="164"/>
    <s v="909627"/>
    <n v="24"/>
    <n v="24"/>
    <x v="3"/>
    <d v="2017-01-06T00:00:00"/>
    <x v="9"/>
    <n v="5011575"/>
    <n v="24"/>
    <n v="1"/>
  </r>
  <r>
    <s v="AWH"/>
    <x v="164"/>
    <s v="909631"/>
    <n v="24"/>
    <n v="24"/>
    <x v="3"/>
    <d v="2017-01-06T00:00:00"/>
    <x v="9"/>
    <n v="5011595"/>
    <n v="24"/>
    <n v="1"/>
  </r>
  <r>
    <s v="COUNTY"/>
    <x v="164"/>
    <s v="909641"/>
    <n v="24"/>
    <n v="24"/>
    <x v="3"/>
    <d v="2017-01-09T00:00:00"/>
    <x v="9"/>
    <n v="5011582"/>
    <n v="24"/>
    <n v="1"/>
  </r>
  <r>
    <s v="COUNTY"/>
    <x v="164"/>
    <s v="909659"/>
    <n v="24"/>
    <n v="24"/>
    <x v="3"/>
    <d v="2017-01-09T00:00:00"/>
    <x v="9"/>
    <n v="5011572"/>
    <n v="24"/>
    <n v="1"/>
  </r>
  <r>
    <s v="COUNTY"/>
    <x v="164"/>
    <s v="909662"/>
    <n v="24"/>
    <n v="24"/>
    <x v="3"/>
    <d v="2017-01-09T00:00:00"/>
    <x v="9"/>
    <n v="5011577"/>
    <n v="24"/>
    <n v="1"/>
  </r>
  <r>
    <s v="COUNTY"/>
    <x v="164"/>
    <s v="909683"/>
    <n v="24"/>
    <n v="24"/>
    <x v="3"/>
    <d v="2017-01-10T00:00:00"/>
    <x v="9"/>
    <n v="5708310"/>
    <n v="24"/>
    <n v="1"/>
  </r>
  <r>
    <s v="COUNTY"/>
    <x v="164"/>
    <s v="909689"/>
    <n v="24"/>
    <n v="24"/>
    <x v="3"/>
    <d v="2017-01-10T00:00:00"/>
    <x v="9"/>
    <n v="5732040"/>
    <n v="24"/>
    <n v="1"/>
  </r>
  <r>
    <s v="COUNTY"/>
    <x v="164"/>
    <s v="909969"/>
    <n v="24"/>
    <n v="24"/>
    <x v="3"/>
    <d v="2017-01-10T00:00:00"/>
    <x v="9"/>
    <n v="5011614"/>
    <n v="24"/>
    <n v="1"/>
  </r>
  <r>
    <s v="COUNTY"/>
    <x v="164"/>
    <s v="909671"/>
    <n v="24"/>
    <n v="24"/>
    <x v="3"/>
    <d v="2017-01-11T00:00:00"/>
    <x v="9"/>
    <n v="5729870"/>
    <n v="24"/>
    <n v="1"/>
  </r>
  <r>
    <s v="COUNTY"/>
    <x v="164"/>
    <s v="909675"/>
    <n v="24"/>
    <n v="24"/>
    <x v="3"/>
    <d v="2017-01-11T00:00:00"/>
    <x v="9"/>
    <n v="5777930"/>
    <n v="24"/>
    <n v="1"/>
  </r>
  <r>
    <s v="COUNTY"/>
    <x v="164"/>
    <s v="909720"/>
    <n v="24"/>
    <n v="24"/>
    <x v="3"/>
    <d v="2017-01-12T00:00:00"/>
    <x v="9"/>
    <n v="5011572"/>
    <n v="24"/>
    <n v="1"/>
  </r>
  <r>
    <s v="COUNTY"/>
    <x v="164"/>
    <s v="909723"/>
    <n v="24"/>
    <n v="24"/>
    <x v="3"/>
    <d v="2017-01-12T00:00:00"/>
    <x v="9"/>
    <n v="5708310"/>
    <n v="24"/>
    <n v="1"/>
  </r>
  <r>
    <s v="COUNTY"/>
    <x v="164"/>
    <s v="909726"/>
    <n v="24"/>
    <n v="24"/>
    <x v="3"/>
    <d v="2017-01-12T00:00:00"/>
    <x v="9"/>
    <n v="5011577"/>
    <n v="24"/>
    <n v="1"/>
  </r>
  <r>
    <s v="COUNTY"/>
    <x v="164"/>
    <s v="912661"/>
    <n v="24"/>
    <n v="24"/>
    <x v="3"/>
    <d v="2017-01-13T00:00:00"/>
    <x v="9"/>
    <n v="5011575"/>
    <n v="24"/>
    <n v="1"/>
  </r>
  <r>
    <s v="COUNTY"/>
    <x v="164"/>
    <s v="912664"/>
    <n v="24"/>
    <n v="24"/>
    <x v="3"/>
    <d v="2017-01-13T00:00:00"/>
    <x v="9"/>
    <n v="5011614"/>
    <n v="24"/>
    <n v="1"/>
  </r>
  <r>
    <s v="COUNTY"/>
    <x v="164"/>
    <s v="912687"/>
    <n v="24"/>
    <n v="24"/>
    <x v="3"/>
    <d v="2017-01-16T00:00:00"/>
    <x v="9"/>
    <n v="5011582"/>
    <n v="24"/>
    <n v="1"/>
  </r>
  <r>
    <s v="COUNTY"/>
    <x v="164"/>
    <s v="912712"/>
    <n v="24"/>
    <n v="24"/>
    <x v="3"/>
    <d v="2017-01-16T00:00:00"/>
    <x v="9"/>
    <n v="5011572"/>
    <n v="24"/>
    <n v="1"/>
  </r>
  <r>
    <s v="COUNTY"/>
    <x v="164"/>
    <s v="912743"/>
    <n v="24"/>
    <n v="24"/>
    <x v="3"/>
    <d v="2017-01-16T00:00:00"/>
    <x v="9"/>
    <n v="5011577"/>
    <n v="24"/>
    <n v="1"/>
  </r>
  <r>
    <s v="COUNTY"/>
    <x v="164"/>
    <s v="912759"/>
    <n v="24"/>
    <n v="24"/>
    <x v="3"/>
    <d v="2017-01-17T00:00:00"/>
    <x v="9"/>
    <n v="5708310"/>
    <n v="24"/>
    <n v="1"/>
  </r>
  <r>
    <s v="COUNTY"/>
    <x v="164"/>
    <s v="912762"/>
    <n v="24"/>
    <n v="24"/>
    <x v="3"/>
    <d v="2017-01-17T00:00:00"/>
    <x v="9"/>
    <n v="5732040"/>
    <n v="24"/>
    <n v="1"/>
  </r>
  <r>
    <s v="AWH"/>
    <x v="164"/>
    <s v="912766"/>
    <n v="24"/>
    <n v="24"/>
    <x v="3"/>
    <d v="2017-01-17T00:00:00"/>
    <x v="9"/>
    <n v="5011595"/>
    <n v="24"/>
    <n v="1"/>
  </r>
  <r>
    <s v="COUNTY"/>
    <x v="164"/>
    <s v="912776"/>
    <n v="24"/>
    <n v="24"/>
    <x v="3"/>
    <d v="2017-01-17T00:00:00"/>
    <x v="9"/>
    <n v="5011614"/>
    <n v="24"/>
    <n v="1"/>
  </r>
  <r>
    <s v="COUNTY"/>
    <x v="164"/>
    <s v="912779"/>
    <n v="24"/>
    <n v="24"/>
    <x v="3"/>
    <d v="2017-01-17T00:00:00"/>
    <x v="9"/>
    <n v="5016742"/>
    <n v="24"/>
    <n v="1"/>
  </r>
  <r>
    <s v="COUNTY"/>
    <x v="164"/>
    <s v="913190"/>
    <n v="24"/>
    <n v="24"/>
    <x v="3"/>
    <d v="2017-01-19T00:00:00"/>
    <x v="9"/>
    <n v="5708310"/>
    <n v="24"/>
    <n v="1"/>
  </r>
  <r>
    <s v="COUNTY"/>
    <x v="164"/>
    <s v="913199"/>
    <n v="24"/>
    <n v="24"/>
    <x v="3"/>
    <d v="2017-01-19T00:00:00"/>
    <x v="9"/>
    <n v="5011577"/>
    <n v="24"/>
    <n v="1"/>
  </r>
  <r>
    <s v="COUNTY"/>
    <x v="164"/>
    <s v="913214"/>
    <n v="24"/>
    <n v="24"/>
    <x v="3"/>
    <d v="2017-01-19T00:00:00"/>
    <x v="9"/>
    <n v="5011572"/>
    <n v="24"/>
    <n v="1"/>
  </r>
  <r>
    <s v="COUNTY"/>
    <x v="164"/>
    <s v="913284"/>
    <n v="24"/>
    <n v="24"/>
    <x v="3"/>
    <d v="2017-01-20T00:00:00"/>
    <x v="9"/>
    <n v="5011575"/>
    <n v="24"/>
    <n v="1"/>
  </r>
  <r>
    <s v="COUNTY"/>
    <x v="164"/>
    <s v="913321"/>
    <n v="24"/>
    <n v="24"/>
    <x v="3"/>
    <d v="2017-01-23T00:00:00"/>
    <x v="9"/>
    <n v="5011572"/>
    <n v="24"/>
    <n v="1"/>
  </r>
  <r>
    <s v="COUNTY"/>
    <x v="164"/>
    <s v="913889"/>
    <n v="24"/>
    <n v="24"/>
    <x v="3"/>
    <d v="2017-01-23T00:00:00"/>
    <x v="9"/>
    <n v="5011582"/>
    <n v="24"/>
    <n v="1"/>
  </r>
  <r>
    <s v="COUNTY"/>
    <x v="164"/>
    <s v="913893"/>
    <n v="24"/>
    <n v="24"/>
    <x v="3"/>
    <d v="2017-01-23T00:00:00"/>
    <x v="9"/>
    <n v="5011625"/>
    <n v="24"/>
    <n v="1"/>
  </r>
  <r>
    <s v="COUNTY"/>
    <x v="164"/>
    <s v="916481"/>
    <n v="24"/>
    <n v="24"/>
    <x v="3"/>
    <d v="2017-01-23T00:00:00"/>
    <x v="9"/>
    <n v="5011577"/>
    <n v="24"/>
    <n v="1"/>
  </r>
  <r>
    <s v="COUNTY"/>
    <x v="164"/>
    <s v="913911"/>
    <n v="24"/>
    <n v="24"/>
    <x v="3"/>
    <d v="2017-01-24T00:00:00"/>
    <x v="9"/>
    <n v="5708310"/>
    <n v="24"/>
    <n v="1"/>
  </r>
  <r>
    <s v="COUNTY"/>
    <x v="164"/>
    <s v="913915"/>
    <n v="24"/>
    <n v="24"/>
    <x v="3"/>
    <d v="2017-01-24T00:00:00"/>
    <x v="9"/>
    <n v="5014191"/>
    <n v="24"/>
    <n v="1"/>
  </r>
  <r>
    <s v="COUNTY"/>
    <x v="164"/>
    <s v="913918"/>
    <n v="24"/>
    <n v="24"/>
    <x v="3"/>
    <d v="2017-01-24T00:00:00"/>
    <x v="9"/>
    <n v="5777930"/>
    <n v="24"/>
    <n v="1"/>
  </r>
  <r>
    <s v="COUNTY"/>
    <x v="164"/>
    <s v="913920"/>
    <n v="24"/>
    <n v="24"/>
    <x v="3"/>
    <d v="2017-01-24T00:00:00"/>
    <x v="9"/>
    <n v="5729870"/>
    <n v="24"/>
    <n v="1"/>
  </r>
  <r>
    <s v="COUNTY"/>
    <x v="164"/>
    <s v="913923"/>
    <n v="24"/>
    <n v="24"/>
    <x v="3"/>
    <d v="2017-01-24T00:00:00"/>
    <x v="9"/>
    <n v="5732040"/>
    <n v="24"/>
    <n v="1"/>
  </r>
  <r>
    <s v="COUNTY"/>
    <x v="164"/>
    <s v="913930"/>
    <n v="24"/>
    <n v="24"/>
    <x v="3"/>
    <d v="2017-01-24T00:00:00"/>
    <x v="9"/>
    <n v="5011614"/>
    <n v="24"/>
    <n v="1"/>
  </r>
  <r>
    <s v="COUNTY"/>
    <x v="164"/>
    <s v="914190"/>
    <n v="24"/>
    <n v="24"/>
    <x v="3"/>
    <d v="2017-01-26T00:00:00"/>
    <x v="9"/>
    <n v="5708310"/>
    <n v="24"/>
    <n v="1"/>
  </r>
  <r>
    <s v="COUNTY"/>
    <x v="164"/>
    <s v="914193"/>
    <n v="24"/>
    <n v="24"/>
    <x v="3"/>
    <d v="2017-01-26T00:00:00"/>
    <x v="9"/>
    <n v="5011572"/>
    <n v="24"/>
    <n v="1"/>
  </r>
  <r>
    <s v="COUNTY"/>
    <x v="164"/>
    <s v="914196"/>
    <n v="24"/>
    <n v="24"/>
    <x v="3"/>
    <d v="2017-01-26T00:00:00"/>
    <x v="9"/>
    <n v="5011577"/>
    <n v="24"/>
    <n v="1"/>
  </r>
  <r>
    <s v="COUNTY"/>
    <x v="164"/>
    <s v="914231"/>
    <n v="24"/>
    <n v="24"/>
    <x v="3"/>
    <d v="2017-01-27T00:00:00"/>
    <x v="9"/>
    <n v="5011575"/>
    <n v="24"/>
    <n v="1"/>
  </r>
  <r>
    <s v="COUNTY"/>
    <x v="164"/>
    <s v="914238"/>
    <n v="24"/>
    <n v="24"/>
    <x v="3"/>
    <d v="2017-01-27T00:00:00"/>
    <x v="9"/>
    <n v="5011614"/>
    <n v="24"/>
    <n v="1"/>
  </r>
  <r>
    <s v="COUNTY"/>
    <x v="164"/>
    <s v="915186"/>
    <n v="24"/>
    <n v="24"/>
    <x v="3"/>
    <d v="2017-01-30T00:00:00"/>
    <x v="9"/>
    <n v="5011572"/>
    <n v="24"/>
    <n v="1"/>
  </r>
  <r>
    <s v="COUNTY"/>
    <x v="164"/>
    <s v="915191"/>
    <n v="24"/>
    <n v="24"/>
    <x v="3"/>
    <d v="2017-01-30T00:00:00"/>
    <x v="9"/>
    <n v="5011577"/>
    <n v="24"/>
    <n v="1"/>
  </r>
  <r>
    <s v="COUNTY"/>
    <x v="164"/>
    <s v="915212"/>
    <n v="24"/>
    <n v="24"/>
    <x v="3"/>
    <d v="2017-01-30T00:00:00"/>
    <x v="9"/>
    <n v="5016742"/>
    <n v="24"/>
    <n v="1"/>
  </r>
  <r>
    <s v="COUNTY"/>
    <x v="164"/>
    <s v="915214"/>
    <n v="24"/>
    <n v="24"/>
    <x v="3"/>
    <d v="2017-01-30T00:00:00"/>
    <x v="9"/>
    <n v="5011582"/>
    <n v="24"/>
    <n v="1"/>
  </r>
  <r>
    <s v="COUNTY"/>
    <x v="164"/>
    <s v="916364"/>
    <n v="24"/>
    <n v="24"/>
    <x v="3"/>
    <d v="2017-01-31T00:00:00"/>
    <x v="9"/>
    <n v="5732040"/>
    <n v="24"/>
    <n v="1"/>
  </r>
  <r>
    <s v="COUNTY"/>
    <x v="164"/>
    <s v="916367"/>
    <n v="24"/>
    <n v="24"/>
    <x v="3"/>
    <d v="2017-01-31T00:00:00"/>
    <x v="9"/>
    <n v="5011614"/>
    <n v="24"/>
    <n v="1"/>
  </r>
  <r>
    <s v="COUNTY"/>
    <x v="164"/>
    <s v="916371"/>
    <n v="24"/>
    <n v="24"/>
    <x v="3"/>
    <d v="2017-01-31T00:00:00"/>
    <x v="9"/>
    <n v="5708310"/>
    <n v="24"/>
    <n v="1"/>
  </r>
  <r>
    <s v="AWH"/>
    <x v="164"/>
    <s v="918363"/>
    <n v="24"/>
    <n v="24"/>
    <x v="3"/>
    <d v="2017-02-01T00:00:00"/>
    <x v="10"/>
    <n v="5011595"/>
    <n v="24"/>
    <n v="1"/>
  </r>
  <r>
    <s v="COUNTY"/>
    <x v="164"/>
    <s v="918374"/>
    <n v="24"/>
    <n v="24"/>
    <x v="3"/>
    <d v="2017-02-01T00:00:00"/>
    <x v="10"/>
    <n v="5011625"/>
    <n v="24"/>
    <n v="1"/>
  </r>
  <r>
    <s v="COUNTY"/>
    <x v="164"/>
    <s v="919320"/>
    <n v="24"/>
    <n v="24"/>
    <x v="3"/>
    <d v="2017-02-02T00:00:00"/>
    <x v="10"/>
    <n v="5708310"/>
    <n v="24"/>
    <n v="1"/>
  </r>
  <r>
    <s v="COUNTY"/>
    <x v="164"/>
    <s v="919323"/>
    <n v="24"/>
    <n v="24"/>
    <x v="3"/>
    <d v="2017-02-02T00:00:00"/>
    <x v="10"/>
    <n v="5011572"/>
    <n v="24"/>
    <n v="1"/>
  </r>
  <r>
    <s v="COUNTY"/>
    <x v="164"/>
    <s v="919326"/>
    <n v="24"/>
    <n v="24"/>
    <x v="3"/>
    <d v="2017-02-02T00:00:00"/>
    <x v="10"/>
    <n v="5011577"/>
    <n v="24"/>
    <n v="1"/>
  </r>
  <r>
    <s v="COUNTY"/>
    <x v="164"/>
    <s v="919350"/>
    <n v="24"/>
    <n v="24"/>
    <x v="3"/>
    <d v="2017-02-03T00:00:00"/>
    <x v="10"/>
    <n v="5011575"/>
    <n v="24"/>
    <n v="1"/>
  </r>
  <r>
    <s v="COUNTY"/>
    <x v="164"/>
    <s v="919374"/>
    <n v="24"/>
    <n v="24"/>
    <x v="3"/>
    <d v="2017-02-06T00:00:00"/>
    <x v="10"/>
    <n v="5011582"/>
    <n v="24"/>
    <n v="1"/>
  </r>
  <r>
    <s v="COUNTY"/>
    <x v="164"/>
    <s v="919379"/>
    <n v="24"/>
    <n v="24"/>
    <x v="3"/>
    <d v="2017-02-06T00:00:00"/>
    <x v="10"/>
    <n v="5011572"/>
    <n v="24"/>
    <n v="1"/>
  </r>
  <r>
    <s v="COUNTY"/>
    <x v="164"/>
    <s v="919382"/>
    <n v="24"/>
    <n v="24"/>
    <x v="3"/>
    <d v="2017-02-06T00:00:00"/>
    <x v="10"/>
    <n v="5011577"/>
    <n v="24"/>
    <n v="1"/>
  </r>
  <r>
    <s v="COUNTY"/>
    <x v="164"/>
    <s v="919397"/>
    <n v="24"/>
    <n v="24"/>
    <x v="3"/>
    <d v="2017-02-07T00:00:00"/>
    <x v="10"/>
    <n v="5016742"/>
    <n v="24"/>
    <n v="1"/>
  </r>
  <r>
    <s v="COUNTY"/>
    <x v="164"/>
    <s v="919399"/>
    <n v="24"/>
    <n v="24"/>
    <x v="3"/>
    <d v="2017-02-07T00:00:00"/>
    <x v="10"/>
    <n v="5732040"/>
    <n v="24"/>
    <n v="1"/>
  </r>
  <r>
    <s v="COUNTY"/>
    <x v="164"/>
    <s v="919402"/>
    <n v="24"/>
    <n v="24"/>
    <x v="3"/>
    <d v="2017-02-07T00:00:00"/>
    <x v="10"/>
    <n v="5011614"/>
    <n v="24"/>
    <n v="1"/>
  </r>
  <r>
    <s v="COUNTY"/>
    <x v="164"/>
    <s v="919413"/>
    <n v="24"/>
    <n v="24"/>
    <x v="3"/>
    <d v="2017-02-07T00:00:00"/>
    <x v="10"/>
    <n v="5729870"/>
    <n v="24"/>
    <n v="1"/>
  </r>
  <r>
    <s v="COUNTY"/>
    <x v="164"/>
    <s v="919416"/>
    <n v="24"/>
    <n v="24"/>
    <x v="3"/>
    <d v="2017-02-08T00:00:00"/>
    <x v="10"/>
    <n v="5777930"/>
    <n v="24"/>
    <n v="1"/>
  </r>
  <r>
    <s v="COUNTY"/>
    <x v="164"/>
    <s v="919421"/>
    <n v="24"/>
    <n v="24"/>
    <x v="3"/>
    <d v="2017-02-08T00:00:00"/>
    <x v="10"/>
    <n v="5777930"/>
    <n v="24"/>
    <n v="1"/>
  </r>
  <r>
    <s v="COUNTY"/>
    <x v="164"/>
    <s v="919423"/>
    <n v="24"/>
    <n v="24"/>
    <x v="3"/>
    <d v="2017-02-08T00:00:00"/>
    <x v="10"/>
    <n v="5708310"/>
    <n v="24"/>
    <n v="1"/>
  </r>
  <r>
    <s v="COUNTY"/>
    <x v="164"/>
    <s v="919455"/>
    <n v="24"/>
    <n v="24"/>
    <x v="3"/>
    <d v="2017-02-09T00:00:00"/>
    <x v="10"/>
    <n v="5011572"/>
    <n v="24"/>
    <n v="1"/>
  </r>
  <r>
    <s v="COUNTY"/>
    <x v="164"/>
    <s v="919458"/>
    <n v="24"/>
    <n v="24"/>
    <x v="3"/>
    <d v="2017-02-09T00:00:00"/>
    <x v="10"/>
    <n v="5011577"/>
    <n v="24"/>
    <n v="1"/>
  </r>
  <r>
    <s v="COUNTY"/>
    <x v="164"/>
    <s v="919461"/>
    <n v="24"/>
    <n v="24"/>
    <x v="3"/>
    <d v="2017-02-09T00:00:00"/>
    <x v="10"/>
    <n v="5708310"/>
    <n v="24"/>
    <n v="1"/>
  </r>
  <r>
    <s v="COUNTY"/>
    <x v="164"/>
    <s v="919475"/>
    <n v="24"/>
    <n v="24"/>
    <x v="3"/>
    <d v="2017-02-10T00:00:00"/>
    <x v="10"/>
    <n v="5011625"/>
    <n v="24"/>
    <n v="1"/>
  </r>
  <r>
    <s v="COUNTY"/>
    <x v="164"/>
    <s v="919477"/>
    <n v="24"/>
    <n v="24"/>
    <x v="3"/>
    <d v="2017-02-10T00:00:00"/>
    <x v="10"/>
    <n v="5011575"/>
    <n v="24"/>
    <n v="1"/>
  </r>
  <r>
    <s v="COUNTY"/>
    <x v="164"/>
    <s v="919490"/>
    <n v="24"/>
    <n v="24"/>
    <x v="3"/>
    <d v="2017-02-10T00:00:00"/>
    <x v="10"/>
    <n v="5011614"/>
    <n v="24"/>
    <n v="1"/>
  </r>
  <r>
    <s v="COUNTY"/>
    <x v="164"/>
    <s v="920847"/>
    <n v="24"/>
    <n v="24"/>
    <x v="3"/>
    <d v="2017-02-13T00:00:00"/>
    <x v="10"/>
    <n v="5011572"/>
    <n v="24"/>
    <n v="1"/>
  </r>
  <r>
    <s v="COUNTY"/>
    <x v="164"/>
    <s v="920850"/>
    <n v="24"/>
    <n v="24"/>
    <x v="3"/>
    <d v="2017-02-13T00:00:00"/>
    <x v="10"/>
    <n v="5011577"/>
    <n v="24"/>
    <n v="1"/>
  </r>
  <r>
    <s v="COUNTY"/>
    <x v="164"/>
    <s v="920969"/>
    <n v="24"/>
    <n v="24"/>
    <x v="3"/>
    <d v="2017-02-13T00:00:00"/>
    <x v="10"/>
    <n v="5011582"/>
    <n v="24"/>
    <n v="1"/>
  </r>
  <r>
    <s v="COUNTY"/>
    <x v="164"/>
    <s v="920982"/>
    <n v="24"/>
    <n v="24"/>
    <x v="3"/>
    <d v="2017-02-14T00:00:00"/>
    <x v="10"/>
    <n v="5708310"/>
    <n v="24"/>
    <n v="1"/>
  </r>
  <r>
    <s v="COUNTY"/>
    <x v="164"/>
    <s v="920991"/>
    <n v="24"/>
    <n v="24"/>
    <x v="3"/>
    <d v="2017-02-14T00:00:00"/>
    <x v="10"/>
    <n v="5732040"/>
    <n v="24"/>
    <n v="1"/>
  </r>
  <r>
    <s v="COUNTY"/>
    <x v="164"/>
    <s v="920999"/>
    <n v="24"/>
    <n v="24"/>
    <x v="3"/>
    <d v="2017-02-14T00:00:00"/>
    <x v="10"/>
    <n v="5011614"/>
    <n v="24"/>
    <n v="1"/>
  </r>
  <r>
    <s v="AWH"/>
    <x v="164"/>
    <s v="921023"/>
    <n v="24"/>
    <n v="24"/>
    <x v="3"/>
    <d v="2017-02-15T00:00:00"/>
    <x v="10"/>
    <n v="5011595"/>
    <n v="24"/>
    <n v="1"/>
  </r>
  <r>
    <s v="COUNTY"/>
    <x v="164"/>
    <s v="921049"/>
    <n v="24"/>
    <n v="24"/>
    <x v="3"/>
    <d v="2017-02-16T00:00:00"/>
    <x v="10"/>
    <n v="5011572"/>
    <n v="24"/>
    <n v="1"/>
  </r>
  <r>
    <s v="COUNTY"/>
    <x v="164"/>
    <s v="921068"/>
    <n v="24"/>
    <n v="24"/>
    <x v="3"/>
    <d v="2017-02-16T00:00:00"/>
    <x v="10"/>
    <n v="5708310"/>
    <n v="24"/>
    <n v="1"/>
  </r>
  <r>
    <s v="COUNTY"/>
    <x v="164"/>
    <s v="921230"/>
    <n v="24"/>
    <n v="24"/>
    <x v="3"/>
    <d v="2017-02-16T00:00:00"/>
    <x v="10"/>
    <n v="5011577"/>
    <n v="24"/>
    <n v="1"/>
  </r>
  <r>
    <s v="COUNTY"/>
    <x v="164"/>
    <s v="921079"/>
    <n v="24"/>
    <n v="24"/>
    <x v="3"/>
    <d v="2017-02-17T00:00:00"/>
    <x v="10"/>
    <n v="5011575"/>
    <n v="24"/>
    <n v="1"/>
  </r>
  <r>
    <s v="COUNTY"/>
    <x v="164"/>
    <s v="920996"/>
    <n v="24"/>
    <n v="24"/>
    <x v="3"/>
    <d v="2017-02-20T00:00:00"/>
    <x v="10"/>
    <n v="5011572"/>
    <n v="24"/>
    <n v="1"/>
  </r>
  <r>
    <s v="COUNTY"/>
    <x v="164"/>
    <s v="922438"/>
    <n v="24"/>
    <n v="24"/>
    <x v="3"/>
    <d v="2017-02-20T00:00:00"/>
    <x v="10"/>
    <n v="5011577"/>
    <n v="24"/>
    <n v="1"/>
  </r>
  <r>
    <s v="COUNTY"/>
    <x v="164"/>
    <s v="922441"/>
    <n v="24"/>
    <n v="24"/>
    <x v="3"/>
    <d v="2017-02-20T00:00:00"/>
    <x v="10"/>
    <n v="5011572"/>
    <n v="24"/>
    <n v="1"/>
  </r>
  <r>
    <s v="COUNTY"/>
    <x v="164"/>
    <s v="922457"/>
    <n v="24"/>
    <n v="24"/>
    <x v="3"/>
    <d v="2017-02-20T00:00:00"/>
    <x v="10"/>
    <n v="5011625"/>
    <n v="24"/>
    <n v="1"/>
  </r>
  <r>
    <s v="COUNTY"/>
    <x v="164"/>
    <s v="922460"/>
    <n v="24"/>
    <n v="24"/>
    <x v="3"/>
    <d v="2017-02-20T00:00:00"/>
    <x v="10"/>
    <n v="5014191"/>
    <n v="24"/>
    <n v="1"/>
  </r>
  <r>
    <s v="COUNTY"/>
    <x v="164"/>
    <s v="922464"/>
    <n v="24"/>
    <n v="24"/>
    <x v="3"/>
    <d v="2017-02-20T00:00:00"/>
    <x v="10"/>
    <n v="5011582"/>
    <n v="24"/>
    <n v="1"/>
  </r>
  <r>
    <s v="COUNTY"/>
    <x v="164"/>
    <s v="922902"/>
    <n v="24"/>
    <n v="24"/>
    <x v="3"/>
    <d v="2017-02-21T00:00:00"/>
    <x v="10"/>
    <n v="5011614"/>
    <n v="24"/>
    <n v="1"/>
  </r>
  <r>
    <s v="AWH"/>
    <x v="164"/>
    <s v="922957"/>
    <n v="24"/>
    <n v="24"/>
    <x v="3"/>
    <d v="2017-02-21T00:00:00"/>
    <x v="10"/>
    <n v="5012682"/>
    <n v="24"/>
    <n v="1"/>
  </r>
  <r>
    <s v="COUNTY"/>
    <x v="164"/>
    <s v="922960"/>
    <n v="24"/>
    <n v="24"/>
    <x v="3"/>
    <d v="2017-02-21T00:00:00"/>
    <x v="10"/>
    <n v="5729870"/>
    <n v="24"/>
    <n v="1"/>
  </r>
  <r>
    <s v="COUNTY"/>
    <x v="164"/>
    <s v="922966"/>
    <n v="24"/>
    <n v="24"/>
    <x v="3"/>
    <d v="2017-02-21T00:00:00"/>
    <x v="10"/>
    <n v="5708310"/>
    <n v="24"/>
    <n v="1"/>
  </r>
  <r>
    <s v="COUNTY"/>
    <x v="164"/>
    <s v="922969"/>
    <n v="24"/>
    <n v="24"/>
    <x v="3"/>
    <d v="2017-02-21T00:00:00"/>
    <x v="10"/>
    <n v="5732040"/>
    <n v="24"/>
    <n v="1"/>
  </r>
  <r>
    <s v="COUNTY"/>
    <x v="164"/>
    <s v="923649"/>
    <n v="24"/>
    <n v="24"/>
    <x v="3"/>
    <d v="2017-02-23T00:00:00"/>
    <x v="10"/>
    <n v="5777930"/>
    <n v="24"/>
    <n v="1"/>
  </r>
  <r>
    <s v="COUNTY"/>
    <x v="164"/>
    <s v="923657"/>
    <n v="24"/>
    <n v="24"/>
    <x v="3"/>
    <d v="2017-02-23T00:00:00"/>
    <x v="10"/>
    <n v="5011577"/>
    <n v="24"/>
    <n v="1"/>
  </r>
  <r>
    <s v="COUNTY"/>
    <x v="164"/>
    <s v="923660"/>
    <n v="24"/>
    <n v="24"/>
    <x v="3"/>
    <d v="2017-02-23T00:00:00"/>
    <x v="10"/>
    <n v="5011572"/>
    <n v="24"/>
    <n v="1"/>
  </r>
  <r>
    <s v="COUNTY"/>
    <x v="164"/>
    <s v="923663"/>
    <n v="24"/>
    <n v="24"/>
    <x v="3"/>
    <d v="2017-02-23T00:00:00"/>
    <x v="10"/>
    <n v="5708310"/>
    <n v="24"/>
    <n v="1"/>
  </r>
  <r>
    <s v="AWH"/>
    <x v="164"/>
    <s v="923949"/>
    <n v="24"/>
    <n v="24"/>
    <x v="3"/>
    <d v="2017-02-24T00:00:00"/>
    <x v="10"/>
    <n v="5011595"/>
    <n v="24"/>
    <n v="1"/>
  </r>
  <r>
    <s v="COUNTY"/>
    <x v="164"/>
    <s v="923953"/>
    <n v="24"/>
    <n v="24"/>
    <x v="3"/>
    <d v="2017-02-24T00:00:00"/>
    <x v="10"/>
    <n v="5011614"/>
    <n v="24"/>
    <n v="1"/>
  </r>
  <r>
    <s v="COUNTY"/>
    <x v="164"/>
    <s v="923961"/>
    <n v="24"/>
    <n v="24"/>
    <x v="3"/>
    <d v="2017-02-24T00:00:00"/>
    <x v="10"/>
    <n v="5011575"/>
    <n v="24"/>
    <n v="1"/>
  </r>
  <r>
    <s v="COUNTY"/>
    <x v="164"/>
    <s v="925131"/>
    <n v="24"/>
    <n v="24"/>
    <x v="3"/>
    <d v="2017-02-27T00:00:00"/>
    <x v="10"/>
    <n v="5011582"/>
    <n v="24"/>
    <n v="1"/>
  </r>
  <r>
    <s v="COUNTY"/>
    <x v="164"/>
    <s v="925773"/>
    <n v="24"/>
    <n v="24"/>
    <x v="3"/>
    <d v="2017-02-27T00:00:00"/>
    <x v="10"/>
    <n v="5011577"/>
    <n v="24"/>
    <n v="1"/>
  </r>
  <r>
    <s v="COUNTY"/>
    <x v="164"/>
    <s v="926259"/>
    <n v="24"/>
    <n v="24"/>
    <x v="3"/>
    <d v="2017-02-28T00:00:00"/>
    <x v="10"/>
    <n v="5011614"/>
    <n v="24"/>
    <n v="1"/>
  </r>
  <r>
    <s v="COUNTY"/>
    <x v="164"/>
    <s v="926381"/>
    <n v="24"/>
    <n v="24"/>
    <x v="3"/>
    <d v="2017-02-28T00:00:00"/>
    <x v="10"/>
    <n v="5708310"/>
    <n v="24"/>
    <n v="1"/>
  </r>
  <r>
    <s v="COUNTY"/>
    <x v="164"/>
    <s v="926384"/>
    <n v="24"/>
    <n v="24"/>
    <x v="3"/>
    <d v="2017-02-28T00:00:00"/>
    <x v="10"/>
    <n v="5732040"/>
    <n v="24"/>
    <n v="1"/>
  </r>
  <r>
    <s v="COUNTY"/>
    <x v="164"/>
    <s v="928907"/>
    <n v="24"/>
    <n v="24"/>
    <x v="3"/>
    <d v="2017-03-01T00:00:00"/>
    <x v="11"/>
    <n v="5011625"/>
    <n v="24"/>
    <n v="1"/>
  </r>
  <r>
    <s v="COUNTY"/>
    <x v="164"/>
    <s v="936253"/>
    <n v="-24"/>
    <n v="24"/>
    <x v="3"/>
    <d v="2017-03-01T00:00:00"/>
    <x v="11"/>
    <n v="5011572"/>
    <n v="24"/>
    <n v="-1"/>
  </r>
  <r>
    <s v="COUNTY"/>
    <x v="164"/>
    <s v="928912"/>
    <n v="24"/>
    <n v="24"/>
    <x v="3"/>
    <d v="2017-03-02T00:00:00"/>
    <x v="11"/>
    <n v="5011572"/>
    <n v="24"/>
    <n v="1"/>
  </r>
  <r>
    <s v="COUNTY"/>
    <x v="164"/>
    <s v="928937"/>
    <n v="24"/>
    <n v="24"/>
    <x v="3"/>
    <d v="2017-03-02T00:00:00"/>
    <x v="11"/>
    <n v="5011577"/>
    <n v="24"/>
    <n v="1"/>
  </r>
  <r>
    <s v="COUNTY"/>
    <x v="164"/>
    <s v="929101"/>
    <n v="24"/>
    <n v="24"/>
    <x v="3"/>
    <d v="2017-03-02T00:00:00"/>
    <x v="11"/>
    <n v="5708310"/>
    <n v="24"/>
    <n v="1"/>
  </r>
  <r>
    <s v="COUNTY"/>
    <x v="164"/>
    <s v="929104"/>
    <n v="24"/>
    <n v="24"/>
    <x v="3"/>
    <d v="2017-03-03T00:00:00"/>
    <x v="11"/>
    <n v="5011575"/>
    <n v="24"/>
    <n v="1"/>
  </r>
  <r>
    <s v="COUNTY"/>
    <x v="164"/>
    <s v="929368"/>
    <n v="24"/>
    <n v="24"/>
    <x v="3"/>
    <d v="2017-03-03T00:00:00"/>
    <x v="11"/>
    <n v="5011572"/>
    <n v="24"/>
    <n v="1"/>
  </r>
  <r>
    <s v="COUNTY"/>
    <x v="164"/>
    <s v="932301"/>
    <n v="24"/>
    <n v="24"/>
    <x v="3"/>
    <d v="2017-03-06T00:00:00"/>
    <x v="11"/>
    <n v="5011572"/>
    <n v="24"/>
    <n v="1"/>
  </r>
  <r>
    <s v="COUNTY"/>
    <x v="164"/>
    <s v="932304"/>
    <n v="24"/>
    <n v="24"/>
    <x v="3"/>
    <d v="2017-03-06T00:00:00"/>
    <x v="11"/>
    <n v="5011582"/>
    <n v="24"/>
    <n v="1"/>
  </r>
  <r>
    <s v="COUNTY"/>
    <x v="164"/>
    <s v="932307"/>
    <n v="24"/>
    <n v="24"/>
    <x v="3"/>
    <d v="2017-03-06T00:00:00"/>
    <x v="11"/>
    <n v="5011577"/>
    <n v="24"/>
    <n v="1"/>
  </r>
  <r>
    <s v="COUNTY"/>
    <x v="164"/>
    <s v="931592"/>
    <n v="24"/>
    <n v="24"/>
    <x v="3"/>
    <d v="2017-03-07T00:00:00"/>
    <x v="11"/>
    <n v="5011614"/>
    <n v="24"/>
    <n v="1"/>
  </r>
  <r>
    <s v="COUNTY"/>
    <x v="164"/>
    <s v="931595"/>
    <n v="24"/>
    <n v="24"/>
    <x v="3"/>
    <d v="2017-03-07T00:00:00"/>
    <x v="11"/>
    <n v="5732040"/>
    <n v="24"/>
    <n v="1"/>
  </r>
  <r>
    <s v="COUNTY"/>
    <x v="164"/>
    <s v="931604"/>
    <n v="24"/>
    <n v="24"/>
    <x v="3"/>
    <d v="2017-03-07T00:00:00"/>
    <x v="11"/>
    <n v="5777930"/>
    <n v="24"/>
    <n v="1"/>
  </r>
  <r>
    <s v="COUNTY"/>
    <x v="164"/>
    <s v="931607"/>
    <n v="24"/>
    <n v="24"/>
    <x v="3"/>
    <d v="2017-03-07T00:00:00"/>
    <x v="11"/>
    <n v="5729870"/>
    <n v="24"/>
    <n v="1"/>
  </r>
  <r>
    <s v="COUNTY"/>
    <x v="164"/>
    <s v="931612"/>
    <n v="24"/>
    <n v="24"/>
    <x v="3"/>
    <d v="2017-03-07T00:00:00"/>
    <x v="11"/>
    <n v="5708310"/>
    <n v="24"/>
    <n v="1"/>
  </r>
  <r>
    <s v="COUNTY"/>
    <x v="164"/>
    <s v="931990"/>
    <n v="24"/>
    <n v="24"/>
    <x v="3"/>
    <d v="2017-03-09T00:00:00"/>
    <x v="11"/>
    <n v="5011572"/>
    <n v="24"/>
    <n v="1"/>
  </r>
  <r>
    <s v="COUNTY"/>
    <x v="164"/>
    <s v="931993"/>
    <n v="24"/>
    <n v="24"/>
    <x v="3"/>
    <d v="2017-03-09T00:00:00"/>
    <x v="11"/>
    <n v="5011577"/>
    <n v="24"/>
    <n v="1"/>
  </r>
  <r>
    <s v="COUNTY"/>
    <x v="164"/>
    <s v="931996"/>
    <n v="24"/>
    <n v="24"/>
    <x v="3"/>
    <d v="2017-03-09T00:00:00"/>
    <x v="11"/>
    <n v="5708310"/>
    <n v="24"/>
    <n v="1"/>
  </r>
  <r>
    <s v="AWH"/>
    <x v="164"/>
    <s v="932037"/>
    <n v="24"/>
    <n v="24"/>
    <x v="3"/>
    <d v="2017-03-10T00:00:00"/>
    <x v="11"/>
    <n v="5012682"/>
    <n v="24"/>
    <n v="1"/>
  </r>
  <r>
    <s v="COUNTY"/>
    <x v="164"/>
    <s v="932041"/>
    <n v="24"/>
    <n v="24"/>
    <x v="3"/>
    <d v="2017-03-10T00:00:00"/>
    <x v="11"/>
    <n v="5011625"/>
    <n v="24"/>
    <n v="1"/>
  </r>
  <r>
    <s v="COUNTY"/>
    <x v="164"/>
    <s v="932043"/>
    <n v="24"/>
    <n v="24"/>
    <x v="3"/>
    <d v="2017-03-10T00:00:00"/>
    <x v="11"/>
    <n v="5011575"/>
    <n v="24"/>
    <n v="1"/>
  </r>
  <r>
    <s v="COUNTY"/>
    <x v="164"/>
    <s v="932052"/>
    <n v="24"/>
    <n v="24"/>
    <x v="3"/>
    <d v="2017-03-10T00:00:00"/>
    <x v="11"/>
    <n v="5011614"/>
    <n v="24"/>
    <n v="1"/>
  </r>
  <r>
    <s v="COUNTY"/>
    <x v="164"/>
    <s v="934951"/>
    <n v="24"/>
    <n v="24"/>
    <x v="3"/>
    <d v="2017-03-13T00:00:00"/>
    <x v="11"/>
    <n v="5011577"/>
    <n v="24"/>
    <n v="1"/>
  </r>
  <r>
    <s v="COUNTY"/>
    <x v="164"/>
    <s v="934954"/>
    <n v="24"/>
    <n v="24"/>
    <x v="3"/>
    <d v="2017-03-13T00:00:00"/>
    <x v="11"/>
    <n v="5011572"/>
    <n v="24"/>
    <n v="1"/>
  </r>
  <r>
    <s v="AWH"/>
    <x v="164"/>
    <s v="934993"/>
    <n v="24"/>
    <n v="24"/>
    <x v="3"/>
    <d v="2017-03-13T00:00:00"/>
    <x v="11"/>
    <n v="5011595"/>
    <n v="24"/>
    <n v="1"/>
  </r>
  <r>
    <s v="COUNTY"/>
    <x v="164"/>
    <s v="934996"/>
    <n v="24"/>
    <n v="24"/>
    <x v="3"/>
    <d v="2017-03-13T00:00:00"/>
    <x v="11"/>
    <n v="5014191"/>
    <n v="24"/>
    <n v="1"/>
  </r>
  <r>
    <s v="COUNTY"/>
    <x v="164"/>
    <s v="934998"/>
    <n v="24"/>
    <n v="24"/>
    <x v="3"/>
    <d v="2017-03-13T00:00:00"/>
    <x v="11"/>
    <n v="5011582"/>
    <n v="24"/>
    <n v="1"/>
  </r>
  <r>
    <s v="COUNTY"/>
    <x v="164"/>
    <s v="935011"/>
    <n v="24"/>
    <n v="24"/>
    <x v="3"/>
    <d v="2017-03-14T00:00:00"/>
    <x v="11"/>
    <n v="5732040"/>
    <n v="24"/>
    <n v="1"/>
  </r>
  <r>
    <s v="COUNTY"/>
    <x v="164"/>
    <s v="935015"/>
    <n v="24"/>
    <n v="24"/>
    <x v="3"/>
    <d v="2017-03-14T00:00:00"/>
    <x v="11"/>
    <n v="5708310"/>
    <n v="24"/>
    <n v="1"/>
  </r>
  <r>
    <s v="COUNTY"/>
    <x v="164"/>
    <s v="935026"/>
    <n v="24"/>
    <n v="24"/>
    <x v="3"/>
    <d v="2017-03-14T00:00:00"/>
    <x v="11"/>
    <n v="5011614"/>
    <n v="24"/>
    <n v="1"/>
  </r>
  <r>
    <s v="COUNTY"/>
    <x v="164"/>
    <s v="935051"/>
    <n v="24"/>
    <n v="24"/>
    <x v="3"/>
    <d v="2017-03-16T00:00:00"/>
    <x v="11"/>
    <n v="5708310"/>
    <n v="24"/>
    <n v="1"/>
  </r>
  <r>
    <s v="COUNTY"/>
    <x v="164"/>
    <s v="935054"/>
    <n v="24"/>
    <n v="24"/>
    <x v="3"/>
    <d v="2017-03-16T00:00:00"/>
    <x v="11"/>
    <n v="5011572"/>
    <n v="24"/>
    <n v="1"/>
  </r>
  <r>
    <s v="COUNTY"/>
    <x v="164"/>
    <s v="935057"/>
    <n v="24"/>
    <n v="24"/>
    <x v="3"/>
    <d v="2017-03-16T00:00:00"/>
    <x v="11"/>
    <n v="5011577"/>
    <n v="24"/>
    <n v="1"/>
  </r>
  <r>
    <s v="COUNTY"/>
    <x v="164"/>
    <s v="935060"/>
    <n v="24"/>
    <n v="24"/>
    <x v="3"/>
    <d v="2017-03-16T00:00:00"/>
    <x v="11"/>
    <n v="5791520"/>
    <n v="24"/>
    <n v="1"/>
  </r>
  <r>
    <s v="COUNTY"/>
    <x v="164"/>
    <s v="935071"/>
    <n v="24"/>
    <n v="24"/>
    <x v="3"/>
    <d v="2017-03-17T00:00:00"/>
    <x v="11"/>
    <n v="5777930"/>
    <n v="24"/>
    <n v="1"/>
  </r>
  <r>
    <s v="COUNTY"/>
    <x v="164"/>
    <s v="935074"/>
    <n v="24"/>
    <n v="24"/>
    <x v="3"/>
    <d v="2017-03-17T00:00:00"/>
    <x v="11"/>
    <n v="5011575"/>
    <n v="24"/>
    <n v="1"/>
  </r>
  <r>
    <s v="COUNTY"/>
    <x v="164"/>
    <s v="935090"/>
    <n v="24"/>
    <n v="24"/>
    <x v="3"/>
    <d v="2017-03-20T00:00:00"/>
    <x v="11"/>
    <n v="5011625"/>
    <n v="24"/>
    <n v="1"/>
  </r>
  <r>
    <s v="COUNTY"/>
    <x v="164"/>
    <s v="935094"/>
    <n v="24"/>
    <n v="24"/>
    <x v="3"/>
    <d v="2017-03-20T00:00:00"/>
    <x v="11"/>
    <n v="5011582"/>
    <n v="24"/>
    <n v="1"/>
  </r>
  <r>
    <s v="COUNTY"/>
    <x v="164"/>
    <s v="935105"/>
    <n v="24"/>
    <n v="24"/>
    <x v="3"/>
    <d v="2017-03-20T00:00:00"/>
    <x v="11"/>
    <n v="5011572"/>
    <n v="24"/>
    <n v="1"/>
  </r>
  <r>
    <s v="COUNTY"/>
    <x v="164"/>
    <s v="935108"/>
    <n v="24"/>
    <n v="24"/>
    <x v="3"/>
    <d v="2017-03-20T00:00:00"/>
    <x v="11"/>
    <n v="5011577"/>
    <n v="24"/>
    <n v="1"/>
  </r>
  <r>
    <s v="COUNTY"/>
    <x v="164"/>
    <s v="935130"/>
    <n v="24"/>
    <n v="24"/>
    <x v="3"/>
    <d v="2017-03-21T00:00:00"/>
    <x v="11"/>
    <n v="5732040"/>
    <n v="24"/>
    <n v="1"/>
  </r>
  <r>
    <s v="COUNTY"/>
    <x v="164"/>
    <s v="935133"/>
    <n v="24"/>
    <n v="24"/>
    <x v="3"/>
    <d v="2017-03-21T00:00:00"/>
    <x v="11"/>
    <n v="5011614"/>
    <n v="24"/>
    <n v="1"/>
  </r>
  <r>
    <s v="COUNTY"/>
    <x v="164"/>
    <s v="935140"/>
    <n v="24"/>
    <n v="24"/>
    <x v="3"/>
    <d v="2017-03-21T00:00:00"/>
    <x v="11"/>
    <n v="5708310"/>
    <n v="24"/>
    <n v="1"/>
  </r>
  <r>
    <s v="COUNTY"/>
    <x v="164"/>
    <s v="935143"/>
    <n v="24"/>
    <n v="24"/>
    <x v="3"/>
    <d v="2017-03-21T00:00:00"/>
    <x v="11"/>
    <n v="5729870"/>
    <n v="24"/>
    <n v="1"/>
  </r>
  <r>
    <s v="COUNTY"/>
    <x v="164"/>
    <s v="936643"/>
    <n v="24"/>
    <n v="24"/>
    <x v="3"/>
    <d v="2017-03-23T00:00:00"/>
    <x v="11"/>
    <n v="5708310"/>
    <n v="24"/>
    <n v="1"/>
  </r>
  <r>
    <s v="COUNTY"/>
    <x v="164"/>
    <s v="936647"/>
    <n v="24"/>
    <n v="24"/>
    <x v="3"/>
    <d v="2017-03-23T00:00:00"/>
    <x v="11"/>
    <n v="5011572"/>
    <n v="24"/>
    <n v="1"/>
  </r>
  <r>
    <s v="COUNTY"/>
    <x v="164"/>
    <s v="936653"/>
    <n v="24"/>
    <n v="24"/>
    <x v="3"/>
    <d v="2017-03-23T00:00:00"/>
    <x v="11"/>
    <n v="5011577"/>
    <n v="24"/>
    <n v="1"/>
  </r>
  <r>
    <s v="COUNTY"/>
    <x v="164"/>
    <s v="936707"/>
    <n v="24"/>
    <n v="24"/>
    <x v="3"/>
    <d v="2017-03-24T00:00:00"/>
    <x v="11"/>
    <n v="5011575"/>
    <n v="24"/>
    <n v="1"/>
  </r>
  <r>
    <s v="COUNTY"/>
    <x v="164"/>
    <s v="936710"/>
    <n v="24"/>
    <n v="24"/>
    <x v="3"/>
    <d v="2017-03-24T00:00:00"/>
    <x v="11"/>
    <n v="5011614"/>
    <n v="24"/>
    <n v="1"/>
  </r>
  <r>
    <s v="COUNTY"/>
    <x v="164"/>
    <s v="938911"/>
    <n v="24"/>
    <n v="24"/>
    <x v="3"/>
    <d v="2017-03-27T00:00:00"/>
    <x v="11"/>
    <n v="5011572"/>
    <n v="24"/>
    <n v="1"/>
  </r>
  <r>
    <s v="COUNTY"/>
    <x v="164"/>
    <s v="938914"/>
    <n v="24"/>
    <n v="24"/>
    <x v="3"/>
    <d v="2017-03-27T00:00:00"/>
    <x v="11"/>
    <n v="5011577"/>
    <n v="24"/>
    <n v="1"/>
  </r>
  <r>
    <s v="COUNTY"/>
    <x v="164"/>
    <s v="938968"/>
    <n v="24"/>
    <n v="24"/>
    <x v="3"/>
    <d v="2017-03-27T00:00:00"/>
    <x v="11"/>
    <n v="5011625"/>
    <n v="24"/>
    <n v="1"/>
  </r>
  <r>
    <s v="COUNTY"/>
    <x v="164"/>
    <s v="938970"/>
    <n v="24"/>
    <n v="24"/>
    <x v="3"/>
    <d v="2017-03-27T00:00:00"/>
    <x v="11"/>
    <n v="5011582"/>
    <n v="24"/>
    <n v="1"/>
  </r>
  <r>
    <s v="COUNTY"/>
    <x v="164"/>
    <s v="938983"/>
    <n v="24"/>
    <n v="24"/>
    <x v="3"/>
    <d v="2017-03-28T00:00:00"/>
    <x v="11"/>
    <n v="5791520"/>
    <n v="24"/>
    <n v="1"/>
  </r>
  <r>
    <s v="COUNTY"/>
    <x v="164"/>
    <s v="938986"/>
    <n v="24"/>
    <n v="24"/>
    <x v="3"/>
    <d v="2017-03-28T00:00:00"/>
    <x v="11"/>
    <n v="5011614"/>
    <n v="24"/>
    <n v="1"/>
  </r>
  <r>
    <s v="COUNTY"/>
    <x v="164"/>
    <s v="938993"/>
    <n v="24"/>
    <n v="24"/>
    <x v="3"/>
    <d v="2017-03-28T00:00:00"/>
    <x v="11"/>
    <n v="5732040"/>
    <n v="24"/>
    <n v="1"/>
  </r>
  <r>
    <s v="COUNTY"/>
    <x v="164"/>
    <s v="938996"/>
    <n v="24"/>
    <n v="24"/>
    <x v="3"/>
    <d v="2017-03-28T00:00:00"/>
    <x v="11"/>
    <n v="5708310"/>
    <n v="24"/>
    <n v="1"/>
  </r>
  <r>
    <s v="COUNTY"/>
    <x v="164"/>
    <s v="939301"/>
    <n v="24"/>
    <n v="24"/>
    <x v="3"/>
    <d v="2017-03-28T00:00:00"/>
    <x v="11"/>
    <n v="5791520"/>
    <n v="24"/>
    <n v="1"/>
  </r>
  <r>
    <s v="AWH"/>
    <x v="164"/>
    <s v="939021"/>
    <n v="24"/>
    <n v="24"/>
    <x v="3"/>
    <d v="2017-03-29T00:00:00"/>
    <x v="11"/>
    <n v="5012682"/>
    <n v="24"/>
    <n v="1"/>
  </r>
  <r>
    <s v="COUNTY"/>
    <x v="164"/>
    <s v="939141"/>
    <n v="24"/>
    <n v="24"/>
    <x v="3"/>
    <d v="2017-03-30T00:00:00"/>
    <x v="11"/>
    <n v="5708310"/>
    <n v="24"/>
    <n v="1"/>
  </r>
  <r>
    <s v="COUNTY"/>
    <x v="164"/>
    <s v="939144"/>
    <n v="24"/>
    <n v="24"/>
    <x v="3"/>
    <d v="2017-03-30T00:00:00"/>
    <x v="11"/>
    <n v="5011572"/>
    <n v="24"/>
    <n v="1"/>
  </r>
  <r>
    <s v="COUNTY"/>
    <x v="164"/>
    <s v="939147"/>
    <n v="24"/>
    <n v="24"/>
    <x v="3"/>
    <d v="2017-03-30T00:00:00"/>
    <x v="11"/>
    <n v="5011577"/>
    <n v="24"/>
    <n v="1"/>
  </r>
  <r>
    <s v="COUNTY"/>
    <x v="164"/>
    <s v="939266"/>
    <n v="24"/>
    <n v="24"/>
    <x v="3"/>
    <d v="2017-03-30T00:00:00"/>
    <x v="11"/>
    <n v="5791520"/>
    <n v="24"/>
    <n v="1"/>
  </r>
  <r>
    <s v="AWH"/>
    <x v="164"/>
    <s v="939283"/>
    <n v="24"/>
    <n v="24"/>
    <x v="3"/>
    <d v="2017-03-31T00:00:00"/>
    <x v="11"/>
    <n v="5011595"/>
    <n v="24"/>
    <n v="1"/>
  </r>
  <r>
    <s v="COUNTY"/>
    <x v="164"/>
    <s v="939961"/>
    <n v="24"/>
    <n v="24"/>
    <x v="3"/>
    <d v="2017-03-31T00:00:00"/>
    <x v="11"/>
    <n v="5011575"/>
    <n v="24"/>
    <n v="1"/>
  </r>
  <r>
    <s v="COUNTY"/>
    <x v="165"/>
    <s v="801486"/>
    <n v="64"/>
    <n v="64"/>
    <x v="3"/>
    <d v="2016-05-26T00:00:00"/>
    <x v="1"/>
    <n v="5777930"/>
    <n v="64"/>
    <n v="1"/>
  </r>
  <r>
    <s v="COUNTY"/>
    <x v="165"/>
    <s v="894928"/>
    <n v="64"/>
    <n v="64"/>
    <x v="3"/>
    <d v="2016-12-19T00:00:00"/>
    <x v="8"/>
    <n v="5729870"/>
    <n v="64"/>
    <n v="1"/>
  </r>
  <r>
    <s v="COUNTY"/>
    <x v="166"/>
    <s v="768624"/>
    <n v="28"/>
    <n v="28"/>
    <x v="2"/>
    <d v="2016-04-01T00:00:00"/>
    <x v="0"/>
    <n v="5011603"/>
    <n v="28"/>
    <n v="1"/>
  </r>
  <r>
    <s v="COUNTY"/>
    <x v="166"/>
    <s v="789040"/>
    <n v="28"/>
    <n v="28"/>
    <x v="2"/>
    <d v="2016-04-01T00:00:00"/>
    <x v="0"/>
    <n v="5011581"/>
    <n v="28"/>
    <n v="1"/>
  </r>
  <r>
    <s v="COUNTY"/>
    <x v="166"/>
    <s v="789041"/>
    <n v="28"/>
    <n v="28"/>
    <x v="2"/>
    <d v="2016-04-01T00:00:00"/>
    <x v="0"/>
    <n v="5013798"/>
    <n v="28"/>
    <n v="1"/>
  </r>
  <r>
    <s v="COUNTY"/>
    <x v="166"/>
    <s v="789043"/>
    <n v="28"/>
    <n v="28"/>
    <x v="2"/>
    <d v="2016-04-01T00:00:00"/>
    <x v="0"/>
    <n v="5011601"/>
    <n v="28"/>
    <n v="1"/>
  </r>
  <r>
    <s v="COUNTY"/>
    <x v="166"/>
    <s v="780950"/>
    <n v="15.35"/>
    <n v="15.35"/>
    <x v="2"/>
    <d v="2016-04-12T00:00:00"/>
    <x v="0"/>
    <n v="5778470"/>
    <n v="28"/>
    <n v="0.54821428571428565"/>
  </r>
  <r>
    <s v="COUNTY"/>
    <x v="166"/>
    <s v="12053654"/>
    <n v="28"/>
    <n v="28"/>
    <x v="2"/>
    <d v="2016-04-30T00:00:00"/>
    <x v="0"/>
    <n v="5768280"/>
    <n v="28"/>
    <n v="1"/>
  </r>
  <r>
    <s v="COUNTY"/>
    <x v="166"/>
    <s v="12053654"/>
    <n v="28"/>
    <n v="28"/>
    <x v="2"/>
    <d v="2016-04-30T00:00:00"/>
    <x v="0"/>
    <n v="5013643"/>
    <n v="28"/>
    <n v="1"/>
  </r>
  <r>
    <s v="COUNTY"/>
    <x v="166"/>
    <s v="790308"/>
    <n v="26.19"/>
    <n v="26.19"/>
    <x v="2"/>
    <d v="2016-05-03T00:00:00"/>
    <x v="1"/>
    <n v="5749570"/>
    <n v="28"/>
    <n v="0.93535714285714289"/>
  </r>
  <r>
    <s v="COUNTY"/>
    <x v="166"/>
    <s v="796609"/>
    <n v="34.32"/>
    <n v="34.32"/>
    <x v="2"/>
    <d v="2016-05-13T00:00:00"/>
    <x v="1"/>
    <n v="5011598"/>
    <n v="28"/>
    <n v="1.2257142857142858"/>
  </r>
  <r>
    <s v="COUNTY"/>
    <x v="166"/>
    <s v="801998"/>
    <n v="28"/>
    <n v="28"/>
    <x v="2"/>
    <d v="2016-05-31T00:00:00"/>
    <x v="1"/>
    <n v="5011581"/>
    <n v="28"/>
    <n v="1"/>
  </r>
  <r>
    <s v="COUNTY"/>
    <x v="166"/>
    <s v="802004"/>
    <n v="28"/>
    <n v="28"/>
    <x v="2"/>
    <d v="2016-05-31T00:00:00"/>
    <x v="1"/>
    <n v="5013798"/>
    <n v="28"/>
    <n v="1"/>
  </r>
  <r>
    <s v="COUNTY"/>
    <x v="166"/>
    <s v="12281785"/>
    <n v="28"/>
    <n v="28"/>
    <x v="2"/>
    <d v="2016-05-31T00:00:00"/>
    <x v="1"/>
    <n v="5768280"/>
    <n v="28"/>
    <n v="1"/>
  </r>
  <r>
    <s v="COUNTY"/>
    <x v="166"/>
    <s v="12281785"/>
    <n v="28"/>
    <n v="28"/>
    <x v="2"/>
    <d v="2016-05-31T00:00:00"/>
    <x v="1"/>
    <n v="5013643"/>
    <n v="28"/>
    <n v="1"/>
  </r>
  <r>
    <s v="COUNTY"/>
    <x v="166"/>
    <s v="12281785"/>
    <n v="56"/>
    <n v="56"/>
    <x v="2"/>
    <d v="2016-05-31T00:00:00"/>
    <x v="1"/>
    <n v="5011601"/>
    <n v="28"/>
    <n v="2"/>
  </r>
  <r>
    <s v="COUNTY"/>
    <x v="166"/>
    <s v="809581"/>
    <n v="28"/>
    <n v="28"/>
    <x v="2"/>
    <d v="2016-06-01T00:00:00"/>
    <x v="2"/>
    <n v="5013798"/>
    <n v="28"/>
    <n v="1"/>
  </r>
  <r>
    <s v="COUNTY"/>
    <x v="166"/>
    <s v="809584"/>
    <n v="56"/>
    <n v="56"/>
    <x v="2"/>
    <d v="2016-06-01T00:00:00"/>
    <x v="2"/>
    <n v="5011598"/>
    <n v="28"/>
    <n v="2"/>
  </r>
  <r>
    <s v="COUNTY"/>
    <x v="166"/>
    <s v="808912"/>
    <n v="28"/>
    <n v="28"/>
    <x v="2"/>
    <d v="2016-06-13T00:00:00"/>
    <x v="2"/>
    <n v="5011581"/>
    <n v="28"/>
    <n v="1"/>
  </r>
  <r>
    <s v="COUNTY"/>
    <x v="166"/>
    <s v="809639"/>
    <n v="14"/>
    <n v="14"/>
    <x v="2"/>
    <d v="2016-06-16T00:00:00"/>
    <x v="2"/>
    <n v="5783120"/>
    <n v="28"/>
    <n v="0.5"/>
  </r>
  <r>
    <s v="COUNTY"/>
    <x v="166"/>
    <s v="12565628"/>
    <n v="28"/>
    <n v="28"/>
    <x v="2"/>
    <d v="2016-06-30T00:00:00"/>
    <x v="2"/>
    <n v="5768280"/>
    <n v="28"/>
    <n v="1"/>
  </r>
  <r>
    <s v="COUNTY"/>
    <x v="166"/>
    <s v="12565628"/>
    <n v="28"/>
    <n v="28"/>
    <x v="2"/>
    <d v="2016-06-30T00:00:00"/>
    <x v="2"/>
    <n v="5013643"/>
    <n v="28"/>
    <n v="1"/>
  </r>
  <r>
    <s v="COUNTY"/>
    <x v="166"/>
    <s v="12565628"/>
    <n v="84"/>
    <n v="84"/>
    <x v="2"/>
    <d v="2016-06-30T00:00:00"/>
    <x v="2"/>
    <n v="5749570"/>
    <n v="28"/>
    <n v="3"/>
  </r>
  <r>
    <s v="COUNTY"/>
    <x v="166"/>
    <s v="822238"/>
    <n v="17.16"/>
    <n v="17.16"/>
    <x v="2"/>
    <d v="2016-07-13T00:00:00"/>
    <x v="3"/>
    <n v="5011614"/>
    <n v="28"/>
    <n v="0.61285714285714288"/>
  </r>
  <r>
    <s v="COUNTY"/>
    <x v="166"/>
    <s v="12822783"/>
    <n v="28"/>
    <n v="28"/>
    <x v="2"/>
    <d v="2016-07-31T00:00:00"/>
    <x v="3"/>
    <n v="5768280"/>
    <n v="28"/>
    <n v="1"/>
  </r>
  <r>
    <s v="COUNTY"/>
    <x v="166"/>
    <s v="12822783"/>
    <n v="28"/>
    <n v="28"/>
    <x v="2"/>
    <d v="2016-07-31T00:00:00"/>
    <x v="3"/>
    <n v="5013643"/>
    <n v="28"/>
    <n v="1"/>
  </r>
  <r>
    <s v="COUNTY"/>
    <x v="166"/>
    <s v="12822783"/>
    <n v="224"/>
    <n v="224"/>
    <x v="2"/>
    <d v="2016-07-31T00:00:00"/>
    <x v="3"/>
    <n v="5783120"/>
    <n v="28"/>
    <n v="8"/>
  </r>
  <r>
    <s v="COUNTY"/>
    <x v="166"/>
    <s v="13084370"/>
    <n v="28"/>
    <n v="28"/>
    <x v="2"/>
    <d v="2016-08-31T00:00:00"/>
    <x v="4"/>
    <n v="5768280"/>
    <n v="28"/>
    <n v="1"/>
  </r>
  <r>
    <s v="COUNTY"/>
    <x v="166"/>
    <s v="13084370"/>
    <n v="28"/>
    <n v="28"/>
    <x v="2"/>
    <d v="2016-08-31T00:00:00"/>
    <x v="4"/>
    <n v="5013643"/>
    <n v="28"/>
    <n v="1"/>
  </r>
  <r>
    <s v="COUNTY"/>
    <x v="166"/>
    <s v="13084370"/>
    <n v="252"/>
    <n v="252"/>
    <x v="2"/>
    <d v="2016-08-31T00:00:00"/>
    <x v="4"/>
    <n v="5783120"/>
    <n v="28"/>
    <n v="9"/>
  </r>
  <r>
    <s v="COUNTY"/>
    <x v="166"/>
    <s v="13360500"/>
    <n v="28"/>
    <n v="28"/>
    <x v="2"/>
    <d v="2016-09-30T00:00:00"/>
    <x v="5"/>
    <n v="5768280"/>
    <n v="28"/>
    <n v="1"/>
  </r>
  <r>
    <s v="COUNTY"/>
    <x v="166"/>
    <s v="13360500"/>
    <n v="28"/>
    <n v="28"/>
    <x v="2"/>
    <d v="2016-09-30T00:00:00"/>
    <x v="5"/>
    <n v="5013643"/>
    <n v="28"/>
    <n v="1"/>
  </r>
  <r>
    <s v="COUNTY"/>
    <x v="166"/>
    <s v="13360500"/>
    <n v="252"/>
    <n v="252"/>
    <x v="2"/>
    <d v="2016-09-30T00:00:00"/>
    <x v="5"/>
    <n v="5783120"/>
    <n v="28"/>
    <n v="9"/>
  </r>
  <r>
    <s v="COUNTY"/>
    <x v="166"/>
    <s v="864215"/>
    <n v="6.32"/>
    <n v="6.32"/>
    <x v="2"/>
    <d v="2016-10-07T00:00:00"/>
    <x v="6"/>
    <n v="5011603"/>
    <n v="28"/>
    <n v="0.22571428571428573"/>
  </r>
  <r>
    <s v="COUNTY"/>
    <x v="166"/>
    <s v="13629847"/>
    <n v="28"/>
    <n v="28"/>
    <x v="2"/>
    <d v="2016-10-31T00:00:00"/>
    <x v="6"/>
    <n v="5768280"/>
    <n v="28"/>
    <n v="1"/>
  </r>
  <r>
    <s v="COUNTY"/>
    <x v="166"/>
    <s v="13629847"/>
    <n v="28"/>
    <n v="28"/>
    <x v="2"/>
    <d v="2016-10-31T00:00:00"/>
    <x v="6"/>
    <n v="5013643"/>
    <n v="28"/>
    <n v="1"/>
  </r>
  <r>
    <s v="COUNTY"/>
    <x v="166"/>
    <s v="13629847"/>
    <n v="224"/>
    <n v="224"/>
    <x v="2"/>
    <d v="2016-10-31T00:00:00"/>
    <x v="6"/>
    <n v="5783120"/>
    <n v="28"/>
    <n v="8"/>
  </r>
  <r>
    <s v="COUNTY"/>
    <x v="166"/>
    <s v="884698"/>
    <n v="-28"/>
    <n v="28"/>
    <x v="2"/>
    <d v="2016-11-01T00:00:00"/>
    <x v="7"/>
    <n v="5011614"/>
    <n v="28"/>
    <n v="-1"/>
  </r>
  <r>
    <s v="COUNTY"/>
    <x v="166"/>
    <s v="884699"/>
    <n v="-28"/>
    <n v="28"/>
    <x v="2"/>
    <d v="2016-11-01T00:00:00"/>
    <x v="7"/>
    <n v="5011614"/>
    <n v="28"/>
    <n v="-1"/>
  </r>
  <r>
    <s v="COUNTY"/>
    <x v="166"/>
    <s v="884700"/>
    <n v="-28"/>
    <n v="28"/>
    <x v="2"/>
    <d v="2016-11-01T00:00:00"/>
    <x v="7"/>
    <n v="5011614"/>
    <n v="28"/>
    <n v="-1"/>
  </r>
  <r>
    <s v="COUNTY"/>
    <x v="166"/>
    <s v="884701"/>
    <n v="-8.1300000000000008"/>
    <n v="8.1300000000000008"/>
    <x v="2"/>
    <d v="2016-11-01T00:00:00"/>
    <x v="7"/>
    <n v="5011614"/>
    <n v="28"/>
    <n v="-0.29035714285714287"/>
  </r>
  <r>
    <s v="COUNTY"/>
    <x v="166"/>
    <s v="13860703"/>
    <n v="28"/>
    <n v="28"/>
    <x v="2"/>
    <d v="2016-11-30T00:00:00"/>
    <x v="7"/>
    <n v="5768280"/>
    <n v="28"/>
    <n v="1"/>
  </r>
  <r>
    <s v="COUNTY"/>
    <x v="166"/>
    <s v="13860703"/>
    <n v="28"/>
    <n v="28"/>
    <x v="2"/>
    <d v="2016-11-30T00:00:00"/>
    <x v="7"/>
    <n v="5013643"/>
    <n v="28"/>
    <n v="1"/>
  </r>
  <r>
    <s v="COUNTY"/>
    <x v="166"/>
    <s v="13860703"/>
    <n v="196"/>
    <n v="196"/>
    <x v="2"/>
    <d v="2016-11-30T00:00:00"/>
    <x v="7"/>
    <n v="5783120"/>
    <n v="28"/>
    <n v="7"/>
  </r>
  <r>
    <s v="COUNTY"/>
    <x v="166"/>
    <s v="891071"/>
    <n v="7.23"/>
    <n v="7.23"/>
    <x v="2"/>
    <d v="2016-12-08T00:00:00"/>
    <x v="8"/>
    <n v="5783120"/>
    <n v="28"/>
    <n v="0.25821428571428573"/>
  </r>
  <r>
    <s v="COUNTY"/>
    <x v="166"/>
    <s v="14071088"/>
    <n v="28"/>
    <n v="28"/>
    <x v="2"/>
    <d v="2016-12-31T00:00:00"/>
    <x v="8"/>
    <n v="5768280"/>
    <n v="28"/>
    <n v="1"/>
  </r>
  <r>
    <s v="COUNTY"/>
    <x v="166"/>
    <s v="14071088"/>
    <n v="28"/>
    <n v="28"/>
    <x v="2"/>
    <d v="2016-12-31T00:00:00"/>
    <x v="8"/>
    <n v="5013643"/>
    <n v="28"/>
    <n v="1"/>
  </r>
  <r>
    <s v="COUNTY"/>
    <x v="166"/>
    <s v="14071088"/>
    <n v="168"/>
    <n v="168"/>
    <x v="2"/>
    <d v="2016-12-31T00:00:00"/>
    <x v="8"/>
    <n v="5749570"/>
    <n v="28"/>
    <n v="6"/>
  </r>
  <r>
    <s v="COUNTY"/>
    <x v="166"/>
    <s v="14319018"/>
    <n v="28"/>
    <n v="28"/>
    <x v="2"/>
    <d v="2017-01-31T00:00:00"/>
    <x v="9"/>
    <n v="5768280"/>
    <n v="28"/>
    <n v="1"/>
  </r>
  <r>
    <s v="COUNTY"/>
    <x v="166"/>
    <s v="14319018"/>
    <n v="28"/>
    <n v="28"/>
    <x v="2"/>
    <d v="2017-01-31T00:00:00"/>
    <x v="9"/>
    <n v="5013643"/>
    <n v="28"/>
    <n v="1"/>
  </r>
  <r>
    <s v="COUNTY"/>
    <x v="166"/>
    <s v="14319018"/>
    <n v="168"/>
    <n v="168"/>
    <x v="2"/>
    <d v="2017-01-31T00:00:00"/>
    <x v="9"/>
    <n v="5011581"/>
    <n v="28"/>
    <n v="6"/>
  </r>
  <r>
    <s v="COUNTY"/>
    <x v="166"/>
    <s v="14497989"/>
    <n v="28"/>
    <n v="28"/>
    <x v="2"/>
    <d v="2017-02-28T00:00:00"/>
    <x v="10"/>
    <n v="5768280"/>
    <n v="28"/>
    <n v="1"/>
  </r>
  <r>
    <s v="COUNTY"/>
    <x v="166"/>
    <s v="14497989"/>
    <n v="28"/>
    <n v="28"/>
    <x v="2"/>
    <d v="2017-02-28T00:00:00"/>
    <x v="10"/>
    <n v="5013643"/>
    <n v="28"/>
    <n v="1"/>
  </r>
  <r>
    <s v="COUNTY"/>
    <x v="166"/>
    <s v="14497989"/>
    <n v="168"/>
    <n v="168"/>
    <x v="2"/>
    <d v="2017-02-28T00:00:00"/>
    <x v="10"/>
    <n v="5749570"/>
    <n v="28"/>
    <n v="6"/>
  </r>
  <r>
    <s v="COUNTY"/>
    <x v="166"/>
    <s v="14767594"/>
    <n v="28"/>
    <n v="28"/>
    <x v="2"/>
    <d v="2017-03-31T00:00:00"/>
    <x v="11"/>
    <n v="5768280"/>
    <n v="28"/>
    <n v="1"/>
  </r>
  <r>
    <s v="COUNTY"/>
    <x v="166"/>
    <s v="14767594"/>
    <n v="28"/>
    <n v="28"/>
    <x v="2"/>
    <d v="2017-03-31T00:00:00"/>
    <x v="11"/>
    <n v="5013643"/>
    <n v="28"/>
    <n v="1"/>
  </r>
  <r>
    <s v="COUNTY"/>
    <x v="166"/>
    <s v="14767594"/>
    <n v="168"/>
    <n v="168"/>
    <x v="2"/>
    <d v="2017-03-31T00:00:00"/>
    <x v="11"/>
    <n v="5011581"/>
    <n v="28"/>
    <n v="6"/>
  </r>
  <r>
    <s v="COUNTY"/>
    <x v="167"/>
    <s v="788387"/>
    <n v="87.3"/>
    <n v="87.3"/>
    <x v="3"/>
    <d v="2016-04-26T00:00:00"/>
    <x v="0"/>
    <n v="5011637"/>
    <n v="4.8499999999999996"/>
    <n v="18"/>
  </r>
  <r>
    <s v="SpokCity"/>
    <x v="137"/>
    <s v="782480"/>
    <n v="96"/>
    <n v="96"/>
    <x v="3"/>
    <d v="2016-04-07T00:00:00"/>
    <x v="0"/>
    <n v="5011587"/>
    <n v="96"/>
    <n v="1"/>
  </r>
  <r>
    <s v="SpokCity"/>
    <x v="137"/>
    <s v="785522"/>
    <n v="96"/>
    <n v="96"/>
    <x v="3"/>
    <d v="2016-04-13T00:00:00"/>
    <x v="0"/>
    <n v="5011587"/>
    <n v="96"/>
    <n v="1"/>
  </r>
  <r>
    <s v="SpokCity"/>
    <x v="137"/>
    <s v="786734"/>
    <n v="96"/>
    <n v="96"/>
    <x v="3"/>
    <d v="2016-04-14T00:00:00"/>
    <x v="0"/>
    <n v="5011587"/>
    <n v="96"/>
    <n v="1"/>
  </r>
  <r>
    <s v="SpokCity"/>
    <x v="137"/>
    <s v="788200"/>
    <n v="96"/>
    <n v="96"/>
    <x v="3"/>
    <d v="2016-04-20T00:00:00"/>
    <x v="0"/>
    <n v="5011587"/>
    <n v="96"/>
    <n v="1"/>
  </r>
  <r>
    <s v="SpokCity"/>
    <x v="137"/>
    <s v="788336"/>
    <n v="96"/>
    <n v="96"/>
    <x v="3"/>
    <d v="2016-04-22T00:00:00"/>
    <x v="0"/>
    <n v="5011587"/>
    <n v="96"/>
    <n v="1"/>
  </r>
  <r>
    <s v="SpokCity"/>
    <x v="137"/>
    <s v="788526"/>
    <n v="96"/>
    <n v="96"/>
    <x v="3"/>
    <d v="2016-04-29T00:00:00"/>
    <x v="0"/>
    <n v="5011587"/>
    <n v="96"/>
    <n v="1"/>
  </r>
  <r>
    <s v="SpokCity"/>
    <x v="137"/>
    <s v="798434"/>
    <n v="96"/>
    <n v="96"/>
    <x v="3"/>
    <d v="2016-05-06T00:00:00"/>
    <x v="1"/>
    <n v="5011587"/>
    <n v="96"/>
    <n v="1"/>
  </r>
  <r>
    <s v="SpokCity"/>
    <x v="137"/>
    <s v="801132"/>
    <n v="96"/>
    <n v="96"/>
    <x v="3"/>
    <d v="2016-05-10T00:00:00"/>
    <x v="1"/>
    <n v="5011587"/>
    <n v="96"/>
    <n v="1"/>
  </r>
  <r>
    <s v="SpokCity"/>
    <x v="137"/>
    <s v="801156"/>
    <n v="96"/>
    <n v="96"/>
    <x v="3"/>
    <d v="2016-05-11T00:00:00"/>
    <x v="1"/>
    <n v="5011587"/>
    <n v="96"/>
    <n v="1"/>
  </r>
  <r>
    <s v="SpokCity"/>
    <x v="137"/>
    <s v="801335"/>
    <n v="96"/>
    <n v="96"/>
    <x v="3"/>
    <d v="2016-05-19T00:00:00"/>
    <x v="1"/>
    <n v="5011587"/>
    <n v="96"/>
    <n v="1"/>
  </r>
  <r>
    <s v="SpokCity"/>
    <x v="137"/>
    <s v="801382"/>
    <n v="96"/>
    <n v="96"/>
    <x v="3"/>
    <d v="2016-05-23T00:00:00"/>
    <x v="1"/>
    <n v="5011587"/>
    <n v="96"/>
    <n v="1"/>
  </r>
  <r>
    <s v="SpokCity"/>
    <x v="137"/>
    <s v="801390"/>
    <n v="96"/>
    <n v="96"/>
    <x v="3"/>
    <d v="2016-05-23T00:00:00"/>
    <x v="1"/>
    <n v="5011587"/>
    <n v="96"/>
    <n v="1"/>
  </r>
  <r>
    <s v="SpokCity"/>
    <x v="137"/>
    <s v="801814"/>
    <n v="96"/>
    <n v="96"/>
    <x v="3"/>
    <d v="2016-05-27T00:00:00"/>
    <x v="1"/>
    <n v="5011587"/>
    <n v="96"/>
    <n v="1"/>
  </r>
  <r>
    <s v="SpokCity"/>
    <x v="137"/>
    <s v="803098"/>
    <n v="96"/>
    <n v="96"/>
    <x v="3"/>
    <d v="2016-05-31T00:00:00"/>
    <x v="1"/>
    <n v="5011587"/>
    <n v="96"/>
    <n v="1"/>
  </r>
  <r>
    <s v="SpokCity"/>
    <x v="137"/>
    <s v="803101"/>
    <n v="96"/>
    <n v="96"/>
    <x v="3"/>
    <d v="2016-05-31T00:00:00"/>
    <x v="1"/>
    <n v="5011587"/>
    <n v="96"/>
    <n v="1"/>
  </r>
  <r>
    <s v="SpokCity"/>
    <x v="137"/>
    <s v="803157"/>
    <n v="96"/>
    <n v="96"/>
    <x v="3"/>
    <d v="2016-05-31T00:00:00"/>
    <x v="1"/>
    <n v="5011587"/>
    <n v="96"/>
    <n v="1"/>
  </r>
  <r>
    <s v="SpokCity"/>
    <x v="137"/>
    <s v="809513"/>
    <n v="96"/>
    <n v="96"/>
    <x v="3"/>
    <d v="2016-06-02T00:00:00"/>
    <x v="2"/>
    <n v="5011587"/>
    <n v="96"/>
    <n v="1"/>
  </r>
  <r>
    <s v="SpokCity"/>
    <x v="137"/>
    <s v="810497"/>
    <n v="96"/>
    <n v="96"/>
    <x v="3"/>
    <d v="2016-06-03T00:00:00"/>
    <x v="2"/>
    <n v="5011587"/>
    <n v="96"/>
    <n v="1"/>
  </r>
  <r>
    <s v="SpokCity"/>
    <x v="137"/>
    <s v="810514"/>
    <n v="96"/>
    <n v="96"/>
    <x v="3"/>
    <d v="2016-06-06T00:00:00"/>
    <x v="2"/>
    <n v="5011587"/>
    <n v="96"/>
    <n v="1"/>
  </r>
  <r>
    <s v="SpokCity"/>
    <x v="137"/>
    <s v="810518"/>
    <n v="96"/>
    <n v="96"/>
    <x v="3"/>
    <d v="2016-06-06T00:00:00"/>
    <x v="2"/>
    <n v="5011587"/>
    <n v="96"/>
    <n v="1"/>
  </r>
  <r>
    <s v="SpokCity"/>
    <x v="137"/>
    <s v="813385"/>
    <n v="96"/>
    <n v="96"/>
    <x v="3"/>
    <d v="2016-06-09T00:00:00"/>
    <x v="2"/>
    <n v="5011587"/>
    <n v="96"/>
    <n v="1"/>
  </r>
  <r>
    <s v="SpokCity"/>
    <x v="137"/>
    <s v="815319"/>
    <n v="96"/>
    <n v="96"/>
    <x v="3"/>
    <d v="2016-06-10T00:00:00"/>
    <x v="2"/>
    <n v="5011587"/>
    <n v="96"/>
    <n v="1"/>
  </r>
  <r>
    <s v="SpokCity"/>
    <x v="137"/>
    <s v="815372"/>
    <n v="96"/>
    <n v="96"/>
    <x v="3"/>
    <d v="2016-06-13T00:00:00"/>
    <x v="2"/>
    <n v="5011587"/>
    <n v="96"/>
    <n v="1"/>
  </r>
  <r>
    <s v="SpokCity"/>
    <x v="137"/>
    <s v="815486"/>
    <n v="96"/>
    <n v="96"/>
    <x v="3"/>
    <d v="2016-06-13T00:00:00"/>
    <x v="2"/>
    <n v="5011587"/>
    <n v="96"/>
    <n v="1"/>
  </r>
  <r>
    <s v="SpokCity"/>
    <x v="137"/>
    <s v="815783"/>
    <n v="96"/>
    <n v="96"/>
    <x v="3"/>
    <d v="2016-06-16T00:00:00"/>
    <x v="2"/>
    <n v="5011587"/>
    <n v="96"/>
    <n v="1"/>
  </r>
  <r>
    <s v="SpokCity"/>
    <x v="137"/>
    <s v="815860"/>
    <n v="96"/>
    <n v="96"/>
    <x v="3"/>
    <d v="2016-06-17T00:00:00"/>
    <x v="2"/>
    <n v="5011587"/>
    <n v="96"/>
    <n v="1"/>
  </r>
  <r>
    <s v="SpokCity"/>
    <x v="137"/>
    <s v="815886"/>
    <n v="96"/>
    <n v="96"/>
    <x v="3"/>
    <d v="2016-06-20T00:00:00"/>
    <x v="2"/>
    <n v="5011587"/>
    <n v="96"/>
    <n v="1"/>
  </r>
  <r>
    <s v="SpokCity"/>
    <x v="137"/>
    <s v="816424"/>
    <n v="96"/>
    <n v="96"/>
    <x v="3"/>
    <d v="2016-06-21T00:00:00"/>
    <x v="2"/>
    <n v="5011587"/>
    <n v="96"/>
    <n v="1"/>
  </r>
  <r>
    <s v="SpokCity"/>
    <x v="137"/>
    <s v="817003"/>
    <n v="96"/>
    <n v="96"/>
    <x v="3"/>
    <d v="2016-06-22T00:00:00"/>
    <x v="2"/>
    <n v="5011587"/>
    <n v="96"/>
    <n v="1"/>
  </r>
  <r>
    <s v="COUNTY"/>
    <x v="137"/>
    <s v="817114"/>
    <n v="94"/>
    <n v="94"/>
    <x v="3"/>
    <d v="2016-06-24T00:00:00"/>
    <x v="2"/>
    <n v="5013420"/>
    <n v="96"/>
    <n v="0.97916666666666663"/>
  </r>
  <r>
    <s v="SpokCity"/>
    <x v="137"/>
    <s v="817167"/>
    <n v="96"/>
    <n v="96"/>
    <x v="3"/>
    <d v="2016-06-27T00:00:00"/>
    <x v="2"/>
    <n v="5011587"/>
    <n v="96"/>
    <n v="1"/>
  </r>
  <r>
    <s v="SpokCity"/>
    <x v="137"/>
    <s v="817226"/>
    <n v="96"/>
    <n v="96"/>
    <x v="3"/>
    <d v="2016-06-27T00:00:00"/>
    <x v="2"/>
    <n v="5011587"/>
    <n v="96"/>
    <n v="1"/>
  </r>
  <r>
    <s v="SpokCity"/>
    <x v="137"/>
    <s v="820391"/>
    <n v="96"/>
    <n v="96"/>
    <x v="3"/>
    <d v="2016-07-01T00:00:00"/>
    <x v="3"/>
    <n v="5011587"/>
    <n v="96"/>
    <n v="1"/>
  </r>
  <r>
    <s v="SpokCity"/>
    <x v="137"/>
    <s v="827407"/>
    <n v="96"/>
    <n v="96"/>
    <x v="3"/>
    <d v="2016-07-05T00:00:00"/>
    <x v="3"/>
    <n v="5011587"/>
    <n v="96"/>
    <n v="1"/>
  </r>
  <r>
    <s v="SpokCity"/>
    <x v="137"/>
    <s v="827691"/>
    <n v="96"/>
    <n v="96"/>
    <x v="3"/>
    <d v="2016-07-05T00:00:00"/>
    <x v="3"/>
    <n v="5011587"/>
    <n v="96"/>
    <n v="1"/>
  </r>
  <r>
    <s v="SpokCity"/>
    <x v="137"/>
    <s v="828565"/>
    <n v="96"/>
    <n v="96"/>
    <x v="3"/>
    <d v="2016-07-08T00:00:00"/>
    <x v="3"/>
    <n v="5011587"/>
    <n v="96"/>
    <n v="1"/>
  </r>
  <r>
    <s v="SpokCity"/>
    <x v="137"/>
    <s v="829054"/>
    <n v="96"/>
    <n v="96"/>
    <x v="3"/>
    <d v="2016-07-12T00:00:00"/>
    <x v="3"/>
    <n v="5011587"/>
    <n v="96"/>
    <n v="1"/>
  </r>
  <r>
    <s v="SpokCity"/>
    <x v="137"/>
    <s v="829167"/>
    <n v="96"/>
    <n v="96"/>
    <x v="3"/>
    <d v="2016-07-13T00:00:00"/>
    <x v="3"/>
    <n v="5011587"/>
    <n v="96"/>
    <n v="1"/>
  </r>
  <r>
    <s v="SpokCity"/>
    <x v="137"/>
    <s v="829536"/>
    <n v="96"/>
    <n v="96"/>
    <x v="3"/>
    <d v="2016-07-15T00:00:00"/>
    <x v="3"/>
    <n v="5011587"/>
    <n v="96"/>
    <n v="1"/>
  </r>
  <r>
    <s v="SpokCity"/>
    <x v="137"/>
    <s v="830210"/>
    <n v="96"/>
    <n v="96"/>
    <x v="3"/>
    <d v="2016-07-18T00:00:00"/>
    <x v="3"/>
    <n v="5011587"/>
    <n v="96"/>
    <n v="1"/>
  </r>
  <r>
    <s v="SpokCity"/>
    <x v="137"/>
    <s v="830357"/>
    <n v="96"/>
    <n v="96"/>
    <x v="3"/>
    <d v="2016-07-22T00:00:00"/>
    <x v="3"/>
    <n v="5011587"/>
    <n v="96"/>
    <n v="1"/>
  </r>
  <r>
    <s v="SpokCity"/>
    <x v="137"/>
    <s v="830396"/>
    <n v="96"/>
    <n v="96"/>
    <x v="3"/>
    <d v="2016-07-25T00:00:00"/>
    <x v="3"/>
    <n v="5011587"/>
    <n v="96"/>
    <n v="1"/>
  </r>
  <r>
    <s v="SpokCity"/>
    <x v="137"/>
    <s v="830447"/>
    <n v="96"/>
    <n v="96"/>
    <x v="3"/>
    <d v="2016-07-26T00:00:00"/>
    <x v="3"/>
    <n v="5011587"/>
    <n v="96"/>
    <n v="1"/>
  </r>
  <r>
    <s v="SpokCity"/>
    <x v="137"/>
    <s v="840148"/>
    <n v="96"/>
    <n v="96"/>
    <x v="3"/>
    <d v="2016-08-04T00:00:00"/>
    <x v="4"/>
    <n v="5011587"/>
    <n v="96"/>
    <n v="1"/>
  </r>
  <r>
    <s v="SpokCity"/>
    <x v="137"/>
    <s v="834525"/>
    <n v="96"/>
    <n v="96"/>
    <x v="3"/>
    <d v="2016-08-05T00:00:00"/>
    <x v="4"/>
    <n v="5011587"/>
    <n v="96"/>
    <n v="1"/>
  </r>
  <r>
    <s v="SpokCity"/>
    <x v="137"/>
    <s v="840375"/>
    <n v="96"/>
    <n v="96"/>
    <x v="3"/>
    <d v="2016-08-05T00:00:00"/>
    <x v="4"/>
    <n v="5011587"/>
    <n v="96"/>
    <n v="1"/>
  </r>
  <r>
    <s v="SpokCity"/>
    <x v="137"/>
    <s v="840474"/>
    <n v="96"/>
    <n v="96"/>
    <x v="3"/>
    <d v="2016-08-09T00:00:00"/>
    <x v="4"/>
    <n v="5011587"/>
    <n v="96"/>
    <n v="1"/>
  </r>
  <r>
    <s v="SpokCity"/>
    <x v="137"/>
    <s v="840478"/>
    <n v="96"/>
    <n v="96"/>
    <x v="3"/>
    <d v="2016-08-09T00:00:00"/>
    <x v="4"/>
    <n v="5011587"/>
    <n v="96"/>
    <n v="1"/>
  </r>
  <r>
    <s v="SpokCity"/>
    <x v="137"/>
    <s v="843403"/>
    <n v="96"/>
    <n v="96"/>
    <x v="3"/>
    <d v="2016-08-16T00:00:00"/>
    <x v="4"/>
    <n v="5011587"/>
    <n v="96"/>
    <n v="1"/>
  </r>
  <r>
    <s v="SpokCity"/>
    <x v="137"/>
    <s v="843417"/>
    <n v="96"/>
    <n v="96"/>
    <x v="3"/>
    <d v="2016-08-17T00:00:00"/>
    <x v="4"/>
    <n v="5011587"/>
    <n v="96"/>
    <n v="1"/>
  </r>
  <r>
    <s v="SpokCity"/>
    <x v="137"/>
    <s v="843539"/>
    <n v="96"/>
    <n v="96"/>
    <x v="3"/>
    <d v="2016-08-23T00:00:00"/>
    <x v="4"/>
    <n v="5011587"/>
    <n v="96"/>
    <n v="1"/>
  </r>
  <r>
    <s v="SpokCity"/>
    <x v="137"/>
    <s v="843541"/>
    <n v="96"/>
    <n v="96"/>
    <x v="3"/>
    <d v="2016-08-23T00:00:00"/>
    <x v="4"/>
    <n v="5011587"/>
    <n v="96"/>
    <n v="1"/>
  </r>
  <r>
    <s v="SpokCity"/>
    <x v="137"/>
    <s v="845173"/>
    <n v="96"/>
    <n v="96"/>
    <x v="3"/>
    <d v="2016-08-29T00:00:00"/>
    <x v="4"/>
    <n v="5011587"/>
    <n v="96"/>
    <n v="1"/>
  </r>
  <r>
    <s v="COUNTY"/>
    <x v="137"/>
    <s v="850219"/>
    <n v="-96"/>
    <n v="96"/>
    <x v="3"/>
    <d v="2016-09-01T00:00:00"/>
    <x v="5"/>
    <n v="5749230"/>
    <n v="96"/>
    <n v="-1"/>
  </r>
  <r>
    <s v="SpokCity"/>
    <x v="137"/>
    <s v="853220"/>
    <n v="96"/>
    <n v="96"/>
    <x v="3"/>
    <d v="2016-09-06T00:00:00"/>
    <x v="5"/>
    <n v="5011587"/>
    <n v="96"/>
    <n v="1"/>
  </r>
  <r>
    <s v="SpokCity"/>
    <x v="137"/>
    <s v="855716"/>
    <n v="96"/>
    <n v="96"/>
    <x v="3"/>
    <d v="2016-09-13T00:00:00"/>
    <x v="5"/>
    <n v="5011587"/>
    <n v="96"/>
    <n v="1"/>
  </r>
  <r>
    <s v="SpokCity"/>
    <x v="137"/>
    <s v="856390"/>
    <n v="96"/>
    <n v="96"/>
    <x v="3"/>
    <d v="2016-09-15T00:00:00"/>
    <x v="5"/>
    <n v="5011587"/>
    <n v="96"/>
    <n v="1"/>
  </r>
  <r>
    <s v="SpokCity"/>
    <x v="137"/>
    <s v="857309"/>
    <n v="96"/>
    <n v="96"/>
    <x v="3"/>
    <d v="2016-09-19T00:00:00"/>
    <x v="5"/>
    <n v="5011587"/>
    <n v="96"/>
    <n v="1"/>
  </r>
  <r>
    <s v="SpokCity"/>
    <x v="137"/>
    <s v="858762"/>
    <n v="96"/>
    <n v="96"/>
    <x v="3"/>
    <d v="2016-09-22T00:00:00"/>
    <x v="5"/>
    <n v="5013208"/>
    <n v="96"/>
    <n v="1"/>
  </r>
  <r>
    <s v="SpokCity"/>
    <x v="137"/>
    <s v="858828"/>
    <n v="96"/>
    <n v="96"/>
    <x v="3"/>
    <d v="2016-09-26T00:00:00"/>
    <x v="5"/>
    <n v="5011587"/>
    <n v="96"/>
    <n v="1"/>
  </r>
  <r>
    <s v="SpokCity"/>
    <x v="137"/>
    <s v="860695"/>
    <n v="96"/>
    <n v="96"/>
    <x v="3"/>
    <d v="2016-09-29T00:00:00"/>
    <x v="5"/>
    <n v="5011587"/>
    <n v="96"/>
    <n v="1"/>
  </r>
  <r>
    <s v="SpokCity"/>
    <x v="137"/>
    <s v="866789"/>
    <n v="96"/>
    <n v="96"/>
    <x v="3"/>
    <d v="2016-10-03T00:00:00"/>
    <x v="6"/>
    <n v="5011587"/>
    <n v="96"/>
    <n v="1"/>
  </r>
  <r>
    <s v="SpokCity"/>
    <x v="137"/>
    <s v="866845"/>
    <n v="96"/>
    <n v="96"/>
    <x v="3"/>
    <d v="2016-10-05T00:00:00"/>
    <x v="6"/>
    <n v="5011587"/>
    <n v="96"/>
    <n v="1"/>
  </r>
  <r>
    <s v="SpokCity"/>
    <x v="137"/>
    <s v="869500"/>
    <n v="96"/>
    <n v="96"/>
    <x v="3"/>
    <d v="2016-10-10T00:00:00"/>
    <x v="6"/>
    <n v="5011587"/>
    <n v="96"/>
    <n v="1"/>
  </r>
  <r>
    <s v="SpokCity"/>
    <x v="137"/>
    <s v="869606"/>
    <n v="96"/>
    <n v="96"/>
    <x v="3"/>
    <d v="2016-10-13T00:00:00"/>
    <x v="6"/>
    <n v="5011587"/>
    <n v="96"/>
    <n v="1"/>
  </r>
  <r>
    <s v="SpokCity"/>
    <x v="137"/>
    <s v="869636"/>
    <n v="96"/>
    <n v="96"/>
    <x v="3"/>
    <d v="2016-10-17T00:00:00"/>
    <x v="6"/>
    <n v="5011587"/>
    <n v="96"/>
    <n v="1"/>
  </r>
  <r>
    <s v="SpokCity"/>
    <x v="137"/>
    <s v="872750"/>
    <n v="96"/>
    <n v="96"/>
    <x v="3"/>
    <d v="2016-10-24T00:00:00"/>
    <x v="6"/>
    <n v="5011587"/>
    <n v="96"/>
    <n v="1"/>
  </r>
  <r>
    <s v="SpokCity"/>
    <x v="137"/>
    <s v="879063"/>
    <n v="96"/>
    <n v="96"/>
    <x v="3"/>
    <d v="2016-11-02T00:00:00"/>
    <x v="7"/>
    <n v="5011587"/>
    <n v="96"/>
    <n v="1"/>
  </r>
  <r>
    <s v="SpokCity"/>
    <x v="137"/>
    <s v="879071"/>
    <n v="96"/>
    <n v="96"/>
    <x v="3"/>
    <d v="2016-11-02T00:00:00"/>
    <x v="7"/>
    <n v="5011587"/>
    <n v="96"/>
    <n v="1"/>
  </r>
  <r>
    <s v="SpokCity"/>
    <x v="137"/>
    <s v="879819"/>
    <n v="96"/>
    <n v="96"/>
    <x v="3"/>
    <d v="2016-11-08T00:00:00"/>
    <x v="7"/>
    <n v="5011587"/>
    <n v="96"/>
    <n v="1"/>
  </r>
  <r>
    <s v="SpokCity"/>
    <x v="137"/>
    <s v="879875"/>
    <n v="96"/>
    <n v="96"/>
    <x v="3"/>
    <d v="2016-11-09T00:00:00"/>
    <x v="7"/>
    <n v="5011587"/>
    <n v="96"/>
    <n v="1"/>
  </r>
  <r>
    <s v="SpokCity"/>
    <x v="137"/>
    <s v="880739"/>
    <n v="96"/>
    <n v="96"/>
    <x v="3"/>
    <d v="2016-11-14T00:00:00"/>
    <x v="7"/>
    <n v="5011587"/>
    <n v="96"/>
    <n v="1"/>
  </r>
  <r>
    <s v="SpokCity"/>
    <x v="137"/>
    <s v="883531"/>
    <n v="96"/>
    <n v="96"/>
    <x v="3"/>
    <d v="2016-11-17T00:00:00"/>
    <x v="7"/>
    <n v="5011587"/>
    <n v="96"/>
    <n v="1"/>
  </r>
  <r>
    <s v="SpokCity"/>
    <x v="137"/>
    <s v="886437"/>
    <n v="96"/>
    <n v="96"/>
    <x v="3"/>
    <d v="2016-11-21T00:00:00"/>
    <x v="7"/>
    <n v="5011587"/>
    <n v="96"/>
    <n v="1"/>
  </r>
  <r>
    <s v="SpokCity"/>
    <x v="137"/>
    <s v="886729"/>
    <n v="96"/>
    <n v="96"/>
    <x v="3"/>
    <d v="2016-11-25T00:00:00"/>
    <x v="7"/>
    <n v="5011587"/>
    <n v="96"/>
    <n v="1"/>
  </r>
  <r>
    <s v="SpokCity"/>
    <x v="137"/>
    <s v="888420"/>
    <n v="96"/>
    <n v="96"/>
    <x v="3"/>
    <d v="2016-11-30T00:00:00"/>
    <x v="7"/>
    <n v="5011587"/>
    <n v="96"/>
    <n v="1"/>
  </r>
  <r>
    <s v="SpokCity"/>
    <x v="137"/>
    <s v="891864"/>
    <n v="96"/>
    <n v="96"/>
    <x v="3"/>
    <d v="2016-12-05T00:00:00"/>
    <x v="8"/>
    <n v="5011587"/>
    <n v="96"/>
    <n v="1"/>
  </r>
  <r>
    <s v="SpokCity"/>
    <x v="137"/>
    <s v="891891"/>
    <n v="96"/>
    <n v="96"/>
    <x v="3"/>
    <d v="2016-12-06T00:00:00"/>
    <x v="8"/>
    <n v="5011587"/>
    <n v="96"/>
    <n v="1"/>
  </r>
  <r>
    <s v="SpokCity"/>
    <x v="137"/>
    <s v="893170"/>
    <n v="96"/>
    <n v="96"/>
    <x v="3"/>
    <d v="2016-12-14T00:00:00"/>
    <x v="8"/>
    <n v="5011587"/>
    <n v="96"/>
    <n v="1"/>
  </r>
  <r>
    <s v="SpokCity"/>
    <x v="137"/>
    <s v="897182"/>
    <n v="96"/>
    <n v="96"/>
    <x v="3"/>
    <d v="2016-12-21T00:00:00"/>
    <x v="8"/>
    <n v="5011587"/>
    <n v="96"/>
    <n v="1"/>
  </r>
  <r>
    <s v="SpokCity"/>
    <x v="137"/>
    <s v="909597"/>
    <n v="96"/>
    <n v="96"/>
    <x v="3"/>
    <d v="2017-01-05T00:00:00"/>
    <x v="9"/>
    <n v="5011587"/>
    <n v="96"/>
    <n v="1"/>
  </r>
  <r>
    <s v="SpokCity"/>
    <x v="137"/>
    <s v="909639"/>
    <n v="96"/>
    <n v="96"/>
    <x v="3"/>
    <d v="2017-01-06T00:00:00"/>
    <x v="9"/>
    <n v="5011587"/>
    <n v="96"/>
    <n v="1"/>
  </r>
  <r>
    <s v="SpokCity"/>
    <x v="137"/>
    <s v="909665"/>
    <n v="96"/>
    <n v="96"/>
    <x v="3"/>
    <d v="2017-01-09T00:00:00"/>
    <x v="9"/>
    <n v="5011587"/>
    <n v="96"/>
    <n v="1"/>
  </r>
  <r>
    <s v="SpokCity"/>
    <x v="137"/>
    <s v="909709"/>
    <n v="96"/>
    <n v="96"/>
    <x v="3"/>
    <d v="2017-01-11T00:00:00"/>
    <x v="9"/>
    <n v="5011587"/>
    <n v="96"/>
    <n v="1"/>
  </r>
  <r>
    <s v="SpokCity"/>
    <x v="137"/>
    <s v="912748"/>
    <n v="96"/>
    <n v="96"/>
    <x v="3"/>
    <d v="2017-01-16T00:00:00"/>
    <x v="9"/>
    <n v="5011587"/>
    <n v="96"/>
    <n v="1"/>
  </r>
  <r>
    <s v="SpokCity"/>
    <x v="137"/>
    <s v="912772"/>
    <n v="96"/>
    <n v="96"/>
    <x v="3"/>
    <d v="2017-01-17T00:00:00"/>
    <x v="9"/>
    <n v="5011587"/>
    <n v="96"/>
    <n v="1"/>
  </r>
  <r>
    <s v="SpokCity"/>
    <x v="137"/>
    <s v="913220"/>
    <n v="96"/>
    <n v="96"/>
    <x v="3"/>
    <d v="2017-01-19T00:00:00"/>
    <x v="9"/>
    <n v="5011587"/>
    <n v="96"/>
    <n v="1"/>
  </r>
  <r>
    <s v="SpokCity"/>
    <x v="137"/>
    <s v="913948"/>
    <n v="96"/>
    <n v="96"/>
    <x v="3"/>
    <d v="2017-01-25T00:00:00"/>
    <x v="9"/>
    <n v="5011587"/>
    <n v="96"/>
    <n v="1"/>
  </r>
  <r>
    <s v="SpokCity"/>
    <x v="137"/>
    <s v="914211"/>
    <n v="96"/>
    <n v="96"/>
    <x v="3"/>
    <d v="2017-01-26T00:00:00"/>
    <x v="9"/>
    <n v="5011587"/>
    <n v="96"/>
    <n v="1"/>
  </r>
  <r>
    <s v="SpokCity"/>
    <x v="137"/>
    <s v="919356"/>
    <n v="96"/>
    <n v="96"/>
    <x v="3"/>
    <d v="2017-02-03T00:00:00"/>
    <x v="10"/>
    <n v="5011587"/>
    <n v="96"/>
    <n v="1"/>
  </r>
  <r>
    <s v="SpokCity"/>
    <x v="137"/>
    <s v="919428"/>
    <n v="96"/>
    <n v="96"/>
    <x v="3"/>
    <d v="2017-02-08T00:00:00"/>
    <x v="10"/>
    <n v="5011587"/>
    <n v="96"/>
    <n v="1"/>
  </r>
  <r>
    <s v="SpokCity"/>
    <x v="137"/>
    <s v="919464"/>
    <n v="96"/>
    <n v="96"/>
    <x v="3"/>
    <d v="2017-02-09T00:00:00"/>
    <x v="10"/>
    <n v="5011587"/>
    <n v="96"/>
    <n v="1"/>
  </r>
  <r>
    <s v="SpokCity"/>
    <x v="137"/>
    <s v="919466"/>
    <n v="96"/>
    <n v="96"/>
    <x v="3"/>
    <d v="2017-02-09T00:00:00"/>
    <x v="10"/>
    <n v="5011587"/>
    <n v="96"/>
    <n v="1"/>
  </r>
  <r>
    <s v="SpokCity"/>
    <x v="137"/>
    <s v="920893"/>
    <n v="96"/>
    <n v="96"/>
    <x v="3"/>
    <d v="2017-02-13T00:00:00"/>
    <x v="10"/>
    <n v="5011587"/>
    <n v="96"/>
    <n v="1"/>
  </r>
  <r>
    <s v="SpokCity"/>
    <x v="137"/>
    <s v="920978"/>
    <n v="96"/>
    <n v="96"/>
    <x v="3"/>
    <d v="2017-02-13T00:00:00"/>
    <x v="10"/>
    <n v="5011587"/>
    <n v="96"/>
    <n v="1"/>
  </r>
  <r>
    <s v="SpokCity"/>
    <x v="137"/>
    <s v="921055"/>
    <n v="96"/>
    <n v="96"/>
    <x v="3"/>
    <d v="2017-02-16T00:00:00"/>
    <x v="10"/>
    <n v="5011587"/>
    <n v="96"/>
    <n v="1"/>
  </r>
  <r>
    <s v="SpokCity"/>
    <x v="137"/>
    <s v="921095"/>
    <n v="96"/>
    <n v="96"/>
    <x v="3"/>
    <d v="2017-02-17T00:00:00"/>
    <x v="10"/>
    <n v="5011587"/>
    <n v="96"/>
    <n v="1"/>
  </r>
  <r>
    <s v="SpokCity"/>
    <x v="137"/>
    <s v="922444"/>
    <n v="96"/>
    <n v="96"/>
    <x v="3"/>
    <d v="2017-02-20T00:00:00"/>
    <x v="10"/>
    <n v="5011587"/>
    <n v="96"/>
    <n v="1"/>
  </r>
  <r>
    <s v="SpokCity"/>
    <x v="137"/>
    <s v="922450"/>
    <n v="96"/>
    <n v="96"/>
    <x v="3"/>
    <d v="2017-02-20T00:00:00"/>
    <x v="10"/>
    <n v="5011587"/>
    <n v="96"/>
    <n v="1"/>
  </r>
  <r>
    <s v="SpokCity"/>
    <x v="137"/>
    <s v="926396"/>
    <n v="96"/>
    <n v="96"/>
    <x v="3"/>
    <d v="2017-02-28T00:00:00"/>
    <x v="10"/>
    <n v="5011587"/>
    <n v="96"/>
    <n v="1"/>
  </r>
  <r>
    <s v="SpokCity"/>
    <x v="137"/>
    <s v="936255"/>
    <n v="96"/>
    <n v="96"/>
    <x v="3"/>
    <d v="2017-03-01T00:00:00"/>
    <x v="11"/>
    <n v="5011587"/>
    <n v="96"/>
    <n v="1"/>
  </r>
  <r>
    <s v="SpokCity"/>
    <x v="137"/>
    <s v="932314"/>
    <n v="96"/>
    <n v="96"/>
    <x v="3"/>
    <d v="2017-03-06T00:00:00"/>
    <x v="11"/>
    <n v="5011587"/>
    <n v="96"/>
    <n v="1"/>
  </r>
  <r>
    <s v="SpokCity"/>
    <x v="137"/>
    <s v="934961"/>
    <n v="96"/>
    <n v="96"/>
    <x v="3"/>
    <d v="2017-03-13T00:00:00"/>
    <x v="11"/>
    <n v="5011587"/>
    <n v="96"/>
    <n v="1"/>
  </r>
  <r>
    <s v="SpokCity"/>
    <x v="137"/>
    <s v="934963"/>
    <n v="96"/>
    <n v="96"/>
    <x v="3"/>
    <d v="2017-03-13T00:00:00"/>
    <x v="11"/>
    <n v="5011587"/>
    <n v="96"/>
    <n v="1"/>
  </r>
  <r>
    <s v="SpokCity"/>
    <x v="137"/>
    <s v="935083"/>
    <n v="96"/>
    <n v="96"/>
    <x v="3"/>
    <d v="2017-03-17T00:00:00"/>
    <x v="11"/>
    <n v="5011587"/>
    <n v="96"/>
    <n v="1"/>
  </r>
  <r>
    <s v="SpokCity"/>
    <x v="137"/>
    <s v="935154"/>
    <n v="96"/>
    <n v="96"/>
    <x v="3"/>
    <d v="2017-03-22T00:00:00"/>
    <x v="11"/>
    <n v="5011587"/>
    <n v="96"/>
    <n v="1"/>
  </r>
  <r>
    <s v="SpokCity"/>
    <x v="137"/>
    <s v="935167"/>
    <n v="96"/>
    <n v="96"/>
    <x v="3"/>
    <d v="2017-03-22T00:00:00"/>
    <x v="11"/>
    <n v="5011587"/>
    <n v="96"/>
    <n v="1"/>
  </r>
  <r>
    <s v="SpokCity"/>
    <x v="137"/>
    <s v="936697"/>
    <n v="96"/>
    <n v="96"/>
    <x v="3"/>
    <d v="2017-03-23T00:00:00"/>
    <x v="11"/>
    <n v="5011587"/>
    <n v="96"/>
    <n v="1"/>
  </r>
  <r>
    <s v="SpokCity"/>
    <x v="137"/>
    <s v="939005"/>
    <n v="96"/>
    <n v="96"/>
    <x v="3"/>
    <d v="2017-03-29T00:00:00"/>
    <x v="11"/>
    <n v="5011587"/>
    <n v="96"/>
    <n v="1"/>
  </r>
  <r>
    <s v="SpokCity"/>
    <x v="137"/>
    <s v="939293"/>
    <n v="96"/>
    <n v="96"/>
    <x v="3"/>
    <d v="2017-03-31T00:00:00"/>
    <x v="11"/>
    <n v="5011587"/>
    <n v="96"/>
    <n v="1"/>
  </r>
  <r>
    <s v="SpokCity"/>
    <x v="137"/>
    <s v="939295"/>
    <n v="96"/>
    <n v="96"/>
    <x v="3"/>
    <d v="2017-03-31T00:00:00"/>
    <x v="11"/>
    <n v="5011587"/>
    <n v="96"/>
    <n v="1"/>
  </r>
  <r>
    <s v="SpokCity"/>
    <x v="148"/>
    <s v="780550"/>
    <n v="96"/>
    <n v="96"/>
    <x v="3"/>
    <d v="2016-04-01T00:00:00"/>
    <x v="0"/>
    <n v="5011587"/>
    <n v="96"/>
    <n v="1"/>
  </r>
  <r>
    <s v="SpokCity"/>
    <x v="148"/>
    <s v="782379"/>
    <n v="96"/>
    <n v="96"/>
    <x v="3"/>
    <d v="2016-04-01T00:00:00"/>
    <x v="0"/>
    <n v="5011587"/>
    <n v="96"/>
    <n v="1"/>
  </r>
  <r>
    <s v="SpokCity"/>
    <x v="148"/>
    <s v="782395"/>
    <n v="96"/>
    <n v="96"/>
    <x v="3"/>
    <d v="2016-04-04T00:00:00"/>
    <x v="0"/>
    <n v="5011587"/>
    <n v="96"/>
    <n v="1"/>
  </r>
  <r>
    <s v="SpokCity"/>
    <x v="148"/>
    <s v="782446"/>
    <n v="96"/>
    <n v="96"/>
    <x v="3"/>
    <d v="2016-04-05T00:00:00"/>
    <x v="0"/>
    <n v="5011587"/>
    <n v="96"/>
    <n v="1"/>
  </r>
  <r>
    <s v="SpokCity"/>
    <x v="148"/>
    <s v="782461"/>
    <n v="96"/>
    <n v="96"/>
    <x v="3"/>
    <d v="2016-04-06T00:00:00"/>
    <x v="0"/>
    <n v="5011587"/>
    <n v="96"/>
    <n v="1"/>
  </r>
  <r>
    <s v="SpokCity"/>
    <x v="148"/>
    <s v="782463"/>
    <n v="96"/>
    <n v="96"/>
    <x v="3"/>
    <d v="2016-04-06T00:00:00"/>
    <x v="0"/>
    <n v="5011587"/>
    <n v="96"/>
    <n v="1"/>
  </r>
  <r>
    <s v="SpokCity"/>
    <x v="148"/>
    <s v="785531"/>
    <n v="96"/>
    <n v="96"/>
    <x v="3"/>
    <d v="2016-04-13T00:00:00"/>
    <x v="0"/>
    <n v="5011587"/>
    <n v="96"/>
    <n v="1"/>
  </r>
  <r>
    <s v="SpokCity"/>
    <x v="148"/>
    <s v="786736"/>
    <n v="96"/>
    <n v="96"/>
    <x v="3"/>
    <d v="2016-04-14T00:00:00"/>
    <x v="0"/>
    <n v="5011587"/>
    <n v="96"/>
    <n v="1"/>
  </r>
  <r>
    <s v="SpokCity"/>
    <x v="148"/>
    <s v="786786"/>
    <n v="96"/>
    <n v="96"/>
    <x v="3"/>
    <d v="2016-04-15T00:00:00"/>
    <x v="0"/>
    <n v="5011587"/>
    <n v="96"/>
    <n v="1"/>
  </r>
  <r>
    <s v="SpokCity"/>
    <x v="148"/>
    <s v="786802"/>
    <n v="96"/>
    <n v="96"/>
    <x v="3"/>
    <d v="2016-04-15T00:00:00"/>
    <x v="0"/>
    <n v="5011587"/>
    <n v="96"/>
    <n v="1"/>
  </r>
  <r>
    <s v="SpokCity"/>
    <x v="148"/>
    <s v="787006"/>
    <n v="96"/>
    <n v="96"/>
    <x v="3"/>
    <d v="2016-04-19T00:00:00"/>
    <x v="0"/>
    <n v="5011587"/>
    <n v="96"/>
    <n v="1"/>
  </r>
  <r>
    <s v="SpokCity"/>
    <x v="148"/>
    <s v="787008"/>
    <n v="96"/>
    <n v="96"/>
    <x v="3"/>
    <d v="2016-04-19T00:00:00"/>
    <x v="0"/>
    <n v="5011587"/>
    <n v="96"/>
    <n v="1"/>
  </r>
  <r>
    <s v="SpokCity"/>
    <x v="148"/>
    <s v="788322"/>
    <n v="96"/>
    <n v="96"/>
    <x v="3"/>
    <d v="2016-04-21T00:00:00"/>
    <x v="0"/>
    <n v="5011587"/>
    <n v="96"/>
    <n v="1"/>
  </r>
  <r>
    <s v="SpokCity"/>
    <x v="148"/>
    <s v="785397"/>
    <n v="96"/>
    <n v="96"/>
    <x v="3"/>
    <d v="2016-04-22T00:00:00"/>
    <x v="0"/>
    <n v="5011588"/>
    <n v="96"/>
    <n v="1"/>
  </r>
  <r>
    <s v="SpokCity"/>
    <x v="148"/>
    <s v="788339"/>
    <n v="96"/>
    <n v="96"/>
    <x v="3"/>
    <d v="2016-04-22T00:00:00"/>
    <x v="0"/>
    <n v="5011587"/>
    <n v="96"/>
    <n v="1"/>
  </r>
  <r>
    <s v="SpokCity"/>
    <x v="148"/>
    <s v="788341"/>
    <n v="96"/>
    <n v="96"/>
    <x v="3"/>
    <d v="2016-04-22T00:00:00"/>
    <x v="0"/>
    <n v="5011587"/>
    <n v="96"/>
    <n v="1"/>
  </r>
  <r>
    <s v="SpokCity"/>
    <x v="148"/>
    <s v="788381"/>
    <n v="96"/>
    <n v="96"/>
    <x v="3"/>
    <d v="2016-04-25T00:00:00"/>
    <x v="0"/>
    <n v="5011587"/>
    <n v="96"/>
    <n v="1"/>
  </r>
  <r>
    <s v="SpokCity"/>
    <x v="148"/>
    <s v="788400"/>
    <n v="96"/>
    <n v="96"/>
    <x v="3"/>
    <d v="2016-04-26T00:00:00"/>
    <x v="0"/>
    <n v="5011587"/>
    <n v="96"/>
    <n v="1"/>
  </r>
  <r>
    <s v="SpokCity"/>
    <x v="148"/>
    <s v="788429"/>
    <n v="96"/>
    <n v="96"/>
    <x v="3"/>
    <d v="2016-04-27T00:00:00"/>
    <x v="0"/>
    <n v="5011587"/>
    <n v="96"/>
    <n v="1"/>
  </r>
  <r>
    <s v="SpokCity"/>
    <x v="148"/>
    <s v="788472"/>
    <n v="96"/>
    <n v="96"/>
    <x v="3"/>
    <d v="2016-04-28T00:00:00"/>
    <x v="0"/>
    <n v="5011587"/>
    <n v="96"/>
    <n v="1"/>
  </r>
  <r>
    <s v="SpokCity"/>
    <x v="148"/>
    <s v="789120"/>
    <n v="96"/>
    <n v="96"/>
    <x v="3"/>
    <d v="2016-04-29T00:00:00"/>
    <x v="0"/>
    <n v="5011587"/>
    <n v="96"/>
    <n v="1"/>
  </r>
  <r>
    <s v="SpokCity"/>
    <x v="148"/>
    <s v="795185"/>
    <n v="96"/>
    <n v="96"/>
    <x v="3"/>
    <d v="2016-05-02T00:00:00"/>
    <x v="1"/>
    <n v="5011587"/>
    <n v="96"/>
    <n v="1"/>
  </r>
  <r>
    <s v="SpokCity"/>
    <x v="148"/>
    <s v="795187"/>
    <n v="96"/>
    <n v="96"/>
    <x v="3"/>
    <d v="2016-05-02T00:00:00"/>
    <x v="1"/>
    <n v="5011587"/>
    <n v="96"/>
    <n v="1"/>
  </r>
  <r>
    <s v="SpokCity"/>
    <x v="148"/>
    <s v="797800"/>
    <n v="96"/>
    <n v="96"/>
    <x v="3"/>
    <d v="2016-05-02T00:00:00"/>
    <x v="1"/>
    <n v="5011587"/>
    <n v="96"/>
    <n v="1"/>
  </r>
  <r>
    <s v="SpokCity"/>
    <x v="148"/>
    <s v="797811"/>
    <n v="96"/>
    <n v="96"/>
    <x v="3"/>
    <d v="2016-05-04T00:00:00"/>
    <x v="1"/>
    <n v="5011587"/>
    <n v="96"/>
    <n v="1"/>
  </r>
  <r>
    <s v="SpokCity"/>
    <x v="148"/>
    <s v="798408"/>
    <n v="96"/>
    <n v="96"/>
    <x v="3"/>
    <d v="2016-05-05T00:00:00"/>
    <x v="1"/>
    <n v="5011587"/>
    <n v="96"/>
    <n v="1"/>
  </r>
  <r>
    <s v="SpokCity"/>
    <x v="148"/>
    <s v="798411"/>
    <n v="96"/>
    <n v="96"/>
    <x v="3"/>
    <d v="2016-05-05T00:00:00"/>
    <x v="1"/>
    <n v="5011587"/>
    <n v="96"/>
    <n v="1"/>
  </r>
  <r>
    <s v="SpokCity"/>
    <x v="148"/>
    <s v="798414"/>
    <n v="96"/>
    <n v="96"/>
    <x v="3"/>
    <d v="2016-05-05T00:00:00"/>
    <x v="1"/>
    <n v="5011587"/>
    <n v="96"/>
    <n v="1"/>
  </r>
  <r>
    <s v="SpokCity"/>
    <x v="148"/>
    <s v="798416"/>
    <n v="96"/>
    <n v="96"/>
    <x v="3"/>
    <d v="2016-05-05T00:00:00"/>
    <x v="1"/>
    <n v="5011587"/>
    <n v="96"/>
    <n v="1"/>
  </r>
  <r>
    <s v="SpokCity"/>
    <x v="148"/>
    <s v="801105"/>
    <n v="96"/>
    <n v="96"/>
    <x v="3"/>
    <d v="2016-05-09T00:00:00"/>
    <x v="1"/>
    <n v="5011587"/>
    <n v="96"/>
    <n v="1"/>
  </r>
  <r>
    <s v="SpokCity"/>
    <x v="148"/>
    <s v="801113"/>
    <n v="96"/>
    <n v="96"/>
    <x v="3"/>
    <d v="2016-05-09T00:00:00"/>
    <x v="1"/>
    <n v="5011587"/>
    <n v="96"/>
    <n v="1"/>
  </r>
  <r>
    <s v="SpokCity"/>
    <x v="148"/>
    <s v="801187"/>
    <n v="96"/>
    <n v="96"/>
    <x v="3"/>
    <d v="2016-05-12T00:00:00"/>
    <x v="1"/>
    <n v="5011587"/>
    <n v="96"/>
    <n v="1"/>
  </r>
  <r>
    <s v="SpokCity"/>
    <x v="148"/>
    <s v="801282"/>
    <n v="96"/>
    <n v="96"/>
    <x v="3"/>
    <d v="2016-05-17T00:00:00"/>
    <x v="1"/>
    <n v="5011587"/>
    <n v="96"/>
    <n v="1"/>
  </r>
  <r>
    <s v="SpokCity"/>
    <x v="148"/>
    <s v="801298"/>
    <n v="96"/>
    <n v="96"/>
    <x v="3"/>
    <d v="2016-05-18T00:00:00"/>
    <x v="1"/>
    <n v="5011587"/>
    <n v="96"/>
    <n v="1"/>
  </r>
  <r>
    <s v="SpokCity"/>
    <x v="148"/>
    <s v="801316"/>
    <n v="96"/>
    <n v="96"/>
    <x v="3"/>
    <d v="2016-05-19T00:00:00"/>
    <x v="1"/>
    <n v="5011587"/>
    <n v="96"/>
    <n v="1"/>
  </r>
  <r>
    <s v="SpokCity"/>
    <x v="148"/>
    <s v="801360"/>
    <n v="96"/>
    <n v="96"/>
    <x v="3"/>
    <d v="2016-05-20T00:00:00"/>
    <x v="1"/>
    <n v="5011587"/>
    <n v="96"/>
    <n v="1"/>
  </r>
  <r>
    <s v="SpokCity"/>
    <x v="148"/>
    <s v="801392"/>
    <n v="96"/>
    <n v="96"/>
    <x v="3"/>
    <d v="2016-05-23T00:00:00"/>
    <x v="1"/>
    <n v="5011587"/>
    <n v="96"/>
    <n v="1"/>
  </r>
  <r>
    <s v="SpokCity"/>
    <x v="148"/>
    <s v="801409"/>
    <n v="96"/>
    <n v="96"/>
    <x v="3"/>
    <d v="2016-05-23T00:00:00"/>
    <x v="1"/>
    <n v="5011587"/>
    <n v="96"/>
    <n v="1"/>
  </r>
  <r>
    <s v="SpokCity"/>
    <x v="148"/>
    <s v="801430"/>
    <n v="96"/>
    <n v="96"/>
    <x v="3"/>
    <d v="2016-05-24T00:00:00"/>
    <x v="1"/>
    <n v="5011587"/>
    <n v="96"/>
    <n v="1"/>
  </r>
  <r>
    <s v="SpokCity"/>
    <x v="148"/>
    <s v="801435"/>
    <n v="96"/>
    <n v="96"/>
    <x v="3"/>
    <d v="2016-05-24T00:00:00"/>
    <x v="1"/>
    <n v="5011587"/>
    <n v="96"/>
    <n v="1"/>
  </r>
  <r>
    <s v="SpokCity"/>
    <x v="148"/>
    <s v="801447"/>
    <n v="96"/>
    <n v="96"/>
    <x v="3"/>
    <d v="2016-05-25T00:00:00"/>
    <x v="1"/>
    <n v="5011587"/>
    <n v="96"/>
    <n v="1"/>
  </r>
  <r>
    <s v="SpokCity"/>
    <x v="148"/>
    <s v="801473"/>
    <n v="96"/>
    <n v="96"/>
    <x v="3"/>
    <d v="2016-05-26T00:00:00"/>
    <x v="1"/>
    <n v="5011587"/>
    <n v="96"/>
    <n v="1"/>
  </r>
  <r>
    <s v="SpokCity"/>
    <x v="148"/>
    <s v="801488"/>
    <n v="96"/>
    <n v="96"/>
    <x v="3"/>
    <d v="2016-05-26T00:00:00"/>
    <x v="1"/>
    <n v="5011587"/>
    <n v="96"/>
    <n v="1"/>
  </r>
  <r>
    <s v="SpokCity"/>
    <x v="148"/>
    <s v="803127"/>
    <n v="96"/>
    <n v="96"/>
    <x v="3"/>
    <d v="2016-05-31T00:00:00"/>
    <x v="1"/>
    <n v="5011587"/>
    <n v="96"/>
    <n v="1"/>
  </r>
  <r>
    <s v="SpokCity"/>
    <x v="148"/>
    <s v="803154"/>
    <n v="96"/>
    <n v="96"/>
    <x v="3"/>
    <d v="2016-05-31T00:00:00"/>
    <x v="1"/>
    <n v="5011587"/>
    <n v="96"/>
    <n v="1"/>
  </r>
  <r>
    <s v="SpokCity"/>
    <x v="148"/>
    <s v="809511"/>
    <n v="96"/>
    <n v="96"/>
    <x v="3"/>
    <d v="2016-06-01T00:00:00"/>
    <x v="2"/>
    <n v="5011587"/>
    <n v="96"/>
    <n v="1"/>
  </r>
  <r>
    <s v="SpokCity"/>
    <x v="148"/>
    <s v="810434"/>
    <n v="96"/>
    <n v="96"/>
    <x v="3"/>
    <d v="2016-06-03T00:00:00"/>
    <x v="2"/>
    <n v="5011587"/>
    <n v="96"/>
    <n v="1"/>
  </r>
  <r>
    <s v="COUNTY"/>
    <x v="148"/>
    <s v="810464"/>
    <n v="96"/>
    <n v="96"/>
    <x v="3"/>
    <d v="2016-06-03T00:00:00"/>
    <x v="2"/>
    <n v="5011581"/>
    <n v="96"/>
    <n v="1"/>
  </r>
  <r>
    <s v="SpokCity"/>
    <x v="148"/>
    <s v="810493"/>
    <n v="96"/>
    <n v="96"/>
    <x v="3"/>
    <d v="2016-06-03T00:00:00"/>
    <x v="2"/>
    <n v="5011587"/>
    <n v="96"/>
    <n v="1"/>
  </r>
  <r>
    <s v="SpokCity"/>
    <x v="148"/>
    <s v="810520"/>
    <n v="96"/>
    <n v="96"/>
    <x v="3"/>
    <d v="2016-06-06T00:00:00"/>
    <x v="2"/>
    <n v="5011587"/>
    <n v="96"/>
    <n v="1"/>
  </r>
  <r>
    <s v="SpokCity"/>
    <x v="148"/>
    <s v="810522"/>
    <n v="96"/>
    <n v="96"/>
    <x v="3"/>
    <d v="2016-06-06T00:00:00"/>
    <x v="2"/>
    <n v="5011587"/>
    <n v="96"/>
    <n v="1"/>
  </r>
  <r>
    <s v="SpokCity"/>
    <x v="148"/>
    <s v="813266"/>
    <n v="96"/>
    <n v="96"/>
    <x v="3"/>
    <d v="2016-06-07T00:00:00"/>
    <x v="2"/>
    <n v="5011587"/>
    <n v="96"/>
    <n v="1"/>
  </r>
  <r>
    <s v="SpokCity"/>
    <x v="148"/>
    <s v="813399"/>
    <n v="96"/>
    <n v="96"/>
    <x v="3"/>
    <d v="2016-06-09T00:00:00"/>
    <x v="2"/>
    <n v="5011587"/>
    <n v="96"/>
    <n v="1"/>
  </r>
  <r>
    <s v="COUNTY"/>
    <x v="148"/>
    <s v="815441"/>
    <n v="96"/>
    <n v="96"/>
    <x v="3"/>
    <d v="2016-06-13T00:00:00"/>
    <x v="2"/>
    <n v="5777930"/>
    <n v="96"/>
    <n v="1"/>
  </r>
  <r>
    <s v="SpokCity"/>
    <x v="148"/>
    <s v="815548"/>
    <n v="96"/>
    <n v="96"/>
    <x v="3"/>
    <d v="2016-06-13T00:00:00"/>
    <x v="2"/>
    <n v="5011587"/>
    <n v="96"/>
    <n v="1"/>
  </r>
  <r>
    <s v="SpokCity"/>
    <x v="148"/>
    <s v="815550"/>
    <n v="96"/>
    <n v="96"/>
    <x v="3"/>
    <d v="2016-06-13T00:00:00"/>
    <x v="2"/>
    <n v="5011587"/>
    <n v="96"/>
    <n v="1"/>
  </r>
  <r>
    <s v="SpokCity"/>
    <x v="148"/>
    <s v="815614"/>
    <n v="96"/>
    <n v="96"/>
    <x v="3"/>
    <d v="2016-06-14T00:00:00"/>
    <x v="2"/>
    <n v="5011587"/>
    <n v="96"/>
    <n v="1"/>
  </r>
  <r>
    <s v="SpokCity"/>
    <x v="148"/>
    <s v="815777"/>
    <n v="96"/>
    <n v="96"/>
    <x v="3"/>
    <d v="2016-06-16T00:00:00"/>
    <x v="2"/>
    <n v="5011587"/>
    <n v="96"/>
    <n v="1"/>
  </r>
  <r>
    <s v="SpokCity"/>
    <x v="148"/>
    <s v="816352"/>
    <n v="96"/>
    <n v="96"/>
    <x v="3"/>
    <d v="2016-06-20T00:00:00"/>
    <x v="2"/>
    <n v="5011587"/>
    <n v="96"/>
    <n v="1"/>
  </r>
  <r>
    <s v="SpokCity"/>
    <x v="148"/>
    <s v="816887"/>
    <n v="96"/>
    <n v="96"/>
    <x v="3"/>
    <d v="2016-06-20T00:00:00"/>
    <x v="2"/>
    <n v="5011587"/>
    <n v="96"/>
    <n v="1"/>
  </r>
  <r>
    <s v="SpokCity"/>
    <x v="148"/>
    <s v="816889"/>
    <n v="96"/>
    <n v="96"/>
    <x v="3"/>
    <d v="2016-06-21T00:00:00"/>
    <x v="2"/>
    <n v="5011587"/>
    <n v="96"/>
    <n v="1"/>
  </r>
  <r>
    <s v="SpokCity"/>
    <x v="148"/>
    <s v="817063"/>
    <n v="96"/>
    <n v="96"/>
    <x v="3"/>
    <d v="2016-06-23T00:00:00"/>
    <x v="2"/>
    <n v="5011587"/>
    <n v="96"/>
    <n v="1"/>
  </r>
  <r>
    <s v="COUNTY"/>
    <x v="148"/>
    <s v="817090"/>
    <n v="96"/>
    <n v="96"/>
    <x v="3"/>
    <d v="2016-06-24T00:00:00"/>
    <x v="2"/>
    <n v="5011581"/>
    <n v="96"/>
    <n v="1"/>
  </r>
  <r>
    <s v="SpokCity"/>
    <x v="148"/>
    <s v="817100"/>
    <n v="96"/>
    <n v="96"/>
    <x v="3"/>
    <d v="2016-06-24T00:00:00"/>
    <x v="2"/>
    <n v="5011587"/>
    <n v="96"/>
    <n v="1"/>
  </r>
  <r>
    <s v="SpokCity"/>
    <x v="148"/>
    <s v="817171"/>
    <n v="96"/>
    <n v="96"/>
    <x v="3"/>
    <d v="2016-06-27T00:00:00"/>
    <x v="2"/>
    <n v="5011587"/>
    <n v="96"/>
    <n v="1"/>
  </r>
  <r>
    <s v="SpokCity"/>
    <x v="148"/>
    <s v="817176"/>
    <n v="96"/>
    <n v="96"/>
    <x v="3"/>
    <d v="2016-06-27T00:00:00"/>
    <x v="2"/>
    <n v="5011587"/>
    <n v="96"/>
    <n v="1"/>
  </r>
  <r>
    <s v="SpokCity"/>
    <x v="148"/>
    <s v="817254"/>
    <n v="96"/>
    <n v="96"/>
    <x v="3"/>
    <d v="2016-06-27T00:00:00"/>
    <x v="2"/>
    <n v="5011587"/>
    <n v="96"/>
    <n v="1"/>
  </r>
  <r>
    <s v="SpokCity"/>
    <x v="148"/>
    <s v="815827"/>
    <n v="96"/>
    <n v="96"/>
    <x v="3"/>
    <d v="2016-06-29T00:00:00"/>
    <x v="2"/>
    <n v="5011587"/>
    <n v="96"/>
    <n v="1"/>
  </r>
  <r>
    <s v="SpokCity"/>
    <x v="148"/>
    <s v="817370"/>
    <n v="96"/>
    <n v="96"/>
    <x v="3"/>
    <d v="2016-06-29T00:00:00"/>
    <x v="2"/>
    <n v="5011587"/>
    <n v="96"/>
    <n v="1"/>
  </r>
  <r>
    <s v="SpokCity"/>
    <x v="148"/>
    <s v="817895"/>
    <n v="96"/>
    <n v="96"/>
    <x v="3"/>
    <d v="2016-06-30T00:00:00"/>
    <x v="2"/>
    <n v="5011587"/>
    <n v="96"/>
    <n v="1"/>
  </r>
  <r>
    <s v="SpokCity"/>
    <x v="148"/>
    <s v="827713"/>
    <n v="96"/>
    <n v="96"/>
    <x v="3"/>
    <d v="2016-07-05T00:00:00"/>
    <x v="3"/>
    <n v="5011587"/>
    <n v="96"/>
    <n v="1"/>
  </r>
  <r>
    <s v="SpokCity"/>
    <x v="148"/>
    <s v="827715"/>
    <n v="96"/>
    <n v="96"/>
    <x v="3"/>
    <d v="2016-07-05T00:00:00"/>
    <x v="3"/>
    <n v="5011587"/>
    <n v="96"/>
    <n v="1"/>
  </r>
  <r>
    <s v="SpokCity"/>
    <x v="148"/>
    <s v="828530"/>
    <n v="96"/>
    <n v="96"/>
    <x v="3"/>
    <d v="2016-07-07T00:00:00"/>
    <x v="3"/>
    <n v="5011587"/>
    <n v="96"/>
    <n v="1"/>
  </r>
  <r>
    <s v="SpokCity"/>
    <x v="148"/>
    <s v="828532"/>
    <n v="96"/>
    <n v="96"/>
    <x v="3"/>
    <d v="2016-07-07T00:00:00"/>
    <x v="3"/>
    <n v="5011587"/>
    <n v="96"/>
    <n v="1"/>
  </r>
  <r>
    <s v="SpokCity"/>
    <x v="148"/>
    <s v="828569"/>
    <n v="96"/>
    <n v="96"/>
    <x v="3"/>
    <d v="2016-07-08T00:00:00"/>
    <x v="3"/>
    <n v="5011587"/>
    <n v="96"/>
    <n v="1"/>
  </r>
  <r>
    <s v="SpokCity"/>
    <x v="148"/>
    <s v="829024"/>
    <n v="96"/>
    <n v="96"/>
    <x v="3"/>
    <d v="2016-07-11T00:00:00"/>
    <x v="3"/>
    <n v="5011587"/>
    <n v="96"/>
    <n v="1"/>
  </r>
  <r>
    <s v="SpokCity"/>
    <x v="148"/>
    <s v="829052"/>
    <n v="96"/>
    <n v="96"/>
    <x v="3"/>
    <d v="2016-07-12T00:00:00"/>
    <x v="3"/>
    <n v="5011587"/>
    <n v="96"/>
    <n v="1"/>
  </r>
  <r>
    <s v="SpokCity"/>
    <x v="148"/>
    <s v="829186"/>
    <n v="96"/>
    <n v="96"/>
    <x v="3"/>
    <d v="2016-07-13T00:00:00"/>
    <x v="3"/>
    <n v="5011587"/>
    <n v="96"/>
    <n v="1"/>
  </r>
  <r>
    <s v="SpokCity"/>
    <x v="148"/>
    <s v="829408"/>
    <n v="96"/>
    <n v="96"/>
    <x v="3"/>
    <d v="2016-07-14T00:00:00"/>
    <x v="3"/>
    <n v="5011587"/>
    <n v="96"/>
    <n v="1"/>
  </r>
  <r>
    <s v="SpokCity"/>
    <x v="148"/>
    <s v="829542"/>
    <n v="96"/>
    <n v="96"/>
    <x v="3"/>
    <d v="2016-07-15T00:00:00"/>
    <x v="3"/>
    <n v="5011587"/>
    <n v="96"/>
    <n v="1"/>
  </r>
  <r>
    <s v="SpokCity"/>
    <x v="148"/>
    <s v="830233"/>
    <n v="96"/>
    <n v="96"/>
    <x v="3"/>
    <d v="2016-07-18T00:00:00"/>
    <x v="3"/>
    <n v="5011587"/>
    <n v="96"/>
    <n v="1"/>
  </r>
  <r>
    <s v="SpokCity"/>
    <x v="148"/>
    <s v="830300"/>
    <n v="96"/>
    <n v="96"/>
    <x v="3"/>
    <d v="2016-07-20T00:00:00"/>
    <x v="3"/>
    <n v="5011587"/>
    <n v="96"/>
    <n v="1"/>
  </r>
  <r>
    <s v="SpokCity"/>
    <x v="148"/>
    <s v="830302"/>
    <n v="96"/>
    <n v="96"/>
    <x v="3"/>
    <d v="2016-07-20T00:00:00"/>
    <x v="3"/>
    <n v="5011587"/>
    <n v="96"/>
    <n v="1"/>
  </r>
  <r>
    <s v="SpokCity"/>
    <x v="148"/>
    <s v="830364"/>
    <n v="96"/>
    <n v="96"/>
    <x v="3"/>
    <d v="2016-07-22T00:00:00"/>
    <x v="3"/>
    <n v="5011587"/>
    <n v="96"/>
    <n v="1"/>
  </r>
  <r>
    <s v="SpokCity"/>
    <x v="148"/>
    <s v="830411"/>
    <n v="96"/>
    <n v="96"/>
    <x v="3"/>
    <d v="2016-07-25T00:00:00"/>
    <x v="3"/>
    <n v="5011587"/>
    <n v="96"/>
    <n v="1"/>
  </r>
  <r>
    <s v="SpokCity"/>
    <x v="148"/>
    <s v="830413"/>
    <n v="96"/>
    <n v="96"/>
    <x v="3"/>
    <d v="2016-07-25T00:00:00"/>
    <x v="3"/>
    <n v="5011587"/>
    <n v="96"/>
    <n v="1"/>
  </r>
  <r>
    <s v="SpokCity"/>
    <x v="148"/>
    <s v="830469"/>
    <n v="96"/>
    <n v="96"/>
    <x v="3"/>
    <d v="2016-07-27T00:00:00"/>
    <x v="3"/>
    <n v="5011587"/>
    <n v="96"/>
    <n v="1"/>
  </r>
  <r>
    <s v="SpokCity"/>
    <x v="148"/>
    <s v="830502"/>
    <n v="96"/>
    <n v="96"/>
    <x v="3"/>
    <d v="2016-07-28T00:00:00"/>
    <x v="3"/>
    <n v="5011587"/>
    <n v="96"/>
    <n v="1"/>
  </r>
  <r>
    <s v="SpokCity"/>
    <x v="148"/>
    <s v="831831"/>
    <n v="96"/>
    <n v="96"/>
    <x v="3"/>
    <d v="2016-07-29T00:00:00"/>
    <x v="3"/>
    <n v="5011587"/>
    <n v="96"/>
    <n v="1"/>
  </r>
  <r>
    <s v="SpokCity"/>
    <x v="148"/>
    <s v="834531"/>
    <n v="96"/>
    <n v="96"/>
    <x v="3"/>
    <d v="2016-08-01T00:00:00"/>
    <x v="4"/>
    <n v="5011587"/>
    <n v="96"/>
    <n v="1"/>
  </r>
  <r>
    <s v="COUNTY"/>
    <x v="148"/>
    <s v="836520"/>
    <n v="94"/>
    <n v="94"/>
    <x v="3"/>
    <d v="2016-08-02T00:00:00"/>
    <x v="4"/>
    <n v="5011579"/>
    <n v="94"/>
    <n v="1"/>
  </r>
  <r>
    <s v="SpokCity"/>
    <x v="148"/>
    <s v="836542"/>
    <n v="96"/>
    <n v="96"/>
    <x v="3"/>
    <d v="2016-08-02T00:00:00"/>
    <x v="4"/>
    <n v="5011587"/>
    <n v="96"/>
    <n v="1"/>
  </r>
  <r>
    <s v="SpokCity"/>
    <x v="148"/>
    <s v="840392"/>
    <n v="96"/>
    <n v="96"/>
    <x v="3"/>
    <d v="2016-08-05T00:00:00"/>
    <x v="4"/>
    <n v="5011587"/>
    <n v="96"/>
    <n v="1"/>
  </r>
  <r>
    <s v="SpokCity"/>
    <x v="148"/>
    <s v="840427"/>
    <n v="96"/>
    <n v="96"/>
    <x v="3"/>
    <d v="2016-08-08T00:00:00"/>
    <x v="4"/>
    <n v="5011587"/>
    <n v="96"/>
    <n v="1"/>
  </r>
  <r>
    <s v="SpokCity"/>
    <x v="148"/>
    <s v="840445"/>
    <n v="96"/>
    <n v="96"/>
    <x v="3"/>
    <d v="2016-08-08T00:00:00"/>
    <x v="4"/>
    <n v="5011587"/>
    <n v="96"/>
    <n v="1"/>
  </r>
  <r>
    <s v="SpokCity"/>
    <x v="148"/>
    <s v="841634"/>
    <n v="96"/>
    <n v="96"/>
    <x v="3"/>
    <d v="2016-08-12T00:00:00"/>
    <x v="4"/>
    <n v="5011587"/>
    <n v="96"/>
    <n v="1"/>
  </r>
  <r>
    <s v="SpokCity"/>
    <x v="148"/>
    <s v="843405"/>
    <n v="96"/>
    <n v="96"/>
    <x v="3"/>
    <d v="2016-08-16T00:00:00"/>
    <x v="4"/>
    <n v="5011587"/>
    <n v="96"/>
    <n v="1"/>
  </r>
  <r>
    <s v="SpokCity"/>
    <x v="148"/>
    <s v="843471"/>
    <n v="96"/>
    <n v="96"/>
    <x v="3"/>
    <d v="2016-08-18T00:00:00"/>
    <x v="4"/>
    <n v="5011587"/>
    <n v="96"/>
    <n v="1"/>
  </r>
  <r>
    <s v="SpokCity"/>
    <x v="148"/>
    <s v="843481"/>
    <n v="96"/>
    <n v="96"/>
    <x v="3"/>
    <d v="2016-08-19T00:00:00"/>
    <x v="4"/>
    <n v="5011587"/>
    <n v="96"/>
    <n v="1"/>
  </r>
  <r>
    <s v="SpokCity"/>
    <x v="148"/>
    <s v="843483"/>
    <n v="96"/>
    <n v="96"/>
    <x v="3"/>
    <d v="2016-08-19T00:00:00"/>
    <x v="4"/>
    <n v="5011587"/>
    <n v="96"/>
    <n v="1"/>
  </r>
  <r>
    <s v="SpokCity"/>
    <x v="148"/>
    <s v="843485"/>
    <n v="96"/>
    <n v="96"/>
    <x v="3"/>
    <d v="2016-08-19T00:00:00"/>
    <x v="4"/>
    <n v="5011587"/>
    <n v="96"/>
    <n v="1"/>
  </r>
  <r>
    <s v="SpokCity"/>
    <x v="148"/>
    <s v="843495"/>
    <n v="96"/>
    <n v="96"/>
    <x v="3"/>
    <d v="2016-08-19T00:00:00"/>
    <x v="4"/>
    <n v="5011587"/>
    <n v="96"/>
    <n v="1"/>
  </r>
  <r>
    <s v="SpokCity"/>
    <x v="148"/>
    <s v="843505"/>
    <n v="96"/>
    <n v="96"/>
    <x v="3"/>
    <d v="2016-08-22T00:00:00"/>
    <x v="4"/>
    <n v="5011587"/>
    <n v="96"/>
    <n v="1"/>
  </r>
  <r>
    <s v="COUNTY"/>
    <x v="148"/>
    <s v="843507"/>
    <n v="96"/>
    <n v="96"/>
    <x v="3"/>
    <d v="2016-08-22T00:00:00"/>
    <x v="4"/>
    <n v="5759740"/>
    <n v="96"/>
    <n v="1"/>
  </r>
  <r>
    <s v="SpokCity"/>
    <x v="148"/>
    <s v="843521"/>
    <n v="96"/>
    <n v="96"/>
    <x v="3"/>
    <d v="2016-08-22T00:00:00"/>
    <x v="4"/>
    <n v="5011587"/>
    <n v="96"/>
    <n v="1"/>
  </r>
  <r>
    <s v="SpokCity"/>
    <x v="148"/>
    <s v="844340"/>
    <n v="96"/>
    <n v="96"/>
    <x v="3"/>
    <d v="2016-08-25T00:00:00"/>
    <x v="4"/>
    <n v="5011587"/>
    <n v="96"/>
    <n v="1"/>
  </r>
  <r>
    <s v="SpokCity"/>
    <x v="148"/>
    <s v="845178"/>
    <n v="96"/>
    <n v="96"/>
    <x v="3"/>
    <d v="2016-08-29T00:00:00"/>
    <x v="4"/>
    <n v="5011587"/>
    <n v="96"/>
    <n v="1"/>
  </r>
  <r>
    <s v="SpokCity"/>
    <x v="148"/>
    <s v="845181"/>
    <n v="96"/>
    <n v="96"/>
    <x v="3"/>
    <d v="2016-08-29T00:00:00"/>
    <x v="4"/>
    <n v="5011587"/>
    <n v="96"/>
    <n v="1"/>
  </r>
  <r>
    <s v="SpokCity"/>
    <x v="148"/>
    <s v="845231"/>
    <n v="96"/>
    <n v="96"/>
    <x v="3"/>
    <d v="2016-08-29T00:00:00"/>
    <x v="4"/>
    <n v="5011587"/>
    <n v="96"/>
    <n v="1"/>
  </r>
  <r>
    <s v="SpokCity"/>
    <x v="148"/>
    <s v="845684"/>
    <n v="96"/>
    <n v="96"/>
    <x v="3"/>
    <d v="2016-08-30T00:00:00"/>
    <x v="4"/>
    <n v="5011587"/>
    <n v="96"/>
    <n v="1"/>
  </r>
  <r>
    <s v="SpokCity"/>
    <x v="148"/>
    <s v="852264"/>
    <n v="96"/>
    <n v="96"/>
    <x v="3"/>
    <d v="2016-09-01T00:00:00"/>
    <x v="5"/>
    <n v="5011587"/>
    <n v="96"/>
    <n v="1"/>
  </r>
  <r>
    <s v="SpokCity"/>
    <x v="148"/>
    <s v="853127"/>
    <n v="96"/>
    <n v="96"/>
    <x v="3"/>
    <d v="2016-09-01T00:00:00"/>
    <x v="5"/>
    <n v="5011587"/>
    <n v="96"/>
    <n v="1"/>
  </r>
  <r>
    <s v="SpokCity"/>
    <x v="148"/>
    <s v="853224"/>
    <n v="96"/>
    <n v="96"/>
    <x v="3"/>
    <d v="2016-09-06T00:00:00"/>
    <x v="5"/>
    <n v="5011587"/>
    <n v="96"/>
    <n v="1"/>
  </r>
  <r>
    <s v="SpokCity"/>
    <x v="148"/>
    <s v="853237"/>
    <n v="96"/>
    <n v="96"/>
    <x v="3"/>
    <d v="2016-09-07T00:00:00"/>
    <x v="5"/>
    <n v="5011587"/>
    <n v="96"/>
    <n v="1"/>
  </r>
  <r>
    <s v="SpokCity"/>
    <x v="148"/>
    <s v="855301"/>
    <n v="96"/>
    <n v="96"/>
    <x v="3"/>
    <d v="2016-09-12T00:00:00"/>
    <x v="5"/>
    <n v="5011587"/>
    <n v="96"/>
    <n v="1"/>
  </r>
  <r>
    <s v="SpokCity"/>
    <x v="148"/>
    <s v="855714"/>
    <n v="96"/>
    <n v="96"/>
    <x v="3"/>
    <d v="2016-09-12T00:00:00"/>
    <x v="5"/>
    <n v="5011587"/>
    <n v="96"/>
    <n v="1"/>
  </r>
  <r>
    <s v="SpokCity"/>
    <x v="148"/>
    <s v="855757"/>
    <n v="96"/>
    <n v="96"/>
    <x v="3"/>
    <d v="2016-09-13T00:00:00"/>
    <x v="5"/>
    <n v="5011587"/>
    <n v="96"/>
    <n v="1"/>
  </r>
  <r>
    <s v="SpokCity"/>
    <x v="148"/>
    <s v="856372"/>
    <n v="96"/>
    <n v="96"/>
    <x v="3"/>
    <d v="2016-09-15T00:00:00"/>
    <x v="5"/>
    <n v="5011587"/>
    <n v="96"/>
    <n v="1"/>
  </r>
  <r>
    <s v="SpokCity"/>
    <x v="148"/>
    <s v="856415"/>
    <n v="96"/>
    <n v="96"/>
    <x v="3"/>
    <d v="2016-09-15T00:00:00"/>
    <x v="5"/>
    <n v="5011587"/>
    <n v="96"/>
    <n v="1"/>
  </r>
  <r>
    <s v="SpokCity"/>
    <x v="148"/>
    <s v="857324"/>
    <n v="96"/>
    <n v="96"/>
    <x v="3"/>
    <d v="2016-09-19T00:00:00"/>
    <x v="5"/>
    <n v="5011587"/>
    <n v="96"/>
    <n v="1"/>
  </r>
  <r>
    <s v="SpokCity"/>
    <x v="148"/>
    <s v="857348"/>
    <n v="96"/>
    <n v="96"/>
    <x v="3"/>
    <d v="2016-09-20T00:00:00"/>
    <x v="5"/>
    <n v="5011587"/>
    <n v="96"/>
    <n v="1"/>
  </r>
  <r>
    <s v="SpokCity"/>
    <x v="148"/>
    <s v="858455"/>
    <n v="96"/>
    <n v="96"/>
    <x v="3"/>
    <d v="2016-09-21T00:00:00"/>
    <x v="5"/>
    <n v="5011587"/>
    <n v="96"/>
    <n v="1"/>
  </r>
  <r>
    <s v="SpokCity"/>
    <x v="148"/>
    <s v="858767"/>
    <n v="96"/>
    <n v="96"/>
    <x v="3"/>
    <d v="2016-09-22T00:00:00"/>
    <x v="5"/>
    <n v="5011587"/>
    <n v="96"/>
    <n v="1"/>
  </r>
  <r>
    <s v="SpokCity"/>
    <x v="148"/>
    <s v="858785"/>
    <n v="96"/>
    <n v="96"/>
    <x v="3"/>
    <d v="2016-09-23T00:00:00"/>
    <x v="5"/>
    <n v="5011587"/>
    <n v="96"/>
    <n v="1"/>
  </r>
  <r>
    <s v="SpokCity"/>
    <x v="148"/>
    <s v="858787"/>
    <n v="96"/>
    <n v="96"/>
    <x v="3"/>
    <d v="2016-09-23T00:00:00"/>
    <x v="5"/>
    <n v="5011587"/>
    <n v="96"/>
    <n v="1"/>
  </r>
  <r>
    <s v="SpokCity"/>
    <x v="148"/>
    <s v="858868"/>
    <n v="96"/>
    <n v="96"/>
    <x v="3"/>
    <d v="2016-09-26T00:00:00"/>
    <x v="5"/>
    <n v="5011587"/>
    <n v="96"/>
    <n v="1"/>
  </r>
  <r>
    <s v="SpokCity"/>
    <x v="148"/>
    <s v="858870"/>
    <n v="96"/>
    <n v="96"/>
    <x v="3"/>
    <d v="2016-09-26T00:00:00"/>
    <x v="5"/>
    <n v="5011587"/>
    <n v="96"/>
    <n v="1"/>
  </r>
  <r>
    <s v="SpokCity"/>
    <x v="148"/>
    <s v="860691"/>
    <n v="96"/>
    <n v="96"/>
    <x v="3"/>
    <d v="2016-09-29T00:00:00"/>
    <x v="5"/>
    <n v="5011587"/>
    <n v="96"/>
    <n v="1"/>
  </r>
  <r>
    <s v="SpokCity"/>
    <x v="148"/>
    <s v="860693"/>
    <n v="96"/>
    <n v="96"/>
    <x v="3"/>
    <d v="2016-09-29T00:00:00"/>
    <x v="5"/>
    <n v="5011587"/>
    <n v="96"/>
    <n v="1"/>
  </r>
  <r>
    <s v="SpokCity"/>
    <x v="148"/>
    <s v="860729"/>
    <n v="96"/>
    <n v="96"/>
    <x v="3"/>
    <d v="2016-09-30T00:00:00"/>
    <x v="5"/>
    <n v="5011587"/>
    <n v="96"/>
    <n v="1"/>
  </r>
  <r>
    <s v="SpokCity"/>
    <x v="148"/>
    <s v="866767"/>
    <n v="96"/>
    <n v="96"/>
    <x v="3"/>
    <d v="2016-10-03T00:00:00"/>
    <x v="6"/>
    <n v="5011587"/>
    <n v="96"/>
    <n v="1"/>
  </r>
  <r>
    <s v="SpokCity"/>
    <x v="148"/>
    <s v="866812"/>
    <n v="96"/>
    <n v="96"/>
    <x v="3"/>
    <d v="2016-10-04T00:00:00"/>
    <x v="6"/>
    <n v="5011587"/>
    <n v="96"/>
    <n v="1"/>
  </r>
  <r>
    <s v="COUNTY"/>
    <x v="148"/>
    <s v="866841"/>
    <n v="96"/>
    <n v="96"/>
    <x v="3"/>
    <d v="2016-10-05T00:00:00"/>
    <x v="6"/>
    <n v="5011581"/>
    <n v="96"/>
    <n v="1"/>
  </r>
  <r>
    <s v="SpokCity"/>
    <x v="148"/>
    <s v="866872"/>
    <n v="96"/>
    <n v="96"/>
    <x v="3"/>
    <d v="2016-10-06T00:00:00"/>
    <x v="6"/>
    <n v="5011587"/>
    <n v="96"/>
    <n v="1"/>
  </r>
  <r>
    <s v="SpokCity"/>
    <x v="148"/>
    <s v="866885"/>
    <n v="96"/>
    <n v="96"/>
    <x v="3"/>
    <d v="2016-10-06T00:00:00"/>
    <x v="6"/>
    <n v="5011587"/>
    <n v="96"/>
    <n v="1"/>
  </r>
  <r>
    <s v="SpokCity"/>
    <x v="148"/>
    <s v="869510"/>
    <n v="96"/>
    <n v="96"/>
    <x v="3"/>
    <d v="2016-10-10T00:00:00"/>
    <x v="6"/>
    <n v="5011587"/>
    <n v="96"/>
    <n v="1"/>
  </r>
  <r>
    <s v="SpokCity"/>
    <x v="148"/>
    <s v="869542"/>
    <n v="96"/>
    <n v="96"/>
    <x v="3"/>
    <d v="2016-10-11T00:00:00"/>
    <x v="6"/>
    <n v="5011587"/>
    <n v="96"/>
    <n v="1"/>
  </r>
  <r>
    <s v="SpokCity"/>
    <x v="148"/>
    <s v="869559"/>
    <n v="96"/>
    <n v="96"/>
    <x v="3"/>
    <d v="2016-10-12T00:00:00"/>
    <x v="6"/>
    <n v="5011587"/>
    <n v="96"/>
    <n v="1"/>
  </r>
  <r>
    <s v="SpokCity"/>
    <x v="148"/>
    <s v="869655"/>
    <n v="96"/>
    <n v="96"/>
    <x v="3"/>
    <d v="2016-10-17T00:00:00"/>
    <x v="6"/>
    <n v="5011587"/>
    <n v="96"/>
    <n v="1"/>
  </r>
  <r>
    <s v="SpokCity"/>
    <x v="148"/>
    <s v="869718"/>
    <n v="96"/>
    <n v="96"/>
    <x v="3"/>
    <d v="2016-10-19T00:00:00"/>
    <x v="6"/>
    <n v="5011587"/>
    <n v="96"/>
    <n v="1"/>
  </r>
  <r>
    <s v="SpokCity"/>
    <x v="148"/>
    <s v="872791"/>
    <n v="96"/>
    <n v="96"/>
    <x v="3"/>
    <d v="2016-10-25T00:00:00"/>
    <x v="6"/>
    <n v="5011587"/>
    <n v="96"/>
    <n v="1"/>
  </r>
  <r>
    <s v="SpokCity"/>
    <x v="148"/>
    <s v="872837"/>
    <n v="96"/>
    <n v="96"/>
    <x v="3"/>
    <d v="2016-10-27T00:00:00"/>
    <x v="6"/>
    <n v="5011587"/>
    <n v="96"/>
    <n v="1"/>
  </r>
  <r>
    <s v="SpokCity"/>
    <x v="148"/>
    <s v="872902"/>
    <n v="96"/>
    <n v="96"/>
    <x v="3"/>
    <d v="2016-10-28T00:00:00"/>
    <x v="6"/>
    <n v="5011587"/>
    <n v="96"/>
    <n v="1"/>
  </r>
  <r>
    <s v="SpokCity"/>
    <x v="148"/>
    <s v="874690"/>
    <n v="96"/>
    <n v="96"/>
    <x v="3"/>
    <d v="2016-10-31T00:00:00"/>
    <x v="6"/>
    <n v="5011587"/>
    <n v="96"/>
    <n v="1"/>
  </r>
  <r>
    <s v="COUNTY"/>
    <x v="148"/>
    <s v="874698"/>
    <n v="96"/>
    <n v="96"/>
    <x v="3"/>
    <d v="2016-10-31T00:00:00"/>
    <x v="6"/>
    <n v="5777930"/>
    <n v="96"/>
    <n v="1"/>
  </r>
  <r>
    <s v="SpokCity"/>
    <x v="148"/>
    <s v="874772"/>
    <n v="96"/>
    <n v="96"/>
    <x v="3"/>
    <d v="2016-10-31T00:00:00"/>
    <x v="6"/>
    <n v="5013208"/>
    <n v="96"/>
    <n v="1"/>
  </r>
  <r>
    <s v="SpokCity"/>
    <x v="148"/>
    <s v="879066"/>
    <n v="96"/>
    <n v="96"/>
    <x v="3"/>
    <d v="2016-11-02T00:00:00"/>
    <x v="7"/>
    <n v="5011587"/>
    <n v="96"/>
    <n v="1"/>
  </r>
  <r>
    <s v="SpokCity"/>
    <x v="148"/>
    <s v="879068"/>
    <n v="96"/>
    <n v="96"/>
    <x v="3"/>
    <d v="2016-11-02T00:00:00"/>
    <x v="7"/>
    <n v="5011587"/>
    <n v="96"/>
    <n v="1"/>
  </r>
  <r>
    <s v="SpokCity"/>
    <x v="148"/>
    <s v="879721"/>
    <n v="96"/>
    <n v="96"/>
    <x v="3"/>
    <d v="2016-11-03T00:00:00"/>
    <x v="7"/>
    <n v="5011587"/>
    <n v="96"/>
    <n v="1"/>
  </r>
  <r>
    <s v="SpokCity"/>
    <x v="148"/>
    <s v="879803"/>
    <n v="96"/>
    <n v="96"/>
    <x v="3"/>
    <d v="2016-11-07T00:00:00"/>
    <x v="7"/>
    <n v="5011587"/>
    <n v="96"/>
    <n v="1"/>
  </r>
  <r>
    <s v="SpokCity"/>
    <x v="148"/>
    <s v="879805"/>
    <n v="96"/>
    <n v="96"/>
    <x v="3"/>
    <d v="2016-11-07T00:00:00"/>
    <x v="7"/>
    <n v="5011587"/>
    <n v="96"/>
    <n v="1"/>
  </r>
  <r>
    <s v="SpokCity"/>
    <x v="148"/>
    <s v="879877"/>
    <n v="96"/>
    <n v="96"/>
    <x v="3"/>
    <d v="2016-11-09T00:00:00"/>
    <x v="7"/>
    <n v="5011587"/>
    <n v="96"/>
    <n v="1"/>
  </r>
  <r>
    <s v="SpokCity"/>
    <x v="148"/>
    <s v="880660"/>
    <n v="96"/>
    <n v="96"/>
    <x v="3"/>
    <d v="2016-11-10T00:00:00"/>
    <x v="7"/>
    <n v="5011587"/>
    <n v="96"/>
    <n v="1"/>
  </r>
  <r>
    <s v="SpokCity"/>
    <x v="148"/>
    <s v="880662"/>
    <n v="96"/>
    <n v="96"/>
    <x v="3"/>
    <d v="2016-11-10T00:00:00"/>
    <x v="7"/>
    <n v="5011587"/>
    <n v="96"/>
    <n v="1"/>
  </r>
  <r>
    <s v="SpokCity"/>
    <x v="148"/>
    <s v="881204"/>
    <n v="96"/>
    <n v="96"/>
    <x v="3"/>
    <d v="2016-11-14T00:00:00"/>
    <x v="7"/>
    <n v="5011587"/>
    <n v="96"/>
    <n v="1"/>
  </r>
  <r>
    <s v="SpokCity"/>
    <x v="148"/>
    <s v="883516"/>
    <n v="96"/>
    <n v="96"/>
    <x v="3"/>
    <d v="2016-11-21T00:00:00"/>
    <x v="7"/>
    <n v="5011587"/>
    <n v="96"/>
    <n v="1"/>
  </r>
  <r>
    <s v="COUNTY"/>
    <x v="148"/>
    <s v="883548"/>
    <n v="-96"/>
    <n v="96"/>
    <x v="3"/>
    <d v="2016-11-21T00:00:00"/>
    <x v="7"/>
    <n v="5768280"/>
    <n v="96"/>
    <n v="-1"/>
  </r>
  <r>
    <s v="SpokCity"/>
    <x v="148"/>
    <s v="886661"/>
    <n v="96"/>
    <n v="96"/>
    <x v="3"/>
    <d v="2016-11-22T00:00:00"/>
    <x v="7"/>
    <n v="5011587"/>
    <n v="96"/>
    <n v="1"/>
  </r>
  <r>
    <s v="SpokCity"/>
    <x v="148"/>
    <s v="886694"/>
    <n v="96"/>
    <n v="96"/>
    <x v="3"/>
    <d v="2016-11-23T00:00:00"/>
    <x v="7"/>
    <n v="5011587"/>
    <n v="96"/>
    <n v="1"/>
  </r>
  <r>
    <s v="SpokCity"/>
    <x v="148"/>
    <s v="887057"/>
    <n v="96"/>
    <n v="96"/>
    <x v="3"/>
    <d v="2016-11-28T00:00:00"/>
    <x v="7"/>
    <n v="5011587"/>
    <n v="96"/>
    <n v="1"/>
  </r>
  <r>
    <s v="SpokCity"/>
    <x v="148"/>
    <s v="887834"/>
    <n v="96"/>
    <n v="96"/>
    <x v="3"/>
    <d v="2016-11-29T00:00:00"/>
    <x v="7"/>
    <n v="5011587"/>
    <n v="96"/>
    <n v="1"/>
  </r>
  <r>
    <s v="SpokCity"/>
    <x v="148"/>
    <s v="888619"/>
    <n v="96"/>
    <n v="96"/>
    <x v="3"/>
    <d v="2016-11-30T00:00:00"/>
    <x v="7"/>
    <n v="5011587"/>
    <n v="96"/>
    <n v="1"/>
  </r>
  <r>
    <s v="SpokCity"/>
    <x v="148"/>
    <s v="891798"/>
    <n v="96"/>
    <n v="96"/>
    <x v="3"/>
    <d v="2016-12-01T00:00:00"/>
    <x v="8"/>
    <n v="5011587"/>
    <n v="96"/>
    <n v="1"/>
  </r>
  <r>
    <s v="SpokCity"/>
    <x v="148"/>
    <s v="891848"/>
    <n v="96"/>
    <n v="96"/>
    <x v="3"/>
    <d v="2016-12-02T00:00:00"/>
    <x v="8"/>
    <n v="5011587"/>
    <n v="96"/>
    <n v="1"/>
  </r>
  <r>
    <s v="SpokCity"/>
    <x v="148"/>
    <s v="891862"/>
    <n v="96"/>
    <n v="96"/>
    <x v="3"/>
    <d v="2016-12-05T00:00:00"/>
    <x v="8"/>
    <n v="5011587"/>
    <n v="96"/>
    <n v="1"/>
  </r>
  <r>
    <s v="SpokCity"/>
    <x v="148"/>
    <s v="891956"/>
    <n v="96"/>
    <n v="96"/>
    <x v="3"/>
    <d v="2016-12-08T00:00:00"/>
    <x v="8"/>
    <n v="5011587"/>
    <n v="96"/>
    <n v="1"/>
  </r>
  <r>
    <s v="SpokCity"/>
    <x v="148"/>
    <s v="891975"/>
    <n v="96"/>
    <n v="96"/>
    <x v="3"/>
    <d v="2016-12-08T00:00:00"/>
    <x v="8"/>
    <n v="5011587"/>
    <n v="96"/>
    <n v="1"/>
  </r>
  <r>
    <s v="SpokCity"/>
    <x v="148"/>
    <s v="893205"/>
    <n v="96"/>
    <n v="96"/>
    <x v="3"/>
    <d v="2016-12-12T00:00:00"/>
    <x v="8"/>
    <n v="5011587"/>
    <n v="96"/>
    <n v="1"/>
  </r>
  <r>
    <s v="SpokCity"/>
    <x v="148"/>
    <s v="894198"/>
    <n v="96"/>
    <n v="96"/>
    <x v="3"/>
    <d v="2016-12-13T00:00:00"/>
    <x v="8"/>
    <n v="5011587"/>
    <n v="96"/>
    <n v="1"/>
  </r>
  <r>
    <s v="SpokCity"/>
    <x v="148"/>
    <s v="894208"/>
    <n v="96"/>
    <n v="96"/>
    <x v="3"/>
    <d v="2016-12-14T00:00:00"/>
    <x v="8"/>
    <n v="5011588"/>
    <n v="96"/>
    <n v="1"/>
  </r>
  <r>
    <s v="SpokCity"/>
    <x v="148"/>
    <s v="894228"/>
    <n v="96"/>
    <n v="96"/>
    <x v="3"/>
    <d v="2016-12-14T00:00:00"/>
    <x v="8"/>
    <n v="5011587"/>
    <n v="96"/>
    <n v="1"/>
  </r>
  <r>
    <s v="SpokCity"/>
    <x v="148"/>
    <s v="894243"/>
    <n v="96"/>
    <n v="96"/>
    <x v="3"/>
    <d v="2016-12-15T00:00:00"/>
    <x v="8"/>
    <n v="5011587"/>
    <n v="96"/>
    <n v="1"/>
  </r>
  <r>
    <s v="SpokCity"/>
    <x v="148"/>
    <s v="895288"/>
    <n v="96"/>
    <n v="96"/>
    <x v="3"/>
    <d v="2016-12-16T00:00:00"/>
    <x v="8"/>
    <n v="5011587"/>
    <n v="96"/>
    <n v="1"/>
  </r>
  <r>
    <s v="SpokCity"/>
    <x v="148"/>
    <s v="895310"/>
    <n v="96"/>
    <n v="96"/>
    <x v="3"/>
    <d v="2016-12-19T00:00:00"/>
    <x v="8"/>
    <n v="5011587"/>
    <n v="96"/>
    <n v="1"/>
  </r>
  <r>
    <s v="SpokCity"/>
    <x v="148"/>
    <s v="895320"/>
    <n v="96"/>
    <n v="96"/>
    <x v="3"/>
    <d v="2016-12-19T00:00:00"/>
    <x v="8"/>
    <n v="5011587"/>
    <n v="96"/>
    <n v="1"/>
  </r>
  <r>
    <s v="SpokCity"/>
    <x v="148"/>
    <s v="895322"/>
    <n v="96"/>
    <n v="96"/>
    <x v="3"/>
    <d v="2016-12-19T00:00:00"/>
    <x v="8"/>
    <n v="5011587"/>
    <n v="96"/>
    <n v="1"/>
  </r>
  <r>
    <s v="SpokCity"/>
    <x v="148"/>
    <s v="895968"/>
    <n v="96"/>
    <n v="96"/>
    <x v="3"/>
    <d v="2016-12-20T00:00:00"/>
    <x v="8"/>
    <n v="5011587"/>
    <n v="96"/>
    <n v="1"/>
  </r>
  <r>
    <s v="SpokCity"/>
    <x v="148"/>
    <s v="897214"/>
    <n v="96"/>
    <n v="96"/>
    <x v="3"/>
    <d v="2016-12-22T00:00:00"/>
    <x v="8"/>
    <n v="5011587"/>
    <n v="96"/>
    <n v="1"/>
  </r>
  <r>
    <s v="SpokCity"/>
    <x v="148"/>
    <s v="897266"/>
    <n v="96"/>
    <n v="96"/>
    <x v="3"/>
    <d v="2016-12-23T00:00:00"/>
    <x v="8"/>
    <n v="5011587"/>
    <n v="96"/>
    <n v="1"/>
  </r>
  <r>
    <s v="SpokCity"/>
    <x v="148"/>
    <s v="909570"/>
    <n v="96"/>
    <n v="96"/>
    <x v="3"/>
    <d v="2017-01-03T00:00:00"/>
    <x v="9"/>
    <n v="5011587"/>
    <n v="96"/>
    <n v="1"/>
  </r>
  <r>
    <s v="SpokCity"/>
    <x v="148"/>
    <s v="909605"/>
    <n v="96"/>
    <n v="96"/>
    <x v="3"/>
    <d v="2017-01-05T00:00:00"/>
    <x v="9"/>
    <n v="5011587"/>
    <n v="96"/>
    <n v="1"/>
  </r>
  <r>
    <s v="SpokCity"/>
    <x v="148"/>
    <s v="909651"/>
    <n v="96"/>
    <n v="96"/>
    <x v="3"/>
    <d v="2017-01-09T00:00:00"/>
    <x v="9"/>
    <n v="5011587"/>
    <n v="96"/>
    <n v="1"/>
  </r>
  <r>
    <s v="SpokCity"/>
    <x v="148"/>
    <s v="909667"/>
    <n v="96"/>
    <n v="96"/>
    <x v="3"/>
    <d v="2017-01-09T00:00:00"/>
    <x v="9"/>
    <n v="5011587"/>
    <n v="96"/>
    <n v="1"/>
  </r>
  <r>
    <s v="SpokCity"/>
    <x v="148"/>
    <s v="909711"/>
    <n v="96"/>
    <n v="96"/>
    <x v="3"/>
    <d v="2017-01-11T00:00:00"/>
    <x v="9"/>
    <n v="5011587"/>
    <n v="96"/>
    <n v="1"/>
  </r>
  <r>
    <s v="SpokCity"/>
    <x v="148"/>
    <s v="912659"/>
    <n v="96"/>
    <n v="96"/>
    <x v="3"/>
    <d v="2017-01-13T00:00:00"/>
    <x v="9"/>
    <n v="5011587"/>
    <n v="96"/>
    <n v="1"/>
  </r>
  <r>
    <s v="SpokCity"/>
    <x v="148"/>
    <s v="912750"/>
    <n v="96"/>
    <n v="96"/>
    <x v="3"/>
    <d v="2017-01-16T00:00:00"/>
    <x v="9"/>
    <n v="5011587"/>
    <n v="96"/>
    <n v="1"/>
  </r>
  <r>
    <s v="SpokCity"/>
    <x v="148"/>
    <s v="912774"/>
    <n v="96"/>
    <n v="96"/>
    <x v="3"/>
    <d v="2017-01-17T00:00:00"/>
    <x v="9"/>
    <n v="5011587"/>
    <n v="96"/>
    <n v="1"/>
  </r>
  <r>
    <s v="SpokCity"/>
    <x v="148"/>
    <s v="912782"/>
    <n v="96"/>
    <n v="96"/>
    <x v="3"/>
    <d v="2017-01-17T00:00:00"/>
    <x v="9"/>
    <n v="5011587"/>
    <n v="96"/>
    <n v="1"/>
  </r>
  <r>
    <s v="SpokCity"/>
    <x v="148"/>
    <s v="912904"/>
    <n v="96"/>
    <n v="96"/>
    <x v="3"/>
    <d v="2017-01-18T00:00:00"/>
    <x v="9"/>
    <n v="5011587"/>
    <n v="96"/>
    <n v="1"/>
  </r>
  <r>
    <s v="SpokCity"/>
    <x v="148"/>
    <s v="913240"/>
    <n v="96"/>
    <n v="96"/>
    <x v="3"/>
    <d v="2017-01-19T00:00:00"/>
    <x v="9"/>
    <n v="5011587"/>
    <n v="96"/>
    <n v="1"/>
  </r>
  <r>
    <s v="SpokCity"/>
    <x v="148"/>
    <s v="913296"/>
    <n v="96"/>
    <n v="96"/>
    <x v="3"/>
    <d v="2017-01-20T00:00:00"/>
    <x v="9"/>
    <n v="5011587"/>
    <n v="96"/>
    <n v="1"/>
  </r>
  <r>
    <s v="SpokCity"/>
    <x v="148"/>
    <s v="913392"/>
    <n v="96"/>
    <n v="96"/>
    <x v="3"/>
    <d v="2017-01-23T00:00:00"/>
    <x v="9"/>
    <n v="5011587"/>
    <n v="96"/>
    <n v="1"/>
  </r>
  <r>
    <s v="SpokCity"/>
    <x v="148"/>
    <s v="913907"/>
    <n v="96"/>
    <n v="96"/>
    <x v="3"/>
    <d v="2017-01-23T00:00:00"/>
    <x v="9"/>
    <n v="5011587"/>
    <n v="96"/>
    <n v="1"/>
  </r>
  <r>
    <s v="SpokCity"/>
    <x v="148"/>
    <s v="913982"/>
    <n v="96"/>
    <n v="96"/>
    <x v="3"/>
    <d v="2017-01-25T00:00:00"/>
    <x v="9"/>
    <n v="5011587"/>
    <n v="96"/>
    <n v="1"/>
  </r>
  <r>
    <s v="SpokCity"/>
    <x v="148"/>
    <s v="914201"/>
    <n v="96"/>
    <n v="96"/>
    <x v="3"/>
    <d v="2017-01-26T00:00:00"/>
    <x v="9"/>
    <n v="5011587"/>
    <n v="96"/>
    <n v="1"/>
  </r>
  <r>
    <s v="SpokCity"/>
    <x v="148"/>
    <s v="914203"/>
    <n v="96"/>
    <n v="96"/>
    <x v="3"/>
    <d v="2017-01-26T00:00:00"/>
    <x v="9"/>
    <n v="5011587"/>
    <n v="96"/>
    <n v="1"/>
  </r>
  <r>
    <s v="SpokCity"/>
    <x v="148"/>
    <s v="914245"/>
    <n v="96"/>
    <n v="96"/>
    <x v="3"/>
    <d v="2017-01-27T00:00:00"/>
    <x v="9"/>
    <n v="5011587"/>
    <n v="96"/>
    <n v="1"/>
  </r>
  <r>
    <s v="SpokCity"/>
    <x v="148"/>
    <s v="916374"/>
    <n v="96"/>
    <n v="96"/>
    <x v="3"/>
    <d v="2017-01-31T00:00:00"/>
    <x v="9"/>
    <n v="5011587"/>
    <n v="96"/>
    <n v="1"/>
  </r>
  <r>
    <s v="SpokCity"/>
    <x v="148"/>
    <s v="916376"/>
    <n v="96"/>
    <n v="96"/>
    <x v="3"/>
    <d v="2017-01-31T00:00:00"/>
    <x v="9"/>
    <n v="5011587"/>
    <n v="96"/>
    <n v="1"/>
  </r>
  <r>
    <s v="SpokCity"/>
    <x v="148"/>
    <s v="919331"/>
    <n v="96"/>
    <n v="96"/>
    <x v="3"/>
    <d v="2017-02-02T00:00:00"/>
    <x v="10"/>
    <n v="5011587"/>
    <n v="96"/>
    <n v="1"/>
  </r>
  <r>
    <s v="SpokCity"/>
    <x v="148"/>
    <s v="919339"/>
    <n v="96"/>
    <n v="96"/>
    <x v="3"/>
    <d v="2017-02-02T00:00:00"/>
    <x v="10"/>
    <n v="5011587"/>
    <n v="96"/>
    <n v="1"/>
  </r>
  <r>
    <s v="SpokCity"/>
    <x v="148"/>
    <s v="919385"/>
    <n v="96"/>
    <n v="96"/>
    <x v="3"/>
    <d v="2017-02-06T00:00:00"/>
    <x v="10"/>
    <n v="5011587"/>
    <n v="96"/>
    <n v="1"/>
  </r>
  <r>
    <s v="SpokCity"/>
    <x v="148"/>
    <s v="919408"/>
    <n v="96"/>
    <n v="96"/>
    <x v="3"/>
    <d v="2017-02-07T00:00:00"/>
    <x v="10"/>
    <n v="5011587"/>
    <n v="96"/>
    <n v="1"/>
  </r>
  <r>
    <s v="SpokCity"/>
    <x v="148"/>
    <s v="919443"/>
    <n v="96"/>
    <n v="96"/>
    <x v="3"/>
    <d v="2017-02-08T00:00:00"/>
    <x v="10"/>
    <n v="5011587"/>
    <n v="96"/>
    <n v="1"/>
  </r>
  <r>
    <s v="SpokCity"/>
    <x v="148"/>
    <s v="919445"/>
    <n v="96"/>
    <n v="96"/>
    <x v="3"/>
    <d v="2017-02-08T00:00:00"/>
    <x v="10"/>
    <n v="5011587"/>
    <n v="96"/>
    <n v="1"/>
  </r>
  <r>
    <s v="SpokCity"/>
    <x v="148"/>
    <s v="919495"/>
    <n v="96"/>
    <n v="96"/>
    <x v="3"/>
    <d v="2017-02-10T00:00:00"/>
    <x v="10"/>
    <n v="5011587"/>
    <n v="96"/>
    <n v="1"/>
  </r>
  <r>
    <s v="SpokCity"/>
    <x v="148"/>
    <s v="920980"/>
    <n v="96"/>
    <n v="96"/>
    <x v="3"/>
    <d v="2017-02-13T00:00:00"/>
    <x v="10"/>
    <n v="5011587"/>
    <n v="96"/>
    <n v="1"/>
  </r>
  <r>
    <s v="SpokCity"/>
    <x v="148"/>
    <s v="921004"/>
    <n v="96"/>
    <n v="96"/>
    <x v="3"/>
    <d v="2017-02-14T00:00:00"/>
    <x v="10"/>
    <n v="5011587"/>
    <n v="96"/>
    <n v="1"/>
  </r>
  <r>
    <s v="SpokCity"/>
    <x v="148"/>
    <s v="921035"/>
    <n v="96"/>
    <n v="96"/>
    <x v="3"/>
    <d v="2017-02-15T00:00:00"/>
    <x v="10"/>
    <n v="5011587"/>
    <n v="96"/>
    <n v="1"/>
  </r>
  <r>
    <s v="SpokCity"/>
    <x v="148"/>
    <s v="921045"/>
    <n v="96"/>
    <n v="96"/>
    <x v="3"/>
    <d v="2017-02-15T00:00:00"/>
    <x v="10"/>
    <n v="5011587"/>
    <n v="96"/>
    <n v="1"/>
  </r>
  <r>
    <s v="SpokCity"/>
    <x v="148"/>
    <s v="921060"/>
    <n v="96"/>
    <n v="96"/>
    <x v="3"/>
    <d v="2017-02-16T00:00:00"/>
    <x v="10"/>
    <n v="5011587"/>
    <n v="96"/>
    <n v="1"/>
  </r>
  <r>
    <s v="SpokCity"/>
    <x v="148"/>
    <s v="921062"/>
    <n v="96"/>
    <n v="96"/>
    <x v="3"/>
    <d v="2017-02-16T00:00:00"/>
    <x v="10"/>
    <n v="5011587"/>
    <n v="96"/>
    <n v="1"/>
  </r>
  <r>
    <s v="SpokCity"/>
    <x v="148"/>
    <s v="922446"/>
    <n v="96"/>
    <n v="96"/>
    <x v="3"/>
    <d v="2017-02-20T00:00:00"/>
    <x v="10"/>
    <n v="5011587"/>
    <n v="96"/>
    <n v="1"/>
  </r>
  <r>
    <s v="SpokCity"/>
    <x v="148"/>
    <s v="922911"/>
    <n v="96"/>
    <n v="96"/>
    <x v="3"/>
    <d v="2017-02-21T00:00:00"/>
    <x v="10"/>
    <n v="5011587"/>
    <n v="96"/>
    <n v="1"/>
  </r>
  <r>
    <s v="SpokCity"/>
    <x v="148"/>
    <s v="923633"/>
    <n v="96"/>
    <n v="96"/>
    <x v="3"/>
    <d v="2017-02-22T00:00:00"/>
    <x v="10"/>
    <n v="5011587"/>
    <n v="96"/>
    <n v="1"/>
  </r>
  <r>
    <s v="SpokCity"/>
    <x v="148"/>
    <s v="925779"/>
    <n v="96"/>
    <n v="96"/>
    <x v="3"/>
    <d v="2017-02-27T00:00:00"/>
    <x v="10"/>
    <n v="5011587"/>
    <n v="96"/>
    <n v="1"/>
  </r>
  <r>
    <s v="SpokCity"/>
    <x v="148"/>
    <s v="926238"/>
    <n v="96"/>
    <n v="96"/>
    <x v="3"/>
    <d v="2017-02-28T00:00:00"/>
    <x v="10"/>
    <n v="5011587"/>
    <n v="96"/>
    <n v="1"/>
  </r>
  <r>
    <s v="SpokCity"/>
    <x v="148"/>
    <s v="926348"/>
    <n v="96"/>
    <n v="96"/>
    <x v="3"/>
    <d v="2017-02-28T00:00:00"/>
    <x v="10"/>
    <n v="5011587"/>
    <n v="96"/>
    <n v="1"/>
  </r>
  <r>
    <s v="SpokCity"/>
    <x v="148"/>
    <s v="932316"/>
    <n v="96"/>
    <n v="96"/>
    <x v="3"/>
    <d v="2017-03-06T00:00:00"/>
    <x v="11"/>
    <n v="5011587"/>
    <n v="96"/>
    <n v="1"/>
  </r>
  <r>
    <s v="SpokCity"/>
    <x v="148"/>
    <s v="932318"/>
    <n v="96"/>
    <n v="96"/>
    <x v="3"/>
    <d v="2017-03-06T00:00:00"/>
    <x v="11"/>
    <n v="5011587"/>
    <n v="96"/>
    <n v="1"/>
  </r>
  <r>
    <s v="SpokCity"/>
    <x v="148"/>
    <s v="928945"/>
    <n v="96"/>
    <n v="96"/>
    <x v="3"/>
    <d v="2017-03-07T00:00:00"/>
    <x v="11"/>
    <n v="5011587"/>
    <n v="96"/>
    <n v="1"/>
  </r>
  <r>
    <s v="SpokCity"/>
    <x v="148"/>
    <s v="931599"/>
    <n v="96"/>
    <n v="96"/>
    <x v="3"/>
    <d v="2017-03-07T00:00:00"/>
    <x v="11"/>
    <n v="5011587"/>
    <n v="96"/>
    <n v="1"/>
  </r>
  <r>
    <s v="SpokCity"/>
    <x v="148"/>
    <s v="931986"/>
    <n v="96"/>
    <n v="96"/>
    <x v="3"/>
    <d v="2017-03-09T00:00:00"/>
    <x v="11"/>
    <n v="5011587"/>
    <n v="96"/>
    <n v="1"/>
  </r>
  <r>
    <s v="SpokCity"/>
    <x v="148"/>
    <s v="932003"/>
    <n v="96"/>
    <n v="96"/>
    <x v="3"/>
    <d v="2017-03-09T00:00:00"/>
    <x v="11"/>
    <n v="5011587"/>
    <n v="96"/>
    <n v="1"/>
  </r>
  <r>
    <s v="SpokCity"/>
    <x v="148"/>
    <s v="935009"/>
    <n v="96"/>
    <n v="96"/>
    <x v="3"/>
    <d v="2017-03-13T00:00:00"/>
    <x v="11"/>
    <n v="5011587"/>
    <n v="96"/>
    <n v="1"/>
  </r>
  <r>
    <s v="SpokCity"/>
    <x v="148"/>
    <s v="935020"/>
    <n v="96"/>
    <n v="96"/>
    <x v="3"/>
    <d v="2017-03-14T00:00:00"/>
    <x v="11"/>
    <n v="5011587"/>
    <n v="96"/>
    <n v="1"/>
  </r>
  <r>
    <s v="SpokCity"/>
    <x v="148"/>
    <s v="935044"/>
    <n v="96"/>
    <n v="96"/>
    <x v="3"/>
    <d v="2017-03-15T00:00:00"/>
    <x v="11"/>
    <n v="5011587"/>
    <n v="96"/>
    <n v="1"/>
  </r>
  <r>
    <s v="SpokCity"/>
    <x v="148"/>
    <s v="935069"/>
    <n v="96"/>
    <n v="96"/>
    <x v="3"/>
    <d v="2017-03-16T00:00:00"/>
    <x v="11"/>
    <n v="5011587"/>
    <n v="96"/>
    <n v="1"/>
  </r>
  <r>
    <s v="SpokCity"/>
    <x v="148"/>
    <s v="935077"/>
    <n v="96"/>
    <n v="96"/>
    <x v="3"/>
    <d v="2017-03-17T00:00:00"/>
    <x v="11"/>
    <n v="5011587"/>
    <n v="96"/>
    <n v="1"/>
  </r>
  <r>
    <s v="SpokCity"/>
    <x v="148"/>
    <s v="935118"/>
    <n v="96"/>
    <n v="96"/>
    <x v="3"/>
    <d v="2017-03-17T00:00:00"/>
    <x v="11"/>
    <n v="5011587"/>
    <n v="96"/>
    <n v="1"/>
  </r>
  <r>
    <s v="SpokCity"/>
    <x v="148"/>
    <s v="935122"/>
    <n v="96"/>
    <n v="96"/>
    <x v="3"/>
    <d v="2017-03-20T00:00:00"/>
    <x v="11"/>
    <n v="5011587"/>
    <n v="96"/>
    <n v="1"/>
  </r>
  <r>
    <s v="SpokCity"/>
    <x v="148"/>
    <s v="936694"/>
    <n v="96"/>
    <n v="96"/>
    <x v="3"/>
    <d v="2017-03-23T00:00:00"/>
    <x v="11"/>
    <n v="5011587"/>
    <n v="96"/>
    <n v="1"/>
  </r>
  <r>
    <s v="COUNTY"/>
    <x v="148"/>
    <s v="938917"/>
    <n v="94"/>
    <n v="94"/>
    <x v="3"/>
    <d v="2017-03-27T00:00:00"/>
    <x v="11"/>
    <n v="5011579"/>
    <n v="94"/>
    <n v="1"/>
  </r>
  <r>
    <s v="SpokCity"/>
    <x v="148"/>
    <s v="939166"/>
    <n v="96"/>
    <n v="96"/>
    <x v="3"/>
    <d v="2017-03-30T00:00:00"/>
    <x v="11"/>
    <n v="5011587"/>
    <n v="96"/>
    <n v="1"/>
  </r>
  <r>
    <s v="COUNTY"/>
    <x v="168"/>
    <s v="786589"/>
    <n v="325"/>
    <n v="325"/>
    <x v="3"/>
    <d v="2016-04-18T00:00:00"/>
    <x v="0"/>
    <n v="5777930"/>
    <n v="750"/>
    <n v="0.43333333333333335"/>
  </r>
  <r>
    <s v="COUNTY"/>
    <x v="168"/>
    <s v="12281785"/>
    <n v="750"/>
    <n v="750"/>
    <x v="3"/>
    <d v="2016-05-31T00:00:00"/>
    <x v="1"/>
    <n v="5777930"/>
    <n v="750"/>
    <n v="1"/>
  </r>
  <r>
    <s v="COUNTY"/>
    <x v="168"/>
    <s v="12565628"/>
    <n v="750"/>
    <n v="750"/>
    <x v="3"/>
    <d v="2016-06-30T00:00:00"/>
    <x v="2"/>
    <n v="5777930"/>
    <n v="750"/>
    <n v="1"/>
  </r>
  <r>
    <s v="COUNTY"/>
    <x v="168"/>
    <s v="12822783"/>
    <n v="750"/>
    <n v="750"/>
    <x v="3"/>
    <d v="2016-07-31T00:00:00"/>
    <x v="3"/>
    <n v="5777930"/>
    <n v="750"/>
    <n v="1"/>
  </r>
  <r>
    <s v="COUNTY"/>
    <x v="168"/>
    <s v="13084370"/>
    <n v="750"/>
    <n v="750"/>
    <x v="3"/>
    <d v="2016-08-31T00:00:00"/>
    <x v="4"/>
    <n v="5777930"/>
    <n v="750"/>
    <n v="1"/>
  </r>
  <r>
    <s v="COUNTY"/>
    <x v="168"/>
    <s v="13360500"/>
    <n v="750"/>
    <n v="750"/>
    <x v="3"/>
    <d v="2016-09-30T00:00:00"/>
    <x v="5"/>
    <n v="5777930"/>
    <n v="750"/>
    <n v="1"/>
  </r>
  <r>
    <s v="COUNTY"/>
    <x v="168"/>
    <s v="13629847"/>
    <n v="750"/>
    <n v="750"/>
    <x v="3"/>
    <d v="2016-10-31T00:00:00"/>
    <x v="6"/>
    <n v="5777930"/>
    <n v="750"/>
    <n v="1"/>
  </r>
  <r>
    <s v="COUNTY"/>
    <x v="168"/>
    <s v="13860703"/>
    <n v="750"/>
    <n v="750"/>
    <x v="3"/>
    <d v="2016-11-30T00:00:00"/>
    <x v="7"/>
    <n v="5777930"/>
    <n v="750"/>
    <n v="1"/>
  </r>
  <r>
    <s v="COUNTY"/>
    <x v="168"/>
    <s v="14071088"/>
    <n v="750"/>
    <n v="750"/>
    <x v="3"/>
    <d v="2016-12-31T00:00:00"/>
    <x v="8"/>
    <n v="5777930"/>
    <n v="750"/>
    <n v="1"/>
  </r>
  <r>
    <s v="COUNTY"/>
    <x v="168"/>
    <s v="14319018"/>
    <n v="750"/>
    <n v="750"/>
    <x v="3"/>
    <d v="2017-01-31T00:00:00"/>
    <x v="9"/>
    <n v="5777930"/>
    <n v="750"/>
    <n v="1"/>
  </r>
  <r>
    <s v="COUNTY"/>
    <x v="168"/>
    <s v="14497989"/>
    <n v="750"/>
    <n v="750"/>
    <x v="3"/>
    <d v="2017-02-28T00:00:00"/>
    <x v="10"/>
    <n v="5777930"/>
    <n v="750"/>
    <n v="1"/>
  </r>
  <r>
    <s v="COUNTY"/>
    <x v="168"/>
    <s v="933909"/>
    <n v="508.06"/>
    <n v="508.06"/>
    <x v="3"/>
    <d v="2017-03-21T00:00:00"/>
    <x v="11"/>
    <n v="5777930"/>
    <n v="750"/>
    <n v="0.67741333333333331"/>
  </r>
  <r>
    <s v="COUNTY"/>
    <x v="168"/>
    <s v="933915"/>
    <n v="241.93"/>
    <n v="241.93"/>
    <x v="3"/>
    <d v="2017-03-22T00:00:00"/>
    <x v="11"/>
    <n v="5791520"/>
    <n v="750"/>
    <n v="0.32257333333333332"/>
  </r>
  <r>
    <s v="COUNTY"/>
    <x v="169"/>
    <s v="782495"/>
    <n v="64"/>
    <n v="64"/>
    <x v="3"/>
    <d v="2016-04-07T00:00:00"/>
    <x v="0"/>
    <n v="5732040"/>
    <n v="64"/>
    <n v="1"/>
  </r>
  <r>
    <s v="COUNTY"/>
    <x v="169"/>
    <s v="785294"/>
    <n v="64"/>
    <n v="64"/>
    <x v="3"/>
    <d v="2016-04-07T00:00:00"/>
    <x v="0"/>
    <n v="5732040"/>
    <n v="64"/>
    <n v="1"/>
  </r>
  <r>
    <s v="COUNTY"/>
    <x v="169"/>
    <s v="830255"/>
    <n v="50"/>
    <n v="50"/>
    <x v="3"/>
    <d v="2016-07-19T00:00:00"/>
    <x v="3"/>
    <n v="5782180"/>
    <n v="64"/>
    <n v="0.78125"/>
  </r>
  <r>
    <s v="COUNTY"/>
    <x v="169"/>
    <s v="861745"/>
    <n v="40"/>
    <n v="40"/>
    <x v="3"/>
    <d v="2016-10-03T00:00:00"/>
    <x v="6"/>
    <n v="5771980"/>
    <n v="64"/>
    <n v="0.625"/>
  </r>
  <r>
    <s v="COUNTY"/>
    <x v="170"/>
    <s v="787338"/>
    <n v="150"/>
    <n v="150"/>
    <x v="8"/>
    <d v="2016-04-27T00:00:00"/>
    <x v="0"/>
    <n v="5777930"/>
    <m/>
    <m/>
  </r>
  <r>
    <s v="COUNTY"/>
    <x v="170"/>
    <s v="801139"/>
    <n v="150"/>
    <n v="150"/>
    <x v="8"/>
    <d v="2016-05-10T00:00:00"/>
    <x v="1"/>
    <n v="5777930"/>
    <m/>
    <m/>
  </r>
  <r>
    <s v="COUNTY"/>
    <x v="170"/>
    <s v="801339"/>
    <n v="150"/>
    <n v="150"/>
    <x v="8"/>
    <d v="2016-05-18T00:00:00"/>
    <x v="1"/>
    <n v="5777930"/>
    <m/>
    <m/>
  </r>
  <r>
    <s v="COUNTY"/>
    <x v="170"/>
    <s v="801340"/>
    <n v="150"/>
    <n v="150"/>
    <x v="8"/>
    <d v="2016-05-19T00:00:00"/>
    <x v="1"/>
    <n v="5777930"/>
    <m/>
    <m/>
  </r>
  <r>
    <s v="COUNTY"/>
    <x v="170"/>
    <s v="801434"/>
    <n v="150"/>
    <n v="150"/>
    <x v="8"/>
    <d v="2016-05-24T00:00:00"/>
    <x v="1"/>
    <n v="5777930"/>
    <m/>
    <m/>
  </r>
  <r>
    <s v="COUNTY"/>
    <x v="170"/>
    <s v="810433"/>
    <n v="150"/>
    <n v="150"/>
    <x v="8"/>
    <d v="2016-06-03T00:00:00"/>
    <x v="2"/>
    <n v="5777930"/>
    <m/>
    <m/>
  </r>
  <r>
    <s v="COUNTY"/>
    <x v="170"/>
    <s v="813412"/>
    <n v="35"/>
    <n v="35"/>
    <x v="8"/>
    <d v="2016-06-03T00:00:00"/>
    <x v="2"/>
    <n v="5010521"/>
    <m/>
    <m/>
  </r>
  <r>
    <s v="COUNTY"/>
    <x v="170"/>
    <s v="815668"/>
    <n v="150"/>
    <n v="150"/>
    <x v="8"/>
    <d v="2016-06-15T00:00:00"/>
    <x v="2"/>
    <n v="5777930"/>
    <m/>
    <m/>
  </r>
  <r>
    <s v="COUNTY"/>
    <x v="170"/>
    <s v="817123"/>
    <n v="150"/>
    <n v="150"/>
    <x v="8"/>
    <d v="2016-06-24T00:00:00"/>
    <x v="2"/>
    <n v="5777930"/>
    <m/>
    <m/>
  </r>
  <r>
    <s v="COUNTY"/>
    <x v="170"/>
    <s v="828481"/>
    <n v="150"/>
    <n v="150"/>
    <x v="8"/>
    <d v="2016-07-06T00:00:00"/>
    <x v="3"/>
    <n v="5777930"/>
    <m/>
    <m/>
  </r>
  <r>
    <s v="COUNTY"/>
    <x v="170"/>
    <s v="829290"/>
    <n v="150"/>
    <n v="150"/>
    <x v="8"/>
    <d v="2016-07-19T00:00:00"/>
    <x v="3"/>
    <n v="5777930"/>
    <m/>
    <m/>
  </r>
  <r>
    <s v="COUNTY"/>
    <x v="170"/>
    <s v="830574"/>
    <n v="150"/>
    <n v="150"/>
    <x v="8"/>
    <d v="2016-07-28T00:00:00"/>
    <x v="3"/>
    <n v="5777930"/>
    <m/>
    <m/>
  </r>
  <r>
    <s v="COUNTY"/>
    <x v="170"/>
    <s v="839413"/>
    <n v="150"/>
    <n v="150"/>
    <x v="8"/>
    <d v="2016-08-05T00:00:00"/>
    <x v="4"/>
    <n v="5777930"/>
    <m/>
    <m/>
  </r>
  <r>
    <s v="COUNTY"/>
    <x v="170"/>
    <s v="837985"/>
    <n v="150"/>
    <n v="150"/>
    <x v="8"/>
    <d v="2016-08-12T00:00:00"/>
    <x v="4"/>
    <n v="5777930"/>
    <m/>
    <m/>
  </r>
  <r>
    <s v="COUNTY"/>
    <x v="170"/>
    <s v="844027"/>
    <n v="150"/>
    <n v="150"/>
    <x v="8"/>
    <d v="2016-08-24T00:00:00"/>
    <x v="4"/>
    <n v="5777930"/>
    <m/>
    <m/>
  </r>
  <r>
    <s v="COUNTY"/>
    <x v="170"/>
    <s v="854042"/>
    <n v="150"/>
    <n v="150"/>
    <x v="8"/>
    <d v="2016-09-07T00:00:00"/>
    <x v="5"/>
    <n v="5777930"/>
    <m/>
    <m/>
  </r>
  <r>
    <s v="COUNTY"/>
    <x v="170"/>
    <s v="858723"/>
    <n v="150"/>
    <n v="150"/>
    <x v="8"/>
    <d v="2016-09-27T00:00:00"/>
    <x v="5"/>
    <n v="5777930"/>
    <m/>
    <m/>
  </r>
  <r>
    <s v="COUNTY"/>
    <x v="170"/>
    <s v="861609"/>
    <n v="150"/>
    <n v="150"/>
    <x v="8"/>
    <d v="2016-09-30T00:00:00"/>
    <x v="5"/>
    <n v="5777930"/>
    <m/>
    <m/>
  </r>
  <r>
    <s v="COUNTY"/>
    <x v="170"/>
    <s v="867233"/>
    <n v="150"/>
    <n v="150"/>
    <x v="8"/>
    <d v="2016-10-13T00:00:00"/>
    <x v="6"/>
    <n v="5777930"/>
    <m/>
    <m/>
  </r>
  <r>
    <s v="COUNTY"/>
    <x v="170"/>
    <s v="871201"/>
    <n v="150"/>
    <n v="150"/>
    <x v="8"/>
    <d v="2016-10-19T00:00:00"/>
    <x v="6"/>
    <n v="5777930"/>
    <m/>
    <m/>
  </r>
  <r>
    <s v="COUNTY"/>
    <x v="170"/>
    <s v="879061"/>
    <n v="150"/>
    <n v="150"/>
    <x v="8"/>
    <d v="2016-11-08T00:00:00"/>
    <x v="7"/>
    <n v="5777930"/>
    <m/>
    <m/>
  </r>
  <r>
    <s v="COUNTY"/>
    <x v="170"/>
    <s v="886287"/>
    <n v="150"/>
    <n v="150"/>
    <x v="8"/>
    <d v="2016-11-18T00:00:00"/>
    <x v="7"/>
    <n v="5777930"/>
    <m/>
    <m/>
  </r>
  <r>
    <s v="COUNTY"/>
    <x v="170"/>
    <s v="893756"/>
    <n v="150"/>
    <n v="150"/>
    <x v="8"/>
    <d v="2016-12-02T00:00:00"/>
    <x v="8"/>
    <n v="5777930"/>
    <m/>
    <m/>
  </r>
  <r>
    <s v="COUNTY"/>
    <x v="170"/>
    <s v="895113"/>
    <n v="150"/>
    <n v="150"/>
    <x v="8"/>
    <d v="2016-12-14T00:00:00"/>
    <x v="8"/>
    <n v="5777930"/>
    <m/>
    <m/>
  </r>
  <r>
    <s v="COUNTY"/>
    <x v="170"/>
    <s v="908477"/>
    <n v="150"/>
    <n v="150"/>
    <x v="8"/>
    <d v="2017-01-05T00:00:00"/>
    <x v="9"/>
    <n v="5777930"/>
    <m/>
    <m/>
  </r>
  <r>
    <s v="COUNTY"/>
    <x v="170"/>
    <s v="911043"/>
    <n v="150"/>
    <n v="150"/>
    <x v="8"/>
    <d v="2017-01-17T00:00:00"/>
    <x v="9"/>
    <n v="5777930"/>
    <m/>
    <m/>
  </r>
  <r>
    <s v="COUNTY"/>
    <x v="170"/>
    <s v="913504"/>
    <n v="150"/>
    <n v="150"/>
    <x v="8"/>
    <d v="2017-01-24T00:00:00"/>
    <x v="9"/>
    <n v="5777930"/>
    <m/>
    <m/>
  </r>
  <r>
    <s v="COUNTY"/>
    <x v="170"/>
    <s v="920640"/>
    <n v="150"/>
    <n v="150"/>
    <x v="8"/>
    <d v="2017-02-01T00:00:00"/>
    <x v="10"/>
    <n v="5777930"/>
    <m/>
    <m/>
  </r>
  <r>
    <s v="COUNTY"/>
    <x v="170"/>
    <s v="918928"/>
    <n v="150"/>
    <n v="150"/>
    <x v="8"/>
    <d v="2017-02-08T00:00:00"/>
    <x v="10"/>
    <n v="5777930"/>
    <m/>
    <m/>
  </r>
  <r>
    <s v="COUNTY"/>
    <x v="170"/>
    <s v="924940"/>
    <n v="150"/>
    <n v="150"/>
    <x v="8"/>
    <d v="2017-02-23T00:00:00"/>
    <x v="10"/>
    <n v="5777930"/>
    <m/>
    <m/>
  </r>
  <r>
    <s v="COUNTY"/>
    <x v="170"/>
    <s v="929312"/>
    <n v="150"/>
    <n v="150"/>
    <x v="8"/>
    <d v="2017-03-07T00:00:00"/>
    <x v="11"/>
    <n v="5777930"/>
    <m/>
    <m/>
  </r>
  <r>
    <s v="COUNTY"/>
    <x v="171"/>
    <s v="782473"/>
    <n v="150"/>
    <n v="150"/>
    <x v="8"/>
    <d v="2016-04-07T00:00:00"/>
    <x v="0"/>
    <n v="5010721"/>
    <m/>
    <m/>
  </r>
  <r>
    <s v="COUNTY"/>
    <x v="171"/>
    <s v="809435"/>
    <n v="150"/>
    <n v="150"/>
    <x v="8"/>
    <d v="2016-06-01T00:00:00"/>
    <x v="2"/>
    <n v="5010721"/>
    <m/>
    <m/>
  </r>
  <r>
    <s v="COUNTY"/>
    <x v="171"/>
    <s v="812688"/>
    <n v="475"/>
    <n v="475"/>
    <x v="8"/>
    <d v="2016-06-21T00:00:00"/>
    <x v="2"/>
    <n v="5780140"/>
    <m/>
    <m/>
  </r>
  <r>
    <s v="COUNTY"/>
    <x v="171"/>
    <s v="834518"/>
    <n v="100"/>
    <n v="100"/>
    <x v="8"/>
    <d v="2016-08-05T00:00:00"/>
    <x v="4"/>
    <n v="5784110"/>
    <m/>
    <m/>
  </r>
  <r>
    <s v="COUNTY"/>
    <x v="171"/>
    <s v="844351"/>
    <n v="150"/>
    <n v="150"/>
    <x v="8"/>
    <d v="2016-08-16T00:00:00"/>
    <x v="4"/>
    <n v="5010721"/>
    <m/>
    <m/>
  </r>
  <r>
    <s v="COUNTY"/>
    <x v="171"/>
    <s v="853118"/>
    <n v="150"/>
    <n v="150"/>
    <x v="8"/>
    <d v="2016-09-01T00:00:00"/>
    <x v="5"/>
    <n v="5010721"/>
    <m/>
    <m/>
  </r>
  <r>
    <s v="COUNTY"/>
    <x v="171"/>
    <s v="854091"/>
    <n v="475"/>
    <n v="475"/>
    <x v="8"/>
    <d v="2016-09-15T00:00:00"/>
    <x v="5"/>
    <n v="5780140"/>
    <m/>
    <m/>
  </r>
  <r>
    <s v="COUNTY"/>
    <x v="171"/>
    <s v="872799"/>
    <n v="150"/>
    <n v="150"/>
    <x v="8"/>
    <d v="2016-10-26T00:00:00"/>
    <x v="6"/>
    <n v="5010721"/>
    <m/>
    <m/>
  </r>
  <r>
    <s v="COUNTY"/>
    <x v="171"/>
    <s v="881335"/>
    <n v="475"/>
    <n v="475"/>
    <x v="8"/>
    <d v="2016-11-09T00:00:00"/>
    <x v="7"/>
    <n v="5780140"/>
    <m/>
    <m/>
  </r>
  <r>
    <s v="COUNTY"/>
    <x v="171"/>
    <s v="893741"/>
    <n v="475"/>
    <n v="475"/>
    <x v="8"/>
    <d v="2016-12-01T00:00:00"/>
    <x v="8"/>
    <n v="5780140"/>
    <m/>
    <m/>
  </r>
  <r>
    <s v="SpokCity"/>
    <x v="172"/>
    <s v="851978"/>
    <n v="181.27"/>
    <n v="181.27"/>
    <x v="3"/>
    <d v="2016-09-01T00:00:00"/>
    <x v="5"/>
    <n v="5011588"/>
    <m/>
    <m/>
  </r>
  <r>
    <s v="COUNTY"/>
    <x v="173"/>
    <s v="782372"/>
    <n v="164.99"/>
    <n v="164.99"/>
    <x v="4"/>
    <d v="2016-04-01T00:00:00"/>
    <x v="0"/>
    <n v="5011601"/>
    <m/>
    <m/>
  </r>
  <r>
    <s v="SpokCity"/>
    <x v="173"/>
    <s v="785242"/>
    <n v="242.41"/>
    <n v="242.41"/>
    <x v="4"/>
    <d v="2016-04-01T00:00:00"/>
    <x v="0"/>
    <n v="5011588"/>
    <m/>
    <m/>
  </r>
  <r>
    <s v="SpokCity"/>
    <x v="173"/>
    <s v="785246"/>
    <n v="171.38"/>
    <n v="171.38"/>
    <x v="4"/>
    <d v="2016-04-04T00:00:00"/>
    <x v="0"/>
    <n v="5011588"/>
    <m/>
    <m/>
  </r>
  <r>
    <s v="SpokCity"/>
    <x v="173"/>
    <s v="785248"/>
    <n v="238.08"/>
    <n v="238.08"/>
    <x v="4"/>
    <d v="2016-04-04T00:00:00"/>
    <x v="0"/>
    <n v="5011588"/>
    <m/>
    <m/>
  </r>
  <r>
    <s v="SpokCity"/>
    <x v="173"/>
    <s v="785250"/>
    <n v="190.22"/>
    <n v="190.22"/>
    <x v="4"/>
    <d v="2016-04-04T00:00:00"/>
    <x v="0"/>
    <n v="5011588"/>
    <m/>
    <m/>
  </r>
  <r>
    <s v="COUNTY"/>
    <x v="173"/>
    <s v="785276"/>
    <n v="181.57"/>
    <n v="181.57"/>
    <x v="4"/>
    <d v="2016-04-05T00:00:00"/>
    <x v="0"/>
    <n v="5011601"/>
    <m/>
    <m/>
  </r>
  <r>
    <s v="SpokCity"/>
    <x v="173"/>
    <s v="785279"/>
    <n v="151.62"/>
    <n v="151.62"/>
    <x v="4"/>
    <d v="2016-04-07T00:00:00"/>
    <x v="0"/>
    <n v="5011588"/>
    <m/>
    <m/>
  </r>
  <r>
    <s v="SpokCity"/>
    <x v="173"/>
    <s v="785282"/>
    <n v="137.11000000000001"/>
    <n v="137.11000000000001"/>
    <x v="4"/>
    <d v="2016-04-07T00:00:00"/>
    <x v="0"/>
    <n v="5011588"/>
    <m/>
    <m/>
  </r>
  <r>
    <s v="SpokCity"/>
    <x v="173"/>
    <s v="785297"/>
    <n v="181.57"/>
    <n v="181.57"/>
    <x v="4"/>
    <d v="2016-04-07T00:00:00"/>
    <x v="0"/>
    <n v="5011588"/>
    <m/>
    <m/>
  </r>
  <r>
    <s v="COUNTY"/>
    <x v="173"/>
    <s v="782514"/>
    <n v="119.11"/>
    <n v="119.11"/>
    <x v="4"/>
    <d v="2016-04-08T00:00:00"/>
    <x v="0"/>
    <n v="5011601"/>
    <m/>
    <m/>
  </r>
  <r>
    <s v="SpokCity"/>
    <x v="173"/>
    <s v="785300"/>
    <n v="230.98"/>
    <n v="230.98"/>
    <x v="4"/>
    <d v="2016-04-08T00:00:00"/>
    <x v="0"/>
    <n v="5011588"/>
    <m/>
    <m/>
  </r>
  <r>
    <s v="SpokCity"/>
    <x v="173"/>
    <s v="785387"/>
    <n v="151.62"/>
    <n v="151.62"/>
    <x v="4"/>
    <d v="2016-04-11T00:00:00"/>
    <x v="0"/>
    <n v="5011588"/>
    <m/>
    <m/>
  </r>
  <r>
    <s v="SpokCity"/>
    <x v="173"/>
    <s v="785425"/>
    <n v="202.88"/>
    <n v="202.88"/>
    <x v="4"/>
    <d v="2016-04-12T00:00:00"/>
    <x v="0"/>
    <n v="5011588"/>
    <m/>
    <m/>
  </r>
  <r>
    <s v="COUNTY"/>
    <x v="173"/>
    <s v="786913"/>
    <n v="163.97"/>
    <n v="163.97"/>
    <x v="4"/>
    <d v="2016-04-13T00:00:00"/>
    <x v="0"/>
    <n v="5011601"/>
    <m/>
    <m/>
  </r>
  <r>
    <s v="SpokCity"/>
    <x v="173"/>
    <s v="786586"/>
    <n v="241.79"/>
    <n v="241.79"/>
    <x v="4"/>
    <d v="2016-04-14T00:00:00"/>
    <x v="0"/>
    <n v="5011588"/>
    <m/>
    <m/>
  </r>
  <r>
    <s v="SpokCity"/>
    <x v="173"/>
    <s v="786588"/>
    <n v="189.91"/>
    <n v="189.91"/>
    <x v="4"/>
    <d v="2016-04-14T00:00:00"/>
    <x v="0"/>
    <n v="5011588"/>
    <m/>
    <m/>
  </r>
  <r>
    <s v="SpokCity"/>
    <x v="173"/>
    <s v="786591"/>
    <n v="253.52"/>
    <n v="253.52"/>
    <x v="4"/>
    <d v="2016-04-14T00:00:00"/>
    <x v="0"/>
    <n v="5011588"/>
    <m/>
    <m/>
  </r>
  <r>
    <s v="COUNTY"/>
    <x v="173"/>
    <s v="786782"/>
    <n v="184.97"/>
    <n v="184.97"/>
    <x v="4"/>
    <d v="2016-04-15T00:00:00"/>
    <x v="0"/>
    <n v="5013798"/>
    <m/>
    <m/>
  </r>
  <r>
    <s v="SpokCity"/>
    <x v="173"/>
    <s v="786920"/>
    <n v="252.29"/>
    <n v="252.29"/>
    <x v="4"/>
    <d v="2016-04-18T00:00:00"/>
    <x v="0"/>
    <n v="5011588"/>
    <m/>
    <m/>
  </r>
  <r>
    <s v="SpokCity"/>
    <x v="173"/>
    <s v="786978"/>
    <n v="129.38999999999999"/>
    <n v="129.38999999999999"/>
    <x v="4"/>
    <d v="2016-04-18T00:00:00"/>
    <x v="0"/>
    <n v="5011588"/>
    <m/>
    <m/>
  </r>
  <r>
    <s v="COUNTY"/>
    <x v="173"/>
    <s v="788162"/>
    <n v="206.9"/>
    <n v="206.9"/>
    <x v="4"/>
    <d v="2016-04-18T00:00:00"/>
    <x v="0"/>
    <n v="5011601"/>
    <m/>
    <m/>
  </r>
  <r>
    <s v="SpokCity"/>
    <x v="173"/>
    <s v="786981"/>
    <n v="209.98"/>
    <n v="209.98"/>
    <x v="4"/>
    <d v="2016-04-19T00:00:00"/>
    <x v="0"/>
    <n v="5011588"/>
    <m/>
    <m/>
  </r>
  <r>
    <s v="SpokCity"/>
    <x v="173"/>
    <s v="788317"/>
    <n v="178.8"/>
    <n v="178.8"/>
    <x v="4"/>
    <d v="2016-04-21T00:00:00"/>
    <x v="0"/>
    <n v="5011588"/>
    <m/>
    <m/>
  </r>
  <r>
    <s v="SpokCity"/>
    <x v="173"/>
    <s v="788319"/>
    <n v="151"/>
    <n v="151"/>
    <x v="4"/>
    <d v="2016-04-21T00:00:00"/>
    <x v="0"/>
    <n v="5011588"/>
    <m/>
    <m/>
  </r>
  <r>
    <s v="SpokCity"/>
    <x v="173"/>
    <s v="788321"/>
    <n v="162.43"/>
    <n v="162.43"/>
    <x v="4"/>
    <d v="2016-04-21T00:00:00"/>
    <x v="0"/>
    <n v="5011588"/>
    <m/>
    <m/>
  </r>
  <r>
    <s v="COUNTY"/>
    <x v="173"/>
    <s v="788353"/>
    <n v="160.58000000000001"/>
    <n v="160.58000000000001"/>
    <x v="4"/>
    <d v="2016-04-22T00:00:00"/>
    <x v="0"/>
    <n v="5011601"/>
    <m/>
    <m/>
  </r>
  <r>
    <s v="SpokCity"/>
    <x v="173"/>
    <s v="788373"/>
    <n v="113.95"/>
    <n v="113.95"/>
    <x v="4"/>
    <d v="2016-04-25T00:00:00"/>
    <x v="0"/>
    <n v="5011588"/>
    <m/>
    <m/>
  </r>
  <r>
    <s v="SpokCity"/>
    <x v="173"/>
    <s v="788375"/>
    <n v="43.54"/>
    <n v="43.54"/>
    <x v="4"/>
    <d v="2016-04-25T00:00:00"/>
    <x v="0"/>
    <n v="5011588"/>
    <m/>
    <m/>
  </r>
  <r>
    <s v="SpokCity"/>
    <x v="173"/>
    <s v="788380"/>
    <n v="257.23"/>
    <n v="257.23"/>
    <x v="4"/>
    <d v="2016-04-25T00:00:00"/>
    <x v="0"/>
    <n v="5011588"/>
    <m/>
    <m/>
  </r>
  <r>
    <s v="COUNTY"/>
    <x v="173"/>
    <s v="788393"/>
    <n v="161.81"/>
    <n v="161.81"/>
    <x v="4"/>
    <d v="2016-04-26T00:00:00"/>
    <x v="0"/>
    <n v="5013798"/>
    <m/>
    <m/>
  </r>
  <r>
    <s v="SpokCity"/>
    <x v="173"/>
    <s v="788399"/>
    <n v="182.81"/>
    <n v="182.81"/>
    <x v="4"/>
    <d v="2016-04-26T00:00:00"/>
    <x v="0"/>
    <n v="5011588"/>
    <m/>
    <m/>
  </r>
  <r>
    <s v="SpokCity"/>
    <x v="173"/>
    <s v="788424"/>
    <n v="159.34"/>
    <n v="159.34"/>
    <x v="4"/>
    <d v="2016-04-26T00:00:00"/>
    <x v="0"/>
    <n v="5011588"/>
    <m/>
    <m/>
  </r>
  <r>
    <s v="SpokCity"/>
    <x v="173"/>
    <s v="788441"/>
    <n v="216.16"/>
    <n v="216.16"/>
    <x v="4"/>
    <d v="2016-04-27T00:00:00"/>
    <x v="0"/>
    <n v="5011588"/>
    <m/>
    <m/>
  </r>
  <r>
    <s v="COUNTY"/>
    <x v="173"/>
    <s v="789115"/>
    <n v="187.75"/>
    <n v="187.75"/>
    <x v="4"/>
    <d v="2016-04-29T00:00:00"/>
    <x v="0"/>
    <n v="5011601"/>
    <m/>
    <m/>
  </r>
  <r>
    <s v="SpokCity"/>
    <x v="173"/>
    <s v="789135"/>
    <n v="163.36000000000001"/>
    <n v="163.36000000000001"/>
    <x v="4"/>
    <d v="2016-04-29T00:00:00"/>
    <x v="0"/>
    <n v="5011588"/>
    <m/>
    <m/>
  </r>
  <r>
    <s v="COUNTY"/>
    <x v="173"/>
    <s v="803848"/>
    <n v="89.24"/>
    <n v="89.24"/>
    <x v="4"/>
    <d v="2016-05-03T00:00:00"/>
    <x v="1"/>
    <n v="5780070"/>
    <m/>
    <m/>
  </r>
  <r>
    <s v="COUNTY"/>
    <x v="173"/>
    <s v="798342"/>
    <n v="146.37"/>
    <n v="146.37"/>
    <x v="4"/>
    <d v="2016-05-05T00:00:00"/>
    <x v="1"/>
    <n v="5013798"/>
    <m/>
    <m/>
  </r>
  <r>
    <s v="SpokCity"/>
    <x v="173"/>
    <s v="798352"/>
    <n v="132.16999999999999"/>
    <n v="132.16999999999999"/>
    <x v="4"/>
    <d v="2016-05-05T00:00:00"/>
    <x v="1"/>
    <n v="5011588"/>
    <m/>
    <m/>
  </r>
  <r>
    <s v="SpokCity"/>
    <x v="173"/>
    <s v="801118"/>
    <n v="310.04000000000002"/>
    <n v="310.04000000000002"/>
    <x v="4"/>
    <d v="2016-05-09T00:00:00"/>
    <x v="1"/>
    <n v="5011588"/>
    <m/>
    <m/>
  </r>
  <r>
    <s v="SpokCity"/>
    <x v="173"/>
    <s v="801131"/>
    <n v="163.05000000000001"/>
    <n v="163.05000000000001"/>
    <x v="4"/>
    <d v="2016-05-10T00:00:00"/>
    <x v="1"/>
    <n v="5011588"/>
    <m/>
    <m/>
  </r>
  <r>
    <s v="COUNTY"/>
    <x v="173"/>
    <s v="801144"/>
    <n v="149.46"/>
    <n v="149.46"/>
    <x v="4"/>
    <d v="2016-05-10T00:00:00"/>
    <x v="1"/>
    <n v="5011601"/>
    <m/>
    <m/>
  </r>
  <r>
    <s v="SpokCity"/>
    <x v="173"/>
    <s v="801198"/>
    <n v="151.62"/>
    <n v="151.62"/>
    <x v="4"/>
    <d v="2016-05-12T00:00:00"/>
    <x v="1"/>
    <n v="5011588"/>
    <m/>
    <m/>
  </r>
  <r>
    <s v="COUNTY"/>
    <x v="173"/>
    <s v="801240"/>
    <n v="205.04"/>
    <n v="205.04"/>
    <x v="4"/>
    <d v="2016-05-16T00:00:00"/>
    <x v="1"/>
    <n v="5011601"/>
    <m/>
    <m/>
  </r>
  <r>
    <s v="SpokCity"/>
    <x v="173"/>
    <s v="801263"/>
    <n v="123.52"/>
    <n v="123.52"/>
    <x v="4"/>
    <d v="2016-05-17T00:00:00"/>
    <x v="1"/>
    <n v="5011588"/>
    <m/>
    <m/>
  </r>
  <r>
    <s v="SpokCity"/>
    <x v="173"/>
    <s v="801265"/>
    <n v="191.76"/>
    <n v="191.76"/>
    <x v="4"/>
    <d v="2016-05-17T00:00:00"/>
    <x v="1"/>
    <n v="5011588"/>
    <m/>
    <m/>
  </r>
  <r>
    <s v="SpokCity"/>
    <x v="173"/>
    <s v="801267"/>
    <n v="278.54000000000002"/>
    <n v="278.54000000000002"/>
    <x v="4"/>
    <d v="2016-05-17T00:00:00"/>
    <x v="1"/>
    <n v="5011588"/>
    <m/>
    <m/>
  </r>
  <r>
    <s v="COUNTY"/>
    <x v="173"/>
    <s v="801279"/>
    <n v="199.79"/>
    <n v="199.79"/>
    <x v="4"/>
    <d v="2016-05-17T00:00:00"/>
    <x v="1"/>
    <n v="5013798"/>
    <m/>
    <m/>
  </r>
  <r>
    <s v="SpokCity"/>
    <x v="173"/>
    <s v="801281"/>
    <n v="260.63"/>
    <n v="260.63"/>
    <x v="4"/>
    <d v="2016-05-17T00:00:00"/>
    <x v="1"/>
    <n v="5011588"/>
    <m/>
    <m/>
  </r>
  <r>
    <s v="SpokCity"/>
    <x v="173"/>
    <s v="801313"/>
    <n v="210.91"/>
    <n v="210.91"/>
    <x v="4"/>
    <d v="2016-05-18T00:00:00"/>
    <x v="1"/>
    <n v="5011588"/>
    <m/>
    <m/>
  </r>
  <r>
    <s v="SpokCity"/>
    <x v="173"/>
    <s v="801319"/>
    <n v="242.1"/>
    <n v="242.1"/>
    <x v="4"/>
    <d v="2016-05-19T00:00:00"/>
    <x v="1"/>
    <n v="5011588"/>
    <m/>
    <m/>
  </r>
  <r>
    <s v="SpokCity"/>
    <x v="173"/>
    <s v="801370"/>
    <n v="83.99"/>
    <n v="83.99"/>
    <x v="4"/>
    <d v="2016-05-20T00:00:00"/>
    <x v="1"/>
    <n v="5011588"/>
    <m/>
    <m/>
  </r>
  <r>
    <s v="SpokCity"/>
    <x v="173"/>
    <s v="801372"/>
    <n v="139.88999999999999"/>
    <n v="139.88999999999999"/>
    <x v="4"/>
    <d v="2016-05-20T00:00:00"/>
    <x v="1"/>
    <n v="5011588"/>
    <m/>
    <m/>
  </r>
  <r>
    <s v="SpokCity"/>
    <x v="173"/>
    <s v="801374"/>
    <n v="184.35"/>
    <n v="184.35"/>
    <x v="4"/>
    <d v="2016-05-20T00:00:00"/>
    <x v="1"/>
    <n v="5011588"/>
    <m/>
    <m/>
  </r>
  <r>
    <s v="COUNTY"/>
    <x v="173"/>
    <s v="801389"/>
    <n v="179.1"/>
    <n v="179.1"/>
    <x v="4"/>
    <d v="2016-05-23T00:00:00"/>
    <x v="1"/>
    <n v="5011601"/>
    <m/>
    <m/>
  </r>
  <r>
    <s v="SpokCity"/>
    <x v="173"/>
    <s v="801422"/>
    <n v="244.26"/>
    <n v="244.26"/>
    <x v="4"/>
    <d v="2016-05-24T00:00:00"/>
    <x v="1"/>
    <n v="5011588"/>
    <m/>
    <m/>
  </r>
  <r>
    <s v="SpokCity"/>
    <x v="173"/>
    <s v="801424"/>
    <n v="289.35000000000002"/>
    <n v="289.35000000000002"/>
    <x v="4"/>
    <d v="2016-05-24T00:00:00"/>
    <x v="1"/>
    <n v="5011588"/>
    <m/>
    <m/>
  </r>
  <r>
    <s v="SpokCity"/>
    <x v="173"/>
    <s v="801426"/>
    <n v="174.16"/>
    <n v="174.16"/>
    <x v="4"/>
    <d v="2016-05-24T00:00:00"/>
    <x v="1"/>
    <n v="5011588"/>
    <m/>
    <m/>
  </r>
  <r>
    <s v="SpokCity"/>
    <x v="173"/>
    <s v="801472"/>
    <n v="172.93"/>
    <n v="172.93"/>
    <x v="4"/>
    <d v="2016-05-26T00:00:00"/>
    <x v="1"/>
    <n v="5011588"/>
    <m/>
    <m/>
  </r>
  <r>
    <s v="COUNTY"/>
    <x v="173"/>
    <s v="801830"/>
    <n v="197.63"/>
    <n v="197.63"/>
    <x v="4"/>
    <d v="2016-05-27T00:00:00"/>
    <x v="1"/>
    <n v="5011601"/>
    <m/>
    <m/>
  </r>
  <r>
    <s v="SpokCity"/>
    <x v="173"/>
    <s v="803168"/>
    <n v="206.9"/>
    <n v="206.9"/>
    <x v="4"/>
    <d v="2016-05-31T00:00:00"/>
    <x v="1"/>
    <n v="5011588"/>
    <m/>
    <m/>
  </r>
  <r>
    <s v="SpokCity"/>
    <x v="173"/>
    <s v="803170"/>
    <n v="301.39"/>
    <n v="301.39"/>
    <x v="4"/>
    <d v="2016-05-31T00:00:00"/>
    <x v="1"/>
    <n v="5011588"/>
    <m/>
    <m/>
  </r>
  <r>
    <s v="SpokCity"/>
    <x v="173"/>
    <s v="803172"/>
    <n v="311.58"/>
    <n v="311.58"/>
    <x v="4"/>
    <d v="2016-05-31T00:00:00"/>
    <x v="1"/>
    <n v="5011588"/>
    <m/>
    <m/>
  </r>
  <r>
    <s v="SpokCity"/>
    <x v="173"/>
    <s v="803174"/>
    <n v="295.83"/>
    <n v="295.83"/>
    <x v="4"/>
    <d v="2016-05-31T00:00:00"/>
    <x v="1"/>
    <n v="5011588"/>
    <m/>
    <m/>
  </r>
  <r>
    <s v="SpokCity"/>
    <x v="173"/>
    <s v="803178"/>
    <n v="303.55"/>
    <n v="303.55"/>
    <x v="4"/>
    <d v="2016-05-31T00:00:00"/>
    <x v="1"/>
    <n v="5011588"/>
    <m/>
    <m/>
  </r>
  <r>
    <s v="SpokCity"/>
    <x v="173"/>
    <s v="803181"/>
    <n v="345.86"/>
    <n v="345.86"/>
    <x v="4"/>
    <d v="2016-05-31T00:00:00"/>
    <x v="1"/>
    <n v="5011588"/>
    <m/>
    <m/>
  </r>
  <r>
    <s v="SpokCity"/>
    <x v="173"/>
    <s v="807187"/>
    <n v="219.25"/>
    <n v="219.25"/>
    <x v="4"/>
    <d v="2016-06-01T00:00:00"/>
    <x v="2"/>
    <n v="5011588"/>
    <m/>
    <m/>
  </r>
  <r>
    <s v="SpokCity"/>
    <x v="173"/>
    <s v="807189"/>
    <n v="213.69"/>
    <n v="213.69"/>
    <x v="4"/>
    <d v="2016-06-01T00:00:00"/>
    <x v="2"/>
    <n v="5011588"/>
    <m/>
    <m/>
  </r>
  <r>
    <s v="SpokCity"/>
    <x v="173"/>
    <s v="809061"/>
    <n v="135.25"/>
    <n v="135.25"/>
    <x v="4"/>
    <d v="2016-06-01T00:00:00"/>
    <x v="2"/>
    <n v="5011588"/>
    <m/>
    <m/>
  </r>
  <r>
    <s v="COUNTY"/>
    <x v="173"/>
    <s v="809486"/>
    <n v="177.56"/>
    <n v="177.56"/>
    <x v="4"/>
    <d v="2016-06-01T00:00:00"/>
    <x v="2"/>
    <n v="5011601"/>
    <m/>
    <m/>
  </r>
  <r>
    <s v="COUNTY"/>
    <x v="173"/>
    <s v="809488"/>
    <n v="195.78"/>
    <n v="195.78"/>
    <x v="4"/>
    <d v="2016-06-01T00:00:00"/>
    <x v="2"/>
    <n v="5013798"/>
    <m/>
    <m/>
  </r>
  <r>
    <s v="SpokCity"/>
    <x v="173"/>
    <s v="809548"/>
    <n v="133.4"/>
    <n v="133.4"/>
    <x v="4"/>
    <d v="2016-06-02T00:00:00"/>
    <x v="2"/>
    <n v="5011588"/>
    <m/>
    <m/>
  </r>
  <r>
    <s v="SpokCity"/>
    <x v="173"/>
    <s v="809551"/>
    <n v="153.47"/>
    <n v="153.47"/>
    <x v="4"/>
    <d v="2016-06-02T00:00:00"/>
    <x v="2"/>
    <n v="5011588"/>
    <m/>
    <m/>
  </r>
  <r>
    <s v="SpokCity"/>
    <x v="173"/>
    <s v="809554"/>
    <n v="209.06"/>
    <n v="209.06"/>
    <x v="4"/>
    <d v="2016-06-02T00:00:00"/>
    <x v="2"/>
    <n v="5011588"/>
    <m/>
    <m/>
  </r>
  <r>
    <s v="SpokCity"/>
    <x v="173"/>
    <s v="810500"/>
    <n v="193"/>
    <n v="193"/>
    <x v="4"/>
    <d v="2016-06-06T00:00:00"/>
    <x v="2"/>
    <n v="5011588"/>
    <m/>
    <m/>
  </r>
  <r>
    <s v="SpokCity"/>
    <x v="173"/>
    <s v="810502"/>
    <n v="253.83"/>
    <n v="253.83"/>
    <x v="4"/>
    <d v="2016-06-06T00:00:00"/>
    <x v="2"/>
    <n v="5011588"/>
    <m/>
    <m/>
  </r>
  <r>
    <s v="SpokCity"/>
    <x v="173"/>
    <s v="810504"/>
    <n v="154.09"/>
    <n v="154.09"/>
    <x v="4"/>
    <d v="2016-06-06T00:00:00"/>
    <x v="2"/>
    <n v="5011588"/>
    <m/>
    <m/>
  </r>
  <r>
    <s v="SpokCity"/>
    <x v="173"/>
    <s v="810561"/>
    <n v="230.98"/>
    <n v="230.98"/>
    <x v="4"/>
    <d v="2016-06-06T00:00:00"/>
    <x v="2"/>
    <n v="5011588"/>
    <m/>
    <m/>
  </r>
  <r>
    <s v="SpokCity"/>
    <x v="173"/>
    <s v="810563"/>
    <n v="176.02"/>
    <n v="176.02"/>
    <x v="4"/>
    <d v="2016-06-06T00:00:00"/>
    <x v="2"/>
    <n v="5011588"/>
    <m/>
    <m/>
  </r>
  <r>
    <s v="SpokCity"/>
    <x v="173"/>
    <s v="810565"/>
    <n v="168.3"/>
    <n v="168.3"/>
    <x v="4"/>
    <d v="2016-06-06T00:00:00"/>
    <x v="2"/>
    <n v="5011588"/>
    <m/>
    <m/>
  </r>
  <r>
    <s v="COUNTY"/>
    <x v="173"/>
    <s v="811031"/>
    <n v="188.06"/>
    <n v="188.06"/>
    <x v="4"/>
    <d v="2016-06-07T00:00:00"/>
    <x v="2"/>
    <n v="5011601"/>
    <m/>
    <m/>
  </r>
  <r>
    <s v="SpokCity"/>
    <x v="173"/>
    <s v="813260"/>
    <n v="155.33000000000001"/>
    <n v="155.33000000000001"/>
    <x v="4"/>
    <d v="2016-06-08T00:00:00"/>
    <x v="2"/>
    <n v="5011588"/>
    <m/>
    <m/>
  </r>
  <r>
    <s v="SpokCity"/>
    <x v="173"/>
    <s v="813263"/>
    <n v="172.93"/>
    <n v="172.93"/>
    <x v="4"/>
    <d v="2016-06-08T00:00:00"/>
    <x v="2"/>
    <n v="5011588"/>
    <m/>
    <m/>
  </r>
  <r>
    <s v="SpokCity"/>
    <x v="173"/>
    <s v="813265"/>
    <n v="162.12"/>
    <n v="162.12"/>
    <x v="4"/>
    <d v="2016-06-08T00:00:00"/>
    <x v="2"/>
    <n v="5011588"/>
    <m/>
    <m/>
  </r>
  <r>
    <s v="COUNTY"/>
    <x v="173"/>
    <s v="813294"/>
    <n v="172.62"/>
    <n v="172.62"/>
    <x v="4"/>
    <d v="2016-06-08T00:00:00"/>
    <x v="2"/>
    <n v="5013798"/>
    <m/>
    <m/>
  </r>
  <r>
    <s v="COUNTY"/>
    <x v="173"/>
    <s v="815329"/>
    <n v="193.31"/>
    <n v="193.31"/>
    <x v="4"/>
    <d v="2016-06-10T00:00:00"/>
    <x v="2"/>
    <n v="5011601"/>
    <m/>
    <m/>
  </r>
  <r>
    <s v="SpokCity"/>
    <x v="173"/>
    <s v="815361"/>
    <n v="187.13"/>
    <n v="187.13"/>
    <x v="4"/>
    <d v="2016-06-10T00:00:00"/>
    <x v="2"/>
    <n v="5011588"/>
    <m/>
    <m/>
  </r>
  <r>
    <s v="SpokCity"/>
    <x v="173"/>
    <s v="815363"/>
    <n v="202.57"/>
    <n v="202.57"/>
    <x v="4"/>
    <d v="2016-06-10T00:00:00"/>
    <x v="2"/>
    <n v="5011588"/>
    <m/>
    <m/>
  </r>
  <r>
    <s v="SpokCity"/>
    <x v="173"/>
    <s v="815369"/>
    <n v="144.21"/>
    <n v="144.21"/>
    <x v="4"/>
    <d v="2016-06-10T00:00:00"/>
    <x v="2"/>
    <n v="5011588"/>
    <m/>
    <m/>
  </r>
  <r>
    <s v="SpokCity"/>
    <x v="173"/>
    <s v="815544"/>
    <n v="229.75"/>
    <n v="229.75"/>
    <x v="4"/>
    <d v="2016-06-13T00:00:00"/>
    <x v="2"/>
    <n v="5011588"/>
    <m/>
    <m/>
  </r>
  <r>
    <s v="SpokCity"/>
    <x v="173"/>
    <s v="815547"/>
    <n v="184.97"/>
    <n v="184.97"/>
    <x v="4"/>
    <d v="2016-06-13T00:00:00"/>
    <x v="2"/>
    <n v="5011588"/>
    <m/>
    <m/>
  </r>
  <r>
    <s v="SpokCity"/>
    <x v="173"/>
    <s v="815553"/>
    <n v="187.13"/>
    <n v="187.13"/>
    <x v="4"/>
    <d v="2016-06-13T00:00:00"/>
    <x v="2"/>
    <n v="5011588"/>
    <m/>
    <m/>
  </r>
  <r>
    <s v="SpokCity"/>
    <x v="173"/>
    <s v="815621"/>
    <n v="262.48"/>
    <n v="262.48"/>
    <x v="4"/>
    <d v="2016-06-14T00:00:00"/>
    <x v="2"/>
    <n v="5011588"/>
    <m/>
    <m/>
  </r>
  <r>
    <s v="SpokCity"/>
    <x v="173"/>
    <s v="815644"/>
    <n v="88.01"/>
    <n v="88.01"/>
    <x v="4"/>
    <d v="2016-06-14T00:00:00"/>
    <x v="2"/>
    <n v="5011588"/>
    <m/>
    <m/>
  </r>
  <r>
    <s v="SpokCity"/>
    <x v="173"/>
    <s v="815653"/>
    <n v="110.86"/>
    <n v="110.86"/>
    <x v="4"/>
    <d v="2016-06-15T00:00:00"/>
    <x v="2"/>
    <n v="5011588"/>
    <m/>
    <m/>
  </r>
  <r>
    <s v="SpokCity"/>
    <x v="173"/>
    <s v="815672"/>
    <n v="164.9"/>
    <n v="164.9"/>
    <x v="4"/>
    <d v="2016-06-15T00:00:00"/>
    <x v="2"/>
    <n v="5011588"/>
    <m/>
    <m/>
  </r>
  <r>
    <s v="SpokCity"/>
    <x v="173"/>
    <s v="815799"/>
    <n v="201.96"/>
    <n v="201.96"/>
    <x v="4"/>
    <d v="2016-06-16T00:00:00"/>
    <x v="2"/>
    <n v="5011588"/>
    <m/>
    <m/>
  </r>
  <r>
    <s v="SpokCity"/>
    <x v="173"/>
    <s v="815803"/>
    <n v="194.85"/>
    <n v="194.85"/>
    <x v="4"/>
    <d v="2016-06-16T00:00:00"/>
    <x v="2"/>
    <n v="5011588"/>
    <m/>
    <m/>
  </r>
  <r>
    <s v="COUNTY"/>
    <x v="173"/>
    <s v="815874"/>
    <n v="61.14"/>
    <n v="61.14"/>
    <x v="4"/>
    <d v="2016-06-17T00:00:00"/>
    <x v="2"/>
    <n v="5011601"/>
    <m/>
    <m/>
  </r>
  <r>
    <s v="SpokCity"/>
    <x v="173"/>
    <s v="815889"/>
    <n v="231.91"/>
    <n v="231.91"/>
    <x v="4"/>
    <d v="2016-06-20T00:00:00"/>
    <x v="2"/>
    <n v="5011588"/>
    <m/>
    <m/>
  </r>
  <r>
    <s v="SpokCity"/>
    <x v="173"/>
    <s v="815894"/>
    <n v="231.91"/>
    <n v="231.91"/>
    <x v="4"/>
    <d v="2016-06-20T00:00:00"/>
    <x v="2"/>
    <n v="5011588"/>
    <m/>
    <m/>
  </r>
  <r>
    <s v="SpokCity"/>
    <x v="173"/>
    <s v="815954"/>
    <n v="246.11"/>
    <n v="246.11"/>
    <x v="4"/>
    <d v="2016-06-20T00:00:00"/>
    <x v="2"/>
    <n v="5011588"/>
    <m/>
    <m/>
  </r>
  <r>
    <s v="SpokCity"/>
    <x v="173"/>
    <s v="816225"/>
    <n v="206.9"/>
    <n v="206.9"/>
    <x v="4"/>
    <d v="2016-06-20T00:00:00"/>
    <x v="2"/>
    <n v="5011588"/>
    <m/>
    <m/>
  </r>
  <r>
    <s v="COUNTY"/>
    <x v="173"/>
    <s v="816429"/>
    <n v="172.62"/>
    <n v="172.62"/>
    <x v="4"/>
    <d v="2016-06-21T00:00:00"/>
    <x v="2"/>
    <n v="5013798"/>
    <m/>
    <m/>
  </r>
  <r>
    <s v="SpokCity"/>
    <x v="173"/>
    <s v="816868"/>
    <n v="135.87"/>
    <n v="135.87"/>
    <x v="4"/>
    <d v="2016-06-21T00:00:00"/>
    <x v="2"/>
    <n v="5011588"/>
    <m/>
    <m/>
  </r>
  <r>
    <s v="SpokCity"/>
    <x v="173"/>
    <s v="816886"/>
    <n v="160.88"/>
    <n v="160.88"/>
    <x v="4"/>
    <d v="2016-06-21T00:00:00"/>
    <x v="2"/>
    <n v="5011588"/>
    <m/>
    <m/>
  </r>
  <r>
    <s v="SpokCity"/>
    <x v="173"/>
    <s v="816935"/>
    <n v="142.97"/>
    <n v="142.97"/>
    <x v="4"/>
    <d v="2016-06-22T00:00:00"/>
    <x v="2"/>
    <n v="5011588"/>
    <m/>
    <m/>
  </r>
  <r>
    <s v="COUNTY"/>
    <x v="173"/>
    <s v="817060"/>
    <n v="142.05000000000001"/>
    <n v="142.05000000000001"/>
    <x v="4"/>
    <d v="2016-06-23T00:00:00"/>
    <x v="2"/>
    <n v="5011601"/>
    <m/>
    <m/>
  </r>
  <r>
    <s v="SpokCity"/>
    <x v="173"/>
    <s v="817062"/>
    <n v="172.31"/>
    <n v="172.31"/>
    <x v="4"/>
    <d v="2016-06-23T00:00:00"/>
    <x v="2"/>
    <n v="5011588"/>
    <m/>
    <m/>
  </r>
  <r>
    <s v="SpokCity"/>
    <x v="173"/>
    <s v="817105"/>
    <n v="170.46"/>
    <n v="170.46"/>
    <x v="4"/>
    <d v="2016-06-24T00:00:00"/>
    <x v="2"/>
    <n v="5011588"/>
    <m/>
    <m/>
  </r>
  <r>
    <s v="SpokCity"/>
    <x v="173"/>
    <s v="817182"/>
    <n v="172.31"/>
    <n v="172.31"/>
    <x v="4"/>
    <d v="2016-06-27T00:00:00"/>
    <x v="2"/>
    <n v="5011588"/>
    <m/>
    <m/>
  </r>
  <r>
    <s v="SpokCity"/>
    <x v="173"/>
    <s v="817190"/>
    <n v="197.32"/>
    <n v="197.32"/>
    <x v="4"/>
    <d v="2016-06-27T00:00:00"/>
    <x v="2"/>
    <n v="5011588"/>
    <m/>
    <m/>
  </r>
  <r>
    <s v="COUNTY"/>
    <x v="173"/>
    <s v="817366"/>
    <n v="209.37"/>
    <n v="209.37"/>
    <x v="4"/>
    <d v="2016-06-29T00:00:00"/>
    <x v="2"/>
    <n v="5011601"/>
    <m/>
    <m/>
  </r>
  <r>
    <s v="COUNTY"/>
    <x v="173"/>
    <s v="827304"/>
    <n v="213.07"/>
    <n v="213.07"/>
    <x v="4"/>
    <d v="2016-07-05T00:00:00"/>
    <x v="3"/>
    <n v="5011601"/>
    <m/>
    <m/>
  </r>
  <r>
    <s v="SpokCity"/>
    <x v="173"/>
    <s v="827386"/>
    <n v="280.7"/>
    <n v="280.7"/>
    <x v="4"/>
    <d v="2016-07-05T00:00:00"/>
    <x v="3"/>
    <n v="5011588"/>
    <m/>
    <m/>
  </r>
  <r>
    <s v="SpokCity"/>
    <x v="173"/>
    <s v="827388"/>
    <n v="345.24"/>
    <n v="345.24"/>
    <x v="4"/>
    <d v="2016-07-05T00:00:00"/>
    <x v="3"/>
    <n v="5011588"/>
    <m/>
    <m/>
  </r>
  <r>
    <s v="SpokCity"/>
    <x v="173"/>
    <s v="827712"/>
    <n v="306.95"/>
    <n v="306.95"/>
    <x v="4"/>
    <d v="2016-07-05T00:00:00"/>
    <x v="3"/>
    <n v="5011588"/>
    <m/>
    <m/>
  </r>
  <r>
    <s v="SpokCity"/>
    <x v="173"/>
    <s v="828449"/>
    <n v="289.04000000000002"/>
    <n v="289.04000000000002"/>
    <x v="4"/>
    <d v="2016-07-06T00:00:00"/>
    <x v="3"/>
    <n v="5011588"/>
    <m/>
    <m/>
  </r>
  <r>
    <s v="SpokCity"/>
    <x v="173"/>
    <s v="828451"/>
    <n v="285.95"/>
    <n v="285.95"/>
    <x v="4"/>
    <d v="2016-07-06T00:00:00"/>
    <x v="3"/>
    <n v="5011588"/>
    <m/>
    <m/>
  </r>
  <r>
    <s v="SpokCity"/>
    <x v="173"/>
    <s v="828483"/>
    <n v="297.37"/>
    <n v="297.37"/>
    <x v="4"/>
    <d v="2016-07-06T00:00:00"/>
    <x v="3"/>
    <n v="5011588"/>
    <m/>
    <m/>
  </r>
  <r>
    <s v="SpokCity"/>
    <x v="173"/>
    <s v="828485"/>
    <n v="119.51"/>
    <n v="119.51"/>
    <x v="4"/>
    <d v="2016-07-06T00:00:00"/>
    <x v="3"/>
    <n v="5011588"/>
    <m/>
    <m/>
  </r>
  <r>
    <s v="SpokCity"/>
    <x v="173"/>
    <s v="828487"/>
    <n v="192.38"/>
    <n v="192.38"/>
    <x v="4"/>
    <d v="2016-07-06T00:00:00"/>
    <x v="3"/>
    <n v="5011588"/>
    <m/>
    <m/>
  </r>
  <r>
    <s v="SpokCity"/>
    <x v="173"/>
    <s v="828497"/>
    <n v="183.74"/>
    <n v="183.74"/>
    <x v="4"/>
    <d v="2016-07-07T00:00:00"/>
    <x v="3"/>
    <n v="5011588"/>
    <m/>
    <m/>
  </r>
  <r>
    <s v="SpokCity"/>
    <x v="173"/>
    <s v="828499"/>
    <n v="343.39"/>
    <n v="343.39"/>
    <x v="4"/>
    <d v="2016-07-07T00:00:00"/>
    <x v="3"/>
    <n v="5011588"/>
    <m/>
    <m/>
  </r>
  <r>
    <s v="SpokCity"/>
    <x v="173"/>
    <s v="828510"/>
    <n v="343.08"/>
    <n v="343.08"/>
    <x v="4"/>
    <d v="2016-07-07T00:00:00"/>
    <x v="3"/>
    <n v="5011588"/>
    <m/>
    <m/>
  </r>
  <r>
    <s v="COUNTY"/>
    <x v="173"/>
    <s v="829020"/>
    <n v="188.99"/>
    <n v="188.99"/>
    <x v="4"/>
    <d v="2016-07-11T00:00:00"/>
    <x v="3"/>
    <n v="5011601"/>
    <m/>
    <m/>
  </r>
  <r>
    <s v="SpokCity"/>
    <x v="173"/>
    <s v="829048"/>
    <n v="292.74"/>
    <n v="292.74"/>
    <x v="4"/>
    <d v="2016-07-12T00:00:00"/>
    <x v="3"/>
    <n v="5011588"/>
    <m/>
    <m/>
  </r>
  <r>
    <s v="SpokCity"/>
    <x v="173"/>
    <s v="829051"/>
    <n v="386.93"/>
    <n v="386.93"/>
    <x v="4"/>
    <d v="2016-07-12T00:00:00"/>
    <x v="3"/>
    <n v="5011588"/>
    <m/>
    <m/>
  </r>
  <r>
    <s v="SpokCity"/>
    <x v="173"/>
    <s v="829095"/>
    <n v="259.08"/>
    <n v="259.08"/>
    <x v="4"/>
    <d v="2016-07-12T00:00:00"/>
    <x v="3"/>
    <n v="5011588"/>
    <m/>
    <m/>
  </r>
  <r>
    <s v="SpokCity"/>
    <x v="173"/>
    <s v="829099"/>
    <n v="129.69999999999999"/>
    <n v="129.69999999999999"/>
    <x v="4"/>
    <d v="2016-07-12T00:00:00"/>
    <x v="3"/>
    <n v="5011588"/>
    <m/>
    <m/>
  </r>
  <r>
    <s v="SpokCity"/>
    <x v="173"/>
    <s v="829101"/>
    <n v="154.4"/>
    <n v="154.4"/>
    <x v="4"/>
    <d v="2016-07-12T00:00:00"/>
    <x v="3"/>
    <n v="5011588"/>
    <m/>
    <m/>
  </r>
  <r>
    <s v="SpokCity"/>
    <x v="173"/>
    <s v="829103"/>
    <n v="349.25"/>
    <n v="349.25"/>
    <x v="4"/>
    <d v="2016-07-12T00:00:00"/>
    <x v="3"/>
    <n v="5011588"/>
    <m/>
    <m/>
  </r>
  <r>
    <s v="SpokCity"/>
    <x v="173"/>
    <s v="829143"/>
    <n v="219.56"/>
    <n v="219.56"/>
    <x v="4"/>
    <d v="2016-07-13T00:00:00"/>
    <x v="3"/>
    <n v="5011588"/>
    <m/>
    <m/>
  </r>
  <r>
    <s v="SpokCity"/>
    <x v="173"/>
    <s v="829265"/>
    <n v="225.12"/>
    <n v="225.12"/>
    <x v="4"/>
    <d v="2016-07-14T00:00:00"/>
    <x v="3"/>
    <n v="5011588"/>
    <m/>
    <m/>
  </r>
  <r>
    <s v="COUNTY"/>
    <x v="173"/>
    <s v="830213"/>
    <n v="207.51"/>
    <n v="207.51"/>
    <x v="4"/>
    <d v="2016-07-18T00:00:00"/>
    <x v="3"/>
    <n v="5011601"/>
    <m/>
    <m/>
  </r>
  <r>
    <s v="SpokCity"/>
    <x v="173"/>
    <s v="830242"/>
    <n v="182.19"/>
    <n v="182.19"/>
    <x v="4"/>
    <d v="2016-07-18T00:00:00"/>
    <x v="3"/>
    <n v="5011588"/>
    <m/>
    <m/>
  </r>
  <r>
    <s v="SpokCity"/>
    <x v="173"/>
    <s v="830244"/>
    <n v="197.63"/>
    <n v="197.63"/>
    <x v="4"/>
    <d v="2016-07-18T00:00:00"/>
    <x v="3"/>
    <n v="5011588"/>
    <m/>
    <m/>
  </r>
  <r>
    <s v="SpokCity"/>
    <x v="173"/>
    <s v="830246"/>
    <n v="253.52"/>
    <n v="253.52"/>
    <x v="4"/>
    <d v="2016-07-18T00:00:00"/>
    <x v="3"/>
    <n v="5011588"/>
    <m/>
    <m/>
  </r>
  <r>
    <s v="SpokCity"/>
    <x v="173"/>
    <s v="826121"/>
    <n v="-231.91"/>
    <n v="231.91"/>
    <x v="4"/>
    <d v="2016-07-20T00:00:00"/>
    <x v="3"/>
    <n v="5011588"/>
    <m/>
    <m/>
  </r>
  <r>
    <s v="SpokCity"/>
    <x v="173"/>
    <s v="830323"/>
    <n v="304.17"/>
    <n v="304.17"/>
    <x v="4"/>
    <d v="2016-07-20T00:00:00"/>
    <x v="3"/>
    <n v="5011588"/>
    <m/>
    <m/>
  </r>
  <r>
    <s v="SpokCity"/>
    <x v="173"/>
    <s v="830363"/>
    <n v="98.51"/>
    <n v="98.51"/>
    <x v="4"/>
    <d v="2016-07-22T00:00:00"/>
    <x v="3"/>
    <n v="5011588"/>
    <m/>
    <m/>
  </r>
  <r>
    <s v="SpokCity"/>
    <x v="173"/>
    <s v="830369"/>
    <n v="155.94"/>
    <n v="155.94"/>
    <x v="4"/>
    <d v="2016-07-22T00:00:00"/>
    <x v="3"/>
    <n v="5011588"/>
    <m/>
    <m/>
  </r>
  <r>
    <s v="SpokCity"/>
    <x v="173"/>
    <s v="830371"/>
    <n v="199.79"/>
    <n v="199.79"/>
    <x v="4"/>
    <d v="2016-07-22T00:00:00"/>
    <x v="3"/>
    <n v="5011588"/>
    <m/>
    <m/>
  </r>
  <r>
    <s v="SpokCity"/>
    <x v="173"/>
    <s v="830373"/>
    <n v="293.67"/>
    <n v="293.67"/>
    <x v="4"/>
    <d v="2016-07-22T00:00:00"/>
    <x v="3"/>
    <n v="5011588"/>
    <m/>
    <m/>
  </r>
  <r>
    <s v="COUNTY"/>
    <x v="173"/>
    <s v="830389"/>
    <n v="159.65"/>
    <n v="159.65"/>
    <x v="4"/>
    <d v="2016-07-22T00:00:00"/>
    <x v="3"/>
    <n v="5011601"/>
    <m/>
    <m/>
  </r>
  <r>
    <s v="COUNTY"/>
    <x v="173"/>
    <s v="830429"/>
    <n v="183.43"/>
    <n v="183.43"/>
    <x v="4"/>
    <d v="2016-07-26T00:00:00"/>
    <x v="3"/>
    <n v="5011601"/>
    <m/>
    <m/>
  </r>
  <r>
    <s v="SpokCity"/>
    <x v="173"/>
    <s v="830501"/>
    <n v="183.43"/>
    <n v="183.43"/>
    <x v="4"/>
    <d v="2016-07-28T00:00:00"/>
    <x v="3"/>
    <n v="5011588"/>
    <m/>
    <m/>
  </r>
  <r>
    <s v="SpokCity"/>
    <x v="173"/>
    <s v="830821"/>
    <n v="189.29"/>
    <n v="189.29"/>
    <x v="4"/>
    <d v="2016-07-29T00:00:00"/>
    <x v="3"/>
    <n v="5011588"/>
    <m/>
    <m/>
  </r>
  <r>
    <s v="SpokCity"/>
    <x v="173"/>
    <s v="831082"/>
    <n v="135.56"/>
    <n v="135.56"/>
    <x v="4"/>
    <d v="2016-07-29T00:00:00"/>
    <x v="3"/>
    <n v="5011588"/>
    <m/>
    <m/>
  </r>
  <r>
    <s v="SpokCity"/>
    <x v="173"/>
    <s v="834128"/>
    <n v="146.06"/>
    <n v="146.06"/>
    <x v="4"/>
    <d v="2016-08-01T00:00:00"/>
    <x v="4"/>
    <n v="5011588"/>
    <m/>
    <m/>
  </r>
  <r>
    <s v="COUNTY"/>
    <x v="173"/>
    <s v="840093"/>
    <n v="187.75"/>
    <n v="187.75"/>
    <x v="4"/>
    <d v="2016-08-03T00:00:00"/>
    <x v="4"/>
    <n v="5011601"/>
    <m/>
    <m/>
  </r>
  <r>
    <s v="COUNTY"/>
    <x v="173"/>
    <s v="840410"/>
    <n v="109.62"/>
    <n v="109.62"/>
    <x v="4"/>
    <d v="2016-08-05T00:00:00"/>
    <x v="4"/>
    <n v="5011601"/>
    <m/>
    <m/>
  </r>
  <r>
    <s v="SpokCity"/>
    <x v="173"/>
    <s v="840424"/>
    <n v="199.48"/>
    <n v="199.48"/>
    <x v="4"/>
    <d v="2016-08-08T00:00:00"/>
    <x v="4"/>
    <n v="5011588"/>
    <m/>
    <m/>
  </r>
  <r>
    <s v="SpokCity"/>
    <x v="173"/>
    <s v="840426"/>
    <n v="253.22"/>
    <n v="253.22"/>
    <x v="4"/>
    <d v="2016-08-08T00:00:00"/>
    <x v="4"/>
    <n v="5011588"/>
    <m/>
    <m/>
  </r>
  <r>
    <s v="SpokCity"/>
    <x v="173"/>
    <s v="840444"/>
    <n v="227.89"/>
    <n v="227.89"/>
    <x v="4"/>
    <d v="2016-08-08T00:00:00"/>
    <x v="4"/>
    <n v="5011588"/>
    <m/>
    <m/>
  </r>
  <r>
    <s v="SpokCity"/>
    <x v="173"/>
    <s v="840464"/>
    <n v="192.38"/>
    <n v="192.38"/>
    <x v="4"/>
    <d v="2016-08-09T00:00:00"/>
    <x v="4"/>
    <n v="5011588"/>
    <m/>
    <m/>
  </r>
  <r>
    <s v="SpokCity"/>
    <x v="173"/>
    <s v="840466"/>
    <n v="117.96"/>
    <n v="117.96"/>
    <x v="4"/>
    <d v="2016-08-09T00:00:00"/>
    <x v="4"/>
    <n v="5011588"/>
    <m/>
    <m/>
  </r>
  <r>
    <s v="SpokCity"/>
    <x v="173"/>
    <s v="840492"/>
    <n v="155.94"/>
    <n v="155.94"/>
    <x v="4"/>
    <d v="2016-08-10T00:00:00"/>
    <x v="4"/>
    <n v="5011588"/>
    <m/>
    <m/>
  </r>
  <r>
    <s v="COUNTY"/>
    <x v="173"/>
    <s v="840501"/>
    <n v="177.25"/>
    <n v="177.25"/>
    <x v="4"/>
    <d v="2016-08-10T00:00:00"/>
    <x v="4"/>
    <n v="5011601"/>
    <m/>
    <m/>
  </r>
  <r>
    <s v="SpokCity"/>
    <x v="173"/>
    <s v="840505"/>
    <n v="192.07"/>
    <n v="192.07"/>
    <x v="4"/>
    <d v="2016-08-10T00:00:00"/>
    <x v="4"/>
    <n v="5011588"/>
    <m/>
    <m/>
  </r>
  <r>
    <s v="SpokCity"/>
    <x v="173"/>
    <s v="841717"/>
    <n v="164.28"/>
    <n v="164.28"/>
    <x v="4"/>
    <d v="2016-08-15T00:00:00"/>
    <x v="4"/>
    <n v="5011588"/>
    <m/>
    <m/>
  </r>
  <r>
    <s v="COUNTY"/>
    <x v="173"/>
    <s v="843341"/>
    <n v="208.13"/>
    <n v="208.13"/>
    <x v="4"/>
    <d v="2016-08-15T00:00:00"/>
    <x v="4"/>
    <n v="5011601"/>
    <m/>
    <m/>
  </r>
  <r>
    <s v="SpokCity"/>
    <x v="173"/>
    <s v="843431"/>
    <n v="201.96"/>
    <n v="201.96"/>
    <x v="4"/>
    <d v="2016-08-17T00:00:00"/>
    <x v="4"/>
    <n v="5011588"/>
    <m/>
    <m/>
  </r>
  <r>
    <s v="SpokCity"/>
    <x v="173"/>
    <s v="843444"/>
    <n v="237.16"/>
    <n v="237.16"/>
    <x v="4"/>
    <d v="2016-08-17T00:00:00"/>
    <x v="4"/>
    <n v="5011588"/>
    <m/>
    <m/>
  </r>
  <r>
    <s v="SpokCity"/>
    <x v="173"/>
    <s v="843504"/>
    <n v="149.46"/>
    <n v="149.46"/>
    <x v="4"/>
    <d v="2016-08-22T00:00:00"/>
    <x v="4"/>
    <n v="5011588"/>
    <m/>
    <m/>
  </r>
  <r>
    <s v="SpokCity"/>
    <x v="173"/>
    <s v="843524"/>
    <n v="155.02000000000001"/>
    <n v="155.02000000000001"/>
    <x v="4"/>
    <d v="2016-08-22T00:00:00"/>
    <x v="4"/>
    <n v="5011588"/>
    <m/>
    <m/>
  </r>
  <r>
    <s v="SpokCity"/>
    <x v="173"/>
    <s v="843605"/>
    <n v="179.41"/>
    <n v="179.41"/>
    <x v="4"/>
    <d v="2016-08-24T00:00:00"/>
    <x v="4"/>
    <n v="5011588"/>
    <m/>
    <m/>
  </r>
  <r>
    <s v="SpokCity"/>
    <x v="173"/>
    <s v="843610"/>
    <n v="178.8"/>
    <n v="178.8"/>
    <x v="4"/>
    <d v="2016-08-24T00:00:00"/>
    <x v="4"/>
    <n v="5011588"/>
    <m/>
    <m/>
  </r>
  <r>
    <s v="COUNTY"/>
    <x v="173"/>
    <s v="844118"/>
    <n v="187.13"/>
    <n v="187.13"/>
    <x v="4"/>
    <d v="2016-08-25T00:00:00"/>
    <x v="4"/>
    <n v="5011601"/>
    <m/>
    <m/>
  </r>
  <r>
    <s v="SpokCity"/>
    <x v="173"/>
    <s v="845207"/>
    <n v="76.27"/>
    <n v="76.27"/>
    <x v="4"/>
    <d v="2016-08-26T00:00:00"/>
    <x v="4"/>
    <n v="5011588"/>
    <m/>
    <m/>
  </r>
  <r>
    <s v="COUNTY"/>
    <x v="173"/>
    <s v="845205"/>
    <n v="179.72"/>
    <n v="179.72"/>
    <x v="4"/>
    <d v="2016-08-29T00:00:00"/>
    <x v="4"/>
    <n v="5011601"/>
    <m/>
    <m/>
  </r>
  <r>
    <s v="SpokCity"/>
    <x v="173"/>
    <s v="845211"/>
    <n v="209.98"/>
    <n v="209.98"/>
    <x v="4"/>
    <d v="2016-08-29T00:00:00"/>
    <x v="4"/>
    <n v="5011588"/>
    <m/>
    <m/>
  </r>
  <r>
    <s v="SpokCity"/>
    <x v="173"/>
    <s v="845216"/>
    <n v="249.2"/>
    <n v="249.2"/>
    <x v="4"/>
    <d v="2016-08-29T00:00:00"/>
    <x v="4"/>
    <n v="5011588"/>
    <m/>
    <m/>
  </r>
  <r>
    <s v="SpokCity"/>
    <x v="173"/>
    <s v="845240"/>
    <n v="126.61"/>
    <n v="126.61"/>
    <x v="4"/>
    <d v="2016-08-29T00:00:00"/>
    <x v="4"/>
    <n v="5011588"/>
    <m/>
    <m/>
  </r>
  <r>
    <s v="SpokCity"/>
    <x v="173"/>
    <s v="851953"/>
    <n v="-47.17"/>
    <n v="47.17"/>
    <x v="4"/>
    <d v="2016-09-01T00:00:00"/>
    <x v="5"/>
    <n v="5011588"/>
    <m/>
    <m/>
  </r>
  <r>
    <s v="SpokCity"/>
    <x v="173"/>
    <s v="851960"/>
    <n v="266.49"/>
    <n v="266.49"/>
    <x v="4"/>
    <d v="2016-09-01T00:00:00"/>
    <x v="5"/>
    <n v="5011588"/>
    <m/>
    <m/>
  </r>
  <r>
    <s v="SpokCity"/>
    <x v="173"/>
    <s v="853124"/>
    <n v="135.87"/>
    <n v="135.87"/>
    <x v="4"/>
    <d v="2016-09-01T00:00:00"/>
    <x v="5"/>
    <n v="5011588"/>
    <m/>
    <m/>
  </r>
  <r>
    <s v="SpokCity"/>
    <x v="173"/>
    <s v="853126"/>
    <n v="133.71"/>
    <n v="133.71"/>
    <x v="4"/>
    <d v="2016-09-01T00:00:00"/>
    <x v="5"/>
    <n v="5011588"/>
    <m/>
    <m/>
  </r>
  <r>
    <s v="SpokCity"/>
    <x v="173"/>
    <s v="853143"/>
    <n v="62.38"/>
    <n v="62.38"/>
    <x v="4"/>
    <d v="2016-09-01T00:00:00"/>
    <x v="5"/>
    <n v="5011588"/>
    <m/>
    <m/>
  </r>
  <r>
    <s v="SpokCity"/>
    <x v="173"/>
    <s v="853145"/>
    <n v="176.02"/>
    <n v="176.02"/>
    <x v="4"/>
    <d v="2016-09-01T00:00:00"/>
    <x v="5"/>
    <n v="5011588"/>
    <m/>
    <m/>
  </r>
  <r>
    <s v="COUNTY"/>
    <x v="173"/>
    <s v="853178"/>
    <n v="163.66"/>
    <n v="163.66"/>
    <x v="4"/>
    <d v="2016-09-02T00:00:00"/>
    <x v="5"/>
    <n v="5011601"/>
    <m/>
    <m/>
  </r>
  <r>
    <s v="SpokCity"/>
    <x v="173"/>
    <s v="853184"/>
    <n v="231.91"/>
    <n v="231.91"/>
    <x v="4"/>
    <d v="2016-09-02T00:00:00"/>
    <x v="5"/>
    <n v="5011588"/>
    <m/>
    <m/>
  </r>
  <r>
    <s v="COUNTY"/>
    <x v="173"/>
    <s v="853204"/>
    <n v="173.24"/>
    <n v="173.24"/>
    <x v="4"/>
    <d v="2016-09-06T00:00:00"/>
    <x v="5"/>
    <n v="5011601"/>
    <m/>
    <m/>
  </r>
  <r>
    <s v="SpokCity"/>
    <x v="173"/>
    <s v="853294"/>
    <n v="207.2"/>
    <n v="207.2"/>
    <x v="4"/>
    <d v="2016-09-09T00:00:00"/>
    <x v="5"/>
    <n v="5011588"/>
    <m/>
    <m/>
  </r>
  <r>
    <s v="COUNTY"/>
    <x v="173"/>
    <s v="853306"/>
    <n v="174.16"/>
    <n v="174.16"/>
    <x v="4"/>
    <d v="2016-09-09T00:00:00"/>
    <x v="5"/>
    <n v="5011601"/>
    <m/>
    <m/>
  </r>
  <r>
    <s v="SpokCity"/>
    <x v="173"/>
    <s v="855300"/>
    <n v="139.58000000000001"/>
    <n v="139.58000000000001"/>
    <x v="4"/>
    <d v="2016-09-12T00:00:00"/>
    <x v="5"/>
    <n v="5011588"/>
    <m/>
    <m/>
  </r>
  <r>
    <s v="SpokCity"/>
    <x v="173"/>
    <s v="855710"/>
    <n v="141.74"/>
    <n v="141.74"/>
    <x v="4"/>
    <d v="2016-09-13T00:00:00"/>
    <x v="5"/>
    <n v="5011588"/>
    <m/>
    <m/>
  </r>
  <r>
    <s v="COUNTY"/>
    <x v="173"/>
    <s v="856357"/>
    <n v="172.93"/>
    <n v="172.93"/>
    <x v="4"/>
    <d v="2016-09-14T00:00:00"/>
    <x v="5"/>
    <n v="5011601"/>
    <m/>
    <m/>
  </r>
  <r>
    <s v="SpokCity"/>
    <x v="173"/>
    <s v="856388"/>
    <n v="258.16000000000003"/>
    <n v="258.16000000000003"/>
    <x v="4"/>
    <d v="2016-09-15T00:00:00"/>
    <x v="5"/>
    <n v="5011588"/>
    <m/>
    <m/>
  </r>
  <r>
    <s v="SpokCity"/>
    <x v="173"/>
    <s v="856465"/>
    <n v="152.24"/>
    <n v="152.24"/>
    <x v="4"/>
    <d v="2016-09-16T00:00:00"/>
    <x v="5"/>
    <n v="5011588"/>
    <m/>
    <m/>
  </r>
  <r>
    <s v="SpokCity"/>
    <x v="173"/>
    <s v="858452"/>
    <n v="141.74"/>
    <n v="141.74"/>
    <x v="4"/>
    <d v="2016-09-21T00:00:00"/>
    <x v="5"/>
    <n v="5011588"/>
    <m/>
    <m/>
  </r>
  <r>
    <s v="SpokCity"/>
    <x v="173"/>
    <s v="858748"/>
    <n v="174.47"/>
    <n v="174.47"/>
    <x v="4"/>
    <d v="2016-09-22T00:00:00"/>
    <x v="5"/>
    <n v="5011588"/>
    <m/>
    <m/>
  </r>
  <r>
    <s v="SpokCity"/>
    <x v="173"/>
    <s v="858750"/>
    <n v="178.18"/>
    <n v="178.18"/>
    <x v="4"/>
    <d v="2016-09-22T00:00:00"/>
    <x v="5"/>
    <n v="5011588"/>
    <m/>
    <m/>
  </r>
  <r>
    <s v="SpokCity"/>
    <x v="173"/>
    <s v="858752"/>
    <n v="189.6"/>
    <n v="189.6"/>
    <x v="4"/>
    <d v="2016-09-22T00:00:00"/>
    <x v="5"/>
    <n v="5011588"/>
    <m/>
    <m/>
  </r>
  <r>
    <s v="SpokCity"/>
    <x v="173"/>
    <s v="860698"/>
    <n v="251.05"/>
    <n v="251.05"/>
    <x v="4"/>
    <d v="2016-09-29T00:00:00"/>
    <x v="5"/>
    <n v="5011588"/>
    <m/>
    <m/>
  </r>
  <r>
    <s v="SpokCity"/>
    <x v="173"/>
    <s v="860700"/>
    <n v="216.16"/>
    <n v="216.16"/>
    <x v="4"/>
    <d v="2016-09-29T00:00:00"/>
    <x v="5"/>
    <n v="5011588"/>
    <m/>
    <m/>
  </r>
  <r>
    <s v="COUNTY"/>
    <x v="173"/>
    <s v="860716"/>
    <n v="192.69"/>
    <n v="192.69"/>
    <x v="4"/>
    <d v="2016-09-30T00:00:00"/>
    <x v="5"/>
    <n v="5011601"/>
    <m/>
    <m/>
  </r>
  <r>
    <s v="SpokCity"/>
    <x v="173"/>
    <s v="860720"/>
    <n v="136.80000000000001"/>
    <n v="136.80000000000001"/>
    <x v="4"/>
    <d v="2016-09-30T00:00:00"/>
    <x v="5"/>
    <n v="5011588"/>
    <m/>
    <m/>
  </r>
  <r>
    <s v="SpokCity"/>
    <x v="173"/>
    <s v="860722"/>
    <n v="77.510000000000005"/>
    <n v="77.510000000000005"/>
    <x v="4"/>
    <d v="2016-09-30T00:00:00"/>
    <x v="5"/>
    <n v="5011588"/>
    <m/>
    <m/>
  </r>
  <r>
    <s v="SpokCity"/>
    <x v="173"/>
    <s v="866766"/>
    <n v="266.8"/>
    <n v="266.8"/>
    <x v="4"/>
    <d v="2016-10-03T00:00:00"/>
    <x v="6"/>
    <n v="5011588"/>
    <m/>
    <m/>
  </r>
  <r>
    <s v="COUNTY"/>
    <x v="173"/>
    <s v="866780"/>
    <n v="179.1"/>
    <n v="179.1"/>
    <x v="4"/>
    <d v="2016-10-03T00:00:00"/>
    <x v="6"/>
    <n v="5011601"/>
    <m/>
    <m/>
  </r>
  <r>
    <s v="SpokCity"/>
    <x v="173"/>
    <s v="866830"/>
    <n v="145.75"/>
    <n v="145.75"/>
    <x v="4"/>
    <d v="2016-10-04T00:00:00"/>
    <x v="6"/>
    <n v="5011588"/>
    <m/>
    <m/>
  </r>
  <r>
    <s v="SpokCity"/>
    <x v="173"/>
    <s v="866832"/>
    <n v="186.52"/>
    <n v="186.52"/>
    <x v="4"/>
    <d v="2016-10-04T00:00:00"/>
    <x v="6"/>
    <n v="5011588"/>
    <m/>
    <m/>
  </r>
  <r>
    <s v="SpokCity"/>
    <x v="173"/>
    <s v="866869"/>
    <n v="209.37"/>
    <n v="209.37"/>
    <x v="4"/>
    <d v="2016-10-06T00:00:00"/>
    <x v="6"/>
    <n v="5011588"/>
    <m/>
    <m/>
  </r>
  <r>
    <s v="COUNTY"/>
    <x v="173"/>
    <s v="866884"/>
    <n v="169.53"/>
    <n v="169.53"/>
    <x v="4"/>
    <d v="2016-10-06T00:00:00"/>
    <x v="6"/>
    <n v="5011601"/>
    <m/>
    <m/>
  </r>
  <r>
    <s v="SpokCity"/>
    <x v="173"/>
    <s v="866919"/>
    <n v="188.37"/>
    <n v="188.37"/>
    <x v="4"/>
    <d v="2016-10-07T00:00:00"/>
    <x v="6"/>
    <n v="5011588"/>
    <m/>
    <m/>
  </r>
  <r>
    <s v="COUNTY"/>
    <x v="173"/>
    <s v="869487"/>
    <n v="178.18"/>
    <n v="178.18"/>
    <x v="4"/>
    <d v="2016-10-10T00:00:00"/>
    <x v="6"/>
    <n v="5011601"/>
    <m/>
    <m/>
  </r>
  <r>
    <s v="COUNTY"/>
    <x v="173"/>
    <s v="869541"/>
    <n v="169.84"/>
    <n v="169.84"/>
    <x v="4"/>
    <d v="2016-10-11T00:00:00"/>
    <x v="6"/>
    <n v="5013798"/>
    <m/>
    <m/>
  </r>
  <r>
    <s v="COUNTY"/>
    <x v="173"/>
    <s v="869572"/>
    <n v="172.62"/>
    <n v="172.62"/>
    <x v="4"/>
    <d v="2016-10-12T00:00:00"/>
    <x v="6"/>
    <n v="5011601"/>
    <m/>
    <m/>
  </r>
  <r>
    <s v="SpokCity"/>
    <x v="173"/>
    <s v="869589"/>
    <n v="131.86000000000001"/>
    <n v="131.86000000000001"/>
    <x v="4"/>
    <d v="2016-10-13T00:00:00"/>
    <x v="6"/>
    <n v="5011588"/>
    <m/>
    <m/>
  </r>
  <r>
    <s v="SpokCity"/>
    <x v="173"/>
    <s v="869591"/>
    <n v="244.88"/>
    <n v="244.88"/>
    <x v="4"/>
    <d v="2016-10-13T00:00:00"/>
    <x v="6"/>
    <n v="5011588"/>
    <m/>
    <m/>
  </r>
  <r>
    <s v="SpokCity"/>
    <x v="173"/>
    <s v="869605"/>
    <n v="219.56"/>
    <n v="219.56"/>
    <x v="4"/>
    <d v="2016-10-13T00:00:00"/>
    <x v="6"/>
    <n v="5011588"/>
    <m/>
    <m/>
  </r>
  <r>
    <s v="COUNTY"/>
    <x v="173"/>
    <s v="869652"/>
    <n v="182.5"/>
    <n v="182.5"/>
    <x v="4"/>
    <d v="2016-10-17T00:00:00"/>
    <x v="6"/>
    <n v="5011601"/>
    <m/>
    <m/>
  </r>
  <r>
    <s v="COUNTY"/>
    <x v="173"/>
    <s v="869667"/>
    <n v="175.09"/>
    <n v="175.09"/>
    <x v="4"/>
    <d v="2016-10-18T00:00:00"/>
    <x v="6"/>
    <n v="5013798"/>
    <m/>
    <m/>
  </r>
  <r>
    <s v="SpokCity"/>
    <x v="173"/>
    <s v="869687"/>
    <n v="163.05000000000001"/>
    <n v="163.05000000000001"/>
    <x v="4"/>
    <d v="2016-10-18T00:00:00"/>
    <x v="6"/>
    <n v="5011588"/>
    <m/>
    <m/>
  </r>
  <r>
    <s v="SpokCity"/>
    <x v="173"/>
    <s v="869715"/>
    <n v="244.26"/>
    <n v="244.26"/>
    <x v="4"/>
    <d v="2016-10-19T00:00:00"/>
    <x v="6"/>
    <n v="5011588"/>
    <m/>
    <m/>
  </r>
  <r>
    <s v="SpokCity"/>
    <x v="173"/>
    <s v="869717"/>
    <n v="160.58000000000001"/>
    <n v="160.58000000000001"/>
    <x v="4"/>
    <d v="2016-10-19T00:00:00"/>
    <x v="6"/>
    <n v="5011588"/>
    <m/>
    <m/>
  </r>
  <r>
    <s v="SpokCity"/>
    <x v="173"/>
    <s v="871021"/>
    <n v="174.16"/>
    <n v="174.16"/>
    <x v="4"/>
    <d v="2016-10-20T00:00:00"/>
    <x v="6"/>
    <n v="5011588"/>
    <m/>
    <m/>
  </r>
  <r>
    <s v="SpokCity"/>
    <x v="173"/>
    <s v="871023"/>
    <n v="321.14999999999998"/>
    <n v="321.14999999999998"/>
    <x v="4"/>
    <d v="2016-10-20T00:00:00"/>
    <x v="6"/>
    <n v="5011588"/>
    <m/>
    <m/>
  </r>
  <r>
    <s v="SpokCity"/>
    <x v="173"/>
    <s v="871093"/>
    <n v="139.58000000000001"/>
    <n v="139.58000000000001"/>
    <x v="4"/>
    <d v="2016-10-20T00:00:00"/>
    <x v="6"/>
    <n v="5011588"/>
    <m/>
    <m/>
  </r>
  <r>
    <s v="COUNTY"/>
    <x v="173"/>
    <s v="871136"/>
    <n v="181.57"/>
    <n v="181.57"/>
    <x v="4"/>
    <d v="2016-10-21T00:00:00"/>
    <x v="6"/>
    <n v="5011601"/>
    <m/>
    <m/>
  </r>
  <r>
    <s v="SpokCity"/>
    <x v="173"/>
    <s v="872729"/>
    <n v="214.92"/>
    <n v="214.92"/>
    <x v="4"/>
    <d v="2016-10-24T00:00:00"/>
    <x v="6"/>
    <n v="5011588"/>
    <m/>
    <m/>
  </r>
  <r>
    <s v="SpokCity"/>
    <x v="173"/>
    <s v="872731"/>
    <n v="175.71"/>
    <n v="175.71"/>
    <x v="4"/>
    <d v="2016-10-24T00:00:00"/>
    <x v="6"/>
    <n v="5011588"/>
    <m/>
    <m/>
  </r>
  <r>
    <s v="SpokCity"/>
    <x v="173"/>
    <s v="872733"/>
    <n v="211.84"/>
    <n v="211.84"/>
    <x v="4"/>
    <d v="2016-10-24T00:00:00"/>
    <x v="6"/>
    <n v="5011588"/>
    <m/>
    <m/>
  </r>
  <r>
    <s v="COUNTY"/>
    <x v="173"/>
    <s v="872742"/>
    <n v="163.66"/>
    <n v="163.66"/>
    <x v="4"/>
    <d v="2016-10-24T00:00:00"/>
    <x v="6"/>
    <n v="5011601"/>
    <m/>
    <m/>
  </r>
  <r>
    <s v="SpokCity"/>
    <x v="173"/>
    <s v="872900"/>
    <n v="106.54"/>
    <n v="106.54"/>
    <x v="4"/>
    <d v="2016-10-28T00:00:00"/>
    <x v="6"/>
    <n v="5011588"/>
    <m/>
    <m/>
  </r>
  <r>
    <s v="COUNTY"/>
    <x v="173"/>
    <s v="872925"/>
    <n v="161.19"/>
    <n v="161.19"/>
    <x v="4"/>
    <d v="2016-10-28T00:00:00"/>
    <x v="6"/>
    <n v="5011601"/>
    <m/>
    <m/>
  </r>
  <r>
    <s v="COUNTY"/>
    <x v="173"/>
    <s v="874685"/>
    <n v="50.03"/>
    <n v="50.03"/>
    <x v="4"/>
    <d v="2016-10-31T00:00:00"/>
    <x v="6"/>
    <n v="5011601"/>
    <m/>
    <m/>
  </r>
  <r>
    <s v="SpokCity"/>
    <x v="173"/>
    <s v="874778"/>
    <n v="151"/>
    <n v="151"/>
    <x v="4"/>
    <d v="2016-10-31T00:00:00"/>
    <x v="6"/>
    <n v="5011588"/>
    <m/>
    <m/>
  </r>
  <r>
    <s v="SpokCity"/>
    <x v="173"/>
    <s v="878954"/>
    <n v="253.52"/>
    <n v="253.52"/>
    <x v="4"/>
    <d v="2016-11-01T00:00:00"/>
    <x v="7"/>
    <n v="5011588"/>
    <m/>
    <m/>
  </r>
  <r>
    <s v="SpokCity"/>
    <x v="173"/>
    <s v="878960"/>
    <n v="261.86"/>
    <n v="261.86"/>
    <x v="4"/>
    <d v="2016-11-01T00:00:00"/>
    <x v="7"/>
    <n v="5011588"/>
    <m/>
    <m/>
  </r>
  <r>
    <s v="SpokCity"/>
    <x v="173"/>
    <s v="878973"/>
    <n v="238.7"/>
    <n v="238.7"/>
    <x v="4"/>
    <d v="2016-11-01T00:00:00"/>
    <x v="7"/>
    <n v="5011588"/>
    <m/>
    <m/>
  </r>
  <r>
    <s v="SpokCity"/>
    <x v="173"/>
    <s v="879697"/>
    <n v="186.21"/>
    <n v="186.21"/>
    <x v="4"/>
    <d v="2016-11-02T00:00:00"/>
    <x v="7"/>
    <n v="5011588"/>
    <m/>
    <m/>
  </r>
  <r>
    <s v="SpokCity"/>
    <x v="173"/>
    <s v="879699"/>
    <n v="118.27"/>
    <n v="118.27"/>
    <x v="4"/>
    <d v="2016-11-02T00:00:00"/>
    <x v="7"/>
    <n v="5011588"/>
    <m/>
    <m/>
  </r>
  <r>
    <s v="SpokCity"/>
    <x v="173"/>
    <s v="879701"/>
    <n v="85.85"/>
    <n v="85.85"/>
    <x v="4"/>
    <d v="2016-11-02T00:00:00"/>
    <x v="7"/>
    <n v="5011588"/>
    <m/>
    <m/>
  </r>
  <r>
    <s v="COUNTY"/>
    <x v="173"/>
    <s v="879705"/>
    <n v="173.24"/>
    <n v="173.24"/>
    <x v="4"/>
    <d v="2016-11-02T00:00:00"/>
    <x v="7"/>
    <n v="5013798"/>
    <m/>
    <m/>
  </r>
  <r>
    <s v="SpokCity"/>
    <x v="173"/>
    <s v="879812"/>
    <n v="177.25"/>
    <n v="177.25"/>
    <x v="4"/>
    <d v="2016-11-07T00:00:00"/>
    <x v="7"/>
    <n v="5011588"/>
    <m/>
    <m/>
  </r>
  <r>
    <s v="SpokCity"/>
    <x v="173"/>
    <s v="879814"/>
    <n v="139.58000000000001"/>
    <n v="139.58000000000001"/>
    <x v="4"/>
    <d v="2016-11-07T00:00:00"/>
    <x v="7"/>
    <n v="5011588"/>
    <m/>
    <m/>
  </r>
  <r>
    <s v="SpokCity"/>
    <x v="173"/>
    <s v="879816"/>
    <n v="108.08"/>
    <n v="108.08"/>
    <x v="4"/>
    <d v="2016-11-07T00:00:00"/>
    <x v="7"/>
    <n v="5011588"/>
    <m/>
    <m/>
  </r>
  <r>
    <s v="SpokCity"/>
    <x v="173"/>
    <s v="879818"/>
    <n v="163.66"/>
    <n v="163.66"/>
    <x v="4"/>
    <d v="2016-11-07T00:00:00"/>
    <x v="7"/>
    <n v="5011588"/>
    <m/>
    <m/>
  </r>
  <r>
    <s v="SpokCity"/>
    <x v="173"/>
    <s v="880511"/>
    <n v="154.4"/>
    <n v="154.4"/>
    <x v="4"/>
    <d v="2016-11-09T00:00:00"/>
    <x v="7"/>
    <n v="5011588"/>
    <m/>
    <m/>
  </r>
  <r>
    <s v="SpokCity"/>
    <x v="173"/>
    <s v="880727"/>
    <n v="169.53"/>
    <n v="169.53"/>
    <x v="4"/>
    <d v="2016-11-11T00:00:00"/>
    <x v="7"/>
    <n v="5011588"/>
    <m/>
    <m/>
  </r>
  <r>
    <s v="SpokCity"/>
    <x v="173"/>
    <s v="880729"/>
    <n v="142.36000000000001"/>
    <n v="142.36000000000001"/>
    <x v="4"/>
    <d v="2016-11-11T00:00:00"/>
    <x v="7"/>
    <n v="5011588"/>
    <m/>
    <m/>
  </r>
  <r>
    <s v="SpokCity"/>
    <x v="173"/>
    <s v="880731"/>
    <n v="125.06"/>
    <n v="125.06"/>
    <x v="4"/>
    <d v="2016-11-11T00:00:00"/>
    <x v="7"/>
    <n v="5011588"/>
    <m/>
    <m/>
  </r>
  <r>
    <s v="COUNTY"/>
    <x v="173"/>
    <s v="881228"/>
    <n v="127.53"/>
    <n v="127.53"/>
    <x v="4"/>
    <d v="2016-11-11T00:00:00"/>
    <x v="7"/>
    <n v="5013798"/>
    <m/>
    <m/>
  </r>
  <r>
    <s v="SpokCity"/>
    <x v="173"/>
    <s v="880733"/>
    <n v="124.14"/>
    <n v="124.14"/>
    <x v="4"/>
    <d v="2016-11-14T00:00:00"/>
    <x v="7"/>
    <n v="5011588"/>
    <m/>
    <m/>
  </r>
  <r>
    <s v="SpokCity"/>
    <x v="173"/>
    <s v="880758"/>
    <n v="126.3"/>
    <n v="126.3"/>
    <x v="4"/>
    <d v="2016-11-14T00:00:00"/>
    <x v="7"/>
    <n v="5011588"/>
    <m/>
    <m/>
  </r>
  <r>
    <s v="COUNTY"/>
    <x v="173"/>
    <s v="881203"/>
    <n v="176.32"/>
    <n v="176.32"/>
    <x v="4"/>
    <d v="2016-11-14T00:00:00"/>
    <x v="7"/>
    <n v="5011601"/>
    <m/>
    <m/>
  </r>
  <r>
    <s v="SpokCity"/>
    <x v="173"/>
    <s v="881244"/>
    <n v="106.23"/>
    <n v="106.23"/>
    <x v="4"/>
    <d v="2016-11-16T00:00:00"/>
    <x v="7"/>
    <n v="5011588"/>
    <m/>
    <m/>
  </r>
  <r>
    <s v="SpokCity"/>
    <x v="173"/>
    <s v="883538"/>
    <n v="157.80000000000001"/>
    <n v="157.80000000000001"/>
    <x v="4"/>
    <d v="2016-11-17T00:00:00"/>
    <x v="7"/>
    <n v="5011588"/>
    <m/>
    <m/>
  </r>
  <r>
    <s v="SpokCity"/>
    <x v="173"/>
    <s v="883540"/>
    <n v="176.94"/>
    <n v="176.94"/>
    <x v="4"/>
    <d v="2016-11-17T00:00:00"/>
    <x v="7"/>
    <n v="5011588"/>
    <m/>
    <m/>
  </r>
  <r>
    <s v="SpokCity"/>
    <x v="173"/>
    <s v="886432"/>
    <n v="167.37"/>
    <n v="167.37"/>
    <x v="4"/>
    <d v="2016-11-21T00:00:00"/>
    <x v="7"/>
    <n v="5011588"/>
    <m/>
    <m/>
  </r>
  <r>
    <s v="SpokCity"/>
    <x v="173"/>
    <s v="886434"/>
    <n v="260.63"/>
    <n v="260.63"/>
    <x v="4"/>
    <d v="2016-11-21T00:00:00"/>
    <x v="7"/>
    <n v="5011588"/>
    <m/>
    <m/>
  </r>
  <r>
    <s v="SpokCity"/>
    <x v="173"/>
    <s v="886582"/>
    <n v="180.03"/>
    <n v="180.03"/>
    <x v="4"/>
    <d v="2016-11-21T00:00:00"/>
    <x v="7"/>
    <n v="5011588"/>
    <m/>
    <m/>
  </r>
  <r>
    <s v="COUNTY"/>
    <x v="173"/>
    <s v="886599"/>
    <n v="202.88"/>
    <n v="202.88"/>
    <x v="4"/>
    <d v="2016-11-22T00:00:00"/>
    <x v="7"/>
    <n v="5011601"/>
    <m/>
    <m/>
  </r>
  <r>
    <s v="COUNTY"/>
    <x v="173"/>
    <s v="886601"/>
    <n v="161.5"/>
    <n v="161.5"/>
    <x v="4"/>
    <d v="2016-11-22T00:00:00"/>
    <x v="7"/>
    <n v="5013798"/>
    <m/>
    <m/>
  </r>
  <r>
    <s v="COUNTY"/>
    <x v="173"/>
    <s v="886724"/>
    <n v="177.56"/>
    <n v="177.56"/>
    <x v="4"/>
    <d v="2016-11-25T00:00:00"/>
    <x v="7"/>
    <n v="5011601"/>
    <m/>
    <m/>
  </r>
  <r>
    <s v="SpokCity"/>
    <x v="173"/>
    <s v="886736"/>
    <n v="87.08"/>
    <n v="87.08"/>
    <x v="4"/>
    <d v="2016-11-25T00:00:00"/>
    <x v="7"/>
    <n v="5011588"/>
    <m/>
    <m/>
  </r>
  <r>
    <s v="SpokCity"/>
    <x v="173"/>
    <s v="887052"/>
    <n v="126.3"/>
    <n v="126.3"/>
    <x v="4"/>
    <d v="2016-11-28T00:00:00"/>
    <x v="7"/>
    <n v="5011588"/>
    <m/>
    <m/>
  </r>
  <r>
    <s v="SpokCity"/>
    <x v="173"/>
    <s v="888427"/>
    <n v="184.04"/>
    <n v="184.04"/>
    <x v="4"/>
    <d v="2016-11-30T00:00:00"/>
    <x v="7"/>
    <n v="5011588"/>
    <m/>
    <m/>
  </r>
  <r>
    <s v="SpokCity"/>
    <x v="173"/>
    <s v="888433"/>
    <n v="125.99"/>
    <n v="125.99"/>
    <x v="4"/>
    <d v="2016-11-30T00:00:00"/>
    <x v="7"/>
    <n v="5011588"/>
    <m/>
    <m/>
  </r>
  <r>
    <s v="COUNTY"/>
    <x v="173"/>
    <s v="891459"/>
    <n v="183.43"/>
    <n v="183.43"/>
    <x v="4"/>
    <d v="2016-12-01T00:00:00"/>
    <x v="8"/>
    <n v="5011601"/>
    <m/>
    <m/>
  </r>
  <r>
    <s v="SpokCity"/>
    <x v="173"/>
    <s v="891820"/>
    <n v="126.61"/>
    <n v="126.61"/>
    <x v="4"/>
    <d v="2016-12-01T00:00:00"/>
    <x v="8"/>
    <n v="5011588"/>
    <m/>
    <m/>
  </r>
  <r>
    <s v="COUNTY"/>
    <x v="173"/>
    <s v="891845"/>
    <n v="144.21"/>
    <n v="144.21"/>
    <x v="4"/>
    <d v="2016-12-02T00:00:00"/>
    <x v="8"/>
    <n v="5011601"/>
    <m/>
    <m/>
  </r>
  <r>
    <s v="SpokCity"/>
    <x v="173"/>
    <s v="891851"/>
    <n v="168.6"/>
    <n v="168.6"/>
    <x v="4"/>
    <d v="2016-12-05T00:00:00"/>
    <x v="8"/>
    <n v="5011588"/>
    <m/>
    <m/>
  </r>
  <r>
    <s v="SpokCity"/>
    <x v="173"/>
    <s v="891879"/>
    <n v="218.32"/>
    <n v="218.32"/>
    <x v="4"/>
    <d v="2016-12-05T00:00:00"/>
    <x v="8"/>
    <n v="5011588"/>
    <m/>
    <m/>
  </r>
  <r>
    <s v="SpokCity"/>
    <x v="173"/>
    <s v="891881"/>
    <n v="180.65"/>
    <n v="180.65"/>
    <x v="4"/>
    <d v="2016-12-05T00:00:00"/>
    <x v="8"/>
    <n v="5011588"/>
    <m/>
    <m/>
  </r>
  <r>
    <s v="SpokCity"/>
    <x v="173"/>
    <s v="891897"/>
    <n v="344.93"/>
    <n v="344.93"/>
    <x v="4"/>
    <d v="2016-12-06T00:00:00"/>
    <x v="8"/>
    <n v="5011588"/>
    <m/>
    <m/>
  </r>
  <r>
    <s v="SpokCity"/>
    <x v="173"/>
    <s v="891955"/>
    <n v="143.28"/>
    <n v="143.28"/>
    <x v="4"/>
    <d v="2016-12-08T00:00:00"/>
    <x v="8"/>
    <n v="5011588"/>
    <m/>
    <m/>
  </r>
  <r>
    <s v="COUNTY"/>
    <x v="173"/>
    <s v="891963"/>
    <n v="173.55"/>
    <n v="173.55"/>
    <x v="4"/>
    <d v="2016-12-08T00:00:00"/>
    <x v="8"/>
    <n v="5011601"/>
    <m/>
    <m/>
  </r>
  <r>
    <s v="SpokCity"/>
    <x v="173"/>
    <s v="893199"/>
    <n v="263.72000000000003"/>
    <n v="263.72000000000003"/>
    <x v="4"/>
    <d v="2016-12-12T00:00:00"/>
    <x v="8"/>
    <n v="5011588"/>
    <m/>
    <m/>
  </r>
  <r>
    <s v="COUNTY"/>
    <x v="173"/>
    <s v="894201"/>
    <n v="157.18"/>
    <n v="157.18"/>
    <x v="4"/>
    <d v="2016-12-13T00:00:00"/>
    <x v="8"/>
    <n v="5011601"/>
    <m/>
    <m/>
  </r>
  <r>
    <s v="SpokCity"/>
    <x v="173"/>
    <s v="894207"/>
    <n v="134.33000000000001"/>
    <n v="134.33000000000001"/>
    <x v="4"/>
    <d v="2016-12-14T00:00:00"/>
    <x v="8"/>
    <n v="5011588"/>
    <m/>
    <m/>
  </r>
  <r>
    <s v="SpokCity"/>
    <x v="173"/>
    <s v="894209"/>
    <n v="267.42"/>
    <n v="267.42"/>
    <x v="4"/>
    <d v="2016-12-14T00:00:00"/>
    <x v="8"/>
    <n v="5011588"/>
    <m/>
    <m/>
  </r>
  <r>
    <s v="SpokCity"/>
    <x v="173"/>
    <s v="894246"/>
    <n v="189.29"/>
    <n v="189.29"/>
    <x v="4"/>
    <d v="2016-12-15T00:00:00"/>
    <x v="8"/>
    <n v="5011588"/>
    <m/>
    <m/>
  </r>
  <r>
    <s v="SpokCity"/>
    <x v="173"/>
    <s v="894255"/>
    <n v="244.26"/>
    <n v="244.26"/>
    <x v="4"/>
    <d v="2016-12-15T00:00:00"/>
    <x v="8"/>
    <n v="5011588"/>
    <m/>
    <m/>
  </r>
  <r>
    <s v="SpokCity"/>
    <x v="173"/>
    <s v="894257"/>
    <n v="239.01"/>
    <n v="239.01"/>
    <x v="4"/>
    <d v="2016-12-15T00:00:00"/>
    <x v="8"/>
    <n v="5011588"/>
    <m/>
    <m/>
  </r>
  <r>
    <s v="SpokCity"/>
    <x v="173"/>
    <s v="894267"/>
    <n v="170.15"/>
    <n v="170.15"/>
    <x v="4"/>
    <d v="2016-12-16T00:00:00"/>
    <x v="8"/>
    <n v="5011588"/>
    <m/>
    <m/>
  </r>
  <r>
    <s v="COUNTY"/>
    <x v="173"/>
    <s v="895341"/>
    <n v="170.46"/>
    <n v="170.46"/>
    <x v="4"/>
    <d v="2016-12-19T00:00:00"/>
    <x v="8"/>
    <n v="5011601"/>
    <m/>
    <m/>
  </r>
  <r>
    <s v="COUNTY"/>
    <x v="173"/>
    <s v="895343"/>
    <n v="168.91"/>
    <n v="168.91"/>
    <x v="4"/>
    <d v="2016-12-19T00:00:00"/>
    <x v="8"/>
    <n v="5013798"/>
    <m/>
    <m/>
  </r>
  <r>
    <s v="COUNTY"/>
    <x v="173"/>
    <s v="895962"/>
    <n v="122.59"/>
    <n v="122.59"/>
    <x v="4"/>
    <d v="2016-12-20T00:00:00"/>
    <x v="8"/>
    <n v="5011601"/>
    <m/>
    <m/>
  </r>
  <r>
    <s v="SpokCity"/>
    <x v="173"/>
    <s v="897179"/>
    <n v="186.82"/>
    <n v="186.82"/>
    <x v="4"/>
    <d v="2016-12-21T00:00:00"/>
    <x v="8"/>
    <n v="5011588"/>
    <m/>
    <m/>
  </r>
  <r>
    <s v="SpokCity"/>
    <x v="173"/>
    <s v="897181"/>
    <n v="231.29"/>
    <n v="231.29"/>
    <x v="4"/>
    <d v="2016-12-21T00:00:00"/>
    <x v="8"/>
    <n v="5011588"/>
    <m/>
    <m/>
  </r>
  <r>
    <s v="SpokCity"/>
    <x v="173"/>
    <s v="897237"/>
    <n v="155.33000000000001"/>
    <n v="155.33000000000001"/>
    <x v="4"/>
    <d v="2016-12-23T00:00:00"/>
    <x v="8"/>
    <n v="5011588"/>
    <m/>
    <m/>
  </r>
  <r>
    <s v="SpokCity"/>
    <x v="173"/>
    <s v="897239"/>
    <n v="148.22"/>
    <n v="148.22"/>
    <x v="4"/>
    <d v="2016-12-23T00:00:00"/>
    <x v="8"/>
    <n v="5011588"/>
    <m/>
    <m/>
  </r>
  <r>
    <s v="COUNTY"/>
    <x v="173"/>
    <s v="897254"/>
    <n v="133.71"/>
    <n v="133.71"/>
    <x v="4"/>
    <d v="2016-12-23T00:00:00"/>
    <x v="8"/>
    <n v="5011601"/>
    <m/>
    <m/>
  </r>
  <r>
    <s v="SpokCity"/>
    <x v="173"/>
    <s v="909560"/>
    <n v="178.18"/>
    <n v="178.18"/>
    <x v="4"/>
    <d v="2017-01-03T00:00:00"/>
    <x v="9"/>
    <n v="5011588"/>
    <m/>
    <m/>
  </r>
  <r>
    <s v="COUNTY"/>
    <x v="173"/>
    <s v="909569"/>
    <n v="139.58000000000001"/>
    <n v="139.58000000000001"/>
    <x v="4"/>
    <d v="2017-01-03T00:00:00"/>
    <x v="9"/>
    <n v="5011601"/>
    <m/>
    <m/>
  </r>
  <r>
    <s v="SpokCity"/>
    <x v="173"/>
    <s v="909621"/>
    <n v="218.63"/>
    <n v="218.63"/>
    <x v="4"/>
    <d v="2017-01-06T00:00:00"/>
    <x v="9"/>
    <n v="5011588"/>
    <m/>
    <m/>
  </r>
  <r>
    <s v="SpokCity"/>
    <x v="173"/>
    <s v="909638"/>
    <n v="184.66"/>
    <n v="184.66"/>
    <x v="4"/>
    <d v="2017-01-06T00:00:00"/>
    <x v="9"/>
    <n v="5011588"/>
    <m/>
    <m/>
  </r>
  <r>
    <s v="SpokCity"/>
    <x v="173"/>
    <s v="909698"/>
    <n v="91.1"/>
    <n v="91.1"/>
    <x v="4"/>
    <d v="2017-01-10T00:00:00"/>
    <x v="9"/>
    <n v="5011588"/>
    <m/>
    <m/>
  </r>
  <r>
    <s v="SpokCity"/>
    <x v="173"/>
    <s v="909704"/>
    <n v="199.18"/>
    <n v="199.18"/>
    <x v="4"/>
    <d v="2017-01-11T00:00:00"/>
    <x v="9"/>
    <n v="5011588"/>
    <m/>
    <m/>
  </r>
  <r>
    <s v="COUNTY"/>
    <x v="173"/>
    <s v="912655"/>
    <n v="95.11"/>
    <n v="95.11"/>
    <x v="4"/>
    <d v="2017-01-13T00:00:00"/>
    <x v="9"/>
    <n v="5011601"/>
    <m/>
    <m/>
  </r>
  <r>
    <s v="COUNTY"/>
    <x v="173"/>
    <s v="912700"/>
    <n v="157.18"/>
    <n v="157.18"/>
    <x v="4"/>
    <d v="2017-01-16T00:00:00"/>
    <x v="9"/>
    <n v="5013798"/>
    <m/>
    <m/>
  </r>
  <r>
    <s v="SpokCity"/>
    <x v="173"/>
    <s v="912702"/>
    <n v="163.36000000000001"/>
    <n v="163.36000000000001"/>
    <x v="4"/>
    <d v="2017-01-16T00:00:00"/>
    <x v="9"/>
    <n v="5011588"/>
    <m/>
    <m/>
  </r>
  <r>
    <s v="SpokCity"/>
    <x v="173"/>
    <s v="912758"/>
    <n v="300.45999999999998"/>
    <n v="300.45999999999998"/>
    <x v="4"/>
    <d v="2017-01-16T00:00:00"/>
    <x v="9"/>
    <n v="5011588"/>
    <m/>
    <m/>
  </r>
  <r>
    <s v="SpokCity"/>
    <x v="173"/>
    <s v="912770"/>
    <n v="169.53"/>
    <n v="169.53"/>
    <x v="4"/>
    <d v="2017-01-17T00:00:00"/>
    <x v="9"/>
    <n v="5011588"/>
    <m/>
    <m/>
  </r>
  <r>
    <s v="SpokCity"/>
    <x v="173"/>
    <s v="912907"/>
    <n v="87.39"/>
    <n v="87.39"/>
    <x v="4"/>
    <d v="2017-01-18T00:00:00"/>
    <x v="9"/>
    <n v="5011588"/>
    <m/>
    <m/>
  </r>
  <r>
    <s v="SpokCity"/>
    <x v="173"/>
    <s v="913161"/>
    <n v="211.22"/>
    <n v="211.22"/>
    <x v="4"/>
    <d v="2017-01-18T00:00:00"/>
    <x v="9"/>
    <n v="5011588"/>
    <m/>
    <m/>
  </r>
  <r>
    <s v="SpokCity"/>
    <x v="173"/>
    <s v="913295"/>
    <n v="374.27"/>
    <n v="374.27"/>
    <x v="4"/>
    <d v="2017-01-20T00:00:00"/>
    <x v="9"/>
    <n v="5011588"/>
    <m/>
    <m/>
  </r>
  <r>
    <s v="COUNTY"/>
    <x v="173"/>
    <s v="913305"/>
    <n v="177.56"/>
    <n v="177.56"/>
    <x v="4"/>
    <d v="2017-01-20T00:00:00"/>
    <x v="9"/>
    <n v="5013798"/>
    <m/>
    <m/>
  </r>
  <r>
    <s v="COUNTY"/>
    <x v="173"/>
    <s v="913902"/>
    <n v="194.54"/>
    <n v="194.54"/>
    <x v="4"/>
    <d v="2017-01-23T00:00:00"/>
    <x v="9"/>
    <n v="5011601"/>
    <m/>
    <m/>
  </r>
  <r>
    <s v="SpokCity"/>
    <x v="173"/>
    <s v="913937"/>
    <n v="250.75"/>
    <n v="250.75"/>
    <x v="4"/>
    <d v="2017-01-24T00:00:00"/>
    <x v="9"/>
    <n v="5011588"/>
    <m/>
    <m/>
  </r>
  <r>
    <s v="SpokCity"/>
    <x v="173"/>
    <s v="913939"/>
    <n v="276.07"/>
    <n v="276.07"/>
    <x v="4"/>
    <d v="2017-01-24T00:00:00"/>
    <x v="9"/>
    <n v="5011588"/>
    <m/>
    <m/>
  </r>
  <r>
    <s v="SpokCity"/>
    <x v="173"/>
    <s v="914200"/>
    <n v="126.3"/>
    <n v="126.3"/>
    <x v="4"/>
    <d v="2017-01-26T00:00:00"/>
    <x v="9"/>
    <n v="5011588"/>
    <m/>
    <m/>
  </r>
  <r>
    <s v="SpokCity"/>
    <x v="173"/>
    <s v="914214"/>
    <n v="200.1"/>
    <n v="200.1"/>
    <x v="4"/>
    <d v="2017-01-26T00:00:00"/>
    <x v="9"/>
    <n v="5011588"/>
    <m/>
    <m/>
  </r>
  <r>
    <s v="COUNTY"/>
    <x v="173"/>
    <s v="914244"/>
    <n v="185.9"/>
    <n v="185.9"/>
    <x v="4"/>
    <d v="2017-01-27T00:00:00"/>
    <x v="9"/>
    <n v="5011601"/>
    <m/>
    <m/>
  </r>
  <r>
    <s v="COUNTY"/>
    <x v="173"/>
    <s v="915205"/>
    <n v="171.38"/>
    <n v="171.38"/>
    <x v="4"/>
    <d v="2017-01-30T00:00:00"/>
    <x v="9"/>
    <n v="5011601"/>
    <m/>
    <m/>
  </r>
  <r>
    <s v="SpokCity"/>
    <x v="173"/>
    <s v="916010"/>
    <n v="170.46"/>
    <n v="170.46"/>
    <x v="4"/>
    <d v="2017-01-31T00:00:00"/>
    <x v="9"/>
    <n v="5011588"/>
    <m/>
    <m/>
  </r>
  <r>
    <s v="SpokCity"/>
    <x v="173"/>
    <s v="916014"/>
    <n v="198.25"/>
    <n v="198.25"/>
    <x v="4"/>
    <d v="2017-01-31T00:00:00"/>
    <x v="9"/>
    <n v="5011588"/>
    <m/>
    <m/>
  </r>
  <r>
    <s v="SpokCity"/>
    <x v="173"/>
    <s v="919345"/>
    <n v="291.51"/>
    <n v="291.51"/>
    <x v="4"/>
    <d v="2017-02-03T00:00:00"/>
    <x v="10"/>
    <n v="5011588"/>
    <m/>
    <m/>
  </r>
  <r>
    <s v="COUNTY"/>
    <x v="173"/>
    <s v="919367"/>
    <n v="178.49"/>
    <n v="178.49"/>
    <x v="4"/>
    <d v="2017-02-03T00:00:00"/>
    <x v="10"/>
    <n v="5011601"/>
    <m/>
    <m/>
  </r>
  <r>
    <s v="COUNTY"/>
    <x v="173"/>
    <s v="919407"/>
    <n v="186.21"/>
    <n v="186.21"/>
    <x v="4"/>
    <d v="2017-02-07T00:00:00"/>
    <x v="10"/>
    <n v="5011601"/>
    <m/>
    <m/>
  </r>
  <r>
    <s v="SpokCity"/>
    <x v="173"/>
    <s v="919432"/>
    <n v="200.72"/>
    <n v="200.72"/>
    <x v="4"/>
    <d v="2017-02-08T00:00:00"/>
    <x v="10"/>
    <n v="5011588"/>
    <m/>
    <m/>
  </r>
  <r>
    <s v="SpokCity"/>
    <x v="173"/>
    <s v="919434"/>
    <n v="370.56"/>
    <n v="370.56"/>
    <x v="4"/>
    <d v="2017-02-08T00:00:00"/>
    <x v="10"/>
    <n v="5011588"/>
    <m/>
    <m/>
  </r>
  <r>
    <s v="SpokCity"/>
    <x v="173"/>
    <s v="919436"/>
    <n v="237.16"/>
    <n v="237.16"/>
    <x v="4"/>
    <d v="2017-02-08T00:00:00"/>
    <x v="10"/>
    <n v="5011588"/>
    <m/>
    <m/>
  </r>
  <r>
    <s v="SpokCity"/>
    <x v="173"/>
    <s v="919485"/>
    <n v="261.24"/>
    <n v="261.24"/>
    <x v="4"/>
    <d v="2017-02-10T00:00:00"/>
    <x v="10"/>
    <n v="5011588"/>
    <m/>
    <m/>
  </r>
  <r>
    <s v="SpokCity"/>
    <x v="173"/>
    <s v="920911"/>
    <n v="194.54"/>
    <n v="194.54"/>
    <x v="4"/>
    <d v="2017-02-13T00:00:00"/>
    <x v="10"/>
    <n v="5011588"/>
    <m/>
    <m/>
  </r>
  <r>
    <s v="SpokCity"/>
    <x v="173"/>
    <s v="921015"/>
    <n v="153.16"/>
    <n v="153.16"/>
    <x v="4"/>
    <d v="2017-02-15T00:00:00"/>
    <x v="10"/>
    <n v="5011588"/>
    <m/>
    <m/>
  </r>
  <r>
    <s v="SpokCity"/>
    <x v="173"/>
    <s v="921017"/>
    <n v="240.86"/>
    <n v="240.86"/>
    <x v="4"/>
    <d v="2017-02-15T00:00:00"/>
    <x v="10"/>
    <n v="5011588"/>
    <m/>
    <m/>
  </r>
  <r>
    <s v="SpokCity"/>
    <x v="173"/>
    <s v="921019"/>
    <n v="78.13"/>
    <n v="78.13"/>
    <x v="4"/>
    <d v="2017-02-15T00:00:00"/>
    <x v="10"/>
    <n v="5011588"/>
    <m/>
    <m/>
  </r>
  <r>
    <s v="COUNTY"/>
    <x v="173"/>
    <s v="921034"/>
    <n v="50.03"/>
    <n v="50.03"/>
    <x v="4"/>
    <d v="2017-02-15T00:00:00"/>
    <x v="10"/>
    <n v="5011598"/>
    <m/>
    <m/>
  </r>
  <r>
    <s v="COUNTY"/>
    <x v="173"/>
    <s v="921094"/>
    <n v="84.3"/>
    <n v="84.3"/>
    <x v="4"/>
    <d v="2017-02-17T00:00:00"/>
    <x v="10"/>
    <n v="5011601"/>
    <m/>
    <m/>
  </r>
  <r>
    <s v="SpokCity"/>
    <x v="173"/>
    <s v="922469"/>
    <n v="265.88"/>
    <n v="265.88"/>
    <x v="4"/>
    <d v="2017-02-20T00:00:00"/>
    <x v="10"/>
    <n v="5011588"/>
    <m/>
    <m/>
  </r>
  <r>
    <s v="SpokCity"/>
    <x v="173"/>
    <s v="922472"/>
    <n v="194.24"/>
    <n v="194.24"/>
    <x v="4"/>
    <d v="2017-02-20T00:00:00"/>
    <x v="10"/>
    <n v="5011588"/>
    <m/>
    <m/>
  </r>
  <r>
    <s v="COUNTY"/>
    <x v="173"/>
    <s v="923628"/>
    <n v="199.79"/>
    <n v="199.79"/>
    <x v="4"/>
    <d v="2017-02-21T00:00:00"/>
    <x v="10"/>
    <n v="5011601"/>
    <m/>
    <m/>
  </r>
  <r>
    <s v="SpokCity"/>
    <x v="173"/>
    <s v="923638"/>
    <n v="216.47"/>
    <n v="216.47"/>
    <x v="4"/>
    <d v="2017-02-22T00:00:00"/>
    <x v="10"/>
    <n v="5011588"/>
    <m/>
    <m/>
  </r>
  <r>
    <s v="SpokCity"/>
    <x v="173"/>
    <s v="923974"/>
    <n v="84.61"/>
    <n v="84.61"/>
    <x v="4"/>
    <d v="2017-02-24T00:00:00"/>
    <x v="10"/>
    <n v="5011588"/>
    <m/>
    <m/>
  </r>
  <r>
    <s v="SpokCity"/>
    <x v="173"/>
    <s v="923977"/>
    <n v="183.43"/>
    <n v="183.43"/>
    <x v="4"/>
    <d v="2017-02-24T00:00:00"/>
    <x v="10"/>
    <n v="5011588"/>
    <m/>
    <m/>
  </r>
  <r>
    <s v="COUNTY"/>
    <x v="173"/>
    <s v="925145"/>
    <n v="198.87"/>
    <n v="198.87"/>
    <x v="4"/>
    <d v="2017-02-27T00:00:00"/>
    <x v="10"/>
    <n v="5011601"/>
    <m/>
    <m/>
  </r>
  <r>
    <s v="SpokCity"/>
    <x v="173"/>
    <s v="926340"/>
    <n v="110.24"/>
    <n v="110.24"/>
    <x v="4"/>
    <d v="2017-02-28T00:00:00"/>
    <x v="10"/>
    <n v="5011588"/>
    <m/>
    <m/>
  </r>
  <r>
    <s v="SpokCity"/>
    <x v="173"/>
    <s v="926391"/>
    <n v="145.75"/>
    <n v="145.75"/>
    <x v="4"/>
    <d v="2017-02-28T00:00:00"/>
    <x v="10"/>
    <n v="5011588"/>
    <m/>
    <m/>
  </r>
  <r>
    <s v="SpokCity"/>
    <x v="173"/>
    <s v="929347"/>
    <n v="211.22"/>
    <n v="211.22"/>
    <x v="4"/>
    <d v="2017-03-03T00:00:00"/>
    <x v="11"/>
    <n v="5011588"/>
    <m/>
    <m/>
  </r>
  <r>
    <s v="SpokCity"/>
    <x v="173"/>
    <s v="929721"/>
    <n v="132.16999999999999"/>
    <n v="132.16999999999999"/>
    <x v="4"/>
    <d v="2017-03-06T00:00:00"/>
    <x v="11"/>
    <n v="5011588"/>
    <m/>
    <m/>
  </r>
  <r>
    <s v="SpokCity"/>
    <x v="173"/>
    <s v="929723"/>
    <n v="210.29"/>
    <n v="210.29"/>
    <x v="4"/>
    <d v="2017-03-06T00:00:00"/>
    <x v="11"/>
    <n v="5011588"/>
    <m/>
    <m/>
  </r>
  <r>
    <s v="SpokCity"/>
    <x v="173"/>
    <s v="929725"/>
    <n v="134.63999999999999"/>
    <n v="134.63999999999999"/>
    <x v="4"/>
    <d v="2017-03-06T00:00:00"/>
    <x v="11"/>
    <n v="5011588"/>
    <m/>
    <m/>
  </r>
  <r>
    <s v="SpokCity"/>
    <x v="173"/>
    <s v="929727"/>
    <n v="178.18"/>
    <n v="178.18"/>
    <x v="4"/>
    <d v="2017-03-06T00:00:00"/>
    <x v="11"/>
    <n v="5011588"/>
    <m/>
    <m/>
  </r>
  <r>
    <s v="SpokCity"/>
    <x v="173"/>
    <s v="934945"/>
    <n v="230.36"/>
    <n v="230.36"/>
    <x v="4"/>
    <d v="2017-03-13T00:00:00"/>
    <x v="11"/>
    <n v="5011588"/>
    <m/>
    <m/>
  </r>
  <r>
    <s v="SpokCity"/>
    <x v="173"/>
    <s v="934950"/>
    <n v="113.64"/>
    <n v="113.64"/>
    <x v="4"/>
    <d v="2017-03-13T00:00:00"/>
    <x v="11"/>
    <n v="5011588"/>
    <m/>
    <m/>
  </r>
  <r>
    <s v="SpokCity"/>
    <x v="173"/>
    <s v="935006"/>
    <n v="121.67"/>
    <n v="121.67"/>
    <x v="4"/>
    <d v="2017-03-13T00:00:00"/>
    <x v="11"/>
    <n v="5011588"/>
    <m/>
    <m/>
  </r>
  <r>
    <s v="SpokCity"/>
    <x v="173"/>
    <s v="935008"/>
    <n v="194.24"/>
    <n v="194.24"/>
    <x v="4"/>
    <d v="2017-03-13T00:00:00"/>
    <x v="11"/>
    <n v="5011588"/>
    <m/>
    <m/>
  </r>
  <r>
    <s v="SpokCity"/>
    <x v="173"/>
    <s v="935080"/>
    <n v="153.78"/>
    <n v="153.78"/>
    <x v="4"/>
    <d v="2017-03-17T00:00:00"/>
    <x v="11"/>
    <n v="5011588"/>
    <m/>
    <m/>
  </r>
  <r>
    <s v="SpokCity"/>
    <x v="173"/>
    <s v="935082"/>
    <n v="230.98"/>
    <n v="230.98"/>
    <x v="4"/>
    <d v="2017-03-17T00:00:00"/>
    <x v="11"/>
    <n v="5011588"/>
    <m/>
    <m/>
  </r>
  <r>
    <s v="COUNTY"/>
    <x v="173"/>
    <s v="935102"/>
    <n v="190.53"/>
    <n v="190.53"/>
    <x v="4"/>
    <d v="2017-03-20T00:00:00"/>
    <x v="11"/>
    <n v="5011601"/>
    <m/>
    <m/>
  </r>
  <r>
    <s v="COUNTY"/>
    <x v="173"/>
    <s v="935104"/>
    <n v="205.97"/>
    <n v="205.97"/>
    <x v="4"/>
    <d v="2017-03-20T00:00:00"/>
    <x v="11"/>
    <n v="5013798"/>
    <m/>
    <m/>
  </r>
  <r>
    <s v="SpokCity"/>
    <x v="173"/>
    <s v="935170"/>
    <n v="148.22"/>
    <n v="148.22"/>
    <x v="4"/>
    <d v="2017-03-22T00:00:00"/>
    <x v="11"/>
    <n v="5011588"/>
    <m/>
    <m/>
  </r>
  <r>
    <s v="SpokCity"/>
    <x v="173"/>
    <s v="935172"/>
    <n v="176.63"/>
    <n v="176.63"/>
    <x v="4"/>
    <d v="2017-03-22T00:00:00"/>
    <x v="11"/>
    <n v="5011588"/>
    <m/>
    <m/>
  </r>
  <r>
    <s v="COUNTY"/>
    <x v="173"/>
    <s v="936769"/>
    <n v="145.44"/>
    <n v="145.44"/>
    <x v="4"/>
    <d v="2017-03-24T00:00:00"/>
    <x v="11"/>
    <n v="5011601"/>
    <m/>
    <m/>
  </r>
  <r>
    <s v="SpokCity"/>
    <x v="173"/>
    <s v="938978"/>
    <n v="155.94"/>
    <n v="155.94"/>
    <x v="4"/>
    <d v="2017-03-28T00:00:00"/>
    <x v="11"/>
    <n v="5011588"/>
    <m/>
    <m/>
  </r>
  <r>
    <s v="SpokCity"/>
    <x v="173"/>
    <s v="938980"/>
    <n v="184.04"/>
    <n v="184.04"/>
    <x v="4"/>
    <d v="2017-03-28T00:00:00"/>
    <x v="11"/>
    <n v="5011588"/>
    <m/>
    <m/>
  </r>
  <r>
    <s v="SpokCity"/>
    <x v="173"/>
    <s v="938982"/>
    <n v="126.92"/>
    <n v="126.92"/>
    <x v="4"/>
    <d v="2017-03-28T00:00:00"/>
    <x v="11"/>
    <n v="5011588"/>
    <m/>
    <m/>
  </r>
  <r>
    <s v="COUNTY"/>
    <x v="173"/>
    <s v="939026"/>
    <n v="144.52000000000001"/>
    <n v="144.52000000000001"/>
    <x v="4"/>
    <d v="2017-03-29T00:00:00"/>
    <x v="11"/>
    <n v="5011601"/>
    <m/>
    <m/>
  </r>
  <r>
    <s v="SpokCity"/>
    <x v="174"/>
    <s v="780551"/>
    <n v="46.37"/>
    <n v="46.37"/>
    <x v="4"/>
    <d v="2016-04-01T00:00:00"/>
    <x v="0"/>
    <n v="5011587"/>
    <m/>
    <m/>
  </r>
  <r>
    <s v="COUNTY"/>
    <x v="174"/>
    <s v="782349"/>
    <n v="91.12"/>
    <n v="91.12"/>
    <x v="4"/>
    <d v="2016-04-01T00:00:00"/>
    <x v="0"/>
    <n v="5780390"/>
    <m/>
    <m/>
  </r>
  <r>
    <s v="SpokCity"/>
    <x v="174"/>
    <s v="782370"/>
    <n v="57.66"/>
    <n v="57.66"/>
    <x v="4"/>
    <d v="2016-04-01T00:00:00"/>
    <x v="0"/>
    <n v="5013208"/>
    <m/>
    <m/>
  </r>
  <r>
    <s v="COUNTY"/>
    <x v="174"/>
    <s v="782374"/>
    <n v="43.14"/>
    <n v="43.14"/>
    <x v="4"/>
    <d v="2016-04-01T00:00:00"/>
    <x v="0"/>
    <n v="5779490"/>
    <m/>
    <m/>
  </r>
  <r>
    <s v="COUNTY"/>
    <x v="174"/>
    <s v="782376"/>
    <n v="69.75"/>
    <n v="69.75"/>
    <x v="4"/>
    <d v="2016-04-01T00:00:00"/>
    <x v="0"/>
    <n v="5779650"/>
    <m/>
    <m/>
  </r>
  <r>
    <s v="COUNTY"/>
    <x v="174"/>
    <s v="782378"/>
    <n v="77.010000000000005"/>
    <n v="77.010000000000005"/>
    <x v="4"/>
    <d v="2016-04-01T00:00:00"/>
    <x v="0"/>
    <n v="5779650"/>
    <m/>
    <m/>
  </r>
  <r>
    <s v="SpokCity"/>
    <x v="174"/>
    <s v="782380"/>
    <n v="62.9"/>
    <n v="62.9"/>
    <x v="4"/>
    <d v="2016-04-01T00:00:00"/>
    <x v="0"/>
    <n v="5011587"/>
    <m/>
    <m/>
  </r>
  <r>
    <s v="COUNTY"/>
    <x v="174"/>
    <s v="782394"/>
    <n v="55.64"/>
    <n v="55.64"/>
    <x v="4"/>
    <d v="2016-04-04T00:00:00"/>
    <x v="0"/>
    <n v="5011598"/>
    <m/>
    <m/>
  </r>
  <r>
    <s v="SpokCity"/>
    <x v="174"/>
    <s v="782396"/>
    <n v="41.93"/>
    <n v="41.93"/>
    <x v="4"/>
    <d v="2016-04-04T00:00:00"/>
    <x v="0"/>
    <n v="5011587"/>
    <m/>
    <m/>
  </r>
  <r>
    <s v="SpokCity"/>
    <x v="174"/>
    <s v="782398"/>
    <n v="49.19"/>
    <n v="49.19"/>
    <x v="4"/>
    <d v="2016-04-04T00:00:00"/>
    <x v="0"/>
    <n v="5013208"/>
    <m/>
    <m/>
  </r>
  <r>
    <s v="COUNTY"/>
    <x v="174"/>
    <s v="782407"/>
    <n v="230.63"/>
    <n v="230.63"/>
    <x v="4"/>
    <d v="2016-04-04T00:00:00"/>
    <x v="0"/>
    <n v="5009737"/>
    <m/>
    <m/>
  </r>
  <r>
    <s v="COUNTY"/>
    <x v="174"/>
    <s v="782409"/>
    <n v="67.739999999999995"/>
    <n v="67.739999999999995"/>
    <x v="4"/>
    <d v="2016-04-04T00:00:00"/>
    <x v="0"/>
    <n v="5768280"/>
    <m/>
    <m/>
  </r>
  <r>
    <s v="COUNTY"/>
    <x v="174"/>
    <s v="782411"/>
    <n v="138.69999999999999"/>
    <n v="138.69999999999999"/>
    <x v="4"/>
    <d v="2016-04-04T00:00:00"/>
    <x v="0"/>
    <n v="5765370"/>
    <m/>
    <m/>
  </r>
  <r>
    <s v="COUNTY"/>
    <x v="174"/>
    <s v="782413"/>
    <n v="132.25"/>
    <n v="132.25"/>
    <x v="4"/>
    <d v="2016-04-04T00:00:00"/>
    <x v="0"/>
    <n v="5765370"/>
    <m/>
    <m/>
  </r>
  <r>
    <s v="COUNTY"/>
    <x v="174"/>
    <s v="785244"/>
    <n v="97.57"/>
    <n v="97.57"/>
    <x v="4"/>
    <d v="2016-04-04T00:00:00"/>
    <x v="0"/>
    <n v="5774660"/>
    <m/>
    <m/>
  </r>
  <r>
    <s v="COUNTY"/>
    <x v="174"/>
    <s v="782424"/>
    <n v="83.87"/>
    <n v="83.87"/>
    <x v="4"/>
    <d v="2016-04-05T00:00:00"/>
    <x v="0"/>
    <n v="5780090"/>
    <m/>
    <m/>
  </r>
  <r>
    <s v="COUNTY"/>
    <x v="174"/>
    <s v="782426"/>
    <n v="114.11"/>
    <n v="114.11"/>
    <x v="4"/>
    <d v="2016-04-05T00:00:00"/>
    <x v="0"/>
    <n v="5779650"/>
    <m/>
    <m/>
  </r>
  <r>
    <s v="COUNTY"/>
    <x v="174"/>
    <s v="782430"/>
    <n v="128.22"/>
    <n v="128.22"/>
    <x v="4"/>
    <d v="2016-04-05T00:00:00"/>
    <x v="0"/>
    <n v="5780070"/>
    <m/>
    <m/>
  </r>
  <r>
    <s v="COUNTY"/>
    <x v="174"/>
    <s v="782432"/>
    <n v="64.11"/>
    <n v="64.11"/>
    <x v="4"/>
    <d v="2016-04-05T00:00:00"/>
    <x v="0"/>
    <n v="5776510"/>
    <m/>
    <m/>
  </r>
  <r>
    <s v="SpokCity"/>
    <x v="174"/>
    <s v="782445"/>
    <n v="50.4"/>
    <n v="50.4"/>
    <x v="4"/>
    <d v="2016-04-05T00:00:00"/>
    <x v="0"/>
    <n v="5013208"/>
    <m/>
    <m/>
  </r>
  <r>
    <s v="SpokCity"/>
    <x v="174"/>
    <s v="782447"/>
    <n v="188.7"/>
    <n v="188.7"/>
    <x v="4"/>
    <d v="2016-04-05T00:00:00"/>
    <x v="0"/>
    <n v="5011587"/>
    <m/>
    <m/>
  </r>
  <r>
    <s v="COUNTY"/>
    <x v="174"/>
    <s v="782458"/>
    <n v="47.58"/>
    <n v="47.58"/>
    <x v="4"/>
    <d v="2016-04-06T00:00:00"/>
    <x v="0"/>
    <n v="5011598"/>
    <m/>
    <m/>
  </r>
  <r>
    <s v="COUNTY"/>
    <x v="174"/>
    <s v="782460"/>
    <n v="125.4"/>
    <n v="125.4"/>
    <x v="4"/>
    <d v="2016-04-06T00:00:00"/>
    <x v="0"/>
    <n v="5748600"/>
    <m/>
    <m/>
  </r>
  <r>
    <s v="SpokCity"/>
    <x v="174"/>
    <s v="782462"/>
    <n v="48.79"/>
    <n v="48.79"/>
    <x v="4"/>
    <d v="2016-04-06T00:00:00"/>
    <x v="0"/>
    <n v="5011587"/>
    <m/>
    <m/>
  </r>
  <r>
    <s v="SpokCity"/>
    <x v="174"/>
    <s v="782464"/>
    <n v="46.77"/>
    <n v="46.77"/>
    <x v="4"/>
    <d v="2016-04-06T00:00:00"/>
    <x v="0"/>
    <n v="5011587"/>
    <m/>
    <m/>
  </r>
  <r>
    <s v="SpokCity"/>
    <x v="174"/>
    <s v="782466"/>
    <n v="62.9"/>
    <n v="62.9"/>
    <x v="4"/>
    <d v="2016-04-06T00:00:00"/>
    <x v="0"/>
    <n v="5013208"/>
    <m/>
    <m/>
  </r>
  <r>
    <s v="AWH"/>
    <x v="174"/>
    <s v="782469"/>
    <n v="100.4"/>
    <n v="100.4"/>
    <x v="4"/>
    <d v="2016-04-06T00:00:00"/>
    <x v="0"/>
    <n v="5013646"/>
    <m/>
    <m/>
  </r>
  <r>
    <s v="COUNTY"/>
    <x v="174"/>
    <s v="782477"/>
    <n v="64.510000000000005"/>
    <n v="64.510000000000005"/>
    <x v="4"/>
    <d v="2016-04-07T00:00:00"/>
    <x v="0"/>
    <n v="5779650"/>
    <m/>
    <m/>
  </r>
  <r>
    <s v="COUNTY"/>
    <x v="174"/>
    <s v="782479"/>
    <n v="92.33"/>
    <n v="92.33"/>
    <x v="4"/>
    <d v="2016-04-07T00:00:00"/>
    <x v="0"/>
    <n v="5779650"/>
    <m/>
    <m/>
  </r>
  <r>
    <s v="COUNTY"/>
    <x v="174"/>
    <s v="782497"/>
    <n v="215.31"/>
    <n v="215.31"/>
    <x v="4"/>
    <d v="2016-04-07T00:00:00"/>
    <x v="0"/>
    <n v="5013798"/>
    <m/>
    <m/>
  </r>
  <r>
    <s v="COUNTY"/>
    <x v="174"/>
    <s v="782506"/>
    <n v="41.53"/>
    <n v="41.53"/>
    <x v="4"/>
    <d v="2016-04-08T00:00:00"/>
    <x v="0"/>
    <n v="5779650"/>
    <m/>
    <m/>
  </r>
  <r>
    <s v="COUNTY"/>
    <x v="174"/>
    <s v="782508"/>
    <n v="60.88"/>
    <n v="60.88"/>
    <x v="4"/>
    <d v="2016-04-08T00:00:00"/>
    <x v="0"/>
    <n v="5779650"/>
    <m/>
    <m/>
  </r>
  <r>
    <s v="COUNTY"/>
    <x v="174"/>
    <s v="782510"/>
    <n v="107.25"/>
    <n v="107.25"/>
    <x v="4"/>
    <d v="2016-04-08T00:00:00"/>
    <x v="0"/>
    <n v="5765370"/>
    <m/>
    <m/>
  </r>
  <r>
    <s v="COUNTY"/>
    <x v="174"/>
    <s v="782512"/>
    <n v="45.56"/>
    <n v="45.56"/>
    <x v="4"/>
    <d v="2016-04-08T00:00:00"/>
    <x v="0"/>
    <n v="5011598"/>
    <m/>
    <m/>
  </r>
  <r>
    <s v="COUNTY"/>
    <x v="174"/>
    <s v="782530"/>
    <n v="70.959999999999994"/>
    <n v="70.959999999999994"/>
    <x v="4"/>
    <d v="2016-04-08T00:00:00"/>
    <x v="0"/>
    <n v="5777930"/>
    <m/>
    <m/>
  </r>
  <r>
    <s v="SpokCity"/>
    <x v="174"/>
    <s v="782532"/>
    <n v="50.4"/>
    <n v="50.4"/>
    <x v="4"/>
    <d v="2016-04-08T00:00:00"/>
    <x v="0"/>
    <n v="5013208"/>
    <m/>
    <m/>
  </r>
  <r>
    <s v="COUNTY"/>
    <x v="174"/>
    <s v="785334"/>
    <n v="76.61"/>
    <n v="76.61"/>
    <x v="4"/>
    <d v="2016-04-11T00:00:00"/>
    <x v="0"/>
    <n v="5777930"/>
    <m/>
    <m/>
  </r>
  <r>
    <s v="SpokCity"/>
    <x v="174"/>
    <s v="785336"/>
    <n v="81.849999999999994"/>
    <n v="81.849999999999994"/>
    <x v="4"/>
    <d v="2016-04-11T00:00:00"/>
    <x v="0"/>
    <n v="5013208"/>
    <m/>
    <m/>
  </r>
  <r>
    <s v="SpokCity"/>
    <x v="174"/>
    <s v="785339"/>
    <n v="47.58"/>
    <n v="47.58"/>
    <x v="4"/>
    <d v="2016-04-11T00:00:00"/>
    <x v="0"/>
    <n v="5013208"/>
    <m/>
    <m/>
  </r>
  <r>
    <s v="COUNTY"/>
    <x v="174"/>
    <s v="785381"/>
    <n v="66.12"/>
    <n v="66.12"/>
    <x v="4"/>
    <d v="2016-04-11T00:00:00"/>
    <x v="0"/>
    <n v="5774660"/>
    <m/>
    <m/>
  </r>
  <r>
    <s v="COUNTY"/>
    <x v="174"/>
    <s v="785420"/>
    <n v="61.29"/>
    <n v="61.29"/>
    <x v="4"/>
    <d v="2016-04-12T00:00:00"/>
    <x v="0"/>
    <n v="5779650"/>
    <m/>
    <m/>
  </r>
  <r>
    <s v="COUNTY"/>
    <x v="174"/>
    <s v="785423"/>
    <n v="81.45"/>
    <n v="81.45"/>
    <x v="4"/>
    <d v="2016-04-12T00:00:00"/>
    <x v="0"/>
    <n v="5779650"/>
    <m/>
    <m/>
  </r>
  <r>
    <s v="SpokCity"/>
    <x v="174"/>
    <s v="785532"/>
    <n v="58.87"/>
    <n v="58.87"/>
    <x v="4"/>
    <d v="2016-04-13T00:00:00"/>
    <x v="0"/>
    <n v="5011587"/>
    <m/>
    <m/>
  </r>
  <r>
    <s v="SpokCity"/>
    <x v="174"/>
    <s v="785538"/>
    <n v="51.61"/>
    <n v="51.61"/>
    <x v="4"/>
    <d v="2016-04-13T00:00:00"/>
    <x v="0"/>
    <n v="5013208"/>
    <m/>
    <m/>
  </r>
  <r>
    <s v="COUNTY"/>
    <x v="174"/>
    <s v="785555"/>
    <n v="35.08"/>
    <n v="35.08"/>
    <x v="4"/>
    <d v="2016-04-13T00:00:00"/>
    <x v="0"/>
    <n v="5011598"/>
    <m/>
    <m/>
  </r>
  <r>
    <s v="COUNTY"/>
    <x v="174"/>
    <s v="786577"/>
    <n v="448.36"/>
    <n v="448.36"/>
    <x v="4"/>
    <d v="2016-04-14T00:00:00"/>
    <x v="0"/>
    <n v="5780610"/>
    <m/>
    <m/>
  </r>
  <r>
    <s v="COUNTY"/>
    <x v="174"/>
    <s v="786579"/>
    <n v="256.02999999999997"/>
    <n v="256.02999999999997"/>
    <x v="4"/>
    <d v="2016-04-14T00:00:00"/>
    <x v="0"/>
    <n v="5780610"/>
    <m/>
    <m/>
  </r>
  <r>
    <s v="COUNTY"/>
    <x v="174"/>
    <s v="786581"/>
    <n v="96.36"/>
    <n v="96.36"/>
    <x v="4"/>
    <d v="2016-04-14T00:00:00"/>
    <x v="0"/>
    <n v="5013643"/>
    <m/>
    <m/>
  </r>
  <r>
    <s v="COUNTY"/>
    <x v="174"/>
    <s v="786724"/>
    <n v="91.93"/>
    <n v="91.93"/>
    <x v="4"/>
    <d v="2016-04-14T00:00:00"/>
    <x v="0"/>
    <n v="5777930"/>
    <m/>
    <m/>
  </r>
  <r>
    <s v="SpokCity"/>
    <x v="174"/>
    <s v="786735"/>
    <n v="116.52"/>
    <n v="116.52"/>
    <x v="4"/>
    <d v="2016-04-14T00:00:00"/>
    <x v="0"/>
    <n v="5011587"/>
    <m/>
    <m/>
  </r>
  <r>
    <s v="SpokCity"/>
    <x v="174"/>
    <s v="786737"/>
    <n v="36.29"/>
    <n v="36.29"/>
    <x v="4"/>
    <d v="2016-04-14T00:00:00"/>
    <x v="0"/>
    <n v="5011587"/>
    <m/>
    <m/>
  </r>
  <r>
    <s v="SpokCity"/>
    <x v="174"/>
    <s v="786741"/>
    <n v="40.32"/>
    <n v="40.32"/>
    <x v="4"/>
    <d v="2016-04-14T00:00:00"/>
    <x v="0"/>
    <n v="5013208"/>
    <m/>
    <m/>
  </r>
  <r>
    <s v="COUNTY"/>
    <x v="174"/>
    <s v="786760"/>
    <n v="61.69"/>
    <n v="61.69"/>
    <x v="4"/>
    <d v="2016-04-15T00:00:00"/>
    <x v="0"/>
    <n v="5776510"/>
    <m/>
    <m/>
  </r>
  <r>
    <s v="COUNTY"/>
    <x v="174"/>
    <s v="786784"/>
    <n v="54.03"/>
    <n v="54.03"/>
    <x v="4"/>
    <d v="2016-04-15T00:00:00"/>
    <x v="0"/>
    <n v="5011598"/>
    <m/>
    <m/>
  </r>
  <r>
    <s v="SpokCity"/>
    <x v="174"/>
    <s v="786787"/>
    <n v="41.93"/>
    <n v="41.93"/>
    <x v="4"/>
    <d v="2016-04-15T00:00:00"/>
    <x v="0"/>
    <n v="5011587"/>
    <m/>
    <m/>
  </r>
  <r>
    <s v="COUNTY"/>
    <x v="174"/>
    <s v="786800"/>
    <n v="76.61"/>
    <n v="76.61"/>
    <x v="4"/>
    <d v="2016-04-15T00:00:00"/>
    <x v="0"/>
    <n v="5766870"/>
    <m/>
    <m/>
  </r>
  <r>
    <s v="SpokCity"/>
    <x v="174"/>
    <s v="786803"/>
    <n v="38.71"/>
    <n v="38.71"/>
    <x v="4"/>
    <d v="2016-04-15T00:00:00"/>
    <x v="0"/>
    <n v="5011587"/>
    <m/>
    <m/>
  </r>
  <r>
    <s v="SpokCity"/>
    <x v="174"/>
    <s v="786952"/>
    <n v="71.37"/>
    <n v="71.37"/>
    <x v="4"/>
    <d v="2016-04-18T00:00:00"/>
    <x v="0"/>
    <n v="5013208"/>
    <m/>
    <m/>
  </r>
  <r>
    <s v="SpokCity"/>
    <x v="174"/>
    <s v="786954"/>
    <n v="45.96"/>
    <n v="45.96"/>
    <x v="4"/>
    <d v="2016-04-18T00:00:00"/>
    <x v="0"/>
    <n v="5013208"/>
    <m/>
    <m/>
  </r>
  <r>
    <s v="COUNTY"/>
    <x v="174"/>
    <s v="786997"/>
    <n v="62.5"/>
    <n v="62.5"/>
    <x v="4"/>
    <d v="2016-04-19T00:00:00"/>
    <x v="0"/>
    <n v="5716780"/>
    <m/>
    <m/>
  </r>
  <r>
    <s v="COUNTY"/>
    <x v="174"/>
    <s v="786999"/>
    <n v="89.91"/>
    <n v="89.91"/>
    <x v="4"/>
    <d v="2016-04-19T00:00:00"/>
    <x v="0"/>
    <n v="5765370"/>
    <m/>
    <m/>
  </r>
  <r>
    <s v="COUNTY"/>
    <x v="174"/>
    <s v="787001"/>
    <n v="67.33"/>
    <n v="67.33"/>
    <x v="4"/>
    <d v="2016-04-19T00:00:00"/>
    <x v="0"/>
    <n v="5011570"/>
    <m/>
    <m/>
  </r>
  <r>
    <s v="COUNTY"/>
    <x v="174"/>
    <s v="787003"/>
    <n v="177.41"/>
    <n v="177.41"/>
    <x v="4"/>
    <d v="2016-04-19T00:00:00"/>
    <x v="0"/>
    <n v="5780610"/>
    <m/>
    <m/>
  </r>
  <r>
    <s v="SpokCity"/>
    <x v="174"/>
    <s v="787007"/>
    <n v="50"/>
    <n v="50"/>
    <x v="4"/>
    <d v="2016-04-19T00:00:00"/>
    <x v="0"/>
    <n v="5011587"/>
    <m/>
    <m/>
  </r>
  <r>
    <s v="SpokCity"/>
    <x v="174"/>
    <s v="787009"/>
    <n v="37.5"/>
    <n v="37.5"/>
    <x v="4"/>
    <d v="2016-04-19T00:00:00"/>
    <x v="0"/>
    <n v="5011587"/>
    <m/>
    <m/>
  </r>
  <r>
    <s v="COUNTY"/>
    <x v="174"/>
    <s v="787031"/>
    <n v="182.65"/>
    <n v="182.65"/>
    <x v="4"/>
    <d v="2016-04-19T00:00:00"/>
    <x v="0"/>
    <n v="5780610"/>
    <m/>
    <m/>
  </r>
  <r>
    <s v="COUNTY"/>
    <x v="174"/>
    <s v="787033"/>
    <n v="137.09"/>
    <n v="137.09"/>
    <x v="4"/>
    <d v="2016-04-19T00:00:00"/>
    <x v="0"/>
    <n v="5780610"/>
    <m/>
    <m/>
  </r>
  <r>
    <s v="COUNTY"/>
    <x v="174"/>
    <s v="787035"/>
    <n v="78.22"/>
    <n v="78.22"/>
    <x v="4"/>
    <d v="2016-04-19T00:00:00"/>
    <x v="0"/>
    <n v="5780610"/>
    <m/>
    <m/>
  </r>
  <r>
    <s v="COUNTY"/>
    <x v="174"/>
    <s v="788186"/>
    <n v="34.270000000000003"/>
    <n v="34.270000000000003"/>
    <x v="4"/>
    <d v="2016-04-20T00:00:00"/>
    <x v="0"/>
    <n v="5011598"/>
    <m/>
    <m/>
  </r>
  <r>
    <s v="COUNTY"/>
    <x v="174"/>
    <s v="788189"/>
    <n v="35.479999999999997"/>
    <n v="35.479999999999997"/>
    <x v="4"/>
    <d v="2016-04-20T00:00:00"/>
    <x v="0"/>
    <n v="5011598"/>
    <m/>
    <m/>
  </r>
  <r>
    <s v="COUNTY"/>
    <x v="174"/>
    <s v="788197"/>
    <n v="158.46"/>
    <n v="158.46"/>
    <x v="4"/>
    <d v="2016-04-20T00:00:00"/>
    <x v="0"/>
    <n v="5780610"/>
    <m/>
    <m/>
  </r>
  <r>
    <s v="COUNTY"/>
    <x v="174"/>
    <s v="788199"/>
    <n v="153.62"/>
    <n v="153.62"/>
    <x v="4"/>
    <d v="2016-04-20T00:00:00"/>
    <x v="0"/>
    <n v="5780610"/>
    <m/>
    <m/>
  </r>
  <r>
    <s v="SpokCity"/>
    <x v="174"/>
    <s v="788201"/>
    <n v="104.43"/>
    <n v="104.43"/>
    <x v="4"/>
    <d v="2016-04-20T00:00:00"/>
    <x v="0"/>
    <n v="5011587"/>
    <m/>
    <m/>
  </r>
  <r>
    <s v="SpokCity"/>
    <x v="174"/>
    <s v="788203"/>
    <n v="61.69"/>
    <n v="61.69"/>
    <x v="4"/>
    <d v="2016-04-20T00:00:00"/>
    <x v="0"/>
    <n v="5013208"/>
    <m/>
    <m/>
  </r>
  <r>
    <s v="SpokCity"/>
    <x v="174"/>
    <s v="788325"/>
    <n v="44.35"/>
    <n v="44.35"/>
    <x v="4"/>
    <d v="2016-04-20T00:00:00"/>
    <x v="0"/>
    <n v="5013208"/>
    <m/>
    <m/>
  </r>
  <r>
    <s v="COUNTY"/>
    <x v="174"/>
    <s v="788309"/>
    <n v="84.67"/>
    <n v="84.67"/>
    <x v="4"/>
    <d v="2016-04-21T00:00:00"/>
    <x v="0"/>
    <n v="5780610"/>
    <m/>
    <m/>
  </r>
  <r>
    <s v="COUNTY"/>
    <x v="174"/>
    <s v="788311"/>
    <n v="81.040000000000006"/>
    <n v="81.040000000000006"/>
    <x v="4"/>
    <d v="2016-04-21T00:00:00"/>
    <x v="0"/>
    <n v="5780610"/>
    <m/>
    <m/>
  </r>
  <r>
    <s v="SpokCity"/>
    <x v="174"/>
    <s v="788323"/>
    <n v="56.04"/>
    <n v="56.04"/>
    <x v="4"/>
    <d v="2016-04-21T00:00:00"/>
    <x v="0"/>
    <n v="5011587"/>
    <m/>
    <m/>
  </r>
  <r>
    <s v="SpokCity"/>
    <x v="174"/>
    <s v="788327"/>
    <n v="44.76"/>
    <n v="44.76"/>
    <x v="4"/>
    <d v="2016-04-21T00:00:00"/>
    <x v="0"/>
    <n v="5013208"/>
    <m/>
    <m/>
  </r>
  <r>
    <s v="COUNTY"/>
    <x v="174"/>
    <s v="790337"/>
    <n v="383.44"/>
    <n v="383.44"/>
    <x v="4"/>
    <d v="2016-04-21T00:00:00"/>
    <x v="0"/>
    <n v="5780440"/>
    <m/>
    <m/>
  </r>
  <r>
    <s v="SpokCity"/>
    <x v="174"/>
    <s v="785398"/>
    <n v="60.88"/>
    <n v="60.88"/>
    <x v="4"/>
    <d v="2016-04-22T00:00:00"/>
    <x v="0"/>
    <n v="5011588"/>
    <m/>
    <m/>
  </r>
  <r>
    <s v="SpokCity"/>
    <x v="174"/>
    <s v="788340"/>
    <n v="22.18"/>
    <n v="22.18"/>
    <x v="4"/>
    <d v="2016-04-22T00:00:00"/>
    <x v="0"/>
    <n v="5011587"/>
    <m/>
    <m/>
  </r>
  <r>
    <s v="SpokCity"/>
    <x v="174"/>
    <s v="788342"/>
    <n v="37.090000000000003"/>
    <n v="37.090000000000003"/>
    <x v="4"/>
    <d v="2016-04-22T00:00:00"/>
    <x v="0"/>
    <n v="5011587"/>
    <m/>
    <m/>
  </r>
  <r>
    <s v="COUNTY"/>
    <x v="174"/>
    <s v="788351"/>
    <n v="100.8"/>
    <n v="100.8"/>
    <x v="4"/>
    <d v="2016-04-22T00:00:00"/>
    <x v="0"/>
    <n v="5780700"/>
    <m/>
    <m/>
  </r>
  <r>
    <s v="COUNTY"/>
    <x v="174"/>
    <s v="790315"/>
    <n v="60.88"/>
    <n v="60.88"/>
    <x v="4"/>
    <d v="2016-04-22T00:00:00"/>
    <x v="0"/>
    <n v="5781420"/>
    <m/>
    <m/>
  </r>
  <r>
    <s v="COUNTY"/>
    <x v="174"/>
    <s v="788368"/>
    <n v="113.3"/>
    <n v="113.3"/>
    <x v="4"/>
    <d v="2016-04-25T00:00:00"/>
    <x v="0"/>
    <n v="5780610"/>
    <m/>
    <m/>
  </r>
  <r>
    <s v="COUNTY"/>
    <x v="174"/>
    <s v="788370"/>
    <n v="156.84"/>
    <n v="156.84"/>
    <x v="4"/>
    <d v="2016-04-25T00:00:00"/>
    <x v="0"/>
    <n v="5780610"/>
    <m/>
    <m/>
  </r>
  <r>
    <s v="COUNTY"/>
    <x v="174"/>
    <s v="788377"/>
    <n v="48.38"/>
    <n v="48.38"/>
    <x v="4"/>
    <d v="2016-04-25T00:00:00"/>
    <x v="0"/>
    <n v="5776510"/>
    <m/>
    <m/>
  </r>
  <r>
    <s v="SpokCity"/>
    <x v="174"/>
    <s v="788382"/>
    <n v="57.66"/>
    <n v="57.66"/>
    <x v="4"/>
    <d v="2016-04-25T00:00:00"/>
    <x v="0"/>
    <n v="5011587"/>
    <m/>
    <m/>
  </r>
  <r>
    <s v="COUNTY"/>
    <x v="174"/>
    <s v="788395"/>
    <n v="202.81"/>
    <n v="202.81"/>
    <x v="4"/>
    <d v="2016-04-26T00:00:00"/>
    <x v="0"/>
    <n v="5780610"/>
    <m/>
    <m/>
  </r>
  <r>
    <s v="COUNTY"/>
    <x v="174"/>
    <s v="788397"/>
    <n v="225.39"/>
    <n v="225.39"/>
    <x v="4"/>
    <d v="2016-04-26T00:00:00"/>
    <x v="0"/>
    <n v="5780610"/>
    <m/>
    <m/>
  </r>
  <r>
    <s v="SpokCity"/>
    <x v="174"/>
    <s v="788401"/>
    <n v="34.68"/>
    <n v="34.68"/>
    <x v="4"/>
    <d v="2016-04-26T00:00:00"/>
    <x v="0"/>
    <n v="5011587"/>
    <m/>
    <m/>
  </r>
  <r>
    <s v="SpokCity"/>
    <x v="174"/>
    <s v="788403"/>
    <n v="45.56"/>
    <n v="45.56"/>
    <x v="4"/>
    <d v="2016-04-26T00:00:00"/>
    <x v="0"/>
    <n v="5013208"/>
    <m/>
    <m/>
  </r>
  <r>
    <s v="COUNTY"/>
    <x v="174"/>
    <s v="788420"/>
    <n v="206.84"/>
    <n v="206.84"/>
    <x v="4"/>
    <d v="2016-04-26T00:00:00"/>
    <x v="0"/>
    <n v="5780610"/>
    <m/>
    <m/>
  </r>
  <r>
    <s v="COUNTY"/>
    <x v="174"/>
    <s v="788422"/>
    <n v="213.7"/>
    <n v="213.7"/>
    <x v="4"/>
    <d v="2016-04-26T00:00:00"/>
    <x v="0"/>
    <n v="5780610"/>
    <m/>
    <m/>
  </r>
  <r>
    <s v="COUNTY"/>
    <x v="174"/>
    <s v="788426"/>
    <n v="184.67"/>
    <n v="184.67"/>
    <x v="4"/>
    <d v="2016-04-27T00:00:00"/>
    <x v="0"/>
    <n v="5780610"/>
    <m/>
    <m/>
  </r>
  <r>
    <s v="COUNTY"/>
    <x v="174"/>
    <s v="788428"/>
    <n v="207.65"/>
    <n v="207.65"/>
    <x v="4"/>
    <d v="2016-04-27T00:00:00"/>
    <x v="0"/>
    <n v="5780610"/>
    <m/>
    <m/>
  </r>
  <r>
    <s v="SpokCity"/>
    <x v="174"/>
    <s v="788430"/>
    <n v="126.2"/>
    <n v="126.2"/>
    <x v="4"/>
    <d v="2016-04-27T00:00:00"/>
    <x v="0"/>
    <n v="5011587"/>
    <m/>
    <m/>
  </r>
  <r>
    <s v="SpokCity"/>
    <x v="174"/>
    <s v="788432"/>
    <n v="46.37"/>
    <n v="46.37"/>
    <x v="4"/>
    <d v="2016-04-27T00:00:00"/>
    <x v="0"/>
    <n v="5013208"/>
    <m/>
    <m/>
  </r>
  <r>
    <s v="COUNTY"/>
    <x v="174"/>
    <s v="788445"/>
    <n v="103.22"/>
    <n v="103.22"/>
    <x v="4"/>
    <d v="2016-04-28T00:00:00"/>
    <x v="0"/>
    <n v="5768280"/>
    <m/>
    <m/>
  </r>
  <r>
    <s v="COUNTY"/>
    <x v="174"/>
    <s v="788447"/>
    <n v="109.27"/>
    <n v="109.27"/>
    <x v="4"/>
    <d v="2016-04-28T00:00:00"/>
    <x v="0"/>
    <n v="5780610"/>
    <m/>
    <m/>
  </r>
  <r>
    <s v="COUNTY"/>
    <x v="174"/>
    <s v="788449"/>
    <n v="87.09"/>
    <n v="87.09"/>
    <x v="4"/>
    <d v="2016-04-28T00:00:00"/>
    <x v="0"/>
    <n v="5780610"/>
    <m/>
    <m/>
  </r>
  <r>
    <s v="COUNTY"/>
    <x v="174"/>
    <s v="788451"/>
    <n v="132.65"/>
    <n v="132.65"/>
    <x v="4"/>
    <d v="2016-04-28T00:00:00"/>
    <x v="0"/>
    <n v="5780610"/>
    <m/>
    <m/>
  </r>
  <r>
    <s v="COUNTY"/>
    <x v="174"/>
    <s v="788453"/>
    <n v="212.89"/>
    <n v="212.89"/>
    <x v="4"/>
    <d v="2016-04-28T00:00:00"/>
    <x v="0"/>
    <n v="5780610"/>
    <m/>
    <m/>
  </r>
  <r>
    <s v="SpokCity"/>
    <x v="174"/>
    <s v="788473"/>
    <n v="45.96"/>
    <n v="45.96"/>
    <x v="4"/>
    <d v="2016-04-28T00:00:00"/>
    <x v="0"/>
    <n v="5011587"/>
    <m/>
    <m/>
  </r>
  <r>
    <s v="COUNTY"/>
    <x v="174"/>
    <s v="789117"/>
    <n v="40.72"/>
    <n v="40.72"/>
    <x v="4"/>
    <d v="2016-04-29T00:00:00"/>
    <x v="0"/>
    <n v="5011598"/>
    <m/>
    <m/>
  </r>
  <r>
    <s v="COUNTY"/>
    <x v="174"/>
    <s v="789119"/>
    <n v="28.22"/>
    <n v="28.22"/>
    <x v="4"/>
    <d v="2016-04-29T00:00:00"/>
    <x v="0"/>
    <n v="5011598"/>
    <m/>
    <m/>
  </r>
  <r>
    <s v="SpokCity"/>
    <x v="174"/>
    <s v="789121"/>
    <n v="69.349999999999994"/>
    <n v="69.349999999999994"/>
    <x v="4"/>
    <d v="2016-04-29T00:00:00"/>
    <x v="0"/>
    <n v="5011587"/>
    <m/>
    <m/>
  </r>
  <r>
    <s v="SpokCity"/>
    <x v="174"/>
    <s v="789123"/>
    <n v="48.79"/>
    <n v="48.79"/>
    <x v="4"/>
    <d v="2016-04-29T00:00:00"/>
    <x v="0"/>
    <n v="5013208"/>
    <m/>
    <m/>
  </r>
  <r>
    <s v="SpokCity"/>
    <x v="174"/>
    <s v="793563"/>
    <n v="67.739999999999995"/>
    <n v="67.739999999999995"/>
    <x v="4"/>
    <d v="2016-05-02T00:00:00"/>
    <x v="1"/>
    <n v="5013208"/>
    <m/>
    <m/>
  </r>
  <r>
    <s v="SpokCity"/>
    <x v="174"/>
    <s v="795186"/>
    <n v="58.46"/>
    <n v="58.46"/>
    <x v="4"/>
    <d v="2016-05-02T00:00:00"/>
    <x v="1"/>
    <n v="5011587"/>
    <m/>
    <m/>
  </r>
  <r>
    <s v="SpokCity"/>
    <x v="174"/>
    <s v="795188"/>
    <n v="50"/>
    <n v="50"/>
    <x v="4"/>
    <d v="2016-05-02T00:00:00"/>
    <x v="1"/>
    <n v="5011587"/>
    <m/>
    <m/>
  </r>
  <r>
    <s v="COUNTY"/>
    <x v="174"/>
    <s v="797658"/>
    <n v="71.77"/>
    <n v="71.77"/>
    <x v="4"/>
    <d v="2016-05-02T00:00:00"/>
    <x v="1"/>
    <n v="5776510"/>
    <m/>
    <m/>
  </r>
  <r>
    <s v="COUNTY"/>
    <x v="174"/>
    <s v="797660"/>
    <n v="83.46"/>
    <n v="83.46"/>
    <x v="4"/>
    <d v="2016-05-02T00:00:00"/>
    <x v="1"/>
    <n v="5781000"/>
    <m/>
    <m/>
  </r>
  <r>
    <s v="COUNTY"/>
    <x v="174"/>
    <s v="797662"/>
    <n v="135.47999999999999"/>
    <n v="135.47999999999999"/>
    <x v="4"/>
    <d v="2016-05-02T00:00:00"/>
    <x v="1"/>
    <n v="5781100"/>
    <m/>
    <m/>
  </r>
  <r>
    <s v="COUNTY"/>
    <x v="174"/>
    <s v="797665"/>
    <n v="110.48"/>
    <n v="110.48"/>
    <x v="4"/>
    <d v="2016-05-02T00:00:00"/>
    <x v="1"/>
    <n v="5748600"/>
    <m/>
    <m/>
  </r>
  <r>
    <s v="SpokCity"/>
    <x v="174"/>
    <s v="797801"/>
    <n v="43.55"/>
    <n v="43.55"/>
    <x v="4"/>
    <d v="2016-05-02T00:00:00"/>
    <x v="1"/>
    <n v="5011587"/>
    <m/>
    <m/>
  </r>
  <r>
    <s v="COUNTY"/>
    <x v="174"/>
    <s v="798432"/>
    <n v="120.96"/>
    <n v="120.96"/>
    <x v="4"/>
    <d v="2016-05-02T00:00:00"/>
    <x v="1"/>
    <n v="5757130"/>
    <m/>
    <m/>
  </r>
  <r>
    <s v="COUNTY"/>
    <x v="174"/>
    <s v="797682"/>
    <n v="77.819999999999993"/>
    <n v="77.819999999999993"/>
    <x v="4"/>
    <d v="2016-05-03T00:00:00"/>
    <x v="1"/>
    <n v="5777930"/>
    <m/>
    <m/>
  </r>
  <r>
    <s v="SpokCity"/>
    <x v="174"/>
    <s v="797691"/>
    <n v="52.82"/>
    <n v="52.82"/>
    <x v="4"/>
    <d v="2016-05-03T00:00:00"/>
    <x v="1"/>
    <n v="5013208"/>
    <m/>
    <m/>
  </r>
  <r>
    <s v="COUNTY"/>
    <x v="174"/>
    <s v="797781"/>
    <n v="205.63"/>
    <n v="205.63"/>
    <x v="4"/>
    <d v="2016-05-04T00:00:00"/>
    <x v="1"/>
    <n v="5780610"/>
    <m/>
    <m/>
  </r>
  <r>
    <s v="COUNTY"/>
    <x v="174"/>
    <s v="797786"/>
    <n v="183.86"/>
    <n v="183.86"/>
    <x v="4"/>
    <d v="2016-05-04T00:00:00"/>
    <x v="1"/>
    <n v="5780610"/>
    <m/>
    <m/>
  </r>
  <r>
    <s v="COUNTY"/>
    <x v="174"/>
    <s v="797788"/>
    <n v="68.95"/>
    <n v="68.95"/>
    <x v="4"/>
    <d v="2016-05-04T00:00:00"/>
    <x v="1"/>
    <n v="5777930"/>
    <m/>
    <m/>
  </r>
  <r>
    <s v="COUNTY"/>
    <x v="174"/>
    <s v="797790"/>
    <n v="259.66000000000003"/>
    <n v="259.66000000000003"/>
    <x v="4"/>
    <d v="2016-05-04T00:00:00"/>
    <x v="1"/>
    <n v="5011601"/>
    <m/>
    <m/>
  </r>
  <r>
    <s v="SpokCity"/>
    <x v="174"/>
    <s v="797812"/>
    <n v="36.29"/>
    <n v="36.29"/>
    <x v="4"/>
    <d v="2016-05-04T00:00:00"/>
    <x v="1"/>
    <n v="5011587"/>
    <m/>
    <m/>
  </r>
  <r>
    <s v="COUNTY"/>
    <x v="174"/>
    <s v="798340"/>
    <n v="89.91"/>
    <n v="89.91"/>
    <x v="4"/>
    <d v="2016-05-05T00:00:00"/>
    <x v="1"/>
    <n v="5777660"/>
    <m/>
    <m/>
  </r>
  <r>
    <s v="SpokCity"/>
    <x v="174"/>
    <s v="798344"/>
    <n v="109.67"/>
    <n v="109.67"/>
    <x v="4"/>
    <d v="2016-05-05T00:00:00"/>
    <x v="1"/>
    <n v="5719150"/>
    <m/>
    <m/>
  </r>
  <r>
    <s v="SpokCity"/>
    <x v="174"/>
    <s v="798409"/>
    <n v="139.91"/>
    <n v="139.91"/>
    <x v="4"/>
    <d v="2016-05-05T00:00:00"/>
    <x v="1"/>
    <n v="5011587"/>
    <m/>
    <m/>
  </r>
  <r>
    <s v="SpokCity"/>
    <x v="174"/>
    <s v="798412"/>
    <n v="76.2"/>
    <n v="76.2"/>
    <x v="4"/>
    <d v="2016-05-05T00:00:00"/>
    <x v="1"/>
    <n v="5011587"/>
    <m/>
    <m/>
  </r>
  <r>
    <s v="SpokCity"/>
    <x v="174"/>
    <s v="798415"/>
    <n v="43.95"/>
    <n v="43.95"/>
    <x v="4"/>
    <d v="2016-05-05T00:00:00"/>
    <x v="1"/>
    <n v="5011587"/>
    <m/>
    <m/>
  </r>
  <r>
    <s v="SpokCity"/>
    <x v="174"/>
    <s v="798417"/>
    <n v="50.8"/>
    <n v="50.8"/>
    <x v="4"/>
    <d v="2016-05-05T00:00:00"/>
    <x v="1"/>
    <n v="5011587"/>
    <m/>
    <m/>
  </r>
  <r>
    <s v="COUNTY"/>
    <x v="174"/>
    <s v="798429"/>
    <n v="135.47999999999999"/>
    <n v="135.47999999999999"/>
    <x v="4"/>
    <d v="2016-05-06T00:00:00"/>
    <x v="1"/>
    <n v="5765370"/>
    <m/>
    <m/>
  </r>
  <r>
    <s v="COUNTY"/>
    <x v="174"/>
    <s v="798439"/>
    <n v="85.48"/>
    <n v="85.48"/>
    <x v="4"/>
    <d v="2016-05-06T00:00:00"/>
    <x v="1"/>
    <n v="5777930"/>
    <m/>
    <m/>
  </r>
  <r>
    <s v="COUNTY"/>
    <x v="174"/>
    <s v="798441"/>
    <n v="12.9"/>
    <n v="12.9"/>
    <x v="4"/>
    <d v="2016-05-06T00:00:00"/>
    <x v="1"/>
    <n v="5011598"/>
    <m/>
    <m/>
  </r>
  <r>
    <s v="SpokCity"/>
    <x v="174"/>
    <s v="798443"/>
    <n v="40.72"/>
    <n v="40.72"/>
    <x v="4"/>
    <d v="2016-05-06T00:00:00"/>
    <x v="1"/>
    <n v="5013208"/>
    <m/>
    <m/>
  </r>
  <r>
    <s v="COUNTY"/>
    <x v="174"/>
    <s v="801104"/>
    <n v="59.67"/>
    <n v="59.67"/>
    <x v="4"/>
    <d v="2016-05-09T00:00:00"/>
    <x v="1"/>
    <n v="5011598"/>
    <m/>
    <m/>
  </r>
  <r>
    <s v="SpokCity"/>
    <x v="174"/>
    <s v="801106"/>
    <n v="43.14"/>
    <n v="43.14"/>
    <x v="4"/>
    <d v="2016-05-09T00:00:00"/>
    <x v="1"/>
    <n v="5011587"/>
    <m/>
    <m/>
  </r>
  <r>
    <s v="SpokCity"/>
    <x v="174"/>
    <s v="801108"/>
    <n v="73.38"/>
    <n v="73.38"/>
    <x v="4"/>
    <d v="2016-05-09T00:00:00"/>
    <x v="1"/>
    <n v="5013208"/>
    <m/>
    <m/>
  </r>
  <r>
    <s v="COUNTY"/>
    <x v="174"/>
    <s v="801111"/>
    <n v="15.72"/>
    <n v="15.72"/>
    <x v="4"/>
    <d v="2016-05-09T00:00:00"/>
    <x v="1"/>
    <n v="5780610"/>
    <m/>
    <m/>
  </r>
  <r>
    <s v="SpokCity"/>
    <x v="174"/>
    <s v="801114"/>
    <n v="39.11"/>
    <n v="39.11"/>
    <x v="4"/>
    <d v="2016-05-09T00:00:00"/>
    <x v="1"/>
    <n v="5011587"/>
    <m/>
    <m/>
  </r>
  <r>
    <s v="SpokCity"/>
    <x v="174"/>
    <s v="801116"/>
    <n v="27.82"/>
    <n v="27.82"/>
    <x v="4"/>
    <d v="2016-05-09T00:00:00"/>
    <x v="1"/>
    <n v="5013208"/>
    <m/>
    <m/>
  </r>
  <r>
    <s v="COUNTY"/>
    <x v="174"/>
    <s v="801129"/>
    <n v="75.400000000000006"/>
    <n v="75.400000000000006"/>
    <x v="4"/>
    <d v="2016-05-10T00:00:00"/>
    <x v="1"/>
    <n v="5776510"/>
    <m/>
    <m/>
  </r>
  <r>
    <s v="SpokCity"/>
    <x v="174"/>
    <s v="801133"/>
    <n v="99.59"/>
    <n v="99.59"/>
    <x v="4"/>
    <d v="2016-05-10T00:00:00"/>
    <x v="1"/>
    <n v="5011587"/>
    <m/>
    <m/>
  </r>
  <r>
    <s v="COUNTY"/>
    <x v="174"/>
    <s v="801149"/>
    <n v="107.65"/>
    <n v="107.65"/>
    <x v="4"/>
    <d v="2016-05-11T00:00:00"/>
    <x v="1"/>
    <n v="5013643"/>
    <m/>
    <m/>
  </r>
  <r>
    <s v="COUNTY"/>
    <x v="174"/>
    <s v="801151"/>
    <n v="126.6"/>
    <n v="126.6"/>
    <x v="4"/>
    <d v="2016-05-11T00:00:00"/>
    <x v="1"/>
    <n v="5010453"/>
    <m/>
    <m/>
  </r>
  <r>
    <s v="COUNTY"/>
    <x v="174"/>
    <s v="801170"/>
    <n v="35.479999999999997"/>
    <n v="35.479999999999997"/>
    <x v="4"/>
    <d v="2016-05-11T00:00:00"/>
    <x v="1"/>
    <n v="5011598"/>
    <m/>
    <m/>
  </r>
  <r>
    <s v="SpokCity"/>
    <x v="174"/>
    <s v="801172"/>
    <n v="46.77"/>
    <n v="46.77"/>
    <x v="4"/>
    <d v="2016-05-11T00:00:00"/>
    <x v="1"/>
    <n v="5013208"/>
    <m/>
    <m/>
  </r>
  <r>
    <s v="SpokCity"/>
    <x v="174"/>
    <s v="801188"/>
    <n v="34.270000000000003"/>
    <n v="34.270000000000003"/>
    <x v="4"/>
    <d v="2016-05-12T00:00:00"/>
    <x v="1"/>
    <n v="5011587"/>
    <m/>
    <m/>
  </r>
  <r>
    <s v="COUNTY"/>
    <x v="174"/>
    <s v="801194"/>
    <n v="131.44"/>
    <n v="131.44"/>
    <x v="4"/>
    <d v="2016-05-12T00:00:00"/>
    <x v="1"/>
    <n v="5781230"/>
    <m/>
    <m/>
  </r>
  <r>
    <s v="COUNTY"/>
    <x v="174"/>
    <s v="801196"/>
    <n v="112.9"/>
    <n v="112.9"/>
    <x v="4"/>
    <d v="2016-05-12T00:00:00"/>
    <x v="1"/>
    <n v="5010453"/>
    <m/>
    <m/>
  </r>
  <r>
    <s v="COUNTY"/>
    <x v="174"/>
    <s v="801209"/>
    <n v="18.14"/>
    <n v="18.14"/>
    <x v="4"/>
    <d v="2016-05-13T00:00:00"/>
    <x v="1"/>
    <n v="5011598"/>
    <m/>
    <m/>
  </r>
  <r>
    <s v="COUNTY"/>
    <x v="174"/>
    <s v="801218"/>
    <n v="80.64"/>
    <n v="80.64"/>
    <x v="4"/>
    <d v="2016-05-13T00:00:00"/>
    <x v="1"/>
    <n v="5005375"/>
    <m/>
    <m/>
  </r>
  <r>
    <s v="COUNTY"/>
    <x v="174"/>
    <s v="801220"/>
    <n v="91.93"/>
    <n v="91.93"/>
    <x v="4"/>
    <d v="2016-05-13T00:00:00"/>
    <x v="1"/>
    <n v="5768280"/>
    <m/>
    <m/>
  </r>
  <r>
    <s v="COUNTY"/>
    <x v="174"/>
    <s v="801242"/>
    <n v="125.8"/>
    <n v="125.8"/>
    <x v="4"/>
    <d v="2016-05-16T00:00:00"/>
    <x v="1"/>
    <n v="5731450"/>
    <m/>
    <m/>
  </r>
  <r>
    <s v="COUNTY"/>
    <x v="174"/>
    <s v="801244"/>
    <n v="111.28"/>
    <n v="111.28"/>
    <x v="4"/>
    <d v="2016-05-16T00:00:00"/>
    <x v="1"/>
    <n v="5781960"/>
    <m/>
    <m/>
  </r>
  <r>
    <s v="COUNTY"/>
    <x v="174"/>
    <s v="801261"/>
    <n v="110.07"/>
    <n v="110.07"/>
    <x v="4"/>
    <d v="2016-05-17T00:00:00"/>
    <x v="1"/>
    <n v="5781230"/>
    <m/>
    <m/>
  </r>
  <r>
    <s v="SpokCity"/>
    <x v="174"/>
    <s v="801283"/>
    <n v="41.53"/>
    <n v="41.53"/>
    <x v="4"/>
    <d v="2016-05-17T00:00:00"/>
    <x v="1"/>
    <n v="5011587"/>
    <m/>
    <m/>
  </r>
  <r>
    <s v="COUNTY"/>
    <x v="174"/>
    <s v="801289"/>
    <n v="79.83"/>
    <n v="79.83"/>
    <x v="4"/>
    <d v="2016-05-18T00:00:00"/>
    <x v="1"/>
    <n v="5781160"/>
    <m/>
    <m/>
  </r>
  <r>
    <s v="COUNTY"/>
    <x v="174"/>
    <s v="801293"/>
    <n v="170.15"/>
    <n v="170.15"/>
    <x v="4"/>
    <d v="2016-05-18T00:00:00"/>
    <x v="1"/>
    <n v="5780440"/>
    <m/>
    <m/>
  </r>
  <r>
    <s v="COUNTY"/>
    <x v="174"/>
    <s v="801295"/>
    <n v="138.30000000000001"/>
    <n v="138.30000000000001"/>
    <x v="4"/>
    <d v="2016-05-18T00:00:00"/>
    <x v="1"/>
    <n v="5731450"/>
    <m/>
    <m/>
  </r>
  <r>
    <s v="COUNTY"/>
    <x v="174"/>
    <s v="801297"/>
    <n v="22.98"/>
    <n v="22.98"/>
    <x v="4"/>
    <d v="2016-05-18T00:00:00"/>
    <x v="1"/>
    <n v="5776510"/>
    <m/>
    <m/>
  </r>
  <r>
    <s v="SpokCity"/>
    <x v="174"/>
    <s v="801299"/>
    <n v="38.71"/>
    <n v="38.71"/>
    <x v="4"/>
    <d v="2016-05-18T00:00:00"/>
    <x v="1"/>
    <n v="5011587"/>
    <m/>
    <m/>
  </r>
  <r>
    <s v="COUNTY"/>
    <x v="174"/>
    <s v="801311"/>
    <n v="23.39"/>
    <n v="23.39"/>
    <x v="4"/>
    <d v="2016-05-18T00:00:00"/>
    <x v="1"/>
    <n v="5011598"/>
    <m/>
    <m/>
  </r>
  <r>
    <s v="SpokCity"/>
    <x v="174"/>
    <s v="801317"/>
    <n v="35.880000000000003"/>
    <n v="35.880000000000003"/>
    <x v="4"/>
    <d v="2016-05-19T00:00:00"/>
    <x v="1"/>
    <n v="5011587"/>
    <m/>
    <m/>
  </r>
  <r>
    <s v="SpokCity"/>
    <x v="174"/>
    <s v="801321"/>
    <n v="99.19"/>
    <n v="99.19"/>
    <x v="4"/>
    <d v="2016-05-19T00:00:00"/>
    <x v="1"/>
    <n v="5013208"/>
    <m/>
    <m/>
  </r>
  <r>
    <s v="COUNTY"/>
    <x v="174"/>
    <s v="801338"/>
    <n v="64.11"/>
    <n v="64.11"/>
    <x v="4"/>
    <d v="2016-05-19T00:00:00"/>
    <x v="1"/>
    <n v="5777930"/>
    <m/>
    <m/>
  </r>
  <r>
    <s v="COUNTY"/>
    <x v="174"/>
    <s v="801349"/>
    <n v="154.83000000000001"/>
    <n v="154.83000000000001"/>
    <x v="4"/>
    <d v="2016-05-19T00:00:00"/>
    <x v="1"/>
    <n v="5731450"/>
    <m/>
    <m/>
  </r>
  <r>
    <s v="COUNTY"/>
    <x v="174"/>
    <s v="801351"/>
    <n v="83.06"/>
    <n v="83.06"/>
    <x v="4"/>
    <d v="2016-05-19T00:00:00"/>
    <x v="1"/>
    <n v="5765370"/>
    <m/>
    <m/>
  </r>
  <r>
    <s v="COUNTY"/>
    <x v="174"/>
    <s v="801353"/>
    <n v="73.38"/>
    <n v="73.38"/>
    <x v="4"/>
    <d v="2016-05-19T00:00:00"/>
    <x v="1"/>
    <n v="5780600"/>
    <m/>
    <m/>
  </r>
  <r>
    <s v="SpokCity"/>
    <x v="174"/>
    <s v="801361"/>
    <n v="54.43"/>
    <n v="54.43"/>
    <x v="4"/>
    <d v="2016-05-20T00:00:00"/>
    <x v="1"/>
    <n v="5011587"/>
    <m/>
    <m/>
  </r>
  <r>
    <s v="SpokCity"/>
    <x v="174"/>
    <s v="801363"/>
    <n v="20.56"/>
    <n v="20.56"/>
    <x v="4"/>
    <d v="2016-05-20T00:00:00"/>
    <x v="1"/>
    <n v="5013208"/>
    <m/>
    <m/>
  </r>
  <r>
    <s v="COUNTY"/>
    <x v="174"/>
    <s v="801387"/>
    <n v="237.48"/>
    <n v="237.48"/>
    <x v="4"/>
    <d v="2016-05-23T00:00:00"/>
    <x v="1"/>
    <n v="5013798"/>
    <m/>
    <m/>
  </r>
  <r>
    <s v="SpokCity"/>
    <x v="174"/>
    <s v="801391"/>
    <n v="116.93"/>
    <n v="116.93"/>
    <x v="4"/>
    <d v="2016-05-23T00:00:00"/>
    <x v="1"/>
    <n v="5011587"/>
    <m/>
    <m/>
  </r>
  <r>
    <s v="SpokCity"/>
    <x v="174"/>
    <s v="801393"/>
    <n v="62.09"/>
    <n v="62.09"/>
    <x v="4"/>
    <d v="2016-05-23T00:00:00"/>
    <x v="1"/>
    <n v="5011587"/>
    <m/>
    <m/>
  </r>
  <r>
    <s v="SpokCity"/>
    <x v="174"/>
    <s v="801395"/>
    <n v="80.64"/>
    <n v="80.64"/>
    <x v="4"/>
    <d v="2016-05-23T00:00:00"/>
    <x v="1"/>
    <n v="5013208"/>
    <m/>
    <m/>
  </r>
  <r>
    <s v="COUNTY"/>
    <x v="174"/>
    <s v="801406"/>
    <n v="235.87"/>
    <n v="235.87"/>
    <x v="4"/>
    <d v="2016-05-23T00:00:00"/>
    <x v="1"/>
    <n v="5748600"/>
    <m/>
    <m/>
  </r>
  <r>
    <s v="COUNTY"/>
    <x v="174"/>
    <s v="801408"/>
    <n v="55.64"/>
    <n v="55.64"/>
    <x v="4"/>
    <d v="2016-05-23T00:00:00"/>
    <x v="1"/>
    <n v="5011598"/>
    <m/>
    <m/>
  </r>
  <r>
    <s v="SpokCity"/>
    <x v="174"/>
    <s v="801410"/>
    <n v="66.53"/>
    <n v="66.53"/>
    <x v="4"/>
    <d v="2016-05-23T00:00:00"/>
    <x v="1"/>
    <n v="5011587"/>
    <m/>
    <m/>
  </r>
  <r>
    <s v="COUNTY"/>
    <x v="174"/>
    <s v="801418"/>
    <n v="91.93"/>
    <n v="91.93"/>
    <x v="4"/>
    <d v="2016-05-24T00:00:00"/>
    <x v="1"/>
    <n v="5011570"/>
    <m/>
    <m/>
  </r>
  <r>
    <s v="COUNTY"/>
    <x v="174"/>
    <s v="801420"/>
    <n v="43.14"/>
    <n v="43.14"/>
    <x v="4"/>
    <d v="2016-05-24T00:00:00"/>
    <x v="1"/>
    <n v="5780610"/>
    <m/>
    <m/>
  </r>
  <r>
    <s v="SpokCity"/>
    <x v="174"/>
    <s v="801436"/>
    <n v="20.56"/>
    <n v="20.56"/>
    <x v="4"/>
    <d v="2016-05-24T00:00:00"/>
    <x v="1"/>
    <n v="5011587"/>
    <m/>
    <m/>
  </r>
  <r>
    <s v="SpokCity"/>
    <x v="174"/>
    <s v="801438"/>
    <n v="19.760000000000002"/>
    <n v="19.760000000000002"/>
    <x v="4"/>
    <d v="2016-05-24T00:00:00"/>
    <x v="1"/>
    <n v="5013208"/>
    <m/>
    <m/>
  </r>
  <r>
    <s v="SpokCity"/>
    <x v="174"/>
    <s v="801440"/>
    <n v="40.32"/>
    <n v="40.32"/>
    <x v="4"/>
    <d v="2016-05-24T00:00:00"/>
    <x v="1"/>
    <n v="5013208"/>
    <m/>
    <m/>
  </r>
  <r>
    <s v="COUNTY"/>
    <x v="174"/>
    <s v="801443"/>
    <n v="85.08"/>
    <n v="85.08"/>
    <x v="4"/>
    <d v="2016-05-24T00:00:00"/>
    <x v="1"/>
    <n v="5013643"/>
    <m/>
    <m/>
  </r>
  <r>
    <s v="SpokCity"/>
    <x v="174"/>
    <s v="801448"/>
    <n v="44.35"/>
    <n v="44.35"/>
    <x v="4"/>
    <d v="2016-05-25T00:00:00"/>
    <x v="1"/>
    <n v="5011587"/>
    <m/>
    <m/>
  </r>
  <r>
    <s v="COUNTY"/>
    <x v="174"/>
    <s v="801460"/>
    <n v="70.959999999999994"/>
    <n v="70.959999999999994"/>
    <x v="4"/>
    <d v="2016-05-25T00:00:00"/>
    <x v="1"/>
    <n v="5011598"/>
    <m/>
    <m/>
  </r>
  <r>
    <s v="COUNTY"/>
    <x v="174"/>
    <s v="801462"/>
    <n v="33.47"/>
    <n v="33.47"/>
    <x v="4"/>
    <d v="2016-05-25T00:00:00"/>
    <x v="1"/>
    <n v="5776510"/>
    <m/>
    <m/>
  </r>
  <r>
    <s v="COUNTY"/>
    <x v="174"/>
    <s v="801464"/>
    <n v="294.33999999999997"/>
    <n v="294.33999999999997"/>
    <x v="4"/>
    <d v="2016-05-26T00:00:00"/>
    <x v="1"/>
    <n v="5780610"/>
    <m/>
    <m/>
  </r>
  <r>
    <s v="COUNTY"/>
    <x v="174"/>
    <s v="801466"/>
    <n v="206.44"/>
    <n v="206.44"/>
    <x v="4"/>
    <d v="2016-05-26T00:00:00"/>
    <x v="1"/>
    <n v="5780610"/>
    <m/>
    <m/>
  </r>
  <r>
    <s v="SpokCity"/>
    <x v="174"/>
    <s v="801474"/>
    <n v="34.68"/>
    <n v="34.68"/>
    <x v="4"/>
    <d v="2016-05-26T00:00:00"/>
    <x v="1"/>
    <n v="5011587"/>
    <m/>
    <m/>
  </r>
  <r>
    <s v="SpokCity"/>
    <x v="174"/>
    <s v="801489"/>
    <n v="65.319999999999993"/>
    <n v="65.319999999999993"/>
    <x v="4"/>
    <d v="2016-05-26T00:00:00"/>
    <x v="1"/>
    <n v="5011587"/>
    <m/>
    <m/>
  </r>
  <r>
    <s v="SpokCity"/>
    <x v="174"/>
    <s v="801491"/>
    <n v="70.56"/>
    <n v="70.56"/>
    <x v="4"/>
    <d v="2016-05-26T00:00:00"/>
    <x v="1"/>
    <n v="5013208"/>
    <m/>
    <m/>
  </r>
  <r>
    <s v="COUNTY"/>
    <x v="174"/>
    <s v="801826"/>
    <n v="59.67"/>
    <n v="59.67"/>
    <x v="4"/>
    <d v="2016-05-27T00:00:00"/>
    <x v="1"/>
    <n v="5777930"/>
    <m/>
    <m/>
  </r>
  <r>
    <s v="SpokCity"/>
    <x v="174"/>
    <s v="801962"/>
    <n v="25"/>
    <n v="25"/>
    <x v="4"/>
    <d v="2016-05-27T00:00:00"/>
    <x v="1"/>
    <n v="5011587"/>
    <m/>
    <m/>
  </r>
  <r>
    <s v="COUNTY"/>
    <x v="174"/>
    <s v="801996"/>
    <n v="91.53"/>
    <n v="91.53"/>
    <x v="4"/>
    <d v="2016-05-27T00:00:00"/>
    <x v="1"/>
    <n v="5768280"/>
    <m/>
    <m/>
  </r>
  <r>
    <s v="SpokCity"/>
    <x v="174"/>
    <s v="801967"/>
    <n v="33.06"/>
    <n v="33.06"/>
    <x v="4"/>
    <d v="2016-05-31T00:00:00"/>
    <x v="1"/>
    <n v="5013208"/>
    <m/>
    <m/>
  </r>
  <r>
    <s v="SpokCity"/>
    <x v="174"/>
    <s v="803128"/>
    <n v="51.21"/>
    <n v="51.21"/>
    <x v="4"/>
    <d v="2016-05-31T00:00:00"/>
    <x v="1"/>
    <n v="5011587"/>
    <m/>
    <m/>
  </r>
  <r>
    <s v="SpokCity"/>
    <x v="174"/>
    <s v="803130"/>
    <n v="79.83"/>
    <n v="79.83"/>
    <x v="4"/>
    <d v="2016-05-31T00:00:00"/>
    <x v="1"/>
    <n v="5013208"/>
    <m/>
    <m/>
  </r>
  <r>
    <s v="SpokCity"/>
    <x v="174"/>
    <s v="803132"/>
    <n v="67.739999999999995"/>
    <n v="67.739999999999995"/>
    <x v="4"/>
    <d v="2016-05-31T00:00:00"/>
    <x v="1"/>
    <n v="5013208"/>
    <m/>
    <m/>
  </r>
  <r>
    <s v="COUNTY"/>
    <x v="174"/>
    <s v="803146"/>
    <n v="43.14"/>
    <n v="43.14"/>
    <x v="4"/>
    <d v="2016-05-31T00:00:00"/>
    <x v="1"/>
    <n v="5726510"/>
    <m/>
    <m/>
  </r>
  <r>
    <s v="COUNTY"/>
    <x v="174"/>
    <s v="803151"/>
    <n v="224.18"/>
    <n v="224.18"/>
    <x v="4"/>
    <d v="2016-05-31T00:00:00"/>
    <x v="1"/>
    <n v="5780610"/>
    <m/>
    <m/>
  </r>
  <r>
    <s v="SpokCity"/>
    <x v="174"/>
    <s v="803155"/>
    <n v="53.22"/>
    <n v="53.22"/>
    <x v="4"/>
    <d v="2016-05-31T00:00:00"/>
    <x v="1"/>
    <n v="5011587"/>
    <m/>
    <m/>
  </r>
  <r>
    <s v="SpokCity"/>
    <x v="174"/>
    <s v="803158"/>
    <n v="156.44"/>
    <n v="156.44"/>
    <x v="4"/>
    <d v="2016-05-31T00:00:00"/>
    <x v="1"/>
    <n v="5011587"/>
    <m/>
    <m/>
  </r>
  <r>
    <s v="COUNTY"/>
    <x v="174"/>
    <s v="803841"/>
    <n v="214.1"/>
    <n v="214.1"/>
    <x v="4"/>
    <d v="2016-05-31T00:00:00"/>
    <x v="1"/>
    <n v="5780610"/>
    <m/>
    <m/>
  </r>
  <r>
    <s v="COUNTY"/>
    <x v="174"/>
    <s v="803843"/>
    <n v="213.29"/>
    <n v="213.29"/>
    <x v="4"/>
    <d v="2016-05-31T00:00:00"/>
    <x v="1"/>
    <n v="5780610"/>
    <m/>
    <m/>
  </r>
  <r>
    <s v="COUNTY"/>
    <x v="174"/>
    <s v="807152"/>
    <n v="27.42"/>
    <n v="27.42"/>
    <x v="4"/>
    <d v="2016-06-01T00:00:00"/>
    <x v="2"/>
    <n v="5780070"/>
    <m/>
    <m/>
  </r>
  <r>
    <s v="COUNTY"/>
    <x v="174"/>
    <s v="809446"/>
    <n v="101.2"/>
    <n v="101.2"/>
    <x v="4"/>
    <d v="2016-06-01T00:00:00"/>
    <x v="2"/>
    <n v="5782480"/>
    <m/>
    <m/>
  </r>
  <r>
    <s v="COUNTY"/>
    <x v="174"/>
    <s v="809448"/>
    <n v="116.52"/>
    <n v="116.52"/>
    <x v="4"/>
    <d v="2016-06-01T00:00:00"/>
    <x v="2"/>
    <n v="5757000"/>
    <m/>
    <m/>
  </r>
  <r>
    <s v="COUNTY"/>
    <x v="174"/>
    <s v="809480"/>
    <n v="16.93"/>
    <n v="16.93"/>
    <x v="4"/>
    <d v="2016-06-01T00:00:00"/>
    <x v="2"/>
    <n v="5011598"/>
    <m/>
    <m/>
  </r>
  <r>
    <s v="SpokCity"/>
    <x v="174"/>
    <s v="809512"/>
    <n v="47.17"/>
    <n v="47.17"/>
    <x v="4"/>
    <d v="2016-06-01T00:00:00"/>
    <x v="2"/>
    <n v="5011587"/>
    <m/>
    <m/>
  </r>
  <r>
    <s v="COUNTY"/>
    <x v="174"/>
    <s v="811011"/>
    <n v="76.61"/>
    <n v="76.61"/>
    <x v="4"/>
    <d v="2016-06-01T00:00:00"/>
    <x v="2"/>
    <n v="5757130"/>
    <m/>
    <m/>
  </r>
  <r>
    <s v="SpokCity"/>
    <x v="174"/>
    <s v="818440"/>
    <n v="56.45"/>
    <n v="56.45"/>
    <x v="4"/>
    <d v="2016-06-01T00:00:00"/>
    <x v="2"/>
    <n v="5013208"/>
    <m/>
    <m/>
  </r>
  <r>
    <s v="COUNTY"/>
    <x v="174"/>
    <s v="818442"/>
    <n v="143.54"/>
    <n v="143.54"/>
    <x v="4"/>
    <d v="2016-06-01T00:00:00"/>
    <x v="2"/>
    <n v="5781230"/>
    <m/>
    <m/>
  </r>
  <r>
    <s v="COUNTY"/>
    <x v="174"/>
    <s v="809534"/>
    <n v="91.12"/>
    <n v="91.12"/>
    <x v="4"/>
    <d v="2016-06-02T00:00:00"/>
    <x v="2"/>
    <n v="5781230"/>
    <m/>
    <m/>
  </r>
  <r>
    <s v="SpokCity"/>
    <x v="174"/>
    <s v="809536"/>
    <n v="65.319999999999993"/>
    <n v="65.319999999999993"/>
    <x v="4"/>
    <d v="2016-06-02T00:00:00"/>
    <x v="2"/>
    <n v="5013208"/>
    <m/>
    <m/>
  </r>
  <r>
    <s v="COUNTY"/>
    <x v="174"/>
    <s v="810432"/>
    <n v="50.8"/>
    <n v="50.8"/>
    <x v="4"/>
    <d v="2016-06-03T00:00:00"/>
    <x v="2"/>
    <n v="5777930"/>
    <m/>
    <m/>
  </r>
  <r>
    <s v="SpokCity"/>
    <x v="174"/>
    <s v="810435"/>
    <n v="28.22"/>
    <n v="28.22"/>
    <x v="4"/>
    <d v="2016-06-03T00:00:00"/>
    <x v="2"/>
    <n v="5011587"/>
    <m/>
    <m/>
  </r>
  <r>
    <s v="SpokCity"/>
    <x v="174"/>
    <s v="810437"/>
    <n v="27.42"/>
    <n v="27.42"/>
    <x v="4"/>
    <d v="2016-06-03T00:00:00"/>
    <x v="2"/>
    <n v="5013208"/>
    <m/>
    <m/>
  </r>
  <r>
    <s v="SpokCity"/>
    <x v="174"/>
    <s v="810494"/>
    <n v="45.16"/>
    <n v="45.16"/>
    <x v="4"/>
    <d v="2016-06-03T00:00:00"/>
    <x v="2"/>
    <n v="5011587"/>
    <m/>
    <m/>
  </r>
  <r>
    <s v="SpokCity"/>
    <x v="174"/>
    <s v="810498"/>
    <n v="103.22"/>
    <n v="103.22"/>
    <x v="4"/>
    <d v="2016-06-03T00:00:00"/>
    <x v="2"/>
    <n v="5011587"/>
    <m/>
    <m/>
  </r>
  <r>
    <s v="SpokCity"/>
    <x v="174"/>
    <s v="810508"/>
    <n v="56.45"/>
    <n v="56.45"/>
    <x v="4"/>
    <d v="2016-06-06T00:00:00"/>
    <x v="2"/>
    <n v="5013208"/>
    <m/>
    <m/>
  </r>
  <r>
    <s v="SpokCity"/>
    <x v="174"/>
    <s v="810519"/>
    <n v="95.56"/>
    <n v="95.56"/>
    <x v="4"/>
    <d v="2016-06-06T00:00:00"/>
    <x v="2"/>
    <n v="5011587"/>
    <m/>
    <m/>
  </r>
  <r>
    <s v="SpokCity"/>
    <x v="174"/>
    <s v="810521"/>
    <n v="47.58"/>
    <n v="47.58"/>
    <x v="4"/>
    <d v="2016-06-06T00:00:00"/>
    <x v="2"/>
    <n v="5011587"/>
    <m/>
    <m/>
  </r>
  <r>
    <s v="SpokCity"/>
    <x v="174"/>
    <s v="810523"/>
    <n v="48.79"/>
    <n v="48.79"/>
    <x v="4"/>
    <d v="2016-06-06T00:00:00"/>
    <x v="2"/>
    <n v="5011587"/>
    <m/>
    <m/>
  </r>
  <r>
    <s v="SpokCity"/>
    <x v="174"/>
    <s v="810525"/>
    <n v="61.69"/>
    <n v="61.69"/>
    <x v="4"/>
    <d v="2016-06-06T00:00:00"/>
    <x v="2"/>
    <n v="5013208"/>
    <m/>
    <m/>
  </r>
  <r>
    <s v="COUNTY"/>
    <x v="174"/>
    <s v="810999"/>
    <n v="148.78"/>
    <n v="148.78"/>
    <x v="4"/>
    <d v="2016-06-07T00:00:00"/>
    <x v="2"/>
    <n v="5780610"/>
    <m/>
    <m/>
  </r>
  <r>
    <s v="COUNTY"/>
    <x v="174"/>
    <s v="811001"/>
    <n v="66.930000000000007"/>
    <n v="66.930000000000007"/>
    <x v="4"/>
    <d v="2016-06-07T00:00:00"/>
    <x v="2"/>
    <n v="5781160"/>
    <m/>
    <m/>
  </r>
  <r>
    <s v="COUNTY"/>
    <x v="174"/>
    <s v="811003"/>
    <n v="181.04"/>
    <n v="181.04"/>
    <x v="4"/>
    <d v="2016-06-07T00:00:00"/>
    <x v="2"/>
    <n v="5779150"/>
    <m/>
    <m/>
  </r>
  <r>
    <s v="COUNTY"/>
    <x v="174"/>
    <s v="811005"/>
    <n v="36.69"/>
    <n v="36.69"/>
    <x v="4"/>
    <d v="2016-06-07T00:00:00"/>
    <x v="2"/>
    <n v="5776510"/>
    <m/>
    <m/>
  </r>
  <r>
    <s v="SpokCity"/>
    <x v="174"/>
    <s v="813267"/>
    <n v="52.42"/>
    <n v="52.42"/>
    <x v="4"/>
    <d v="2016-06-07T00:00:00"/>
    <x v="2"/>
    <n v="5011587"/>
    <m/>
    <m/>
  </r>
  <r>
    <s v="COUNTY"/>
    <x v="174"/>
    <s v="813258"/>
    <n v="93.95"/>
    <n v="93.95"/>
    <x v="4"/>
    <d v="2016-06-08T00:00:00"/>
    <x v="2"/>
    <n v="5780690"/>
    <m/>
    <m/>
  </r>
  <r>
    <s v="COUNTY"/>
    <x v="174"/>
    <s v="813290"/>
    <n v="50"/>
    <n v="50"/>
    <x v="4"/>
    <d v="2016-06-08T00:00:00"/>
    <x v="2"/>
    <n v="5777930"/>
    <m/>
    <m/>
  </r>
  <r>
    <s v="COUNTY"/>
    <x v="174"/>
    <s v="813292"/>
    <n v="67.33"/>
    <n v="67.33"/>
    <x v="4"/>
    <d v="2016-06-08T00:00:00"/>
    <x v="2"/>
    <n v="5011598"/>
    <m/>
    <m/>
  </r>
  <r>
    <s v="COUNTY"/>
    <x v="174"/>
    <s v="813374"/>
    <n v="95.56"/>
    <n v="95.56"/>
    <x v="4"/>
    <d v="2016-06-09T00:00:00"/>
    <x v="2"/>
    <n v="5782480"/>
    <m/>
    <m/>
  </r>
  <r>
    <s v="SpokCity"/>
    <x v="174"/>
    <s v="813386"/>
    <n v="108.86"/>
    <n v="108.86"/>
    <x v="4"/>
    <d v="2016-06-09T00:00:00"/>
    <x v="2"/>
    <n v="5011587"/>
    <m/>
    <m/>
  </r>
  <r>
    <s v="SpokCity"/>
    <x v="174"/>
    <s v="813400"/>
    <n v="41.13"/>
    <n v="41.13"/>
    <x v="4"/>
    <d v="2016-06-09T00:00:00"/>
    <x v="2"/>
    <n v="5011587"/>
    <m/>
    <m/>
  </r>
  <r>
    <s v="SpokCity"/>
    <x v="174"/>
    <s v="813402"/>
    <n v="64.510000000000005"/>
    <n v="64.510000000000005"/>
    <x v="4"/>
    <d v="2016-06-09T00:00:00"/>
    <x v="2"/>
    <n v="5013208"/>
    <m/>
    <m/>
  </r>
  <r>
    <s v="SpokCity"/>
    <x v="174"/>
    <s v="815367"/>
    <n v="37.090000000000003"/>
    <n v="37.090000000000003"/>
    <x v="4"/>
    <d v="2016-06-10T00:00:00"/>
    <x v="2"/>
    <n v="5013208"/>
    <m/>
    <m/>
  </r>
  <r>
    <s v="COUNTY"/>
    <x v="174"/>
    <s v="815558"/>
    <n v="107.25"/>
    <n v="107.25"/>
    <x v="4"/>
    <d v="2016-06-10T00:00:00"/>
    <x v="2"/>
    <n v="5782140"/>
    <m/>
    <m/>
  </r>
  <r>
    <s v="COUNTY"/>
    <x v="174"/>
    <s v="815447"/>
    <n v="66.53"/>
    <n v="66.53"/>
    <x v="4"/>
    <d v="2016-06-13T00:00:00"/>
    <x v="2"/>
    <n v="5777930"/>
    <m/>
    <m/>
  </r>
  <r>
    <s v="SpokCity"/>
    <x v="174"/>
    <s v="815487"/>
    <n v="144.35"/>
    <n v="144.35"/>
    <x v="4"/>
    <d v="2016-06-13T00:00:00"/>
    <x v="2"/>
    <n v="5011587"/>
    <m/>
    <m/>
  </r>
  <r>
    <s v="SpokCity"/>
    <x v="174"/>
    <s v="815493"/>
    <n v="56.85"/>
    <n v="56.85"/>
    <x v="4"/>
    <d v="2016-06-13T00:00:00"/>
    <x v="2"/>
    <n v="5013208"/>
    <m/>
    <m/>
  </r>
  <r>
    <s v="SpokCity"/>
    <x v="174"/>
    <s v="815549"/>
    <n v="39.11"/>
    <n v="39.11"/>
    <x v="4"/>
    <d v="2016-06-13T00:00:00"/>
    <x v="2"/>
    <n v="5011587"/>
    <m/>
    <m/>
  </r>
  <r>
    <s v="SpokCity"/>
    <x v="174"/>
    <s v="815551"/>
    <n v="35.479999999999997"/>
    <n v="35.479999999999997"/>
    <x v="4"/>
    <d v="2016-06-13T00:00:00"/>
    <x v="2"/>
    <n v="5011587"/>
    <m/>
    <m/>
  </r>
  <r>
    <s v="COUNTY"/>
    <x v="174"/>
    <s v="815610"/>
    <n v="19.350000000000001"/>
    <n v="19.350000000000001"/>
    <x v="4"/>
    <d v="2016-06-14T00:00:00"/>
    <x v="2"/>
    <n v="5776510"/>
    <m/>
    <m/>
  </r>
  <r>
    <s v="SpokCity"/>
    <x v="174"/>
    <s v="815615"/>
    <n v="46.37"/>
    <n v="46.37"/>
    <x v="4"/>
    <d v="2016-06-14T00:00:00"/>
    <x v="2"/>
    <n v="5011587"/>
    <m/>
    <m/>
  </r>
  <r>
    <s v="SpokCity"/>
    <x v="174"/>
    <s v="815642"/>
    <n v="29.03"/>
    <n v="29.03"/>
    <x v="4"/>
    <d v="2016-06-14T00:00:00"/>
    <x v="2"/>
    <n v="5013208"/>
    <m/>
    <m/>
  </r>
  <r>
    <s v="COUNTY"/>
    <x v="174"/>
    <s v="815649"/>
    <n v="116.52"/>
    <n v="116.52"/>
    <x v="4"/>
    <d v="2016-06-15T00:00:00"/>
    <x v="2"/>
    <n v="5013643"/>
    <m/>
    <m/>
  </r>
  <r>
    <s v="COUNTY"/>
    <x v="174"/>
    <s v="815651"/>
    <n v="113.7"/>
    <n v="113.7"/>
    <x v="4"/>
    <d v="2016-06-15T00:00:00"/>
    <x v="2"/>
    <n v="5748600"/>
    <m/>
    <m/>
  </r>
  <r>
    <s v="COUNTY"/>
    <x v="174"/>
    <s v="815670"/>
    <n v="19.350000000000001"/>
    <n v="19.350000000000001"/>
    <x v="4"/>
    <d v="2016-06-15T00:00:00"/>
    <x v="2"/>
    <n v="5011598"/>
    <m/>
    <m/>
  </r>
  <r>
    <s v="SpokCity"/>
    <x v="174"/>
    <s v="815674"/>
    <n v="55.64"/>
    <n v="55.64"/>
    <x v="4"/>
    <d v="2016-06-15T00:00:00"/>
    <x v="2"/>
    <n v="5013208"/>
    <m/>
    <m/>
  </r>
  <r>
    <s v="SpokCity"/>
    <x v="174"/>
    <s v="815778"/>
    <n v="31.05"/>
    <n v="31.05"/>
    <x v="4"/>
    <d v="2016-06-16T00:00:00"/>
    <x v="2"/>
    <n v="5011587"/>
    <m/>
    <m/>
  </r>
  <r>
    <s v="SpokCity"/>
    <x v="174"/>
    <s v="815784"/>
    <n v="79.430000000000007"/>
    <n v="79.430000000000007"/>
    <x v="4"/>
    <d v="2016-06-16T00:00:00"/>
    <x v="2"/>
    <n v="5011587"/>
    <m/>
    <m/>
  </r>
  <r>
    <s v="SpokCity"/>
    <x v="174"/>
    <s v="815830"/>
    <n v="62.09"/>
    <n v="62.09"/>
    <x v="4"/>
    <d v="2016-06-16T00:00:00"/>
    <x v="2"/>
    <n v="5013208"/>
    <m/>
    <m/>
  </r>
  <r>
    <s v="COUNTY"/>
    <x v="174"/>
    <s v="815851"/>
    <n v="54.43"/>
    <n v="54.43"/>
    <x v="4"/>
    <d v="2016-06-17T00:00:00"/>
    <x v="2"/>
    <n v="5780690"/>
    <m/>
    <m/>
  </r>
  <r>
    <s v="SpokCity"/>
    <x v="174"/>
    <s v="815876"/>
    <n v="16.93"/>
    <n v="16.93"/>
    <x v="4"/>
    <d v="2016-06-17T00:00:00"/>
    <x v="2"/>
    <n v="5013208"/>
    <m/>
    <m/>
  </r>
  <r>
    <s v="SpokCity"/>
    <x v="174"/>
    <s v="815891"/>
    <n v="66.53"/>
    <n v="66.53"/>
    <x v="4"/>
    <d v="2016-06-20T00:00:00"/>
    <x v="2"/>
    <n v="5013208"/>
    <m/>
    <m/>
  </r>
  <r>
    <s v="SpokCity"/>
    <x v="174"/>
    <s v="816381"/>
    <n v="70.959999999999994"/>
    <n v="70.959999999999994"/>
    <x v="4"/>
    <d v="2016-06-20T00:00:00"/>
    <x v="2"/>
    <n v="5013208"/>
    <m/>
    <m/>
  </r>
  <r>
    <s v="COUNTY"/>
    <x v="174"/>
    <s v="816427"/>
    <n v="47.17"/>
    <n v="47.17"/>
    <x v="4"/>
    <d v="2016-06-21T00:00:00"/>
    <x v="2"/>
    <n v="5011598"/>
    <m/>
    <m/>
  </r>
  <r>
    <s v="SpokCity"/>
    <x v="174"/>
    <s v="816431"/>
    <n v="27.82"/>
    <n v="27.82"/>
    <x v="4"/>
    <d v="2016-06-21T00:00:00"/>
    <x v="2"/>
    <n v="5013208"/>
    <m/>
    <m/>
  </r>
  <r>
    <s v="COUNTY"/>
    <x v="174"/>
    <s v="816862"/>
    <n v="83.06"/>
    <n v="83.06"/>
    <x v="4"/>
    <d v="2016-06-21T00:00:00"/>
    <x v="2"/>
    <n v="5768280"/>
    <m/>
    <m/>
  </r>
  <r>
    <s v="SpokCity"/>
    <x v="174"/>
    <s v="816890"/>
    <n v="60.08"/>
    <n v="60.08"/>
    <x v="4"/>
    <d v="2016-06-21T00:00:00"/>
    <x v="2"/>
    <n v="5011587"/>
    <m/>
    <m/>
  </r>
  <r>
    <s v="COUNTY"/>
    <x v="174"/>
    <s v="816929"/>
    <n v="95.96"/>
    <n v="95.96"/>
    <x v="4"/>
    <d v="2016-06-22T00:00:00"/>
    <x v="2"/>
    <n v="5765370"/>
    <m/>
    <m/>
  </r>
  <r>
    <s v="COUNTY"/>
    <x v="174"/>
    <s v="816998"/>
    <n v="61.29"/>
    <n v="61.29"/>
    <x v="4"/>
    <d v="2016-06-22T00:00:00"/>
    <x v="2"/>
    <n v="5011598"/>
    <m/>
    <m/>
  </r>
  <r>
    <s v="SpokCity"/>
    <x v="174"/>
    <s v="817004"/>
    <n v="178.21"/>
    <n v="178.21"/>
    <x v="4"/>
    <d v="2016-06-22T00:00:00"/>
    <x v="2"/>
    <n v="5011587"/>
    <m/>
    <m/>
  </r>
  <r>
    <s v="SpokCity"/>
    <x v="174"/>
    <s v="817064"/>
    <n v="47.17"/>
    <n v="47.17"/>
    <x v="4"/>
    <d v="2016-06-23T00:00:00"/>
    <x v="2"/>
    <n v="5011587"/>
    <m/>
    <m/>
  </r>
  <r>
    <s v="SpokCity"/>
    <x v="174"/>
    <s v="817081"/>
    <n v="62.5"/>
    <n v="62.5"/>
    <x v="4"/>
    <d v="2016-06-23T00:00:00"/>
    <x v="2"/>
    <n v="5013208"/>
    <m/>
    <m/>
  </r>
  <r>
    <s v="SpokCity"/>
    <x v="174"/>
    <s v="817085"/>
    <n v="68.95"/>
    <n v="68.95"/>
    <x v="4"/>
    <d v="2016-06-23T00:00:00"/>
    <x v="2"/>
    <n v="5013208"/>
    <m/>
    <m/>
  </r>
  <r>
    <s v="COUNTY"/>
    <x v="174"/>
    <s v="817099"/>
    <n v="33.47"/>
    <n v="33.47"/>
    <x v="4"/>
    <d v="2016-06-24T00:00:00"/>
    <x v="2"/>
    <n v="5780690"/>
    <m/>
    <m/>
  </r>
  <r>
    <s v="SpokCity"/>
    <x v="174"/>
    <s v="817101"/>
    <n v="57.25"/>
    <n v="57.25"/>
    <x v="4"/>
    <d v="2016-06-24T00:00:00"/>
    <x v="2"/>
    <n v="5011587"/>
    <m/>
    <m/>
  </r>
  <r>
    <s v="COUNTY"/>
    <x v="174"/>
    <s v="817133"/>
    <n v="93.54"/>
    <n v="93.54"/>
    <x v="4"/>
    <d v="2016-06-27T00:00:00"/>
    <x v="2"/>
    <n v="5748600"/>
    <m/>
    <m/>
  </r>
  <r>
    <s v="COUNTY"/>
    <x v="174"/>
    <s v="817142"/>
    <n v="50"/>
    <n v="50"/>
    <x v="4"/>
    <d v="2016-06-27T00:00:00"/>
    <x v="2"/>
    <n v="5780610"/>
    <m/>
    <m/>
  </r>
  <r>
    <s v="SpokCity"/>
    <x v="174"/>
    <s v="817168"/>
    <n v="25.4"/>
    <n v="25.4"/>
    <x v="4"/>
    <d v="2016-06-27T00:00:00"/>
    <x v="2"/>
    <n v="5011587"/>
    <m/>
    <m/>
  </r>
  <r>
    <s v="SpokCity"/>
    <x v="174"/>
    <s v="817172"/>
    <n v="69.349999999999994"/>
    <n v="69.349999999999994"/>
    <x v="4"/>
    <d v="2016-06-27T00:00:00"/>
    <x v="2"/>
    <n v="5011587"/>
    <m/>
    <m/>
  </r>
  <r>
    <s v="SpokCity"/>
    <x v="174"/>
    <s v="817177"/>
    <n v="30.24"/>
    <n v="30.24"/>
    <x v="4"/>
    <d v="2016-06-27T00:00:00"/>
    <x v="2"/>
    <n v="5011587"/>
    <m/>
    <m/>
  </r>
  <r>
    <s v="SpokCity"/>
    <x v="174"/>
    <s v="817255"/>
    <n v="50.4"/>
    <n v="50.4"/>
    <x v="4"/>
    <d v="2016-06-27T00:00:00"/>
    <x v="2"/>
    <n v="5011587"/>
    <m/>
    <m/>
  </r>
  <r>
    <s v="SpokCity"/>
    <x v="174"/>
    <s v="817266"/>
    <n v="52.82"/>
    <n v="52.82"/>
    <x v="4"/>
    <d v="2016-06-27T00:00:00"/>
    <x v="2"/>
    <n v="5013208"/>
    <m/>
    <m/>
  </r>
  <r>
    <s v="SpokCity"/>
    <x v="174"/>
    <s v="817270"/>
    <n v="107.65"/>
    <n v="107.65"/>
    <x v="4"/>
    <d v="2016-06-27T00:00:00"/>
    <x v="2"/>
    <n v="5013208"/>
    <m/>
    <m/>
  </r>
  <r>
    <s v="SpokCity"/>
    <x v="174"/>
    <s v="815365"/>
    <n v="60.08"/>
    <n v="60.08"/>
    <x v="4"/>
    <d v="2016-06-28T00:00:00"/>
    <x v="2"/>
    <n v="5011587"/>
    <m/>
    <m/>
  </r>
  <r>
    <s v="COUNTY"/>
    <x v="174"/>
    <s v="813377"/>
    <n v="31.05"/>
    <n v="31.05"/>
    <x v="4"/>
    <d v="2016-06-29T00:00:00"/>
    <x v="2"/>
    <n v="5011598"/>
    <m/>
    <m/>
  </r>
  <r>
    <s v="COUNTY"/>
    <x v="174"/>
    <s v="817309"/>
    <n v="67.33"/>
    <n v="67.33"/>
    <x v="4"/>
    <d v="2016-06-29T00:00:00"/>
    <x v="2"/>
    <n v="5757130"/>
    <m/>
    <m/>
  </r>
  <r>
    <s v="COUNTY"/>
    <x v="174"/>
    <s v="817321"/>
    <n v="18.55"/>
    <n v="18.55"/>
    <x v="4"/>
    <d v="2016-06-29T00:00:00"/>
    <x v="2"/>
    <n v="5011598"/>
    <m/>
    <m/>
  </r>
  <r>
    <s v="SpokCity"/>
    <x v="174"/>
    <s v="817371"/>
    <n v="54.43"/>
    <n v="54.43"/>
    <x v="4"/>
    <d v="2016-06-29T00:00:00"/>
    <x v="2"/>
    <n v="5011587"/>
    <m/>
    <m/>
  </r>
  <r>
    <s v="SpokCity"/>
    <x v="174"/>
    <s v="817381"/>
    <n v="37.5"/>
    <n v="37.5"/>
    <x v="4"/>
    <d v="2016-06-29T00:00:00"/>
    <x v="2"/>
    <n v="5013208"/>
    <m/>
    <m/>
  </r>
  <r>
    <s v="SpokCity"/>
    <x v="174"/>
    <s v="817390"/>
    <n v="67.33"/>
    <n v="67.33"/>
    <x v="4"/>
    <d v="2016-06-29T00:00:00"/>
    <x v="2"/>
    <n v="5013208"/>
    <m/>
    <m/>
  </r>
  <r>
    <s v="SpokCity"/>
    <x v="174"/>
    <s v="817896"/>
    <n v="36.29"/>
    <n v="36.29"/>
    <x v="4"/>
    <d v="2016-06-30T00:00:00"/>
    <x v="2"/>
    <n v="5011587"/>
    <m/>
    <m/>
  </r>
  <r>
    <s v="SpokCity"/>
    <x v="174"/>
    <s v="817898"/>
    <n v="43.55"/>
    <n v="43.55"/>
    <x v="4"/>
    <d v="2016-06-30T00:00:00"/>
    <x v="2"/>
    <n v="5013208"/>
    <m/>
    <m/>
  </r>
  <r>
    <s v="COUNTY"/>
    <x v="174"/>
    <s v="817905"/>
    <n v="95.96"/>
    <n v="95.96"/>
    <x v="4"/>
    <d v="2016-06-30T00:00:00"/>
    <x v="2"/>
    <n v="5781160"/>
    <m/>
    <m/>
  </r>
  <r>
    <s v="COUNTY"/>
    <x v="174"/>
    <s v="817907"/>
    <n v="56.85"/>
    <n v="56.85"/>
    <x v="4"/>
    <d v="2016-06-30T00:00:00"/>
    <x v="2"/>
    <n v="5782140"/>
    <m/>
    <m/>
  </r>
  <r>
    <s v="COUNTY"/>
    <x v="174"/>
    <s v="817909"/>
    <n v="119.35"/>
    <n v="119.35"/>
    <x v="4"/>
    <d v="2016-06-30T00:00:00"/>
    <x v="2"/>
    <n v="5782480"/>
    <m/>
    <m/>
  </r>
  <r>
    <s v="COUNTY"/>
    <x v="174"/>
    <s v="820415"/>
    <n v="56.04"/>
    <n v="56.04"/>
    <x v="4"/>
    <d v="2016-07-01T00:00:00"/>
    <x v="3"/>
    <n v="5011598"/>
    <m/>
    <m/>
  </r>
  <r>
    <s v="COUNTY"/>
    <x v="174"/>
    <s v="820421"/>
    <n v="115.72"/>
    <n v="115.72"/>
    <x v="4"/>
    <d v="2016-07-01T00:00:00"/>
    <x v="3"/>
    <n v="5781230"/>
    <m/>
    <m/>
  </r>
  <r>
    <s v="COUNTY"/>
    <x v="174"/>
    <s v="820423"/>
    <n v="141.52000000000001"/>
    <n v="141.52000000000001"/>
    <x v="4"/>
    <d v="2016-07-01T00:00:00"/>
    <x v="3"/>
    <n v="5782180"/>
    <m/>
    <m/>
  </r>
  <r>
    <s v="COUNTY"/>
    <x v="174"/>
    <s v="826124"/>
    <n v="43.95"/>
    <n v="43.95"/>
    <x v="4"/>
    <d v="2016-07-01T00:00:00"/>
    <x v="3"/>
    <n v="5011598"/>
    <m/>
    <m/>
  </r>
  <r>
    <s v="COUNTY"/>
    <x v="174"/>
    <s v="827302"/>
    <n v="232.24"/>
    <n v="232.24"/>
    <x v="4"/>
    <d v="2016-07-05T00:00:00"/>
    <x v="3"/>
    <n v="5013798"/>
    <m/>
    <m/>
  </r>
  <r>
    <s v="SpokCity"/>
    <x v="174"/>
    <s v="827408"/>
    <n v="176.2"/>
    <n v="176.2"/>
    <x v="4"/>
    <d v="2016-07-05T00:00:00"/>
    <x v="3"/>
    <n v="5011587"/>
    <m/>
    <m/>
  </r>
  <r>
    <s v="SpokCity"/>
    <x v="174"/>
    <s v="827428"/>
    <n v="99.19"/>
    <n v="99.19"/>
    <x v="4"/>
    <d v="2016-07-05T00:00:00"/>
    <x v="3"/>
    <n v="5013208"/>
    <m/>
    <m/>
  </r>
  <r>
    <s v="COUNTY"/>
    <x v="174"/>
    <s v="827710"/>
    <n v="206.44"/>
    <n v="206.44"/>
    <x v="4"/>
    <d v="2016-07-05T00:00:00"/>
    <x v="3"/>
    <n v="5783440"/>
    <m/>
    <m/>
  </r>
  <r>
    <s v="SpokCity"/>
    <x v="174"/>
    <s v="827714"/>
    <n v="54.43"/>
    <n v="54.43"/>
    <x v="4"/>
    <d v="2016-07-05T00:00:00"/>
    <x v="3"/>
    <n v="5011587"/>
    <m/>
    <m/>
  </r>
  <r>
    <s v="SpokCity"/>
    <x v="174"/>
    <s v="827716"/>
    <n v="64.92"/>
    <n v="64.92"/>
    <x v="4"/>
    <d v="2016-07-05T00:00:00"/>
    <x v="3"/>
    <n v="5011587"/>
    <m/>
    <m/>
  </r>
  <r>
    <s v="SpokCity"/>
    <x v="174"/>
    <s v="827720"/>
    <n v="75.400000000000006"/>
    <n v="75.400000000000006"/>
    <x v="4"/>
    <d v="2016-07-05T00:00:00"/>
    <x v="3"/>
    <n v="5013208"/>
    <m/>
    <m/>
  </r>
  <r>
    <s v="COUNTY"/>
    <x v="174"/>
    <s v="828427"/>
    <n v="20.97"/>
    <n v="20.97"/>
    <x v="4"/>
    <d v="2016-07-06T00:00:00"/>
    <x v="3"/>
    <n v="5011598"/>
    <m/>
    <m/>
  </r>
  <r>
    <s v="COUNTY"/>
    <x v="174"/>
    <s v="828459"/>
    <n v="62.09"/>
    <n v="62.09"/>
    <x v="4"/>
    <d v="2016-07-06T00:00:00"/>
    <x v="3"/>
    <n v="5777930"/>
    <m/>
    <m/>
  </r>
  <r>
    <s v="COUNTY"/>
    <x v="174"/>
    <s v="832175"/>
    <n v="61.29"/>
    <n v="61.29"/>
    <x v="4"/>
    <d v="2016-07-06T00:00:00"/>
    <x v="3"/>
    <n v="5013643"/>
    <m/>
    <m/>
  </r>
  <r>
    <s v="COUNTY"/>
    <x v="174"/>
    <s v="828529"/>
    <n v="46.37"/>
    <n v="46.37"/>
    <x v="4"/>
    <d v="2016-07-07T00:00:00"/>
    <x v="3"/>
    <n v="5777930"/>
    <m/>
    <m/>
  </r>
  <r>
    <s v="SpokCity"/>
    <x v="174"/>
    <s v="828531"/>
    <n v="44.76"/>
    <n v="44.76"/>
    <x v="4"/>
    <d v="2016-07-07T00:00:00"/>
    <x v="3"/>
    <n v="5011587"/>
    <m/>
    <m/>
  </r>
  <r>
    <s v="SpokCity"/>
    <x v="174"/>
    <s v="828533"/>
    <n v="64.11"/>
    <n v="64.11"/>
    <x v="4"/>
    <d v="2016-07-07T00:00:00"/>
    <x v="3"/>
    <n v="5011587"/>
    <m/>
    <m/>
  </r>
  <r>
    <s v="SpokCity"/>
    <x v="174"/>
    <s v="828535"/>
    <n v="77.819999999999993"/>
    <n v="77.819999999999993"/>
    <x v="4"/>
    <d v="2016-07-07T00:00:00"/>
    <x v="3"/>
    <n v="5013208"/>
    <m/>
    <m/>
  </r>
  <r>
    <s v="SpokCity"/>
    <x v="174"/>
    <s v="828570"/>
    <n v="31.05"/>
    <n v="31.05"/>
    <x v="4"/>
    <d v="2016-07-08T00:00:00"/>
    <x v="3"/>
    <n v="5011587"/>
    <m/>
    <m/>
  </r>
  <r>
    <s v="COUNTY"/>
    <x v="174"/>
    <s v="828576"/>
    <n v="147.97"/>
    <n v="147.97"/>
    <x v="4"/>
    <d v="2016-07-11T00:00:00"/>
    <x v="3"/>
    <n v="5779060"/>
    <m/>
    <m/>
  </r>
  <r>
    <s v="COUNTY"/>
    <x v="174"/>
    <s v="829018"/>
    <n v="52.42"/>
    <n v="52.42"/>
    <x v="4"/>
    <d v="2016-07-11T00:00:00"/>
    <x v="3"/>
    <n v="5011598"/>
    <m/>
    <m/>
  </r>
  <r>
    <s v="COUNTY"/>
    <x v="174"/>
    <s v="829022"/>
    <n v="222.97"/>
    <n v="222.97"/>
    <x v="4"/>
    <d v="2016-07-11T00:00:00"/>
    <x v="3"/>
    <n v="5013798"/>
    <m/>
    <m/>
  </r>
  <r>
    <s v="SpokCity"/>
    <x v="174"/>
    <s v="829025"/>
    <n v="47.58"/>
    <n v="47.58"/>
    <x v="4"/>
    <d v="2016-07-11T00:00:00"/>
    <x v="3"/>
    <n v="5011587"/>
    <m/>
    <m/>
  </r>
  <r>
    <s v="SpokCity"/>
    <x v="174"/>
    <s v="829029"/>
    <n v="54.84"/>
    <n v="54.84"/>
    <x v="4"/>
    <d v="2016-07-11T00:00:00"/>
    <x v="3"/>
    <n v="5013208"/>
    <m/>
    <m/>
  </r>
  <r>
    <s v="SpokCity"/>
    <x v="174"/>
    <s v="829053"/>
    <n v="64.510000000000005"/>
    <n v="64.510000000000005"/>
    <x v="4"/>
    <d v="2016-07-12T00:00:00"/>
    <x v="3"/>
    <n v="5011587"/>
    <m/>
    <m/>
  </r>
  <r>
    <s v="SpokCity"/>
    <x v="174"/>
    <s v="829055"/>
    <n v="166.92"/>
    <n v="166.92"/>
    <x v="4"/>
    <d v="2016-07-12T00:00:00"/>
    <x v="3"/>
    <n v="5011587"/>
    <m/>
    <m/>
  </r>
  <r>
    <s v="SpokCity"/>
    <x v="174"/>
    <s v="829057"/>
    <n v="108.46"/>
    <n v="108.46"/>
    <x v="4"/>
    <d v="2016-07-12T00:00:00"/>
    <x v="3"/>
    <n v="5013208"/>
    <m/>
    <m/>
  </r>
  <r>
    <s v="COUNTY"/>
    <x v="174"/>
    <s v="829090"/>
    <n v="41.93"/>
    <n v="41.93"/>
    <x v="4"/>
    <d v="2016-07-12T00:00:00"/>
    <x v="3"/>
    <n v="5776590"/>
    <m/>
    <m/>
  </r>
  <r>
    <s v="COUNTY"/>
    <x v="174"/>
    <s v="829141"/>
    <n v="89.51"/>
    <n v="89.51"/>
    <x v="4"/>
    <d v="2016-07-13T00:00:00"/>
    <x v="3"/>
    <n v="5011570"/>
    <m/>
    <m/>
  </r>
  <r>
    <s v="SpokCity"/>
    <x v="174"/>
    <s v="829145"/>
    <n v="47.98"/>
    <n v="47.98"/>
    <x v="4"/>
    <d v="2016-07-13T00:00:00"/>
    <x v="3"/>
    <n v="5013208"/>
    <m/>
    <m/>
  </r>
  <r>
    <s v="COUNTY"/>
    <x v="174"/>
    <s v="829184"/>
    <n v="15.72"/>
    <n v="15.72"/>
    <x v="4"/>
    <d v="2016-07-13T00:00:00"/>
    <x v="3"/>
    <n v="5011598"/>
    <m/>
    <m/>
  </r>
  <r>
    <s v="SpokCity"/>
    <x v="174"/>
    <s v="829187"/>
    <n v="60.88"/>
    <n v="60.88"/>
    <x v="4"/>
    <d v="2016-07-13T00:00:00"/>
    <x v="3"/>
    <n v="5011587"/>
    <m/>
    <m/>
  </r>
  <r>
    <s v="SpokCity"/>
    <x v="174"/>
    <s v="829189"/>
    <n v="62.5"/>
    <n v="62.5"/>
    <x v="4"/>
    <d v="2016-07-13T00:00:00"/>
    <x v="3"/>
    <n v="5013208"/>
    <m/>
    <m/>
  </r>
  <r>
    <s v="COUNTY"/>
    <x v="174"/>
    <s v="829252"/>
    <n v="77.010000000000005"/>
    <n v="77.010000000000005"/>
    <x v="4"/>
    <d v="2016-07-14T00:00:00"/>
    <x v="3"/>
    <n v="5768280"/>
    <m/>
    <m/>
  </r>
  <r>
    <s v="COUNTY"/>
    <x v="174"/>
    <s v="829263"/>
    <n v="97.57"/>
    <n v="97.57"/>
    <x v="4"/>
    <d v="2016-07-14T00:00:00"/>
    <x v="3"/>
    <n v="5784130"/>
    <m/>
    <m/>
  </r>
  <r>
    <s v="COUNTY"/>
    <x v="174"/>
    <s v="829368"/>
    <n v="75.8"/>
    <n v="75.8"/>
    <x v="4"/>
    <d v="2016-07-14T00:00:00"/>
    <x v="3"/>
    <n v="5777930"/>
    <m/>
    <m/>
  </r>
  <r>
    <s v="SpokCity"/>
    <x v="174"/>
    <s v="829409"/>
    <n v="43.14"/>
    <n v="43.14"/>
    <x v="4"/>
    <d v="2016-07-14T00:00:00"/>
    <x v="3"/>
    <n v="5011587"/>
    <m/>
    <m/>
  </r>
  <r>
    <s v="COUNTY"/>
    <x v="174"/>
    <s v="829427"/>
    <n v="60.48"/>
    <n v="60.48"/>
    <x v="4"/>
    <d v="2016-07-15T00:00:00"/>
    <x v="3"/>
    <n v="5784130"/>
    <m/>
    <m/>
  </r>
  <r>
    <s v="COUNTY"/>
    <x v="174"/>
    <s v="829429"/>
    <n v="173.38"/>
    <n v="173.38"/>
    <x v="4"/>
    <d v="2016-07-15T00:00:00"/>
    <x v="3"/>
    <n v="5783440"/>
    <m/>
    <m/>
  </r>
  <r>
    <s v="SpokCity"/>
    <x v="174"/>
    <s v="829537"/>
    <n v="81.849999999999994"/>
    <n v="81.849999999999994"/>
    <x v="4"/>
    <d v="2016-07-15T00:00:00"/>
    <x v="3"/>
    <n v="5011587"/>
    <m/>
    <m/>
  </r>
  <r>
    <s v="SpokCity"/>
    <x v="174"/>
    <s v="829543"/>
    <n v="59.67"/>
    <n v="59.67"/>
    <x v="4"/>
    <d v="2016-07-15T00:00:00"/>
    <x v="3"/>
    <n v="5011587"/>
    <m/>
    <m/>
  </r>
  <r>
    <s v="SpokCity"/>
    <x v="174"/>
    <s v="829545"/>
    <n v="29.43"/>
    <n v="29.43"/>
    <x v="4"/>
    <d v="2016-07-15T00:00:00"/>
    <x v="3"/>
    <n v="5013208"/>
    <m/>
    <m/>
  </r>
  <r>
    <s v="SpokCity"/>
    <x v="174"/>
    <s v="829549"/>
    <n v="52.01"/>
    <n v="52.01"/>
    <x v="4"/>
    <d v="2016-07-15T00:00:00"/>
    <x v="3"/>
    <n v="5013208"/>
    <m/>
    <m/>
  </r>
  <r>
    <s v="COUNTY"/>
    <x v="174"/>
    <s v="830215"/>
    <n v="36.69"/>
    <n v="36.69"/>
    <x v="4"/>
    <d v="2016-07-18T00:00:00"/>
    <x v="3"/>
    <n v="5011598"/>
    <m/>
    <m/>
  </r>
  <r>
    <s v="SpokCity"/>
    <x v="174"/>
    <s v="830234"/>
    <n v="90.32"/>
    <n v="90.32"/>
    <x v="4"/>
    <d v="2016-07-18T00:00:00"/>
    <x v="3"/>
    <n v="5011587"/>
    <m/>
    <m/>
  </r>
  <r>
    <s v="SpokCity"/>
    <x v="174"/>
    <s v="830236"/>
    <n v="50"/>
    <n v="50"/>
    <x v="4"/>
    <d v="2016-07-18T00:00:00"/>
    <x v="3"/>
    <n v="5013208"/>
    <m/>
    <m/>
  </r>
  <r>
    <s v="COUNTY"/>
    <x v="174"/>
    <s v="830252"/>
    <n v="106.85"/>
    <n v="106.85"/>
    <x v="4"/>
    <d v="2016-07-19T00:00:00"/>
    <x v="3"/>
    <n v="5748600"/>
    <m/>
    <m/>
  </r>
  <r>
    <s v="COUNTY"/>
    <x v="174"/>
    <s v="830258"/>
    <n v="164.1"/>
    <n v="164.1"/>
    <x v="4"/>
    <d v="2016-07-19T00:00:00"/>
    <x v="3"/>
    <n v="5784130"/>
    <m/>
    <m/>
  </r>
  <r>
    <s v="COUNTY"/>
    <x v="174"/>
    <s v="830260"/>
    <n v="110.48"/>
    <n v="110.48"/>
    <x v="4"/>
    <d v="2016-07-19T00:00:00"/>
    <x v="3"/>
    <n v="5782500"/>
    <m/>
    <m/>
  </r>
  <r>
    <s v="COUNTY"/>
    <x v="174"/>
    <s v="830262"/>
    <n v="65.319999999999993"/>
    <n v="65.319999999999993"/>
    <x v="4"/>
    <d v="2016-07-19T00:00:00"/>
    <x v="3"/>
    <n v="5783120"/>
    <m/>
    <m/>
  </r>
  <r>
    <s v="COUNTY"/>
    <x v="174"/>
    <s v="830279"/>
    <n v="74.19"/>
    <n v="74.19"/>
    <x v="4"/>
    <d v="2016-07-19T00:00:00"/>
    <x v="3"/>
    <n v="5777930"/>
    <m/>
    <m/>
  </r>
  <r>
    <s v="SpokCity"/>
    <x v="174"/>
    <s v="830281"/>
    <n v="75.400000000000006"/>
    <n v="75.400000000000006"/>
    <x v="4"/>
    <d v="2016-07-19T00:00:00"/>
    <x v="3"/>
    <n v="5013208"/>
    <m/>
    <m/>
  </r>
  <r>
    <s v="SpokCity"/>
    <x v="174"/>
    <s v="830301"/>
    <n v="57.25"/>
    <n v="57.25"/>
    <x v="4"/>
    <d v="2016-07-20T00:00:00"/>
    <x v="3"/>
    <n v="5011587"/>
    <m/>
    <m/>
  </r>
  <r>
    <s v="SpokCity"/>
    <x v="174"/>
    <s v="830303"/>
    <n v="50"/>
    <n v="50"/>
    <x v="4"/>
    <d v="2016-07-20T00:00:00"/>
    <x v="3"/>
    <n v="5011587"/>
    <m/>
    <m/>
  </r>
  <r>
    <s v="COUNTY"/>
    <x v="174"/>
    <s v="830318"/>
    <n v="67.739999999999995"/>
    <n v="67.739999999999995"/>
    <x v="4"/>
    <d v="2016-07-20T00:00:00"/>
    <x v="3"/>
    <n v="5013643"/>
    <m/>
    <m/>
  </r>
  <r>
    <s v="COUNTY"/>
    <x v="174"/>
    <s v="832158"/>
    <n v="14.11"/>
    <n v="14.11"/>
    <x v="4"/>
    <d v="2016-07-20T00:00:00"/>
    <x v="3"/>
    <n v="5011598"/>
    <m/>
    <m/>
  </r>
  <r>
    <s v="SpokCity"/>
    <x v="174"/>
    <s v="830335"/>
    <n v="68.540000000000006"/>
    <n v="68.540000000000006"/>
    <x v="4"/>
    <d v="2016-07-21T00:00:00"/>
    <x v="3"/>
    <n v="5013208"/>
    <m/>
    <m/>
  </r>
  <r>
    <s v="COUNTY"/>
    <x v="174"/>
    <s v="830344"/>
    <n v="45.96"/>
    <n v="45.96"/>
    <x v="4"/>
    <d v="2016-07-21T00:00:00"/>
    <x v="3"/>
    <n v="5784030"/>
    <m/>
    <m/>
  </r>
  <r>
    <s v="COUNTY"/>
    <x v="174"/>
    <s v="830346"/>
    <n v="45.96"/>
    <n v="45.96"/>
    <x v="4"/>
    <d v="2016-07-21T00:00:00"/>
    <x v="3"/>
    <n v="5784030"/>
    <m/>
    <m/>
  </r>
  <r>
    <s v="COUNTY"/>
    <x v="174"/>
    <s v="830348"/>
    <n v="75.400000000000006"/>
    <n v="75.400000000000006"/>
    <x v="4"/>
    <d v="2016-07-21T00:00:00"/>
    <x v="3"/>
    <n v="5784030"/>
    <m/>
    <m/>
  </r>
  <r>
    <s v="COUNTY"/>
    <x v="174"/>
    <s v="830360"/>
    <n v="160.88"/>
    <n v="160.88"/>
    <x v="4"/>
    <d v="2016-07-22T00:00:00"/>
    <x v="3"/>
    <n v="5781160"/>
    <m/>
    <m/>
  </r>
  <r>
    <s v="SpokCity"/>
    <x v="174"/>
    <s v="830365"/>
    <n v="56.45"/>
    <n v="56.45"/>
    <x v="4"/>
    <d v="2016-07-22T00:00:00"/>
    <x v="3"/>
    <n v="5011587"/>
    <m/>
    <m/>
  </r>
  <r>
    <s v="SpokCity"/>
    <x v="174"/>
    <s v="830367"/>
    <n v="45.56"/>
    <n v="45.56"/>
    <x v="4"/>
    <d v="2016-07-22T00:00:00"/>
    <x v="3"/>
    <n v="5013208"/>
    <m/>
    <m/>
  </r>
  <r>
    <s v="COUNTY"/>
    <x v="174"/>
    <s v="830442"/>
    <n v="184.67"/>
    <n v="184.67"/>
    <x v="4"/>
    <d v="2016-07-22T00:00:00"/>
    <x v="3"/>
    <n v="5757130"/>
    <m/>
    <m/>
  </r>
  <r>
    <s v="COUNTY"/>
    <x v="174"/>
    <s v="830408"/>
    <n v="104.03"/>
    <n v="104.03"/>
    <x v="4"/>
    <d v="2016-07-25T00:00:00"/>
    <x v="3"/>
    <n v="5784030"/>
    <m/>
    <m/>
  </r>
  <r>
    <s v="COUNTY"/>
    <x v="174"/>
    <s v="830410"/>
    <n v="36.29"/>
    <n v="36.29"/>
    <x v="4"/>
    <d v="2016-07-25T00:00:00"/>
    <x v="3"/>
    <n v="5784030"/>
    <m/>
    <m/>
  </r>
  <r>
    <s v="SpokCity"/>
    <x v="174"/>
    <s v="830412"/>
    <n v="39.51"/>
    <n v="39.51"/>
    <x v="4"/>
    <d v="2016-07-25T00:00:00"/>
    <x v="3"/>
    <n v="5011587"/>
    <m/>
    <m/>
  </r>
  <r>
    <s v="SpokCity"/>
    <x v="174"/>
    <s v="830414"/>
    <n v="70.56"/>
    <n v="70.56"/>
    <x v="4"/>
    <d v="2016-07-25T00:00:00"/>
    <x v="3"/>
    <n v="5011587"/>
    <m/>
    <m/>
  </r>
  <r>
    <s v="SpokCity"/>
    <x v="174"/>
    <s v="830416"/>
    <n v="63.71"/>
    <n v="63.71"/>
    <x v="4"/>
    <d v="2016-07-25T00:00:00"/>
    <x v="3"/>
    <n v="5013208"/>
    <m/>
    <m/>
  </r>
  <r>
    <s v="SpokCity"/>
    <x v="174"/>
    <s v="830431"/>
    <n v="27.82"/>
    <n v="27.82"/>
    <x v="4"/>
    <d v="2016-07-26T00:00:00"/>
    <x v="3"/>
    <n v="5013208"/>
    <m/>
    <m/>
  </r>
  <r>
    <s v="COUNTY"/>
    <x v="174"/>
    <s v="830434"/>
    <n v="106.04"/>
    <n v="106.04"/>
    <x v="4"/>
    <d v="2016-07-26T00:00:00"/>
    <x v="3"/>
    <n v="5757130"/>
    <m/>
    <m/>
  </r>
  <r>
    <s v="SpokCity"/>
    <x v="174"/>
    <s v="830446"/>
    <n v="237.08"/>
    <n v="237.08"/>
    <x v="4"/>
    <d v="2016-07-26T00:00:00"/>
    <x v="3"/>
    <n v="5013208"/>
    <m/>
    <m/>
  </r>
  <r>
    <s v="SpokCity"/>
    <x v="174"/>
    <s v="830448"/>
    <n v="140.72"/>
    <n v="140.72"/>
    <x v="4"/>
    <d v="2016-07-26T00:00:00"/>
    <x v="3"/>
    <n v="5011587"/>
    <m/>
    <m/>
  </r>
  <r>
    <s v="COUNTY"/>
    <x v="174"/>
    <s v="830450"/>
    <n v="32.26"/>
    <n v="32.26"/>
    <x v="4"/>
    <d v="2016-07-26T00:00:00"/>
    <x v="3"/>
    <n v="5784030"/>
    <m/>
    <m/>
  </r>
  <r>
    <s v="COUNTY"/>
    <x v="174"/>
    <s v="830452"/>
    <n v="190.71"/>
    <n v="190.71"/>
    <x v="4"/>
    <d v="2016-07-27T00:00:00"/>
    <x v="3"/>
    <n v="5782180"/>
    <m/>
    <m/>
  </r>
  <r>
    <s v="COUNTY"/>
    <x v="174"/>
    <s v="830454"/>
    <n v="43.95"/>
    <n v="43.95"/>
    <x v="4"/>
    <d v="2016-07-27T00:00:00"/>
    <x v="3"/>
    <n v="5784030"/>
    <m/>
    <m/>
  </r>
  <r>
    <s v="COUNTY"/>
    <x v="174"/>
    <s v="830456"/>
    <n v="50"/>
    <n v="50"/>
    <x v="4"/>
    <d v="2016-07-27T00:00:00"/>
    <x v="3"/>
    <n v="5784030"/>
    <m/>
    <m/>
  </r>
  <r>
    <s v="COUNTY"/>
    <x v="174"/>
    <s v="830466"/>
    <n v="237.08"/>
    <n v="237.08"/>
    <x v="4"/>
    <d v="2016-07-27T00:00:00"/>
    <x v="3"/>
    <n v="5784030"/>
    <m/>
    <m/>
  </r>
  <r>
    <s v="COUNTY"/>
    <x v="174"/>
    <s v="830468"/>
    <n v="44.76"/>
    <n v="44.76"/>
    <x v="4"/>
    <d v="2016-07-27T00:00:00"/>
    <x v="3"/>
    <n v="5784030"/>
    <m/>
    <m/>
  </r>
  <r>
    <s v="SpokCity"/>
    <x v="174"/>
    <s v="830470"/>
    <n v="46.37"/>
    <n v="46.37"/>
    <x v="4"/>
    <d v="2016-07-27T00:00:00"/>
    <x v="3"/>
    <n v="5011587"/>
    <m/>
    <m/>
  </r>
  <r>
    <s v="COUNTY"/>
    <x v="174"/>
    <s v="832219"/>
    <n v="198.37"/>
    <n v="198.37"/>
    <x v="4"/>
    <d v="2016-07-27T00:00:00"/>
    <x v="3"/>
    <n v="5757130"/>
    <m/>
    <m/>
  </r>
  <r>
    <s v="COUNTY"/>
    <x v="174"/>
    <s v="832222"/>
    <n v="29.03"/>
    <n v="29.03"/>
    <x v="4"/>
    <d v="2016-07-27T00:00:00"/>
    <x v="3"/>
    <n v="5011598"/>
    <m/>
    <m/>
  </r>
  <r>
    <s v="SpokCity"/>
    <x v="174"/>
    <s v="830489"/>
    <n v="54.84"/>
    <n v="54.84"/>
    <x v="4"/>
    <d v="2016-07-28T00:00:00"/>
    <x v="3"/>
    <n v="5013208"/>
    <m/>
    <m/>
  </r>
  <r>
    <s v="COUNTY"/>
    <x v="174"/>
    <s v="830496"/>
    <n v="184.67"/>
    <n v="184.67"/>
    <x v="4"/>
    <d v="2016-07-28T00:00:00"/>
    <x v="3"/>
    <n v="5013798"/>
    <m/>
    <m/>
  </r>
  <r>
    <s v="COUNTY"/>
    <x v="174"/>
    <s v="830498"/>
    <n v="40.32"/>
    <n v="40.32"/>
    <x v="4"/>
    <d v="2016-07-28T00:00:00"/>
    <x v="3"/>
    <n v="5011598"/>
    <m/>
    <m/>
  </r>
  <r>
    <s v="SpokCity"/>
    <x v="174"/>
    <s v="830503"/>
    <n v="60.08"/>
    <n v="60.08"/>
    <x v="4"/>
    <d v="2016-07-28T00:00:00"/>
    <x v="3"/>
    <n v="5011587"/>
    <m/>
    <m/>
  </r>
  <r>
    <s v="COUNTY"/>
    <x v="174"/>
    <s v="831834"/>
    <n v="41.93"/>
    <n v="41.93"/>
    <x v="4"/>
    <d v="2016-07-28T00:00:00"/>
    <x v="3"/>
    <n v="5784030"/>
    <m/>
    <m/>
  </r>
  <r>
    <s v="COUNTY"/>
    <x v="174"/>
    <s v="830677"/>
    <n v="102.01"/>
    <n v="102.01"/>
    <x v="4"/>
    <d v="2016-07-29T00:00:00"/>
    <x v="3"/>
    <n v="5013643"/>
    <m/>
    <m/>
  </r>
  <r>
    <s v="SpokCity"/>
    <x v="174"/>
    <s v="830743"/>
    <n v="19.760000000000002"/>
    <n v="19.760000000000002"/>
    <x v="4"/>
    <d v="2016-07-29T00:00:00"/>
    <x v="3"/>
    <n v="5013208"/>
    <m/>
    <m/>
  </r>
  <r>
    <s v="SpokCity"/>
    <x v="174"/>
    <s v="831832"/>
    <n v="34.68"/>
    <n v="34.68"/>
    <x v="4"/>
    <d v="2016-07-29T00:00:00"/>
    <x v="3"/>
    <n v="5011587"/>
    <m/>
    <m/>
  </r>
  <r>
    <s v="COUNTY"/>
    <x v="174"/>
    <s v="834530"/>
    <n v="77.819999999999993"/>
    <n v="77.819999999999993"/>
    <x v="4"/>
    <d v="2016-08-01T00:00:00"/>
    <x v="4"/>
    <n v="5777930"/>
    <m/>
    <m/>
  </r>
  <r>
    <s v="SpokCity"/>
    <x v="174"/>
    <s v="834532"/>
    <n v="23.79"/>
    <n v="23.79"/>
    <x v="4"/>
    <d v="2016-08-01T00:00:00"/>
    <x v="4"/>
    <n v="5011587"/>
    <m/>
    <m/>
  </r>
  <r>
    <s v="SpokCity"/>
    <x v="174"/>
    <s v="834534"/>
    <n v="20.56"/>
    <n v="20.56"/>
    <x v="4"/>
    <d v="2016-08-01T00:00:00"/>
    <x v="4"/>
    <n v="5013208"/>
    <m/>
    <m/>
  </r>
  <r>
    <s v="COUNTY"/>
    <x v="174"/>
    <s v="834563"/>
    <n v="51.21"/>
    <n v="51.21"/>
    <x v="4"/>
    <d v="2016-08-01T00:00:00"/>
    <x v="4"/>
    <n v="5784030"/>
    <m/>
    <m/>
  </r>
  <r>
    <s v="COUNTY"/>
    <x v="174"/>
    <s v="834565"/>
    <n v="57.25"/>
    <n v="57.25"/>
    <x v="4"/>
    <d v="2016-08-01T00:00:00"/>
    <x v="4"/>
    <n v="5784030"/>
    <m/>
    <m/>
  </r>
  <r>
    <s v="COUNTY"/>
    <x v="174"/>
    <s v="834567"/>
    <n v="36.29"/>
    <n v="36.29"/>
    <x v="4"/>
    <d v="2016-08-01T00:00:00"/>
    <x v="4"/>
    <n v="5784030"/>
    <m/>
    <m/>
  </r>
  <r>
    <s v="COUNTY"/>
    <x v="174"/>
    <s v="834569"/>
    <n v="125.4"/>
    <n v="125.4"/>
    <x v="4"/>
    <d v="2016-08-01T00:00:00"/>
    <x v="4"/>
    <n v="5784030"/>
    <m/>
    <m/>
  </r>
  <r>
    <s v="COUNTY"/>
    <x v="174"/>
    <s v="836513"/>
    <n v="222.97"/>
    <n v="222.97"/>
    <x v="4"/>
    <d v="2016-08-02T00:00:00"/>
    <x v="4"/>
    <n v="5781160"/>
    <m/>
    <m/>
  </r>
  <r>
    <s v="SpokCity"/>
    <x v="174"/>
    <s v="836543"/>
    <n v="39.92"/>
    <n v="39.92"/>
    <x v="4"/>
    <d v="2016-08-02T00:00:00"/>
    <x v="4"/>
    <n v="5011587"/>
    <m/>
    <m/>
  </r>
  <r>
    <s v="COUNTY"/>
    <x v="174"/>
    <s v="840090"/>
    <n v="52.82"/>
    <n v="52.82"/>
    <x v="4"/>
    <d v="2016-08-03T00:00:00"/>
    <x v="4"/>
    <n v="5782180"/>
    <m/>
    <m/>
  </r>
  <r>
    <s v="COUNTY"/>
    <x v="174"/>
    <s v="840095"/>
    <n v="121.36"/>
    <n v="121.36"/>
    <x v="4"/>
    <d v="2016-08-03T00:00:00"/>
    <x v="4"/>
    <n v="5784630"/>
    <m/>
    <m/>
  </r>
  <r>
    <s v="COUNTY"/>
    <x v="174"/>
    <s v="840097"/>
    <n v="133.06"/>
    <n v="133.06"/>
    <x v="4"/>
    <d v="2016-08-03T00:00:00"/>
    <x v="4"/>
    <n v="5013643"/>
    <m/>
    <m/>
  </r>
  <r>
    <s v="COUNTY"/>
    <x v="174"/>
    <s v="840113"/>
    <n v="16.93"/>
    <n v="16.93"/>
    <x v="4"/>
    <d v="2016-08-03T00:00:00"/>
    <x v="4"/>
    <n v="5011598"/>
    <m/>
    <m/>
  </r>
  <r>
    <s v="COUNTY"/>
    <x v="174"/>
    <s v="840139"/>
    <n v="120.96"/>
    <n v="120.96"/>
    <x v="4"/>
    <d v="2016-08-03T00:00:00"/>
    <x v="4"/>
    <n v="5783120"/>
    <m/>
    <m/>
  </r>
  <r>
    <s v="SpokCity"/>
    <x v="174"/>
    <s v="840189"/>
    <n v="54.03"/>
    <n v="54.03"/>
    <x v="4"/>
    <d v="2016-08-03T00:00:00"/>
    <x v="4"/>
    <n v="5013208"/>
    <m/>
    <m/>
  </r>
  <r>
    <s v="COUNTY"/>
    <x v="174"/>
    <s v="840126"/>
    <n v="38.299999999999997"/>
    <n v="38.299999999999997"/>
    <x v="4"/>
    <d v="2016-08-04T00:00:00"/>
    <x v="4"/>
    <n v="5011598"/>
    <m/>
    <m/>
  </r>
  <r>
    <s v="COUNTY"/>
    <x v="174"/>
    <s v="840135"/>
    <n v="248.77"/>
    <n v="248.77"/>
    <x v="4"/>
    <d v="2016-08-04T00:00:00"/>
    <x v="4"/>
    <n v="5013798"/>
    <m/>
    <m/>
  </r>
  <r>
    <s v="SpokCity"/>
    <x v="174"/>
    <s v="840145"/>
    <n v="38.71"/>
    <n v="38.71"/>
    <x v="4"/>
    <d v="2016-08-04T00:00:00"/>
    <x v="4"/>
    <n v="5011587"/>
    <m/>
    <m/>
  </r>
  <r>
    <s v="COUNTY"/>
    <x v="174"/>
    <s v="840183"/>
    <n v="103.62"/>
    <n v="103.62"/>
    <x v="4"/>
    <d v="2016-08-04T00:00:00"/>
    <x v="4"/>
    <n v="5784030"/>
    <m/>
    <m/>
  </r>
  <r>
    <s v="COUNTY"/>
    <x v="174"/>
    <s v="840187"/>
    <n v="42.34"/>
    <n v="42.34"/>
    <x v="4"/>
    <d v="2016-08-04T00:00:00"/>
    <x v="4"/>
    <n v="5784030"/>
    <m/>
    <m/>
  </r>
  <r>
    <s v="SpokCity"/>
    <x v="174"/>
    <s v="840393"/>
    <n v="75"/>
    <n v="75"/>
    <x v="4"/>
    <d v="2016-08-05T00:00:00"/>
    <x v="4"/>
    <n v="5011587"/>
    <m/>
    <m/>
  </r>
  <r>
    <s v="SpokCity"/>
    <x v="174"/>
    <s v="840395"/>
    <n v="64.92"/>
    <n v="64.92"/>
    <x v="4"/>
    <d v="2016-08-05T00:00:00"/>
    <x v="4"/>
    <n v="5013208"/>
    <m/>
    <m/>
  </r>
  <r>
    <s v="COUNTY"/>
    <x v="174"/>
    <s v="840412"/>
    <n v="91.12"/>
    <n v="91.12"/>
    <x v="4"/>
    <d v="2016-08-05T00:00:00"/>
    <x v="4"/>
    <n v="5784030"/>
    <m/>
    <m/>
  </r>
  <r>
    <s v="COUNTY"/>
    <x v="174"/>
    <s v="840414"/>
    <n v="104.03"/>
    <n v="104.03"/>
    <x v="4"/>
    <d v="2016-08-05T00:00:00"/>
    <x v="4"/>
    <n v="5784030"/>
    <m/>
    <m/>
  </r>
  <r>
    <s v="COUNTY"/>
    <x v="174"/>
    <s v="840416"/>
    <n v="53.22"/>
    <n v="53.22"/>
    <x v="4"/>
    <d v="2016-08-05T00:00:00"/>
    <x v="4"/>
    <n v="5784030"/>
    <m/>
    <m/>
  </r>
  <r>
    <s v="SpokCity"/>
    <x v="174"/>
    <s v="840428"/>
    <n v="33.869999999999997"/>
    <n v="33.869999999999997"/>
    <x v="4"/>
    <d v="2016-08-08T00:00:00"/>
    <x v="4"/>
    <n v="5011587"/>
    <m/>
    <m/>
  </r>
  <r>
    <s v="COUNTY"/>
    <x v="174"/>
    <s v="840430"/>
    <n v="59.27"/>
    <n v="59.27"/>
    <x v="4"/>
    <d v="2016-08-08T00:00:00"/>
    <x v="4"/>
    <n v="5784030"/>
    <m/>
    <m/>
  </r>
  <r>
    <s v="COUNTY"/>
    <x v="174"/>
    <s v="840432"/>
    <n v="61.29"/>
    <n v="61.29"/>
    <x v="4"/>
    <d v="2016-08-08T00:00:00"/>
    <x v="4"/>
    <n v="5784030"/>
    <m/>
    <m/>
  </r>
  <r>
    <s v="SpokCity"/>
    <x v="174"/>
    <s v="840446"/>
    <n v="62.09"/>
    <n v="62.09"/>
    <x v="4"/>
    <d v="2016-08-08T00:00:00"/>
    <x v="4"/>
    <n v="5011587"/>
    <m/>
    <m/>
  </r>
  <r>
    <s v="SpokCity"/>
    <x v="174"/>
    <s v="840448"/>
    <n v="39.51"/>
    <n v="39.51"/>
    <x v="4"/>
    <d v="2016-08-08T00:00:00"/>
    <x v="4"/>
    <n v="5013208"/>
    <m/>
    <m/>
  </r>
  <r>
    <s v="SpokCity"/>
    <x v="174"/>
    <s v="840450"/>
    <n v="30.24"/>
    <n v="30.24"/>
    <x v="4"/>
    <d v="2016-08-08T00:00:00"/>
    <x v="4"/>
    <n v="5013208"/>
    <m/>
    <m/>
  </r>
  <r>
    <s v="COUNTY"/>
    <x v="174"/>
    <s v="840477"/>
    <n v="101.61"/>
    <n v="101.61"/>
    <x v="4"/>
    <d v="2016-08-09T00:00:00"/>
    <x v="4"/>
    <n v="5011570"/>
    <m/>
    <m/>
  </r>
  <r>
    <s v="SpokCity"/>
    <x v="174"/>
    <s v="840479"/>
    <n v="77.819999999999993"/>
    <n v="77.819999999999993"/>
    <x v="4"/>
    <d v="2016-08-09T00:00:00"/>
    <x v="4"/>
    <n v="5011587"/>
    <m/>
    <m/>
  </r>
  <r>
    <s v="COUNTY"/>
    <x v="174"/>
    <s v="840499"/>
    <n v="98.38"/>
    <n v="98.38"/>
    <x v="4"/>
    <d v="2016-08-10T00:00:00"/>
    <x v="4"/>
    <n v="5765370"/>
    <m/>
    <m/>
  </r>
  <r>
    <s v="COUNTY"/>
    <x v="174"/>
    <s v="840503"/>
    <n v="32.659999999999997"/>
    <n v="32.659999999999997"/>
    <x v="4"/>
    <d v="2016-08-10T00:00:00"/>
    <x v="4"/>
    <n v="5011598"/>
    <m/>
    <m/>
  </r>
  <r>
    <s v="SpokCity"/>
    <x v="174"/>
    <s v="840507"/>
    <n v="58.06"/>
    <n v="58.06"/>
    <x v="4"/>
    <d v="2016-08-10T00:00:00"/>
    <x v="4"/>
    <n v="5013208"/>
    <m/>
    <m/>
  </r>
  <r>
    <s v="COUNTY"/>
    <x v="174"/>
    <s v="840993"/>
    <n v="75.400000000000006"/>
    <n v="75.400000000000006"/>
    <x v="4"/>
    <d v="2016-08-11T00:00:00"/>
    <x v="4"/>
    <n v="5777930"/>
    <m/>
    <m/>
  </r>
  <r>
    <s v="COUNTY"/>
    <x v="174"/>
    <s v="840995"/>
    <n v="67.33"/>
    <n v="67.33"/>
    <x v="4"/>
    <d v="2016-08-11T00:00:00"/>
    <x v="4"/>
    <n v="5777930"/>
    <m/>
    <m/>
  </r>
  <r>
    <s v="COUNTY"/>
    <x v="174"/>
    <s v="841001"/>
    <n v="120.15"/>
    <n v="120.15"/>
    <x v="4"/>
    <d v="2016-08-11T00:00:00"/>
    <x v="4"/>
    <n v="5782480"/>
    <m/>
    <m/>
  </r>
  <r>
    <s v="COUNTY"/>
    <x v="174"/>
    <s v="841009"/>
    <n v="114.51"/>
    <n v="114.51"/>
    <x v="4"/>
    <d v="2016-08-11T00:00:00"/>
    <x v="4"/>
    <n v="5784030"/>
    <m/>
    <m/>
  </r>
  <r>
    <s v="COUNTY"/>
    <x v="174"/>
    <s v="841011"/>
    <n v="56.45"/>
    <n v="56.45"/>
    <x v="4"/>
    <d v="2016-08-11T00:00:00"/>
    <x v="4"/>
    <n v="5784030"/>
    <m/>
    <m/>
  </r>
  <r>
    <s v="COUNTY"/>
    <x v="174"/>
    <s v="841013"/>
    <n v="39.51"/>
    <n v="39.51"/>
    <x v="4"/>
    <d v="2016-08-11T00:00:00"/>
    <x v="4"/>
    <n v="5784030"/>
    <m/>
    <m/>
  </r>
  <r>
    <s v="SpokCity"/>
    <x v="174"/>
    <s v="841015"/>
    <n v="52.82"/>
    <n v="52.82"/>
    <x v="4"/>
    <d v="2016-08-11T00:00:00"/>
    <x v="4"/>
    <n v="5011587"/>
    <m/>
    <m/>
  </r>
  <r>
    <s v="SpokCity"/>
    <x v="174"/>
    <s v="841017"/>
    <n v="92.33"/>
    <n v="92.33"/>
    <x v="4"/>
    <d v="2016-08-11T00:00:00"/>
    <x v="4"/>
    <n v="5013208"/>
    <m/>
    <m/>
  </r>
  <r>
    <s v="COUNTY"/>
    <x v="174"/>
    <s v="841034"/>
    <n v="143.54"/>
    <n v="143.54"/>
    <x v="4"/>
    <d v="2016-08-12T00:00:00"/>
    <x v="4"/>
    <n v="5013643"/>
    <m/>
    <m/>
  </r>
  <r>
    <s v="COUNTY"/>
    <x v="174"/>
    <s v="841056"/>
    <n v="96.36"/>
    <n v="96.36"/>
    <x v="4"/>
    <d v="2016-08-12T00:00:00"/>
    <x v="4"/>
    <n v="5784030"/>
    <m/>
    <m/>
  </r>
  <r>
    <s v="COUNTY"/>
    <x v="174"/>
    <s v="841058"/>
    <n v="41.53"/>
    <n v="41.53"/>
    <x v="4"/>
    <d v="2016-08-12T00:00:00"/>
    <x v="4"/>
    <n v="5784030"/>
    <m/>
    <m/>
  </r>
  <r>
    <s v="COUNTY"/>
    <x v="174"/>
    <s v="841060"/>
    <n v="37.5"/>
    <n v="37.5"/>
    <x v="4"/>
    <d v="2016-08-12T00:00:00"/>
    <x v="4"/>
    <n v="5784030"/>
    <m/>
    <m/>
  </r>
  <r>
    <s v="COUNTY"/>
    <x v="174"/>
    <s v="841062"/>
    <n v="52.01"/>
    <n v="52.01"/>
    <x v="4"/>
    <d v="2016-08-12T00:00:00"/>
    <x v="4"/>
    <n v="5784030"/>
    <m/>
    <m/>
  </r>
  <r>
    <s v="COUNTY"/>
    <x v="174"/>
    <s v="841629"/>
    <n v="72.17"/>
    <n v="72.17"/>
    <x v="4"/>
    <d v="2016-08-12T00:00:00"/>
    <x v="4"/>
    <n v="5777930"/>
    <m/>
    <m/>
  </r>
  <r>
    <s v="COUNTY"/>
    <x v="174"/>
    <s v="841631"/>
    <n v="74.59"/>
    <n v="74.59"/>
    <x v="4"/>
    <d v="2016-08-12T00:00:00"/>
    <x v="4"/>
    <n v="5777930"/>
    <m/>
    <m/>
  </r>
  <r>
    <s v="SpokCity"/>
    <x v="174"/>
    <s v="841635"/>
    <n v="56.45"/>
    <n v="56.45"/>
    <x v="4"/>
    <d v="2016-08-12T00:00:00"/>
    <x v="4"/>
    <n v="5011587"/>
    <m/>
    <m/>
  </r>
  <r>
    <s v="COUNTY"/>
    <x v="174"/>
    <s v="843337"/>
    <n v="133.06"/>
    <n v="133.06"/>
    <x v="4"/>
    <d v="2016-08-15T00:00:00"/>
    <x v="4"/>
    <n v="5782480"/>
    <m/>
    <m/>
  </r>
  <r>
    <s v="COUNTY"/>
    <x v="174"/>
    <s v="843339"/>
    <n v="86.69"/>
    <n v="86.69"/>
    <x v="4"/>
    <d v="2016-08-15T00:00:00"/>
    <x v="4"/>
    <n v="5768280"/>
    <m/>
    <m/>
  </r>
  <r>
    <s v="COUNTY"/>
    <x v="174"/>
    <s v="843343"/>
    <n v="52.82"/>
    <n v="52.82"/>
    <x v="4"/>
    <d v="2016-08-15T00:00:00"/>
    <x v="4"/>
    <n v="5011598"/>
    <m/>
    <m/>
  </r>
  <r>
    <s v="COUNTY"/>
    <x v="174"/>
    <s v="843345"/>
    <n v="80.239999999999995"/>
    <n v="80.239999999999995"/>
    <x v="4"/>
    <d v="2016-08-15T00:00:00"/>
    <x v="4"/>
    <n v="5784030"/>
    <m/>
    <m/>
  </r>
  <r>
    <s v="COUNTY"/>
    <x v="174"/>
    <s v="843347"/>
    <n v="47.58"/>
    <n v="47.58"/>
    <x v="4"/>
    <d v="2016-08-15T00:00:00"/>
    <x v="4"/>
    <n v="5784030"/>
    <m/>
    <m/>
  </r>
  <r>
    <s v="COUNTY"/>
    <x v="174"/>
    <s v="843349"/>
    <n v="85.88"/>
    <n v="85.88"/>
    <x v="4"/>
    <d v="2016-08-15T00:00:00"/>
    <x v="4"/>
    <n v="5784030"/>
    <m/>
    <m/>
  </r>
  <r>
    <s v="COUNTY"/>
    <x v="174"/>
    <s v="843358"/>
    <n v="87.09"/>
    <n v="87.09"/>
    <x v="4"/>
    <d v="2016-08-15T00:00:00"/>
    <x v="4"/>
    <n v="5777930"/>
    <m/>
    <m/>
  </r>
  <r>
    <s v="COUNTY"/>
    <x v="174"/>
    <s v="843360"/>
    <n v="85.48"/>
    <n v="85.48"/>
    <x v="4"/>
    <d v="2016-08-15T00:00:00"/>
    <x v="4"/>
    <n v="5777930"/>
    <m/>
    <m/>
  </r>
  <r>
    <s v="SpokCity"/>
    <x v="174"/>
    <s v="843362"/>
    <n v="63.71"/>
    <n v="63.71"/>
    <x v="4"/>
    <d v="2016-08-15T00:00:00"/>
    <x v="4"/>
    <n v="5013208"/>
    <m/>
    <m/>
  </r>
  <r>
    <s v="COUNTY"/>
    <x v="174"/>
    <s v="843372"/>
    <n v="91.53"/>
    <n v="91.53"/>
    <x v="4"/>
    <d v="2016-08-16T00:00:00"/>
    <x v="4"/>
    <n v="5748600"/>
    <m/>
    <m/>
  </r>
  <r>
    <s v="COUNTY"/>
    <x v="174"/>
    <s v="843374"/>
    <n v="154.02000000000001"/>
    <n v="154.02000000000001"/>
    <x v="4"/>
    <d v="2016-08-16T00:00:00"/>
    <x v="4"/>
    <n v="5011570"/>
    <m/>
    <m/>
  </r>
  <r>
    <s v="COUNTY"/>
    <x v="174"/>
    <s v="843376"/>
    <n v="58.87"/>
    <n v="58.87"/>
    <x v="4"/>
    <d v="2016-08-16T00:00:00"/>
    <x v="4"/>
    <n v="5785100"/>
    <m/>
    <m/>
  </r>
  <r>
    <s v="COUNTY"/>
    <x v="174"/>
    <s v="843378"/>
    <n v="54.03"/>
    <n v="54.03"/>
    <x v="4"/>
    <d v="2016-08-16T00:00:00"/>
    <x v="4"/>
    <n v="5784030"/>
    <m/>
    <m/>
  </r>
  <r>
    <s v="COUNTY"/>
    <x v="174"/>
    <s v="843380"/>
    <n v="79.03"/>
    <n v="79.03"/>
    <x v="4"/>
    <d v="2016-08-16T00:00:00"/>
    <x v="4"/>
    <n v="5784030"/>
    <m/>
    <m/>
  </r>
  <r>
    <s v="COUNTY"/>
    <x v="174"/>
    <s v="843382"/>
    <n v="26.61"/>
    <n v="26.61"/>
    <x v="4"/>
    <d v="2016-08-16T00:00:00"/>
    <x v="4"/>
    <n v="5784030"/>
    <m/>
    <m/>
  </r>
  <r>
    <s v="COUNTY"/>
    <x v="174"/>
    <s v="843384"/>
    <n v="64.11"/>
    <n v="64.11"/>
    <x v="4"/>
    <d v="2016-08-16T00:00:00"/>
    <x v="4"/>
    <n v="5784030"/>
    <m/>
    <m/>
  </r>
  <r>
    <s v="COUNTY"/>
    <x v="174"/>
    <s v="843398"/>
    <n v="80.64"/>
    <n v="80.64"/>
    <x v="4"/>
    <d v="2016-08-16T00:00:00"/>
    <x v="4"/>
    <n v="5777930"/>
    <m/>
    <m/>
  </r>
  <r>
    <s v="COUNTY"/>
    <x v="174"/>
    <s v="843400"/>
    <n v="80.64"/>
    <n v="80.64"/>
    <x v="4"/>
    <d v="2016-08-16T00:00:00"/>
    <x v="4"/>
    <n v="5777930"/>
    <m/>
    <m/>
  </r>
  <r>
    <s v="COUNTY"/>
    <x v="174"/>
    <s v="843402"/>
    <n v="109.67"/>
    <n v="109.67"/>
    <x v="4"/>
    <d v="2016-08-16T00:00:00"/>
    <x v="4"/>
    <n v="5783120"/>
    <m/>
    <m/>
  </r>
  <r>
    <s v="SpokCity"/>
    <x v="174"/>
    <s v="843404"/>
    <n v="93.95"/>
    <n v="93.95"/>
    <x v="4"/>
    <d v="2016-08-16T00:00:00"/>
    <x v="4"/>
    <n v="5011587"/>
    <m/>
    <m/>
  </r>
  <r>
    <s v="SpokCity"/>
    <x v="174"/>
    <s v="843406"/>
    <n v="60.08"/>
    <n v="60.08"/>
    <x v="4"/>
    <d v="2016-08-16T00:00:00"/>
    <x v="4"/>
    <n v="5011587"/>
    <m/>
    <m/>
  </r>
  <r>
    <s v="COUNTY"/>
    <x v="174"/>
    <s v="843408"/>
    <n v="249.98"/>
    <n v="249.98"/>
    <x v="4"/>
    <d v="2016-08-17T00:00:00"/>
    <x v="4"/>
    <n v="5781160"/>
    <m/>
    <m/>
  </r>
  <r>
    <s v="COUNTY"/>
    <x v="174"/>
    <s v="843410"/>
    <n v="39.51"/>
    <n v="39.51"/>
    <x v="4"/>
    <d v="2016-08-17T00:00:00"/>
    <x v="4"/>
    <n v="5784030"/>
    <m/>
    <m/>
  </r>
  <r>
    <s v="COUNTY"/>
    <x v="174"/>
    <s v="843412"/>
    <n v="83.46"/>
    <n v="83.46"/>
    <x v="4"/>
    <d v="2016-08-17T00:00:00"/>
    <x v="4"/>
    <n v="5784030"/>
    <m/>
    <m/>
  </r>
  <r>
    <s v="COUNTY"/>
    <x v="174"/>
    <s v="843414"/>
    <n v="39.11"/>
    <n v="39.11"/>
    <x v="4"/>
    <d v="2016-08-17T00:00:00"/>
    <x v="4"/>
    <n v="5784030"/>
    <m/>
    <m/>
  </r>
  <r>
    <s v="COUNTY"/>
    <x v="174"/>
    <s v="843429"/>
    <n v="13.31"/>
    <n v="13.31"/>
    <x v="4"/>
    <d v="2016-08-17T00:00:00"/>
    <x v="4"/>
    <n v="5011598"/>
    <m/>
    <m/>
  </r>
  <r>
    <s v="SpokCity"/>
    <x v="174"/>
    <s v="843433"/>
    <n v="70.56"/>
    <n v="70.56"/>
    <x v="4"/>
    <d v="2016-08-17T00:00:00"/>
    <x v="4"/>
    <n v="5013208"/>
    <m/>
    <m/>
  </r>
  <r>
    <s v="SpokCity"/>
    <x v="174"/>
    <s v="843435"/>
    <n v="27.42"/>
    <n v="27.42"/>
    <x v="4"/>
    <d v="2016-08-17T00:00:00"/>
    <x v="4"/>
    <n v="5013208"/>
    <m/>
    <m/>
  </r>
  <r>
    <s v="COUNTY"/>
    <x v="174"/>
    <s v="843440"/>
    <n v="193.94"/>
    <n v="193.94"/>
    <x v="4"/>
    <d v="2016-08-17T00:00:00"/>
    <x v="4"/>
    <n v="5757130"/>
    <m/>
    <m/>
  </r>
  <r>
    <s v="COUNTY"/>
    <x v="174"/>
    <s v="843442"/>
    <n v="269.33999999999997"/>
    <n v="269.33999999999997"/>
    <x v="4"/>
    <d v="2016-08-17T00:00:00"/>
    <x v="4"/>
    <n v="5757130"/>
    <m/>
    <m/>
  </r>
  <r>
    <s v="COUNTY"/>
    <x v="174"/>
    <s v="843453"/>
    <n v="58.06"/>
    <n v="58.06"/>
    <x v="4"/>
    <d v="2016-08-18T00:00:00"/>
    <x v="4"/>
    <n v="5784030"/>
    <m/>
    <m/>
  </r>
  <r>
    <s v="COUNTY"/>
    <x v="174"/>
    <s v="843455"/>
    <n v="84.27"/>
    <n v="84.27"/>
    <x v="4"/>
    <d v="2016-08-18T00:00:00"/>
    <x v="4"/>
    <n v="5784030"/>
    <m/>
    <m/>
  </r>
  <r>
    <s v="COUNTY"/>
    <x v="174"/>
    <s v="843457"/>
    <n v="26.61"/>
    <n v="26.61"/>
    <x v="4"/>
    <d v="2016-08-18T00:00:00"/>
    <x v="4"/>
    <n v="5784030"/>
    <m/>
    <m/>
  </r>
  <r>
    <s v="SpokCity"/>
    <x v="174"/>
    <s v="843459"/>
    <n v="47.17"/>
    <n v="47.17"/>
    <x v="4"/>
    <d v="2016-08-18T00:00:00"/>
    <x v="4"/>
    <n v="5011588"/>
    <m/>
    <m/>
  </r>
  <r>
    <s v="COUNTY"/>
    <x v="174"/>
    <s v="843461"/>
    <n v="47.17"/>
    <n v="47.17"/>
    <x v="4"/>
    <d v="2016-08-18T00:00:00"/>
    <x v="4"/>
    <n v="5781050"/>
    <m/>
    <m/>
  </r>
  <r>
    <s v="SpokCity"/>
    <x v="174"/>
    <s v="843472"/>
    <n v="53.22"/>
    <n v="53.22"/>
    <x v="4"/>
    <d v="2016-08-18T00:00:00"/>
    <x v="4"/>
    <n v="5011587"/>
    <m/>
    <m/>
  </r>
  <r>
    <s v="SpokCity"/>
    <x v="174"/>
    <s v="843482"/>
    <n v="40.32"/>
    <n v="40.32"/>
    <x v="4"/>
    <d v="2016-08-19T00:00:00"/>
    <x v="4"/>
    <n v="5011587"/>
    <m/>
    <m/>
  </r>
  <r>
    <s v="SpokCity"/>
    <x v="174"/>
    <s v="843484"/>
    <n v="26.21"/>
    <n v="26.21"/>
    <x v="4"/>
    <d v="2016-08-19T00:00:00"/>
    <x v="4"/>
    <n v="5011587"/>
    <m/>
    <m/>
  </r>
  <r>
    <s v="SpokCity"/>
    <x v="174"/>
    <s v="843486"/>
    <n v="40.32"/>
    <n v="40.32"/>
    <x v="4"/>
    <d v="2016-08-19T00:00:00"/>
    <x v="4"/>
    <n v="5011587"/>
    <m/>
    <m/>
  </r>
  <r>
    <s v="COUNTY"/>
    <x v="174"/>
    <s v="843494"/>
    <n v="97.98"/>
    <n v="97.98"/>
    <x v="4"/>
    <d v="2016-08-19T00:00:00"/>
    <x v="4"/>
    <n v="5777930"/>
    <m/>
    <m/>
  </r>
  <r>
    <s v="SpokCity"/>
    <x v="174"/>
    <s v="843496"/>
    <n v="52.42"/>
    <n v="52.42"/>
    <x v="4"/>
    <d v="2016-08-19T00:00:00"/>
    <x v="4"/>
    <n v="5011587"/>
    <m/>
    <m/>
  </r>
  <r>
    <s v="SpokCity"/>
    <x v="174"/>
    <s v="843498"/>
    <n v="56.85"/>
    <n v="56.85"/>
    <x v="4"/>
    <d v="2016-08-19T00:00:00"/>
    <x v="4"/>
    <n v="5013208"/>
    <m/>
    <m/>
  </r>
  <r>
    <s v="COUNTY"/>
    <x v="174"/>
    <s v="843580"/>
    <n v="65.72"/>
    <n v="65.72"/>
    <x v="4"/>
    <d v="2016-08-19T00:00:00"/>
    <x v="4"/>
    <n v="5777930"/>
    <m/>
    <m/>
  </r>
  <r>
    <s v="COUNTY"/>
    <x v="174"/>
    <s v="843500"/>
    <n v="53.22"/>
    <n v="53.22"/>
    <x v="4"/>
    <d v="2016-08-22T00:00:00"/>
    <x v="4"/>
    <n v="5716780"/>
    <m/>
    <m/>
  </r>
  <r>
    <s v="SpokCity"/>
    <x v="174"/>
    <s v="843506"/>
    <n v="61.69"/>
    <n v="61.69"/>
    <x v="4"/>
    <d v="2016-08-22T00:00:00"/>
    <x v="4"/>
    <n v="5011587"/>
    <m/>
    <m/>
  </r>
  <r>
    <s v="COUNTY"/>
    <x v="174"/>
    <s v="843520"/>
    <n v="233.45"/>
    <n v="233.45"/>
    <x v="4"/>
    <d v="2016-08-22T00:00:00"/>
    <x v="4"/>
    <n v="5013798"/>
    <m/>
    <m/>
  </r>
  <r>
    <s v="SpokCity"/>
    <x v="174"/>
    <s v="843522"/>
    <n v="27.82"/>
    <n v="27.82"/>
    <x v="4"/>
    <d v="2016-08-22T00:00:00"/>
    <x v="4"/>
    <n v="5011587"/>
    <m/>
    <m/>
  </r>
  <r>
    <s v="SpokCity"/>
    <x v="174"/>
    <s v="843526"/>
    <n v="57.66"/>
    <n v="57.66"/>
    <x v="4"/>
    <d v="2016-08-22T00:00:00"/>
    <x v="4"/>
    <n v="5013208"/>
    <m/>
    <m/>
  </r>
  <r>
    <s v="COUNTY"/>
    <x v="174"/>
    <s v="843528"/>
    <n v="26.21"/>
    <n v="26.21"/>
    <x v="4"/>
    <d v="2016-08-23T00:00:00"/>
    <x v="4"/>
    <n v="5784030"/>
    <m/>
    <m/>
  </r>
  <r>
    <s v="COUNTY"/>
    <x v="174"/>
    <s v="843530"/>
    <n v="70.959999999999994"/>
    <n v="70.959999999999994"/>
    <x v="4"/>
    <d v="2016-08-23T00:00:00"/>
    <x v="4"/>
    <n v="5784030"/>
    <m/>
    <m/>
  </r>
  <r>
    <s v="COUNTY"/>
    <x v="174"/>
    <s v="843532"/>
    <n v="41.93"/>
    <n v="41.93"/>
    <x v="4"/>
    <d v="2016-08-23T00:00:00"/>
    <x v="4"/>
    <n v="5784030"/>
    <m/>
    <m/>
  </r>
  <r>
    <s v="SpokCity"/>
    <x v="174"/>
    <s v="843542"/>
    <n v="78.22"/>
    <n v="78.22"/>
    <x v="4"/>
    <d v="2016-08-23T00:00:00"/>
    <x v="4"/>
    <n v="5011587"/>
    <m/>
    <m/>
  </r>
  <r>
    <s v="SpokCity"/>
    <x v="174"/>
    <s v="843544"/>
    <n v="67.739999999999995"/>
    <n v="67.739999999999995"/>
    <x v="4"/>
    <d v="2016-08-23T00:00:00"/>
    <x v="4"/>
    <n v="5013208"/>
    <m/>
    <m/>
  </r>
  <r>
    <s v="COUNTY"/>
    <x v="174"/>
    <s v="843587"/>
    <n v="60.88"/>
    <n v="60.88"/>
    <x v="4"/>
    <d v="2016-08-24T00:00:00"/>
    <x v="4"/>
    <n v="5784030"/>
    <m/>
    <m/>
  </r>
  <r>
    <s v="COUNTY"/>
    <x v="174"/>
    <s v="843589"/>
    <n v="103.62"/>
    <n v="103.62"/>
    <x v="4"/>
    <d v="2016-08-24T00:00:00"/>
    <x v="4"/>
    <n v="5784030"/>
    <m/>
    <m/>
  </r>
  <r>
    <s v="COUNTY"/>
    <x v="174"/>
    <s v="843591"/>
    <n v="55.64"/>
    <n v="55.64"/>
    <x v="4"/>
    <d v="2016-08-24T00:00:00"/>
    <x v="4"/>
    <n v="5784030"/>
    <m/>
    <m/>
  </r>
  <r>
    <s v="COUNTY"/>
    <x v="174"/>
    <s v="843593"/>
    <n v="43.95"/>
    <n v="43.95"/>
    <x v="4"/>
    <d v="2016-08-24T00:00:00"/>
    <x v="4"/>
    <n v="5784030"/>
    <m/>
    <m/>
  </r>
  <r>
    <s v="COUNTY"/>
    <x v="174"/>
    <s v="843598"/>
    <n v="95.96"/>
    <n v="95.96"/>
    <x v="4"/>
    <d v="2016-08-24T00:00:00"/>
    <x v="4"/>
    <n v="5757130"/>
    <m/>
    <m/>
  </r>
  <r>
    <s v="COUNTY"/>
    <x v="174"/>
    <s v="843601"/>
    <n v="74.59"/>
    <n v="74.59"/>
    <x v="4"/>
    <d v="2016-08-24T00:00:00"/>
    <x v="4"/>
    <n v="5748600"/>
    <m/>
    <m/>
  </r>
  <r>
    <s v="COUNTY"/>
    <x v="174"/>
    <s v="843721"/>
    <n v="53.22"/>
    <n v="53.22"/>
    <x v="4"/>
    <d v="2016-08-24T00:00:00"/>
    <x v="4"/>
    <n v="5777930"/>
    <m/>
    <m/>
  </r>
  <r>
    <s v="COUNTY"/>
    <x v="174"/>
    <s v="843723"/>
    <n v="66.930000000000007"/>
    <n v="66.930000000000007"/>
    <x v="4"/>
    <d v="2016-08-24T00:00:00"/>
    <x v="4"/>
    <n v="5777930"/>
    <m/>
    <m/>
  </r>
  <r>
    <s v="COUNTY"/>
    <x v="174"/>
    <s v="843725"/>
    <n v="45.56"/>
    <n v="45.56"/>
    <x v="4"/>
    <d v="2016-08-24T00:00:00"/>
    <x v="4"/>
    <n v="5011598"/>
    <m/>
    <m/>
  </r>
  <r>
    <s v="COUNTY"/>
    <x v="174"/>
    <s v="844128"/>
    <n v="125.4"/>
    <n v="125.4"/>
    <x v="4"/>
    <d v="2016-08-25T00:00:00"/>
    <x v="4"/>
    <n v="5784030"/>
    <m/>
    <m/>
  </r>
  <r>
    <s v="COUNTY"/>
    <x v="174"/>
    <s v="844135"/>
    <n v="56.45"/>
    <n v="56.45"/>
    <x v="4"/>
    <d v="2016-08-25T00:00:00"/>
    <x v="4"/>
    <n v="5784030"/>
    <m/>
    <m/>
  </r>
  <r>
    <s v="COUNTY"/>
    <x v="174"/>
    <s v="844139"/>
    <n v="51.21"/>
    <n v="51.21"/>
    <x v="4"/>
    <d v="2016-08-25T00:00:00"/>
    <x v="4"/>
    <n v="5784030"/>
    <m/>
    <m/>
  </r>
  <r>
    <s v="COUNTY"/>
    <x v="174"/>
    <s v="844339"/>
    <n v="88.7"/>
    <n v="88.7"/>
    <x v="4"/>
    <d v="2016-08-25T00:00:00"/>
    <x v="4"/>
    <n v="5777930"/>
    <m/>
    <m/>
  </r>
  <r>
    <s v="SpokCity"/>
    <x v="174"/>
    <s v="844341"/>
    <n v="42.74"/>
    <n v="42.74"/>
    <x v="4"/>
    <d v="2016-08-25T00:00:00"/>
    <x v="4"/>
    <n v="5011587"/>
    <m/>
    <m/>
  </r>
  <r>
    <s v="SpokCity"/>
    <x v="174"/>
    <s v="844345"/>
    <n v="75"/>
    <n v="75"/>
    <x v="4"/>
    <d v="2016-08-25T00:00:00"/>
    <x v="4"/>
    <n v="5013208"/>
    <m/>
    <m/>
  </r>
  <r>
    <s v="COUNTY"/>
    <x v="174"/>
    <s v="844684"/>
    <n v="73.790000000000006"/>
    <n v="73.790000000000006"/>
    <x v="4"/>
    <d v="2016-08-26T00:00:00"/>
    <x v="4"/>
    <n v="5777930"/>
    <m/>
    <m/>
  </r>
  <r>
    <s v="COUNTY"/>
    <x v="174"/>
    <s v="844722"/>
    <n v="20.97"/>
    <n v="20.97"/>
    <x v="4"/>
    <d v="2016-08-26T00:00:00"/>
    <x v="4"/>
    <n v="5784030"/>
    <m/>
    <m/>
  </r>
  <r>
    <s v="COUNTY"/>
    <x v="174"/>
    <s v="844737"/>
    <n v="75.400000000000006"/>
    <n v="75.400000000000006"/>
    <x v="4"/>
    <d v="2016-08-26T00:00:00"/>
    <x v="4"/>
    <n v="5784030"/>
    <m/>
    <m/>
  </r>
  <r>
    <s v="SpokCity"/>
    <x v="174"/>
    <s v="845179"/>
    <n v="68.95"/>
    <n v="68.95"/>
    <x v="4"/>
    <d v="2016-08-29T00:00:00"/>
    <x v="4"/>
    <n v="5011587"/>
    <m/>
    <m/>
  </r>
  <r>
    <s v="SpokCity"/>
    <x v="174"/>
    <s v="845182"/>
    <n v="44.35"/>
    <n v="44.35"/>
    <x v="4"/>
    <d v="2016-08-29T00:00:00"/>
    <x v="4"/>
    <n v="5011587"/>
    <m/>
    <m/>
  </r>
  <r>
    <s v="SpokCity"/>
    <x v="174"/>
    <s v="845186"/>
    <n v="54.03"/>
    <n v="54.03"/>
    <x v="4"/>
    <d v="2016-08-29T00:00:00"/>
    <x v="4"/>
    <n v="5013208"/>
    <m/>
    <m/>
  </r>
  <r>
    <s v="COUNTY"/>
    <x v="174"/>
    <s v="845202"/>
    <n v="54.43"/>
    <n v="54.43"/>
    <x v="4"/>
    <d v="2016-08-29T00:00:00"/>
    <x v="4"/>
    <n v="5011598"/>
    <m/>
    <m/>
  </r>
  <r>
    <s v="SpokCity"/>
    <x v="174"/>
    <s v="845232"/>
    <n v="73.38"/>
    <n v="73.38"/>
    <x v="4"/>
    <d v="2016-08-29T00:00:00"/>
    <x v="4"/>
    <n v="5011587"/>
    <m/>
    <m/>
  </r>
  <r>
    <s v="SpokCity"/>
    <x v="174"/>
    <s v="844719"/>
    <n v="51.61"/>
    <n v="51.61"/>
    <x v="4"/>
    <d v="2016-08-30T00:00:00"/>
    <x v="4"/>
    <n v="5011587"/>
    <m/>
    <m/>
  </r>
  <r>
    <s v="COUNTY"/>
    <x v="174"/>
    <s v="845614"/>
    <n v="197.16"/>
    <n v="197.16"/>
    <x v="4"/>
    <d v="2016-08-30T00:00:00"/>
    <x v="4"/>
    <n v="5781160"/>
    <m/>
    <m/>
  </r>
  <r>
    <s v="COUNTY"/>
    <x v="174"/>
    <s v="845681"/>
    <n v="147.16999999999999"/>
    <n v="147.16999999999999"/>
    <x v="4"/>
    <d v="2016-08-30T00:00:00"/>
    <x v="4"/>
    <n v="5785090"/>
    <m/>
    <m/>
  </r>
  <r>
    <s v="SpokCity"/>
    <x v="174"/>
    <s v="845683"/>
    <n v="59.67"/>
    <n v="59.67"/>
    <x v="4"/>
    <d v="2016-08-30T00:00:00"/>
    <x v="4"/>
    <n v="5013208"/>
    <m/>
    <m/>
  </r>
  <r>
    <s v="SpokCity"/>
    <x v="174"/>
    <s v="845685"/>
    <n v="11.69"/>
    <n v="11.69"/>
    <x v="4"/>
    <d v="2016-08-30T00:00:00"/>
    <x v="4"/>
    <n v="5011587"/>
    <m/>
    <m/>
  </r>
  <r>
    <s v="COUNTY"/>
    <x v="174"/>
    <s v="845696"/>
    <n v="72.58"/>
    <n v="72.58"/>
    <x v="4"/>
    <d v="2016-08-30T00:00:00"/>
    <x v="4"/>
    <n v="5784030"/>
    <m/>
    <m/>
  </r>
  <r>
    <s v="COUNTY"/>
    <x v="174"/>
    <s v="845698"/>
    <n v="48.79"/>
    <n v="48.79"/>
    <x v="4"/>
    <d v="2016-08-30T00:00:00"/>
    <x v="4"/>
    <n v="5784030"/>
    <m/>
    <m/>
  </r>
  <r>
    <s v="COUNTY"/>
    <x v="174"/>
    <s v="845700"/>
    <n v="62.9"/>
    <n v="62.9"/>
    <x v="4"/>
    <d v="2016-08-30T00:00:00"/>
    <x v="4"/>
    <n v="5784030"/>
    <m/>
    <m/>
  </r>
  <r>
    <s v="COUNTY"/>
    <x v="174"/>
    <s v="845702"/>
    <n v="83.06"/>
    <n v="83.06"/>
    <x v="4"/>
    <d v="2016-08-30T00:00:00"/>
    <x v="4"/>
    <n v="5784030"/>
    <m/>
    <m/>
  </r>
  <r>
    <s v="AWH"/>
    <x v="174"/>
    <s v="846413"/>
    <n v="94.35"/>
    <n v="94.35"/>
    <x v="4"/>
    <d v="2016-08-31T00:00:00"/>
    <x v="4"/>
    <n v="5013646"/>
    <m/>
    <m/>
  </r>
  <r>
    <s v="COUNTY"/>
    <x v="174"/>
    <s v="846415"/>
    <n v="31.85"/>
    <n v="31.85"/>
    <x v="4"/>
    <d v="2016-08-31T00:00:00"/>
    <x v="4"/>
    <n v="5784030"/>
    <m/>
    <m/>
  </r>
  <r>
    <s v="COUNTY"/>
    <x v="174"/>
    <s v="846421"/>
    <n v="88.7"/>
    <n v="88.7"/>
    <x v="4"/>
    <d v="2016-08-31T00:00:00"/>
    <x v="4"/>
    <n v="5784030"/>
    <m/>
    <m/>
  </r>
  <r>
    <s v="COUNTY"/>
    <x v="174"/>
    <s v="846447"/>
    <n v="35.08"/>
    <n v="35.08"/>
    <x v="4"/>
    <d v="2016-08-31T00:00:00"/>
    <x v="4"/>
    <n v="5011598"/>
    <m/>
    <m/>
  </r>
  <r>
    <s v="COUNTY"/>
    <x v="174"/>
    <s v="846456"/>
    <n v="109.27"/>
    <n v="109.27"/>
    <x v="4"/>
    <d v="2016-08-31T00:00:00"/>
    <x v="4"/>
    <n v="5765370"/>
    <m/>
    <m/>
  </r>
  <r>
    <s v="SpokCity"/>
    <x v="174"/>
    <s v="848627"/>
    <n v="57.66"/>
    <n v="57.66"/>
    <x v="4"/>
    <d v="2016-09-01T00:00:00"/>
    <x v="5"/>
    <n v="5013208"/>
    <m/>
    <m/>
  </r>
  <r>
    <s v="SpokCity"/>
    <x v="174"/>
    <s v="852265"/>
    <n v="118.54"/>
    <n v="118.54"/>
    <x v="4"/>
    <d v="2016-09-01T00:00:00"/>
    <x v="5"/>
    <n v="5011587"/>
    <m/>
    <m/>
  </r>
  <r>
    <s v="SpokCity"/>
    <x v="174"/>
    <s v="853128"/>
    <n v="49.19"/>
    <n v="49.19"/>
    <x v="4"/>
    <d v="2016-09-01T00:00:00"/>
    <x v="5"/>
    <n v="5011587"/>
    <m/>
    <m/>
  </r>
  <r>
    <s v="COUNTY"/>
    <x v="174"/>
    <s v="853304"/>
    <n v="143.13999999999999"/>
    <n v="143.13999999999999"/>
    <x v="4"/>
    <d v="2016-09-01T00:00:00"/>
    <x v="5"/>
    <n v="5011601"/>
    <m/>
    <m/>
  </r>
  <r>
    <s v="COUNTY"/>
    <x v="174"/>
    <s v="853159"/>
    <n v="249.98"/>
    <n v="249.98"/>
    <x v="4"/>
    <d v="2016-09-02T00:00:00"/>
    <x v="5"/>
    <n v="5013798"/>
    <m/>
    <m/>
  </r>
  <r>
    <s v="COUNTY"/>
    <x v="174"/>
    <s v="853161"/>
    <n v="82.66"/>
    <n v="82.66"/>
    <x v="4"/>
    <d v="2016-09-02T00:00:00"/>
    <x v="5"/>
    <n v="5777930"/>
    <m/>
    <m/>
  </r>
  <r>
    <s v="SpokCity"/>
    <x v="174"/>
    <s v="853163"/>
    <n v="39.92"/>
    <n v="39.92"/>
    <x v="4"/>
    <d v="2016-09-02T00:00:00"/>
    <x v="5"/>
    <n v="5011587"/>
    <m/>
    <m/>
  </r>
  <r>
    <s v="SpokCity"/>
    <x v="174"/>
    <s v="853165"/>
    <n v="54.43"/>
    <n v="54.43"/>
    <x v="4"/>
    <d v="2016-09-02T00:00:00"/>
    <x v="5"/>
    <n v="5013208"/>
    <m/>
    <m/>
  </r>
  <r>
    <s v="COUNTY"/>
    <x v="174"/>
    <s v="853200"/>
    <n v="95.16"/>
    <n v="95.16"/>
    <x v="4"/>
    <d v="2016-09-06T00:00:00"/>
    <x v="5"/>
    <n v="5768280"/>
    <m/>
    <m/>
  </r>
  <r>
    <s v="COUNTY"/>
    <x v="174"/>
    <s v="853202"/>
    <n v="124.99"/>
    <n v="124.99"/>
    <x v="4"/>
    <d v="2016-09-06T00:00:00"/>
    <x v="5"/>
    <n v="5782480"/>
    <m/>
    <m/>
  </r>
  <r>
    <s v="COUNTY"/>
    <x v="174"/>
    <s v="853223"/>
    <n v="78.62"/>
    <n v="78.62"/>
    <x v="4"/>
    <d v="2016-09-06T00:00:00"/>
    <x v="5"/>
    <n v="5777930"/>
    <m/>
    <m/>
  </r>
  <r>
    <s v="SpokCity"/>
    <x v="174"/>
    <s v="853225"/>
    <n v="48.38"/>
    <n v="48.38"/>
    <x v="4"/>
    <d v="2016-09-06T00:00:00"/>
    <x v="5"/>
    <n v="5011587"/>
    <m/>
    <m/>
  </r>
  <r>
    <s v="COUNTY"/>
    <x v="174"/>
    <s v="853235"/>
    <n v="50.8"/>
    <n v="50.8"/>
    <x v="4"/>
    <d v="2016-09-07T00:00:00"/>
    <x v="5"/>
    <n v="5011598"/>
    <m/>
    <m/>
  </r>
  <r>
    <s v="SpokCity"/>
    <x v="174"/>
    <s v="853238"/>
    <n v="81.040000000000006"/>
    <n v="81.040000000000006"/>
    <x v="4"/>
    <d v="2016-09-07T00:00:00"/>
    <x v="5"/>
    <n v="5011587"/>
    <m/>
    <m/>
  </r>
  <r>
    <s v="SpokCity"/>
    <x v="174"/>
    <s v="853240"/>
    <n v="65.72"/>
    <n v="65.72"/>
    <x v="4"/>
    <d v="2016-09-07T00:00:00"/>
    <x v="5"/>
    <n v="5013208"/>
    <m/>
    <m/>
  </r>
  <r>
    <s v="SpokCity"/>
    <x v="174"/>
    <s v="853251"/>
    <n v="62.9"/>
    <n v="62.9"/>
    <x v="4"/>
    <d v="2016-09-07T00:00:00"/>
    <x v="5"/>
    <n v="5013208"/>
    <m/>
    <m/>
  </r>
  <r>
    <s v="SpokCity"/>
    <x v="174"/>
    <s v="853259"/>
    <n v="56.45"/>
    <n v="56.45"/>
    <x v="4"/>
    <d v="2016-09-08T00:00:00"/>
    <x v="5"/>
    <n v="5719150"/>
    <m/>
    <m/>
  </r>
  <r>
    <s v="COUNTY"/>
    <x v="174"/>
    <s v="853261"/>
    <n v="72.98"/>
    <n v="72.98"/>
    <x v="4"/>
    <d v="2016-09-08T00:00:00"/>
    <x v="5"/>
    <n v="5013643"/>
    <m/>
    <m/>
  </r>
  <r>
    <s v="COUNTY"/>
    <x v="174"/>
    <s v="853263"/>
    <n v="42.74"/>
    <n v="42.74"/>
    <x v="4"/>
    <d v="2016-09-08T00:00:00"/>
    <x v="5"/>
    <n v="5784030"/>
    <m/>
    <m/>
  </r>
  <r>
    <s v="COUNTY"/>
    <x v="174"/>
    <s v="853275"/>
    <n v="75"/>
    <n v="75"/>
    <x v="4"/>
    <d v="2016-09-08T00:00:00"/>
    <x v="5"/>
    <n v="5777930"/>
    <m/>
    <m/>
  </r>
  <r>
    <s v="SpokCity"/>
    <x v="174"/>
    <s v="853277"/>
    <n v="44.76"/>
    <n v="44.76"/>
    <x v="4"/>
    <d v="2016-09-08T00:00:00"/>
    <x v="5"/>
    <n v="5011587"/>
    <m/>
    <m/>
  </r>
  <r>
    <s v="COUNTY"/>
    <x v="174"/>
    <s v="854973"/>
    <n v="81.849999999999994"/>
    <n v="81.849999999999994"/>
    <x v="4"/>
    <d v="2016-09-08T00:00:00"/>
    <x v="5"/>
    <n v="5757130"/>
    <m/>
    <m/>
  </r>
  <r>
    <s v="COUNTY"/>
    <x v="174"/>
    <s v="853292"/>
    <n v="151.19999999999999"/>
    <n v="151.19999999999999"/>
    <x v="4"/>
    <d v="2016-09-09T00:00:00"/>
    <x v="5"/>
    <n v="5781160"/>
    <m/>
    <m/>
  </r>
  <r>
    <s v="SpokCity"/>
    <x v="174"/>
    <s v="853296"/>
    <n v="57.25"/>
    <n v="57.25"/>
    <x v="4"/>
    <d v="2016-09-09T00:00:00"/>
    <x v="5"/>
    <n v="5013208"/>
    <m/>
    <m/>
  </r>
  <r>
    <s v="COUNTY"/>
    <x v="174"/>
    <s v="853308"/>
    <n v="37.5"/>
    <n v="37.5"/>
    <x v="4"/>
    <d v="2016-09-09T00:00:00"/>
    <x v="5"/>
    <n v="5782140"/>
    <m/>
    <m/>
  </r>
  <r>
    <s v="COUNTY"/>
    <x v="174"/>
    <s v="853312"/>
    <n v="141.52000000000001"/>
    <n v="141.52000000000001"/>
    <x v="4"/>
    <d v="2016-09-09T00:00:00"/>
    <x v="5"/>
    <n v="5784030"/>
    <m/>
    <m/>
  </r>
  <r>
    <s v="COUNTY"/>
    <x v="174"/>
    <s v="853314"/>
    <n v="81.849999999999994"/>
    <n v="81.849999999999994"/>
    <x v="4"/>
    <d v="2016-09-09T00:00:00"/>
    <x v="5"/>
    <n v="5784030"/>
    <m/>
    <m/>
  </r>
  <r>
    <s v="COUNTY"/>
    <x v="174"/>
    <s v="855692"/>
    <n v="59.67"/>
    <n v="59.67"/>
    <x v="4"/>
    <d v="2016-09-09T00:00:00"/>
    <x v="5"/>
    <n v="5784030"/>
    <m/>
    <m/>
  </r>
  <r>
    <s v="COUNTY"/>
    <x v="174"/>
    <s v="855038"/>
    <n v="82.25"/>
    <n v="82.25"/>
    <x v="4"/>
    <d v="2016-09-12T00:00:00"/>
    <x v="5"/>
    <n v="5777930"/>
    <m/>
    <m/>
  </r>
  <r>
    <s v="COUNTY"/>
    <x v="174"/>
    <s v="855293"/>
    <n v="92.74"/>
    <n v="92.74"/>
    <x v="4"/>
    <d v="2016-09-12T00:00:00"/>
    <x v="5"/>
    <n v="5011570"/>
    <m/>
    <m/>
  </r>
  <r>
    <s v="SpokCity"/>
    <x v="174"/>
    <s v="855302"/>
    <n v="45.56"/>
    <n v="45.56"/>
    <x v="4"/>
    <d v="2016-09-12T00:00:00"/>
    <x v="5"/>
    <n v="5011587"/>
    <m/>
    <m/>
  </r>
  <r>
    <s v="SpokCity"/>
    <x v="174"/>
    <s v="855715"/>
    <n v="47.58"/>
    <n v="47.58"/>
    <x v="4"/>
    <d v="2016-09-12T00:00:00"/>
    <x v="5"/>
    <n v="5011587"/>
    <m/>
    <m/>
  </r>
  <r>
    <s v="COUNTY"/>
    <x v="174"/>
    <s v="855675"/>
    <n v="378.2"/>
    <n v="378.2"/>
    <x v="4"/>
    <d v="2016-09-13T00:00:00"/>
    <x v="5"/>
    <n v="5784200"/>
    <m/>
    <m/>
  </r>
  <r>
    <s v="COUNTY"/>
    <x v="174"/>
    <s v="855696"/>
    <n v="98.78"/>
    <n v="98.78"/>
    <x v="4"/>
    <d v="2016-09-13T00:00:00"/>
    <x v="5"/>
    <n v="5784030"/>
    <m/>
    <m/>
  </r>
  <r>
    <s v="COUNTY"/>
    <x v="174"/>
    <s v="855703"/>
    <n v="37.9"/>
    <n v="37.9"/>
    <x v="4"/>
    <d v="2016-09-13T00:00:00"/>
    <x v="5"/>
    <n v="5784030"/>
    <m/>
    <m/>
  </r>
  <r>
    <s v="SpokCity"/>
    <x v="174"/>
    <s v="855706"/>
    <n v="320.95"/>
    <n v="320.95"/>
    <x v="4"/>
    <d v="2016-09-13T00:00:00"/>
    <x v="5"/>
    <n v="5011588"/>
    <m/>
    <m/>
  </r>
  <r>
    <s v="SpokCity"/>
    <x v="174"/>
    <s v="855756"/>
    <n v="54.43"/>
    <n v="54.43"/>
    <x v="4"/>
    <d v="2016-09-13T00:00:00"/>
    <x v="5"/>
    <n v="5013208"/>
    <m/>
    <m/>
  </r>
  <r>
    <s v="SpokCity"/>
    <x v="174"/>
    <s v="855758"/>
    <n v="49.19"/>
    <n v="49.19"/>
    <x v="4"/>
    <d v="2016-09-13T00:00:00"/>
    <x v="5"/>
    <n v="5011587"/>
    <m/>
    <m/>
  </r>
  <r>
    <s v="COUNTY"/>
    <x v="174"/>
    <s v="856362"/>
    <n v="103.62"/>
    <n v="103.62"/>
    <x v="4"/>
    <d v="2016-09-13T00:00:00"/>
    <x v="5"/>
    <n v="5748600"/>
    <m/>
    <m/>
  </r>
  <r>
    <s v="COUNTY"/>
    <x v="174"/>
    <s v="856312"/>
    <n v="86.69"/>
    <n v="86.69"/>
    <x v="4"/>
    <d v="2016-09-14T00:00:00"/>
    <x v="5"/>
    <n v="5783120"/>
    <m/>
    <m/>
  </r>
  <r>
    <s v="COUNTY"/>
    <x v="174"/>
    <s v="856354"/>
    <n v="153.22"/>
    <n v="153.22"/>
    <x v="4"/>
    <d v="2016-09-14T00:00:00"/>
    <x v="5"/>
    <n v="5011570"/>
    <m/>
    <m/>
  </r>
  <r>
    <s v="COUNTY"/>
    <x v="174"/>
    <s v="856359"/>
    <n v="226.2"/>
    <n v="226.2"/>
    <x v="4"/>
    <d v="2016-09-14T00:00:00"/>
    <x v="5"/>
    <n v="5013798"/>
    <m/>
    <m/>
  </r>
  <r>
    <s v="COUNTY"/>
    <x v="174"/>
    <s v="856367"/>
    <n v="52.82"/>
    <n v="52.82"/>
    <x v="4"/>
    <d v="2016-09-15T00:00:00"/>
    <x v="5"/>
    <n v="5011598"/>
    <m/>
    <m/>
  </r>
  <r>
    <s v="SpokCity"/>
    <x v="174"/>
    <s v="856373"/>
    <n v="29.84"/>
    <n v="29.84"/>
    <x v="4"/>
    <d v="2016-09-15T00:00:00"/>
    <x v="5"/>
    <n v="5011587"/>
    <m/>
    <m/>
  </r>
  <r>
    <s v="COUNTY"/>
    <x v="174"/>
    <s v="856381"/>
    <n v="112.49"/>
    <n v="112.49"/>
    <x v="4"/>
    <d v="2016-09-15T00:00:00"/>
    <x v="5"/>
    <n v="5784030"/>
    <m/>
    <m/>
  </r>
  <r>
    <s v="COUNTY"/>
    <x v="174"/>
    <s v="856383"/>
    <n v="51.61"/>
    <n v="51.61"/>
    <x v="4"/>
    <d v="2016-09-15T00:00:00"/>
    <x v="5"/>
    <n v="5784030"/>
    <m/>
    <m/>
  </r>
  <r>
    <s v="COUNTY"/>
    <x v="174"/>
    <s v="856386"/>
    <n v="35.479999999999997"/>
    <n v="35.479999999999997"/>
    <x v="4"/>
    <d v="2016-09-15T00:00:00"/>
    <x v="5"/>
    <n v="5784030"/>
    <m/>
    <m/>
  </r>
  <r>
    <s v="SpokCity"/>
    <x v="174"/>
    <s v="856391"/>
    <n v="91.53"/>
    <n v="91.53"/>
    <x v="4"/>
    <d v="2016-09-15T00:00:00"/>
    <x v="5"/>
    <n v="5011587"/>
    <m/>
    <m/>
  </r>
  <r>
    <s v="SpokCity"/>
    <x v="174"/>
    <s v="856393"/>
    <n v="66.12"/>
    <n v="66.12"/>
    <x v="4"/>
    <d v="2016-09-15T00:00:00"/>
    <x v="5"/>
    <n v="5011587"/>
    <m/>
    <m/>
  </r>
  <r>
    <s v="COUNTY"/>
    <x v="174"/>
    <s v="856410"/>
    <n v="90.72"/>
    <n v="90.72"/>
    <x v="4"/>
    <d v="2016-09-15T00:00:00"/>
    <x v="5"/>
    <n v="5786430"/>
    <m/>
    <m/>
  </r>
  <r>
    <s v="SpokCity"/>
    <x v="174"/>
    <s v="856416"/>
    <n v="37.090000000000003"/>
    <n v="37.090000000000003"/>
    <x v="4"/>
    <d v="2016-09-15T00:00:00"/>
    <x v="5"/>
    <n v="5011587"/>
    <m/>
    <m/>
  </r>
  <r>
    <s v="COUNTY"/>
    <x v="174"/>
    <s v="856426"/>
    <n v="71.37"/>
    <n v="71.37"/>
    <x v="4"/>
    <d v="2016-09-16T00:00:00"/>
    <x v="5"/>
    <n v="5777930"/>
    <m/>
    <m/>
  </r>
  <r>
    <s v="COUNTY"/>
    <x v="174"/>
    <s v="856438"/>
    <n v="164.91"/>
    <n v="164.91"/>
    <x v="4"/>
    <d v="2016-09-16T00:00:00"/>
    <x v="5"/>
    <n v="5781160"/>
    <m/>
    <m/>
  </r>
  <r>
    <s v="COUNTY"/>
    <x v="174"/>
    <s v="856445"/>
    <n v="40.32"/>
    <n v="40.32"/>
    <x v="4"/>
    <d v="2016-09-16T00:00:00"/>
    <x v="5"/>
    <n v="5784030"/>
    <m/>
    <m/>
  </r>
  <r>
    <s v="COUNTY"/>
    <x v="174"/>
    <s v="856448"/>
    <n v="47.58"/>
    <n v="47.58"/>
    <x v="4"/>
    <d v="2016-09-16T00:00:00"/>
    <x v="5"/>
    <n v="5784030"/>
    <m/>
    <m/>
  </r>
  <r>
    <s v="SpokCity"/>
    <x v="174"/>
    <s v="856457"/>
    <n v="47.58"/>
    <n v="47.58"/>
    <x v="4"/>
    <d v="2016-09-16T00:00:00"/>
    <x v="5"/>
    <n v="5013208"/>
    <m/>
    <m/>
  </r>
  <r>
    <s v="COUNTY"/>
    <x v="174"/>
    <s v="860479"/>
    <n v="83.46"/>
    <n v="83.46"/>
    <x v="4"/>
    <d v="2016-09-16T00:00:00"/>
    <x v="5"/>
    <n v="5784030"/>
    <m/>
    <m/>
  </r>
  <r>
    <s v="COUNTY"/>
    <x v="174"/>
    <s v="856535"/>
    <n v="50.4"/>
    <n v="50.4"/>
    <x v="4"/>
    <d v="2016-09-19T00:00:00"/>
    <x v="5"/>
    <n v="5784030"/>
    <m/>
    <m/>
  </r>
  <r>
    <s v="COUNTY"/>
    <x v="174"/>
    <s v="856537"/>
    <n v="83.06"/>
    <n v="83.06"/>
    <x v="4"/>
    <d v="2016-09-19T00:00:00"/>
    <x v="5"/>
    <n v="5784030"/>
    <m/>
    <m/>
  </r>
  <r>
    <s v="SpokCity"/>
    <x v="174"/>
    <s v="857325"/>
    <n v="62.09"/>
    <n v="62.09"/>
    <x v="4"/>
    <d v="2016-09-19T00:00:00"/>
    <x v="5"/>
    <n v="5011587"/>
    <m/>
    <m/>
  </r>
  <r>
    <s v="SpokCity"/>
    <x v="174"/>
    <s v="857328"/>
    <n v="65.319999999999993"/>
    <n v="65.319999999999993"/>
    <x v="4"/>
    <d v="2016-09-19T00:00:00"/>
    <x v="5"/>
    <n v="5013208"/>
    <m/>
    <m/>
  </r>
  <r>
    <s v="COUNTY"/>
    <x v="174"/>
    <s v="857345"/>
    <n v="77.41"/>
    <n v="77.41"/>
    <x v="4"/>
    <d v="2016-09-20T00:00:00"/>
    <x v="5"/>
    <n v="5777930"/>
    <m/>
    <m/>
  </r>
  <r>
    <s v="SpokCity"/>
    <x v="174"/>
    <s v="857347"/>
    <n v="40.32"/>
    <n v="40.32"/>
    <x v="4"/>
    <d v="2016-09-20T00:00:00"/>
    <x v="5"/>
    <n v="5013208"/>
    <m/>
    <m/>
  </r>
  <r>
    <s v="SpokCity"/>
    <x v="174"/>
    <s v="857349"/>
    <n v="70.56"/>
    <n v="70.56"/>
    <x v="4"/>
    <d v="2016-09-20T00:00:00"/>
    <x v="5"/>
    <n v="5011587"/>
    <m/>
    <m/>
  </r>
  <r>
    <s v="COUNTY"/>
    <x v="174"/>
    <s v="857686"/>
    <n v="84.27"/>
    <n v="84.27"/>
    <x v="4"/>
    <d v="2016-09-20T00:00:00"/>
    <x v="5"/>
    <n v="5783900"/>
    <m/>
    <m/>
  </r>
  <r>
    <s v="COUNTY"/>
    <x v="174"/>
    <s v="857696"/>
    <n v="149.18"/>
    <n v="149.18"/>
    <x v="4"/>
    <d v="2016-09-20T00:00:00"/>
    <x v="5"/>
    <n v="5786440"/>
    <m/>
    <m/>
  </r>
  <r>
    <s v="COUNTY"/>
    <x v="174"/>
    <s v="857698"/>
    <n v="59.27"/>
    <n v="59.27"/>
    <x v="4"/>
    <d v="2016-09-20T00:00:00"/>
    <x v="5"/>
    <n v="5786030"/>
    <m/>
    <m/>
  </r>
  <r>
    <s v="COUNTY"/>
    <x v="174"/>
    <s v="857701"/>
    <n v="55.24"/>
    <n v="55.24"/>
    <x v="4"/>
    <d v="2016-09-20T00:00:00"/>
    <x v="5"/>
    <n v="5784030"/>
    <m/>
    <m/>
  </r>
  <r>
    <s v="COUNTY"/>
    <x v="174"/>
    <s v="857703"/>
    <n v="115.72"/>
    <n v="115.72"/>
    <x v="4"/>
    <d v="2016-09-20T00:00:00"/>
    <x v="5"/>
    <n v="5784030"/>
    <m/>
    <m/>
  </r>
  <r>
    <s v="COUNTY"/>
    <x v="174"/>
    <s v="858405"/>
    <n v="71.37"/>
    <n v="71.37"/>
    <x v="4"/>
    <d v="2016-09-21T00:00:00"/>
    <x v="5"/>
    <n v="5784030"/>
    <m/>
    <m/>
  </r>
  <r>
    <s v="SpokCity"/>
    <x v="174"/>
    <s v="858456"/>
    <n v="53.63"/>
    <n v="53.63"/>
    <x v="4"/>
    <d v="2016-09-21T00:00:00"/>
    <x v="5"/>
    <n v="5011587"/>
    <m/>
    <m/>
  </r>
  <r>
    <s v="COUNTY"/>
    <x v="174"/>
    <s v="858756"/>
    <n v="76.61"/>
    <n v="76.61"/>
    <x v="4"/>
    <d v="2016-09-22T00:00:00"/>
    <x v="5"/>
    <n v="5786080"/>
    <m/>
    <m/>
  </r>
  <r>
    <s v="SpokCity"/>
    <x v="174"/>
    <s v="858761"/>
    <n v="83.46"/>
    <n v="83.46"/>
    <x v="4"/>
    <d v="2016-09-22T00:00:00"/>
    <x v="5"/>
    <n v="5013208"/>
    <m/>
    <m/>
  </r>
  <r>
    <s v="SpokCity"/>
    <x v="174"/>
    <s v="858763"/>
    <n v="120.15"/>
    <n v="120.15"/>
    <x v="4"/>
    <d v="2016-09-22T00:00:00"/>
    <x v="5"/>
    <n v="5013208"/>
    <m/>
    <m/>
  </r>
  <r>
    <s v="SpokCity"/>
    <x v="174"/>
    <s v="858768"/>
    <n v="43.95"/>
    <n v="43.95"/>
    <x v="4"/>
    <d v="2016-09-22T00:00:00"/>
    <x v="5"/>
    <n v="5011587"/>
    <m/>
    <m/>
  </r>
  <r>
    <s v="COUNTY"/>
    <x v="174"/>
    <s v="858770"/>
    <n v="56.45"/>
    <n v="56.45"/>
    <x v="4"/>
    <d v="2016-09-22T00:00:00"/>
    <x v="5"/>
    <n v="5784030"/>
    <m/>
    <m/>
  </r>
  <r>
    <s v="COUNTY"/>
    <x v="174"/>
    <s v="858772"/>
    <n v="58.46"/>
    <n v="58.46"/>
    <x v="4"/>
    <d v="2016-09-22T00:00:00"/>
    <x v="5"/>
    <n v="5784030"/>
    <m/>
    <m/>
  </r>
  <r>
    <s v="SpokCity"/>
    <x v="174"/>
    <s v="858786"/>
    <n v="52.01"/>
    <n v="52.01"/>
    <x v="4"/>
    <d v="2016-09-23T00:00:00"/>
    <x v="5"/>
    <n v="5011587"/>
    <m/>
    <m/>
  </r>
  <r>
    <s v="SpokCity"/>
    <x v="174"/>
    <s v="858788"/>
    <n v="47.58"/>
    <n v="47.58"/>
    <x v="4"/>
    <d v="2016-09-23T00:00:00"/>
    <x v="5"/>
    <n v="5011587"/>
    <m/>
    <m/>
  </r>
  <r>
    <s v="COUNTY"/>
    <x v="174"/>
    <s v="858795"/>
    <n v="380.22"/>
    <n v="380.22"/>
    <x v="4"/>
    <d v="2016-09-23T00:00:00"/>
    <x v="5"/>
    <n v="5786840"/>
    <m/>
    <m/>
  </r>
  <r>
    <s v="COUNTY"/>
    <x v="174"/>
    <s v="858797"/>
    <n v="339.9"/>
    <n v="339.9"/>
    <x v="4"/>
    <d v="2016-09-23T00:00:00"/>
    <x v="5"/>
    <n v="5786840"/>
    <m/>
    <m/>
  </r>
  <r>
    <s v="COUNTY"/>
    <x v="174"/>
    <s v="858811"/>
    <n v="129.43"/>
    <n v="129.43"/>
    <x v="4"/>
    <d v="2016-09-23T00:00:00"/>
    <x v="5"/>
    <n v="5011570"/>
    <m/>
    <m/>
  </r>
  <r>
    <s v="COUNTY"/>
    <x v="174"/>
    <s v="858818"/>
    <n v="183.46"/>
    <n v="183.46"/>
    <x v="4"/>
    <d v="2016-09-26T00:00:00"/>
    <x v="5"/>
    <n v="5784030"/>
    <m/>
    <m/>
  </r>
  <r>
    <s v="COUNTY"/>
    <x v="174"/>
    <s v="858820"/>
    <n v="52.42"/>
    <n v="52.42"/>
    <x v="4"/>
    <d v="2016-09-26T00:00:00"/>
    <x v="5"/>
    <n v="5784030"/>
    <m/>
    <m/>
  </r>
  <r>
    <s v="COUNTY"/>
    <x v="174"/>
    <s v="858822"/>
    <n v="114.91"/>
    <n v="114.91"/>
    <x v="4"/>
    <d v="2016-09-26T00:00:00"/>
    <x v="5"/>
    <n v="5784030"/>
    <m/>
    <m/>
  </r>
  <r>
    <s v="COUNTY"/>
    <x v="174"/>
    <s v="858824"/>
    <n v="21.37"/>
    <n v="21.37"/>
    <x v="4"/>
    <d v="2016-09-26T00:00:00"/>
    <x v="5"/>
    <n v="5784030"/>
    <m/>
    <m/>
  </r>
  <r>
    <s v="COUNTY"/>
    <x v="174"/>
    <s v="858867"/>
    <n v="127.81"/>
    <n v="127.81"/>
    <x v="4"/>
    <d v="2016-09-26T00:00:00"/>
    <x v="5"/>
    <n v="5748600"/>
    <m/>
    <m/>
  </r>
  <r>
    <s v="SpokCity"/>
    <x v="174"/>
    <s v="858869"/>
    <n v="67.739999999999995"/>
    <n v="67.739999999999995"/>
    <x v="4"/>
    <d v="2016-09-26T00:00:00"/>
    <x v="5"/>
    <n v="5011587"/>
    <m/>
    <m/>
  </r>
  <r>
    <s v="SpokCity"/>
    <x v="174"/>
    <s v="858871"/>
    <n v="51.61"/>
    <n v="51.61"/>
    <x v="4"/>
    <d v="2016-09-26T00:00:00"/>
    <x v="5"/>
    <n v="5011587"/>
    <m/>
    <m/>
  </r>
  <r>
    <s v="SpokCity"/>
    <x v="174"/>
    <s v="858873"/>
    <n v="79.03"/>
    <n v="79.03"/>
    <x v="4"/>
    <d v="2016-09-26T00:00:00"/>
    <x v="5"/>
    <n v="5013208"/>
    <m/>
    <m/>
  </r>
  <r>
    <s v="COUNTY"/>
    <x v="174"/>
    <s v="860611"/>
    <n v="45.16"/>
    <n v="45.16"/>
    <x v="4"/>
    <d v="2016-09-27T00:00:00"/>
    <x v="5"/>
    <n v="5011598"/>
    <m/>
    <m/>
  </r>
  <r>
    <s v="COUNTY"/>
    <x v="174"/>
    <s v="860613"/>
    <n v="225.39"/>
    <n v="225.39"/>
    <x v="4"/>
    <d v="2016-09-27T00:00:00"/>
    <x v="5"/>
    <n v="5013798"/>
    <m/>
    <m/>
  </r>
  <r>
    <s v="COUNTY"/>
    <x v="174"/>
    <s v="860619"/>
    <n v="242.32"/>
    <n v="242.32"/>
    <x v="4"/>
    <d v="2016-09-27T00:00:00"/>
    <x v="5"/>
    <n v="5786890"/>
    <m/>
    <m/>
  </r>
  <r>
    <s v="COUNTY"/>
    <x v="174"/>
    <s v="860621"/>
    <n v="62.09"/>
    <n v="62.09"/>
    <x v="4"/>
    <d v="2016-09-27T00:00:00"/>
    <x v="5"/>
    <n v="5768030"/>
    <m/>
    <m/>
  </r>
  <r>
    <s v="COUNTY"/>
    <x v="174"/>
    <s v="860623"/>
    <n v="104.43"/>
    <n v="104.43"/>
    <x v="4"/>
    <d v="2016-09-27T00:00:00"/>
    <x v="5"/>
    <n v="5782480"/>
    <m/>
    <m/>
  </r>
  <r>
    <s v="COUNTY"/>
    <x v="174"/>
    <s v="860627"/>
    <n v="77.41"/>
    <n v="77.41"/>
    <x v="4"/>
    <d v="2016-09-27T00:00:00"/>
    <x v="5"/>
    <n v="5784030"/>
    <m/>
    <m/>
  </r>
  <r>
    <s v="COUNTY"/>
    <x v="174"/>
    <s v="860629"/>
    <n v="87.09"/>
    <n v="87.09"/>
    <x v="4"/>
    <d v="2016-09-27T00:00:00"/>
    <x v="5"/>
    <n v="5784030"/>
    <m/>
    <m/>
  </r>
  <r>
    <s v="COUNTY"/>
    <x v="174"/>
    <s v="860645"/>
    <n v="92.74"/>
    <n v="92.74"/>
    <x v="4"/>
    <d v="2016-09-28T00:00:00"/>
    <x v="5"/>
    <n v="5781160"/>
    <m/>
    <m/>
  </r>
  <r>
    <s v="COUNTY"/>
    <x v="174"/>
    <s v="860647"/>
    <n v="51.21"/>
    <n v="51.21"/>
    <x v="4"/>
    <d v="2016-09-28T00:00:00"/>
    <x v="5"/>
    <n v="5011598"/>
    <m/>
    <m/>
  </r>
  <r>
    <s v="SpokCity"/>
    <x v="174"/>
    <s v="860649"/>
    <n v="72.58"/>
    <n v="72.58"/>
    <x v="4"/>
    <d v="2016-09-28T00:00:00"/>
    <x v="5"/>
    <n v="5013208"/>
    <m/>
    <m/>
  </r>
  <r>
    <s v="COUNTY"/>
    <x v="174"/>
    <s v="860654"/>
    <n v="92.33"/>
    <n v="92.33"/>
    <x v="4"/>
    <d v="2016-09-28T00:00:00"/>
    <x v="5"/>
    <n v="5784030"/>
    <m/>
    <m/>
  </r>
  <r>
    <s v="COUNTY"/>
    <x v="174"/>
    <s v="860656"/>
    <n v="75.8"/>
    <n v="75.8"/>
    <x v="4"/>
    <d v="2016-09-28T00:00:00"/>
    <x v="5"/>
    <n v="5784030"/>
    <m/>
    <m/>
  </r>
  <r>
    <s v="COUNTY"/>
    <x v="174"/>
    <s v="860658"/>
    <n v="33.47"/>
    <n v="33.47"/>
    <x v="4"/>
    <d v="2016-09-28T00:00:00"/>
    <x v="5"/>
    <n v="5784030"/>
    <m/>
    <m/>
  </r>
  <r>
    <s v="COUNTY"/>
    <x v="174"/>
    <s v="860666"/>
    <n v="104.83"/>
    <n v="104.83"/>
    <x v="4"/>
    <d v="2016-09-29T00:00:00"/>
    <x v="5"/>
    <n v="5786750"/>
    <m/>
    <m/>
  </r>
  <r>
    <s v="COUNTY"/>
    <x v="174"/>
    <s v="860668"/>
    <n v="94.75"/>
    <n v="94.75"/>
    <x v="4"/>
    <d v="2016-09-29T00:00:00"/>
    <x v="5"/>
    <n v="5783120"/>
    <m/>
    <m/>
  </r>
  <r>
    <s v="COUNTY"/>
    <x v="174"/>
    <s v="860670"/>
    <n v="49.19"/>
    <n v="49.19"/>
    <x v="4"/>
    <d v="2016-09-29T00:00:00"/>
    <x v="5"/>
    <n v="5784030"/>
    <m/>
    <m/>
  </r>
  <r>
    <s v="COUNTY"/>
    <x v="174"/>
    <s v="860672"/>
    <n v="26.61"/>
    <n v="26.61"/>
    <x v="4"/>
    <d v="2016-09-29T00:00:00"/>
    <x v="5"/>
    <n v="5784030"/>
    <m/>
    <m/>
  </r>
  <r>
    <s v="COUNTY"/>
    <x v="174"/>
    <s v="860674"/>
    <n v="91.53"/>
    <n v="91.53"/>
    <x v="4"/>
    <d v="2016-09-29T00:00:00"/>
    <x v="5"/>
    <n v="5784030"/>
    <m/>
    <m/>
  </r>
  <r>
    <s v="COUNTY"/>
    <x v="174"/>
    <s v="860676"/>
    <n v="74.59"/>
    <n v="74.59"/>
    <x v="4"/>
    <d v="2016-09-29T00:00:00"/>
    <x v="5"/>
    <n v="5784030"/>
    <m/>
    <m/>
  </r>
  <r>
    <s v="COUNTY"/>
    <x v="174"/>
    <s v="860690"/>
    <n v="77.819999999999993"/>
    <n v="77.819999999999993"/>
    <x v="4"/>
    <d v="2016-09-29T00:00:00"/>
    <x v="5"/>
    <n v="5777930"/>
    <m/>
    <m/>
  </r>
  <r>
    <s v="SpokCity"/>
    <x v="174"/>
    <s v="860692"/>
    <n v="63.3"/>
    <n v="63.3"/>
    <x v="4"/>
    <d v="2016-09-29T00:00:00"/>
    <x v="5"/>
    <n v="5011587"/>
    <m/>
    <m/>
  </r>
  <r>
    <s v="SpokCity"/>
    <x v="174"/>
    <s v="860694"/>
    <n v="40.72"/>
    <n v="40.72"/>
    <x v="4"/>
    <d v="2016-09-29T00:00:00"/>
    <x v="5"/>
    <n v="5011587"/>
    <m/>
    <m/>
  </r>
  <r>
    <s v="SpokCity"/>
    <x v="174"/>
    <s v="860696"/>
    <n v="79.430000000000007"/>
    <n v="79.430000000000007"/>
    <x v="4"/>
    <d v="2016-09-29T00:00:00"/>
    <x v="5"/>
    <n v="5011587"/>
    <m/>
    <m/>
  </r>
  <r>
    <s v="COUNTY"/>
    <x v="174"/>
    <s v="860718"/>
    <n v="54.84"/>
    <n v="54.84"/>
    <x v="4"/>
    <d v="2016-09-30T00:00:00"/>
    <x v="5"/>
    <n v="5011598"/>
    <m/>
    <m/>
  </r>
  <r>
    <s v="SpokCity"/>
    <x v="174"/>
    <s v="860730"/>
    <n v="40.72"/>
    <n v="40.72"/>
    <x v="4"/>
    <d v="2016-09-30T00:00:00"/>
    <x v="5"/>
    <n v="5011587"/>
    <m/>
    <m/>
  </r>
  <r>
    <s v="SpokCity"/>
    <x v="174"/>
    <s v="860732"/>
    <n v="51.21"/>
    <n v="51.21"/>
    <x v="4"/>
    <d v="2016-09-30T00:00:00"/>
    <x v="5"/>
    <n v="5013208"/>
    <m/>
    <m/>
  </r>
  <r>
    <s v="SpokCity"/>
    <x v="174"/>
    <s v="860734"/>
    <n v="74.59"/>
    <n v="74.59"/>
    <x v="4"/>
    <d v="2016-09-30T00:00:00"/>
    <x v="5"/>
    <n v="5013208"/>
    <m/>
    <m/>
  </r>
  <r>
    <s v="COUNTY"/>
    <x v="174"/>
    <s v="866758"/>
    <n v="97.98"/>
    <n v="97.98"/>
    <x v="4"/>
    <d v="2016-10-03T00:00:00"/>
    <x v="6"/>
    <n v="5786900"/>
    <m/>
    <m/>
  </r>
  <r>
    <s v="SpokCity"/>
    <x v="174"/>
    <s v="866768"/>
    <n v="34.270000000000003"/>
    <n v="34.270000000000003"/>
    <x v="4"/>
    <d v="2016-10-03T00:00:00"/>
    <x v="6"/>
    <n v="5011587"/>
    <m/>
    <m/>
  </r>
  <r>
    <s v="SpokCity"/>
    <x v="174"/>
    <s v="866770"/>
    <n v="47.17"/>
    <n v="47.17"/>
    <x v="4"/>
    <d v="2016-10-03T00:00:00"/>
    <x v="6"/>
    <n v="5013208"/>
    <m/>
    <m/>
  </r>
  <r>
    <s v="COUNTY"/>
    <x v="174"/>
    <s v="866778"/>
    <n v="131.04"/>
    <n v="131.04"/>
    <x v="4"/>
    <d v="2016-10-03T00:00:00"/>
    <x v="6"/>
    <n v="5787100"/>
    <m/>
    <m/>
  </r>
  <r>
    <s v="COUNTY"/>
    <x v="174"/>
    <s v="866782"/>
    <n v="77.41"/>
    <n v="77.41"/>
    <x v="4"/>
    <d v="2016-10-03T00:00:00"/>
    <x v="6"/>
    <n v="5784030"/>
    <m/>
    <m/>
  </r>
  <r>
    <s v="COUNTY"/>
    <x v="174"/>
    <s v="866784"/>
    <n v="104.43"/>
    <n v="104.43"/>
    <x v="4"/>
    <d v="2016-10-03T00:00:00"/>
    <x v="6"/>
    <n v="5784030"/>
    <m/>
    <m/>
  </r>
  <r>
    <s v="COUNTY"/>
    <x v="174"/>
    <s v="866786"/>
    <n v="31.45"/>
    <n v="31.45"/>
    <x v="4"/>
    <d v="2016-10-03T00:00:00"/>
    <x v="6"/>
    <n v="5784030"/>
    <m/>
    <m/>
  </r>
  <r>
    <s v="COUNTY"/>
    <x v="174"/>
    <s v="875259"/>
    <n v="249.98"/>
    <n v="249.98"/>
    <x v="4"/>
    <d v="2016-10-03T00:00:00"/>
    <x v="6"/>
    <n v="5013798"/>
    <m/>
    <m/>
  </r>
  <r>
    <s v="SpokCity"/>
    <x v="174"/>
    <s v="866813"/>
    <n v="58.46"/>
    <n v="58.46"/>
    <x v="4"/>
    <d v="2016-10-04T00:00:00"/>
    <x v="6"/>
    <n v="5011587"/>
    <m/>
    <m/>
  </r>
  <r>
    <s v="SpokCity"/>
    <x v="174"/>
    <s v="866815"/>
    <n v="99.99"/>
    <n v="99.99"/>
    <x v="4"/>
    <d v="2016-10-04T00:00:00"/>
    <x v="6"/>
    <n v="5013208"/>
    <m/>
    <m/>
  </r>
  <r>
    <s v="SpokCity"/>
    <x v="174"/>
    <s v="866817"/>
    <n v="25"/>
    <n v="25"/>
    <x v="4"/>
    <d v="2016-10-04T00:00:00"/>
    <x v="6"/>
    <n v="5013208"/>
    <m/>
    <m/>
  </r>
  <r>
    <s v="COUNTY"/>
    <x v="174"/>
    <s v="866828"/>
    <n v="112.09"/>
    <n v="112.09"/>
    <x v="4"/>
    <d v="2016-10-04T00:00:00"/>
    <x v="6"/>
    <n v="5787090"/>
    <m/>
    <m/>
  </r>
  <r>
    <s v="COUNTY"/>
    <x v="174"/>
    <s v="866844"/>
    <n v="24.19"/>
    <n v="24.19"/>
    <x v="4"/>
    <d v="2016-10-05T00:00:00"/>
    <x v="6"/>
    <n v="5011598"/>
    <m/>
    <m/>
  </r>
  <r>
    <s v="SpokCity"/>
    <x v="174"/>
    <s v="866846"/>
    <n v="102.41"/>
    <n v="102.41"/>
    <x v="4"/>
    <d v="2016-10-05T00:00:00"/>
    <x v="6"/>
    <n v="5011587"/>
    <m/>
    <m/>
  </r>
  <r>
    <s v="COUNTY"/>
    <x v="174"/>
    <s v="866855"/>
    <n v="56.85"/>
    <n v="56.85"/>
    <x v="4"/>
    <d v="2016-10-05T00:00:00"/>
    <x v="6"/>
    <n v="5724070"/>
    <m/>
    <m/>
  </r>
  <r>
    <s v="COUNTY"/>
    <x v="174"/>
    <s v="866857"/>
    <n v="75"/>
    <n v="75"/>
    <x v="4"/>
    <d v="2016-10-05T00:00:00"/>
    <x v="6"/>
    <n v="5011570"/>
    <m/>
    <m/>
  </r>
  <r>
    <s v="COUNTY"/>
    <x v="174"/>
    <s v="866859"/>
    <n v="94.35"/>
    <n v="94.35"/>
    <x v="4"/>
    <d v="2016-10-05T00:00:00"/>
    <x v="6"/>
    <n v="5768280"/>
    <m/>
    <m/>
  </r>
  <r>
    <s v="COUNTY"/>
    <x v="174"/>
    <s v="866861"/>
    <n v="94.35"/>
    <n v="94.35"/>
    <x v="4"/>
    <d v="2016-10-05T00:00:00"/>
    <x v="6"/>
    <n v="5768280"/>
    <m/>
    <m/>
  </r>
  <r>
    <s v="COUNTY"/>
    <x v="174"/>
    <s v="866871"/>
    <n v="106.44"/>
    <n v="106.44"/>
    <x v="4"/>
    <d v="2016-10-05T00:00:00"/>
    <x v="6"/>
    <n v="5784030"/>
    <m/>
    <m/>
  </r>
  <r>
    <s v="SpokCity"/>
    <x v="174"/>
    <s v="866873"/>
    <n v="47.58"/>
    <n v="47.58"/>
    <x v="4"/>
    <d v="2016-10-06T00:00:00"/>
    <x v="6"/>
    <n v="5011587"/>
    <m/>
    <m/>
  </r>
  <r>
    <s v="COUNTY"/>
    <x v="174"/>
    <s v="866875"/>
    <n v="22.18"/>
    <n v="22.18"/>
    <x v="4"/>
    <d v="2016-10-06T00:00:00"/>
    <x v="6"/>
    <n v="5784030"/>
    <m/>
    <m/>
  </r>
  <r>
    <s v="SpokCity"/>
    <x v="174"/>
    <s v="866886"/>
    <n v="55.64"/>
    <n v="55.64"/>
    <x v="4"/>
    <d v="2016-10-06T00:00:00"/>
    <x v="6"/>
    <n v="5011587"/>
    <m/>
    <m/>
  </r>
  <r>
    <s v="SpokCity"/>
    <x v="174"/>
    <s v="866888"/>
    <n v="52.42"/>
    <n v="52.42"/>
    <x v="4"/>
    <d v="2016-10-06T00:00:00"/>
    <x v="6"/>
    <n v="5013208"/>
    <m/>
    <m/>
  </r>
  <r>
    <s v="SpokCity"/>
    <x v="174"/>
    <s v="866903"/>
    <n v="31.45"/>
    <n v="31.45"/>
    <x v="4"/>
    <d v="2016-10-06T00:00:00"/>
    <x v="6"/>
    <n v="5013208"/>
    <m/>
    <m/>
  </r>
  <r>
    <s v="SpokCity"/>
    <x v="174"/>
    <s v="866901"/>
    <n v="55.24"/>
    <n v="55.24"/>
    <x v="4"/>
    <d v="2016-10-07T00:00:00"/>
    <x v="6"/>
    <n v="5013208"/>
    <m/>
    <m/>
  </r>
  <r>
    <s v="COUNTY"/>
    <x v="174"/>
    <s v="869489"/>
    <n v="348.77"/>
    <n v="348.77"/>
    <x v="4"/>
    <d v="2016-10-10T00:00:00"/>
    <x v="6"/>
    <n v="5781160"/>
    <m/>
    <m/>
  </r>
  <r>
    <s v="COUNTY"/>
    <x v="174"/>
    <s v="869491"/>
    <n v="47.58"/>
    <n v="47.58"/>
    <x v="4"/>
    <d v="2016-10-10T00:00:00"/>
    <x v="6"/>
    <n v="5784030"/>
    <m/>
    <m/>
  </r>
  <r>
    <s v="SpokCity"/>
    <x v="174"/>
    <s v="869511"/>
    <n v="50"/>
    <n v="50"/>
    <x v="4"/>
    <d v="2016-10-10T00:00:00"/>
    <x v="6"/>
    <n v="5011587"/>
    <m/>
    <m/>
  </r>
  <r>
    <s v="SpokCity"/>
    <x v="174"/>
    <s v="869513"/>
    <n v="66.930000000000007"/>
    <n v="66.930000000000007"/>
    <x v="4"/>
    <d v="2016-10-10T00:00:00"/>
    <x v="6"/>
    <n v="5013208"/>
    <m/>
    <m/>
  </r>
  <r>
    <s v="COUNTY"/>
    <x v="174"/>
    <s v="869776"/>
    <n v="129.83000000000001"/>
    <n v="129.83000000000001"/>
    <x v="4"/>
    <d v="2016-10-10T00:00:00"/>
    <x v="6"/>
    <n v="5784030"/>
    <m/>
    <m/>
  </r>
  <r>
    <s v="COUNTY"/>
    <x v="174"/>
    <s v="869521"/>
    <n v="149.18"/>
    <n v="149.18"/>
    <x v="4"/>
    <d v="2016-10-11T00:00:00"/>
    <x v="6"/>
    <n v="5787100"/>
    <m/>
    <m/>
  </r>
  <r>
    <s v="COUNTY"/>
    <x v="174"/>
    <s v="869523"/>
    <n v="53.63"/>
    <n v="53.63"/>
    <x v="4"/>
    <d v="2016-10-11T00:00:00"/>
    <x v="6"/>
    <n v="5784030"/>
    <m/>
    <m/>
  </r>
  <r>
    <s v="COUNTY"/>
    <x v="174"/>
    <s v="869525"/>
    <n v="31.45"/>
    <n v="31.45"/>
    <x v="4"/>
    <d v="2016-10-11T00:00:00"/>
    <x v="6"/>
    <n v="5784030"/>
    <m/>
    <m/>
  </r>
  <r>
    <s v="COUNTY"/>
    <x v="174"/>
    <s v="869527"/>
    <n v="119.35"/>
    <n v="119.35"/>
    <x v="4"/>
    <d v="2016-10-11T00:00:00"/>
    <x v="6"/>
    <n v="5784030"/>
    <m/>
    <m/>
  </r>
  <r>
    <s v="COUNTY"/>
    <x v="174"/>
    <s v="869539"/>
    <n v="36.29"/>
    <n v="36.29"/>
    <x v="4"/>
    <d v="2016-10-11T00:00:00"/>
    <x v="6"/>
    <n v="5011598"/>
    <m/>
    <m/>
  </r>
  <r>
    <s v="SpokCity"/>
    <x v="174"/>
    <s v="869543"/>
    <n v="62.09"/>
    <n v="62.09"/>
    <x v="4"/>
    <d v="2016-10-11T00:00:00"/>
    <x v="6"/>
    <n v="5011587"/>
    <m/>
    <m/>
  </r>
  <r>
    <s v="SpokCity"/>
    <x v="174"/>
    <s v="869545"/>
    <n v="68.14"/>
    <n v="68.14"/>
    <x v="4"/>
    <d v="2016-10-11T00:00:00"/>
    <x v="6"/>
    <n v="5013208"/>
    <m/>
    <m/>
  </r>
  <r>
    <s v="COUNTY"/>
    <x v="174"/>
    <s v="865449"/>
    <n v="-40.32"/>
    <n v="40.32"/>
    <x v="4"/>
    <d v="2016-10-12T00:00:00"/>
    <x v="6"/>
    <n v="5784030"/>
    <m/>
    <m/>
  </r>
  <r>
    <s v="COUNTY"/>
    <x v="174"/>
    <s v="869556"/>
    <n v="74.19"/>
    <n v="74.19"/>
    <x v="4"/>
    <d v="2016-10-12T00:00:00"/>
    <x v="6"/>
    <n v="5777930"/>
    <m/>
    <m/>
  </r>
  <r>
    <s v="SpokCity"/>
    <x v="174"/>
    <s v="869558"/>
    <n v="52.82"/>
    <n v="52.82"/>
    <x v="4"/>
    <d v="2016-10-12T00:00:00"/>
    <x v="6"/>
    <n v="5013208"/>
    <m/>
    <m/>
  </r>
  <r>
    <s v="SpokCity"/>
    <x v="174"/>
    <s v="869560"/>
    <n v="50"/>
    <n v="50"/>
    <x v="4"/>
    <d v="2016-10-12T00:00:00"/>
    <x v="6"/>
    <n v="5011587"/>
    <m/>
    <m/>
  </r>
  <r>
    <s v="COUNTY"/>
    <x v="174"/>
    <s v="869574"/>
    <n v="17.739999999999998"/>
    <n v="17.739999999999998"/>
    <x v="4"/>
    <d v="2016-10-12T00:00:00"/>
    <x v="6"/>
    <n v="5011598"/>
    <m/>
    <m/>
  </r>
  <r>
    <s v="COUNTY"/>
    <x v="174"/>
    <s v="869576"/>
    <n v="97.57"/>
    <n v="97.57"/>
    <x v="4"/>
    <d v="2016-10-12T00:00:00"/>
    <x v="6"/>
    <n v="5784030"/>
    <m/>
    <m/>
  </r>
  <r>
    <s v="COUNTY"/>
    <x v="174"/>
    <s v="869774"/>
    <n v="85.08"/>
    <n v="85.08"/>
    <x v="4"/>
    <d v="2016-10-12T00:00:00"/>
    <x v="6"/>
    <n v="5784030"/>
    <m/>
    <m/>
  </r>
  <r>
    <s v="SpokCity"/>
    <x v="174"/>
    <s v="869581"/>
    <n v="43.14"/>
    <n v="43.14"/>
    <x v="4"/>
    <d v="2016-10-13T00:00:00"/>
    <x v="6"/>
    <n v="5011587"/>
    <m/>
    <m/>
  </r>
  <r>
    <s v="COUNTY"/>
    <x v="174"/>
    <s v="869602"/>
    <n v="84.27"/>
    <n v="84.27"/>
    <x v="4"/>
    <d v="2016-10-13T00:00:00"/>
    <x v="6"/>
    <n v="5777930"/>
    <m/>
    <m/>
  </r>
  <r>
    <s v="SpokCity"/>
    <x v="174"/>
    <s v="869607"/>
    <n v="130.63999999999999"/>
    <n v="130.63999999999999"/>
    <x v="4"/>
    <d v="2016-10-13T00:00:00"/>
    <x v="6"/>
    <n v="5011587"/>
    <m/>
    <m/>
  </r>
  <r>
    <s v="COUNTY"/>
    <x v="174"/>
    <s v="869631"/>
    <n v="220.15"/>
    <n v="220.15"/>
    <x v="4"/>
    <d v="2016-10-14T00:00:00"/>
    <x v="6"/>
    <n v="5748600"/>
    <m/>
    <m/>
  </r>
  <r>
    <s v="SpokCity"/>
    <x v="174"/>
    <s v="869635"/>
    <n v="65.08"/>
    <n v="65.08"/>
    <x v="4"/>
    <d v="2016-10-14T00:00:00"/>
    <x v="6"/>
    <n v="5013208"/>
    <m/>
    <m/>
  </r>
  <r>
    <s v="COUNTY"/>
    <x v="174"/>
    <s v="869654"/>
    <n v="93.95"/>
    <n v="93.95"/>
    <x v="4"/>
    <d v="2016-10-17T00:00:00"/>
    <x v="6"/>
    <n v="5777930"/>
    <m/>
    <m/>
  </r>
  <r>
    <s v="SpokCity"/>
    <x v="174"/>
    <s v="869656"/>
    <n v="77.010000000000005"/>
    <n v="77.010000000000005"/>
    <x v="4"/>
    <d v="2016-10-17T00:00:00"/>
    <x v="6"/>
    <n v="5011587"/>
    <m/>
    <m/>
  </r>
  <r>
    <s v="SpokCity"/>
    <x v="174"/>
    <s v="869660"/>
    <n v="36.29"/>
    <n v="36.29"/>
    <x v="4"/>
    <d v="2016-10-17T00:00:00"/>
    <x v="6"/>
    <n v="5013208"/>
    <m/>
    <m/>
  </r>
  <r>
    <s v="COUNTY"/>
    <x v="174"/>
    <s v="869665"/>
    <n v="55.64"/>
    <n v="55.64"/>
    <x v="4"/>
    <d v="2016-10-18T00:00:00"/>
    <x v="6"/>
    <n v="5011598"/>
    <m/>
    <m/>
  </r>
  <r>
    <s v="SpokCity"/>
    <x v="174"/>
    <s v="869669"/>
    <n v="36.29"/>
    <n v="36.29"/>
    <x v="4"/>
    <d v="2016-10-18T00:00:00"/>
    <x v="6"/>
    <n v="5013208"/>
    <m/>
    <m/>
  </r>
  <r>
    <s v="COUNTY"/>
    <x v="174"/>
    <s v="869685"/>
    <n v="85.08"/>
    <n v="85.08"/>
    <x v="4"/>
    <d v="2016-10-18T00:00:00"/>
    <x v="6"/>
    <n v="5777930"/>
    <m/>
    <m/>
  </r>
  <r>
    <s v="COUNTY"/>
    <x v="174"/>
    <s v="872735"/>
    <n v="122.17"/>
    <n v="122.17"/>
    <x v="4"/>
    <d v="2016-10-18T00:00:00"/>
    <x v="6"/>
    <n v="5787180"/>
    <m/>
    <m/>
  </r>
  <r>
    <s v="COUNTY"/>
    <x v="174"/>
    <s v="869696"/>
    <n v="96.36"/>
    <n v="96.36"/>
    <x v="4"/>
    <d v="2016-10-19T00:00:00"/>
    <x v="6"/>
    <n v="5784030"/>
    <m/>
    <m/>
  </r>
  <r>
    <s v="COUNTY"/>
    <x v="174"/>
    <s v="869698"/>
    <n v="81.45"/>
    <n v="81.45"/>
    <x v="4"/>
    <d v="2016-10-19T00:00:00"/>
    <x v="6"/>
    <n v="5784030"/>
    <m/>
    <m/>
  </r>
  <r>
    <s v="COUNTY"/>
    <x v="174"/>
    <s v="869700"/>
    <n v="57.25"/>
    <n v="57.25"/>
    <x v="4"/>
    <d v="2016-10-19T00:00:00"/>
    <x v="6"/>
    <n v="5784030"/>
    <m/>
    <m/>
  </r>
  <r>
    <s v="COUNTY"/>
    <x v="174"/>
    <s v="869702"/>
    <n v="14.52"/>
    <n v="14.52"/>
    <x v="4"/>
    <d v="2016-10-19T00:00:00"/>
    <x v="6"/>
    <n v="5784030"/>
    <m/>
    <m/>
  </r>
  <r>
    <s v="COUNTY"/>
    <x v="174"/>
    <s v="869711"/>
    <n v="37.5"/>
    <n v="37.5"/>
    <x v="4"/>
    <d v="2016-10-19T00:00:00"/>
    <x v="6"/>
    <n v="5011598"/>
    <m/>
    <m/>
  </r>
  <r>
    <s v="SpokCity"/>
    <x v="174"/>
    <s v="869719"/>
    <n v="46.37"/>
    <n v="46.37"/>
    <x v="4"/>
    <d v="2016-10-19T00:00:00"/>
    <x v="6"/>
    <n v="5011587"/>
    <m/>
    <m/>
  </r>
  <r>
    <s v="SpokCity"/>
    <x v="174"/>
    <s v="871025"/>
    <n v="59.27"/>
    <n v="59.27"/>
    <x v="4"/>
    <d v="2016-10-20T00:00:00"/>
    <x v="6"/>
    <n v="5011587"/>
    <m/>
    <m/>
  </r>
  <r>
    <s v="COUNTY"/>
    <x v="174"/>
    <s v="871091"/>
    <n v="431.42"/>
    <n v="431.42"/>
    <x v="4"/>
    <d v="2016-10-20T00:00:00"/>
    <x v="6"/>
    <n v="5781160"/>
    <m/>
    <m/>
  </r>
  <r>
    <s v="SpokCity"/>
    <x v="174"/>
    <s v="871097"/>
    <n v="64.510000000000005"/>
    <n v="64.510000000000005"/>
    <x v="4"/>
    <d v="2016-10-20T00:00:00"/>
    <x v="6"/>
    <n v="5013208"/>
    <m/>
    <m/>
  </r>
  <r>
    <s v="SpokCity"/>
    <x v="174"/>
    <s v="871138"/>
    <n v="72.58"/>
    <n v="72.58"/>
    <x v="4"/>
    <d v="2016-10-21T00:00:00"/>
    <x v="6"/>
    <n v="5011587"/>
    <m/>
    <m/>
  </r>
  <r>
    <s v="COUNTY"/>
    <x v="174"/>
    <s v="871171"/>
    <n v="81.849999999999994"/>
    <n v="81.849999999999994"/>
    <x v="4"/>
    <d v="2016-10-21T00:00:00"/>
    <x v="6"/>
    <n v="5775740"/>
    <m/>
    <m/>
  </r>
  <r>
    <s v="COUNTY"/>
    <x v="174"/>
    <s v="871173"/>
    <n v="137.09"/>
    <n v="137.09"/>
    <x v="4"/>
    <d v="2016-10-21T00:00:00"/>
    <x v="6"/>
    <n v="5786750"/>
    <m/>
    <m/>
  </r>
  <r>
    <s v="SpokCity"/>
    <x v="174"/>
    <s v="871175"/>
    <n v="123.38"/>
    <n v="123.38"/>
    <x v="4"/>
    <d v="2016-10-21T00:00:00"/>
    <x v="6"/>
    <n v="5011587"/>
    <m/>
    <m/>
  </r>
  <r>
    <s v="SpokCity"/>
    <x v="174"/>
    <s v="871177"/>
    <n v="75.400000000000006"/>
    <n v="75.400000000000006"/>
    <x v="4"/>
    <d v="2016-10-21T00:00:00"/>
    <x v="6"/>
    <n v="5013208"/>
    <m/>
    <m/>
  </r>
  <r>
    <s v="COUNTY"/>
    <x v="174"/>
    <s v="871179"/>
    <n v="18.95"/>
    <n v="18.95"/>
    <x v="4"/>
    <d v="2016-10-21T00:00:00"/>
    <x v="6"/>
    <n v="5784030"/>
    <m/>
    <m/>
  </r>
  <r>
    <s v="COUNTY"/>
    <x v="174"/>
    <s v="872745"/>
    <n v="45.56"/>
    <n v="45.56"/>
    <x v="4"/>
    <d v="2016-10-24T00:00:00"/>
    <x v="6"/>
    <n v="5784030"/>
    <m/>
    <m/>
  </r>
  <r>
    <s v="COUNTY"/>
    <x v="174"/>
    <s v="872747"/>
    <n v="71.37"/>
    <n v="71.37"/>
    <x v="4"/>
    <d v="2016-10-24T00:00:00"/>
    <x v="6"/>
    <n v="5784030"/>
    <m/>
    <m/>
  </r>
  <r>
    <s v="COUNTY"/>
    <x v="174"/>
    <s v="872749"/>
    <n v="91.93"/>
    <n v="91.93"/>
    <x v="4"/>
    <d v="2016-10-24T00:00:00"/>
    <x v="6"/>
    <n v="5784030"/>
    <m/>
    <m/>
  </r>
  <r>
    <s v="COUNTY"/>
    <x v="174"/>
    <s v="872767"/>
    <n v="81.45"/>
    <n v="81.45"/>
    <x v="4"/>
    <d v="2016-10-24T00:00:00"/>
    <x v="6"/>
    <n v="5777930"/>
    <m/>
    <m/>
  </r>
  <r>
    <s v="SpokCity"/>
    <x v="174"/>
    <s v="872769"/>
    <n v="70.56"/>
    <n v="70.56"/>
    <x v="4"/>
    <d v="2016-10-24T00:00:00"/>
    <x v="6"/>
    <n v="5013208"/>
    <m/>
    <m/>
  </r>
  <r>
    <s v="COUNTY"/>
    <x v="174"/>
    <s v="872777"/>
    <n v="116.52"/>
    <n v="116.52"/>
    <x v="4"/>
    <d v="2016-10-25T00:00:00"/>
    <x v="6"/>
    <n v="5013643"/>
    <m/>
    <m/>
  </r>
  <r>
    <s v="COUNTY"/>
    <x v="174"/>
    <s v="872781"/>
    <n v="98.38"/>
    <n v="98.38"/>
    <x v="4"/>
    <d v="2016-10-25T00:00:00"/>
    <x v="6"/>
    <n v="5784030"/>
    <m/>
    <m/>
  </r>
  <r>
    <s v="COUNTY"/>
    <x v="174"/>
    <s v="872788"/>
    <n v="101.2"/>
    <n v="101.2"/>
    <x v="4"/>
    <d v="2016-10-25T00:00:00"/>
    <x v="6"/>
    <n v="5748600"/>
    <m/>
    <m/>
  </r>
  <r>
    <s v="COUNTY"/>
    <x v="174"/>
    <s v="872790"/>
    <n v="83.46"/>
    <n v="83.46"/>
    <x v="4"/>
    <d v="2016-10-25T00:00:00"/>
    <x v="6"/>
    <n v="5777930"/>
    <m/>
    <m/>
  </r>
  <r>
    <s v="SpokCity"/>
    <x v="174"/>
    <s v="872792"/>
    <n v="37.9"/>
    <n v="37.9"/>
    <x v="4"/>
    <d v="2016-10-25T00:00:00"/>
    <x v="6"/>
    <n v="5011587"/>
    <m/>
    <m/>
  </r>
  <r>
    <s v="COUNTY"/>
    <x v="174"/>
    <s v="874637"/>
    <n v="63.71"/>
    <n v="63.71"/>
    <x v="4"/>
    <d v="2016-10-25T00:00:00"/>
    <x v="6"/>
    <n v="5787400"/>
    <m/>
    <m/>
  </r>
  <r>
    <s v="COUNTY"/>
    <x v="174"/>
    <s v="872807"/>
    <n v="30.24"/>
    <n v="30.24"/>
    <x v="4"/>
    <d v="2016-10-26T00:00:00"/>
    <x v="6"/>
    <n v="5011598"/>
    <m/>
    <m/>
  </r>
  <r>
    <s v="COUNTY"/>
    <x v="174"/>
    <s v="872813"/>
    <n v="80.64"/>
    <n v="80.64"/>
    <x v="4"/>
    <d v="2016-10-26T00:00:00"/>
    <x v="6"/>
    <n v="5777930"/>
    <m/>
    <m/>
  </r>
  <r>
    <s v="SpokCity"/>
    <x v="174"/>
    <s v="872815"/>
    <n v="72.98"/>
    <n v="72.98"/>
    <x v="4"/>
    <d v="2016-10-26T00:00:00"/>
    <x v="6"/>
    <n v="5013208"/>
    <m/>
    <m/>
  </r>
  <r>
    <s v="SpokCity"/>
    <x v="174"/>
    <s v="872817"/>
    <n v="54.84"/>
    <n v="54.84"/>
    <x v="4"/>
    <d v="2016-10-26T00:00:00"/>
    <x v="6"/>
    <n v="5013208"/>
    <m/>
    <m/>
  </r>
  <r>
    <s v="SpokCity"/>
    <x v="174"/>
    <s v="872838"/>
    <n v="62.9"/>
    <n v="62.9"/>
    <x v="4"/>
    <d v="2016-10-27T00:00:00"/>
    <x v="6"/>
    <n v="5011587"/>
    <m/>
    <m/>
  </r>
  <r>
    <s v="SpokCity"/>
    <x v="174"/>
    <s v="872903"/>
    <n v="60.48"/>
    <n v="60.48"/>
    <x v="4"/>
    <d v="2016-10-28T00:00:00"/>
    <x v="6"/>
    <n v="5011587"/>
    <m/>
    <m/>
  </r>
  <r>
    <s v="SpokCity"/>
    <x v="174"/>
    <s v="872905"/>
    <n v="64.11"/>
    <n v="64.11"/>
    <x v="4"/>
    <d v="2016-10-28T00:00:00"/>
    <x v="6"/>
    <n v="5013208"/>
    <m/>
    <m/>
  </r>
  <r>
    <s v="COUNTY"/>
    <x v="174"/>
    <s v="872927"/>
    <n v="75.8"/>
    <n v="75.8"/>
    <x v="4"/>
    <d v="2016-10-28T00:00:00"/>
    <x v="6"/>
    <n v="5784030"/>
    <m/>
    <m/>
  </r>
  <r>
    <s v="COUNTY"/>
    <x v="174"/>
    <s v="872929"/>
    <n v="64.11"/>
    <n v="64.11"/>
    <x v="4"/>
    <d v="2016-10-28T00:00:00"/>
    <x v="6"/>
    <n v="5784030"/>
    <m/>
    <m/>
  </r>
  <r>
    <s v="COUNTY"/>
    <x v="174"/>
    <s v="874663"/>
    <n v="93.54"/>
    <n v="93.54"/>
    <x v="4"/>
    <d v="2016-10-31T00:00:00"/>
    <x v="6"/>
    <n v="5783900"/>
    <m/>
    <m/>
  </r>
  <r>
    <s v="COUNTY"/>
    <x v="174"/>
    <s v="874665"/>
    <n v="146.36000000000001"/>
    <n v="146.36000000000001"/>
    <x v="4"/>
    <d v="2016-10-31T00:00:00"/>
    <x v="6"/>
    <n v="5011570"/>
    <m/>
    <m/>
  </r>
  <r>
    <s v="SpokCity"/>
    <x v="174"/>
    <s v="874691"/>
    <n v="55.64"/>
    <n v="55.64"/>
    <x v="4"/>
    <d v="2016-10-31T00:00:00"/>
    <x v="6"/>
    <n v="5011587"/>
    <m/>
    <m/>
  </r>
  <r>
    <s v="SpokCity"/>
    <x v="174"/>
    <s v="874773"/>
    <n v="60.88"/>
    <n v="60.88"/>
    <x v="4"/>
    <d v="2016-10-31T00:00:00"/>
    <x v="6"/>
    <n v="5013208"/>
    <m/>
    <m/>
  </r>
  <r>
    <s v="COUNTY"/>
    <x v="174"/>
    <s v="878947"/>
    <n v="112.49"/>
    <n v="112.49"/>
    <x v="4"/>
    <d v="2016-11-01T00:00:00"/>
    <x v="7"/>
    <n v="5768280"/>
    <m/>
    <m/>
  </r>
  <r>
    <s v="COUNTY"/>
    <x v="174"/>
    <s v="878983"/>
    <n v="70.959999999999994"/>
    <n v="70.959999999999994"/>
    <x v="4"/>
    <d v="2016-11-01T00:00:00"/>
    <x v="7"/>
    <n v="5777930"/>
    <m/>
    <m/>
  </r>
  <r>
    <s v="SpokCity"/>
    <x v="174"/>
    <s v="878987"/>
    <n v="47.17"/>
    <n v="47.17"/>
    <x v="4"/>
    <d v="2016-11-01T00:00:00"/>
    <x v="7"/>
    <n v="5013208"/>
    <m/>
    <m/>
  </r>
  <r>
    <s v="COUNTY"/>
    <x v="174"/>
    <s v="879859"/>
    <n v="25"/>
    <n v="25"/>
    <x v="4"/>
    <d v="2016-11-01T00:00:00"/>
    <x v="7"/>
    <n v="5784030"/>
    <m/>
    <m/>
  </r>
  <r>
    <s v="SpokCity"/>
    <x v="174"/>
    <s v="879067"/>
    <n v="53.22"/>
    <n v="53.22"/>
    <x v="4"/>
    <d v="2016-11-02T00:00:00"/>
    <x v="7"/>
    <n v="5011587"/>
    <m/>
    <m/>
  </r>
  <r>
    <s v="SpokCity"/>
    <x v="174"/>
    <s v="879069"/>
    <n v="33.47"/>
    <n v="33.47"/>
    <x v="4"/>
    <d v="2016-11-02T00:00:00"/>
    <x v="7"/>
    <n v="5011587"/>
    <m/>
    <m/>
  </r>
  <r>
    <s v="SpokCity"/>
    <x v="174"/>
    <s v="879072"/>
    <n v="124.99"/>
    <n v="124.99"/>
    <x v="4"/>
    <d v="2016-11-02T00:00:00"/>
    <x v="7"/>
    <n v="5011587"/>
    <m/>
    <m/>
  </r>
  <r>
    <s v="SpokCity"/>
    <x v="174"/>
    <s v="879075"/>
    <n v="99.59"/>
    <n v="99.59"/>
    <x v="4"/>
    <d v="2016-11-02T00:00:00"/>
    <x v="7"/>
    <n v="5013208"/>
    <m/>
    <m/>
  </r>
  <r>
    <s v="COUNTY"/>
    <x v="174"/>
    <s v="879707"/>
    <n v="61.69"/>
    <n v="61.69"/>
    <x v="4"/>
    <d v="2016-11-02T00:00:00"/>
    <x v="7"/>
    <n v="5784030"/>
    <m/>
    <m/>
  </r>
  <r>
    <s v="COUNTY"/>
    <x v="174"/>
    <s v="881185"/>
    <n v="99.19"/>
    <n v="99.19"/>
    <x v="4"/>
    <d v="2016-11-02T00:00:00"/>
    <x v="7"/>
    <n v="5012765"/>
    <m/>
    <m/>
  </r>
  <r>
    <s v="COUNTY"/>
    <x v="174"/>
    <s v="887182"/>
    <n v="42.74"/>
    <n v="42.74"/>
    <x v="4"/>
    <d v="2016-11-02T00:00:00"/>
    <x v="7"/>
    <n v="5011598"/>
    <m/>
    <m/>
  </r>
  <r>
    <s v="COUNTY"/>
    <x v="174"/>
    <s v="879720"/>
    <n v="89.11"/>
    <n v="89.11"/>
    <x v="4"/>
    <d v="2016-11-03T00:00:00"/>
    <x v="7"/>
    <n v="5777930"/>
    <m/>
    <m/>
  </r>
  <r>
    <s v="SpokCity"/>
    <x v="174"/>
    <s v="879722"/>
    <n v="52.42"/>
    <n v="52.42"/>
    <x v="4"/>
    <d v="2016-11-03T00:00:00"/>
    <x v="7"/>
    <n v="5011587"/>
    <m/>
    <m/>
  </r>
  <r>
    <s v="COUNTY"/>
    <x v="174"/>
    <s v="879732"/>
    <n v="113.7"/>
    <n v="113.7"/>
    <x v="4"/>
    <d v="2016-11-03T00:00:00"/>
    <x v="7"/>
    <n v="5784030"/>
    <m/>
    <m/>
  </r>
  <r>
    <s v="COUNTY"/>
    <x v="174"/>
    <s v="879734"/>
    <n v="49.59"/>
    <n v="49.59"/>
    <x v="4"/>
    <d v="2016-11-03T00:00:00"/>
    <x v="7"/>
    <n v="5784030"/>
    <m/>
    <m/>
  </r>
  <r>
    <s v="COUNTY"/>
    <x v="174"/>
    <s v="879736"/>
    <n v="62.9"/>
    <n v="62.9"/>
    <x v="4"/>
    <d v="2016-11-03T00:00:00"/>
    <x v="7"/>
    <n v="5784030"/>
    <m/>
    <m/>
  </r>
  <r>
    <s v="SpokCity"/>
    <x v="174"/>
    <s v="879751"/>
    <n v="39.92"/>
    <n v="39.92"/>
    <x v="4"/>
    <d v="2016-11-04T00:00:00"/>
    <x v="7"/>
    <n v="5013208"/>
    <m/>
    <m/>
  </r>
  <r>
    <s v="COUNTY"/>
    <x v="174"/>
    <s v="879756"/>
    <n v="138.69999999999999"/>
    <n v="138.69999999999999"/>
    <x v="4"/>
    <d v="2016-11-04T00:00:00"/>
    <x v="7"/>
    <n v="5785760"/>
    <m/>
    <m/>
  </r>
  <r>
    <s v="COUNTY"/>
    <x v="174"/>
    <s v="879758"/>
    <n v="91.12"/>
    <n v="91.12"/>
    <x v="4"/>
    <d v="2016-11-04T00:00:00"/>
    <x v="7"/>
    <n v="5013643"/>
    <m/>
    <m/>
  </r>
  <r>
    <s v="COUNTY"/>
    <x v="174"/>
    <s v="879760"/>
    <n v="37.090000000000003"/>
    <n v="37.090000000000003"/>
    <x v="4"/>
    <d v="2016-11-04T00:00:00"/>
    <x v="7"/>
    <n v="5011598"/>
    <m/>
    <m/>
  </r>
  <r>
    <s v="COUNTY"/>
    <x v="174"/>
    <s v="879762"/>
    <n v="410.46"/>
    <n v="410.46"/>
    <x v="4"/>
    <d v="2016-11-04T00:00:00"/>
    <x v="7"/>
    <n v="5773590"/>
    <m/>
    <m/>
  </r>
  <r>
    <s v="COUNTY"/>
    <x v="174"/>
    <s v="879764"/>
    <n v="480.61"/>
    <n v="480.61"/>
    <x v="4"/>
    <d v="2016-11-04T00:00:00"/>
    <x v="7"/>
    <n v="5773590"/>
    <m/>
    <m/>
  </r>
  <r>
    <s v="COUNTY"/>
    <x v="174"/>
    <s v="879772"/>
    <n v="89.51"/>
    <n v="89.51"/>
    <x v="4"/>
    <d v="2016-11-07T00:00:00"/>
    <x v="7"/>
    <n v="5782480"/>
    <m/>
    <m/>
  </r>
  <r>
    <s v="COUNTY"/>
    <x v="174"/>
    <s v="879774"/>
    <n v="357.64"/>
    <n v="357.64"/>
    <x v="4"/>
    <d v="2016-11-07T00:00:00"/>
    <x v="7"/>
    <n v="5784200"/>
    <m/>
    <m/>
  </r>
  <r>
    <s v="COUNTY"/>
    <x v="174"/>
    <s v="879776"/>
    <n v="621.73"/>
    <n v="621.73"/>
    <x v="4"/>
    <d v="2016-11-07T00:00:00"/>
    <x v="7"/>
    <n v="5781160"/>
    <m/>
    <m/>
  </r>
  <r>
    <s v="COUNTY"/>
    <x v="174"/>
    <s v="879778"/>
    <n v="114.11"/>
    <n v="114.11"/>
    <x v="4"/>
    <d v="2016-11-07T00:00:00"/>
    <x v="7"/>
    <n v="5784030"/>
    <m/>
    <m/>
  </r>
  <r>
    <s v="COUNTY"/>
    <x v="174"/>
    <s v="879780"/>
    <n v="74.19"/>
    <n v="74.19"/>
    <x v="4"/>
    <d v="2016-11-07T00:00:00"/>
    <x v="7"/>
    <n v="5784030"/>
    <m/>
    <m/>
  </r>
  <r>
    <s v="COUNTY"/>
    <x v="174"/>
    <s v="879782"/>
    <n v="61.29"/>
    <n v="61.29"/>
    <x v="4"/>
    <d v="2016-11-07T00:00:00"/>
    <x v="7"/>
    <n v="5784030"/>
    <m/>
    <m/>
  </r>
  <r>
    <s v="SpokCity"/>
    <x v="174"/>
    <s v="879804"/>
    <n v="38.299999999999997"/>
    <n v="38.299999999999997"/>
    <x v="4"/>
    <d v="2016-11-07T00:00:00"/>
    <x v="7"/>
    <n v="5011587"/>
    <m/>
    <m/>
  </r>
  <r>
    <s v="SpokCity"/>
    <x v="174"/>
    <s v="879806"/>
    <n v="62.9"/>
    <n v="62.9"/>
    <x v="4"/>
    <d v="2016-11-07T00:00:00"/>
    <x v="7"/>
    <n v="5011587"/>
    <m/>
    <m/>
  </r>
  <r>
    <s v="SpokCity"/>
    <x v="174"/>
    <s v="879808"/>
    <n v="59.67"/>
    <n v="59.67"/>
    <x v="4"/>
    <d v="2016-11-07T00:00:00"/>
    <x v="7"/>
    <n v="5013208"/>
    <m/>
    <m/>
  </r>
  <r>
    <s v="SpokCity"/>
    <x v="174"/>
    <s v="879810"/>
    <n v="29.03"/>
    <n v="29.03"/>
    <x v="4"/>
    <d v="2016-11-07T00:00:00"/>
    <x v="7"/>
    <n v="5013208"/>
    <m/>
    <m/>
  </r>
  <r>
    <s v="SpokCity"/>
    <x v="174"/>
    <s v="879830"/>
    <n v="30.64"/>
    <n v="30.64"/>
    <x v="4"/>
    <d v="2016-11-08T00:00:00"/>
    <x v="7"/>
    <n v="5013208"/>
    <m/>
    <m/>
  </r>
  <r>
    <s v="COUNTY"/>
    <x v="174"/>
    <s v="879841"/>
    <n v="226.6"/>
    <n v="226.6"/>
    <x v="4"/>
    <d v="2016-11-08T00:00:00"/>
    <x v="7"/>
    <n v="5011601"/>
    <m/>
    <m/>
  </r>
  <r>
    <s v="COUNTY"/>
    <x v="174"/>
    <s v="879843"/>
    <n v="17.739999999999998"/>
    <n v="17.739999999999998"/>
    <x v="4"/>
    <d v="2016-11-08T00:00:00"/>
    <x v="7"/>
    <n v="5784030"/>
    <m/>
    <m/>
  </r>
  <r>
    <s v="COUNTY"/>
    <x v="174"/>
    <s v="879845"/>
    <n v="49.19"/>
    <n v="49.19"/>
    <x v="4"/>
    <d v="2016-11-08T00:00:00"/>
    <x v="7"/>
    <n v="5784030"/>
    <m/>
    <m/>
  </r>
  <r>
    <s v="COUNTY"/>
    <x v="174"/>
    <s v="879853"/>
    <n v="247.56"/>
    <n v="247.56"/>
    <x v="4"/>
    <d v="2016-11-08T00:00:00"/>
    <x v="7"/>
    <n v="5773590"/>
    <m/>
    <m/>
  </r>
  <r>
    <s v="COUNTY"/>
    <x v="174"/>
    <s v="879855"/>
    <n v="297.56"/>
    <n v="297.56"/>
    <x v="4"/>
    <d v="2016-11-08T00:00:00"/>
    <x v="7"/>
    <n v="5773590"/>
    <m/>
    <m/>
  </r>
  <r>
    <s v="COUNTY"/>
    <x v="174"/>
    <s v="879857"/>
    <n v="72.98"/>
    <n v="72.98"/>
    <x v="4"/>
    <d v="2016-11-08T00:00:00"/>
    <x v="7"/>
    <n v="5784030"/>
    <m/>
    <m/>
  </r>
  <r>
    <s v="COUNTY"/>
    <x v="174"/>
    <s v="879861"/>
    <n v="69.349999999999994"/>
    <n v="69.349999999999994"/>
    <x v="4"/>
    <d v="2016-11-08T00:00:00"/>
    <x v="7"/>
    <n v="5784030"/>
    <m/>
    <m/>
  </r>
  <r>
    <s v="SpokCity"/>
    <x v="174"/>
    <s v="879876"/>
    <n v="80.239999999999995"/>
    <n v="80.239999999999995"/>
    <x v="4"/>
    <d v="2016-11-09T00:00:00"/>
    <x v="7"/>
    <n v="5011587"/>
    <m/>
    <m/>
  </r>
  <r>
    <s v="SpokCity"/>
    <x v="174"/>
    <s v="879878"/>
    <n v="54.84"/>
    <n v="54.84"/>
    <x v="4"/>
    <d v="2016-11-09T00:00:00"/>
    <x v="7"/>
    <n v="5011587"/>
    <m/>
    <m/>
  </r>
  <r>
    <s v="COUNTY"/>
    <x v="174"/>
    <s v="880504"/>
    <n v="25.4"/>
    <n v="25.4"/>
    <x v="4"/>
    <d v="2016-11-09T00:00:00"/>
    <x v="7"/>
    <n v="5011598"/>
    <m/>
    <m/>
  </r>
  <r>
    <s v="COUNTY"/>
    <x v="174"/>
    <s v="880506"/>
    <n v="289.5"/>
    <n v="289.5"/>
    <x v="4"/>
    <d v="2016-11-09T00:00:00"/>
    <x v="7"/>
    <n v="5773590"/>
    <m/>
    <m/>
  </r>
  <r>
    <s v="COUNTY"/>
    <x v="174"/>
    <s v="880508"/>
    <n v="364.9"/>
    <n v="364.9"/>
    <x v="4"/>
    <d v="2016-11-09T00:00:00"/>
    <x v="7"/>
    <n v="5773590"/>
    <m/>
    <m/>
  </r>
  <r>
    <s v="COUNTY"/>
    <x v="174"/>
    <s v="880630"/>
    <n v="393.12"/>
    <n v="393.12"/>
    <x v="4"/>
    <d v="2016-11-10T00:00:00"/>
    <x v="7"/>
    <n v="5773590"/>
    <m/>
    <m/>
  </r>
  <r>
    <s v="COUNTY"/>
    <x v="174"/>
    <s v="880632"/>
    <n v="259.26"/>
    <n v="259.26"/>
    <x v="4"/>
    <d v="2016-11-10T00:00:00"/>
    <x v="7"/>
    <n v="5773590"/>
    <m/>
    <m/>
  </r>
  <r>
    <s v="SpokCity"/>
    <x v="174"/>
    <s v="880661"/>
    <n v="59.67"/>
    <n v="59.67"/>
    <x v="4"/>
    <d v="2016-11-10T00:00:00"/>
    <x v="7"/>
    <n v="5011587"/>
    <m/>
    <m/>
  </r>
  <r>
    <s v="SpokCity"/>
    <x v="174"/>
    <s v="880663"/>
    <n v="67.739999999999995"/>
    <n v="67.739999999999995"/>
    <x v="4"/>
    <d v="2016-11-10T00:00:00"/>
    <x v="7"/>
    <n v="5011587"/>
    <m/>
    <m/>
  </r>
  <r>
    <s v="SpokCity"/>
    <x v="174"/>
    <s v="880760"/>
    <n v="53.63"/>
    <n v="53.63"/>
    <x v="4"/>
    <d v="2016-11-10T00:00:00"/>
    <x v="7"/>
    <n v="5013208"/>
    <m/>
    <m/>
  </r>
  <r>
    <s v="COUNTY"/>
    <x v="174"/>
    <s v="880672"/>
    <n v="310.06"/>
    <n v="310.06"/>
    <x v="4"/>
    <d v="2016-11-11T00:00:00"/>
    <x v="7"/>
    <n v="5781160"/>
    <m/>
    <m/>
  </r>
  <r>
    <s v="COUNTY"/>
    <x v="174"/>
    <s v="880697"/>
    <n v="52.01"/>
    <n v="52.01"/>
    <x v="4"/>
    <d v="2016-11-11T00:00:00"/>
    <x v="7"/>
    <n v="5784030"/>
    <m/>
    <m/>
  </r>
  <r>
    <s v="SpokCity"/>
    <x v="174"/>
    <s v="880720"/>
    <n v="45.16"/>
    <n v="45.16"/>
    <x v="4"/>
    <d v="2016-11-11T00:00:00"/>
    <x v="7"/>
    <n v="5011587"/>
    <m/>
    <m/>
  </r>
  <r>
    <s v="COUNTY"/>
    <x v="174"/>
    <s v="880725"/>
    <n v="146.76"/>
    <n v="146.76"/>
    <x v="4"/>
    <d v="2016-11-11T00:00:00"/>
    <x v="7"/>
    <n v="5748600"/>
    <m/>
    <m/>
  </r>
  <r>
    <s v="SpokCity"/>
    <x v="174"/>
    <s v="880762"/>
    <n v="58.87"/>
    <n v="58.87"/>
    <x v="4"/>
    <d v="2016-11-14T00:00:00"/>
    <x v="7"/>
    <n v="5013208"/>
    <m/>
    <m/>
  </r>
  <r>
    <s v="COUNTY"/>
    <x v="174"/>
    <s v="881201"/>
    <n v="72.98"/>
    <n v="72.98"/>
    <x v="4"/>
    <d v="2016-11-14T00:00:00"/>
    <x v="7"/>
    <n v="5777930"/>
    <m/>
    <m/>
  </r>
  <r>
    <s v="SpokCity"/>
    <x v="174"/>
    <s v="881205"/>
    <n v="46.77"/>
    <n v="46.77"/>
    <x v="4"/>
    <d v="2016-11-14T00:00:00"/>
    <x v="7"/>
    <n v="5011587"/>
    <m/>
    <m/>
  </r>
  <r>
    <s v="SpokCity"/>
    <x v="174"/>
    <s v="881223"/>
    <n v="40.72"/>
    <n v="40.72"/>
    <x v="4"/>
    <d v="2016-11-14T00:00:00"/>
    <x v="7"/>
    <n v="5013208"/>
    <m/>
    <m/>
  </r>
  <r>
    <s v="SpokCity"/>
    <x v="174"/>
    <s v="881221"/>
    <n v="37.090000000000003"/>
    <n v="37.090000000000003"/>
    <x v="4"/>
    <d v="2016-11-15T00:00:00"/>
    <x v="7"/>
    <n v="5011587"/>
    <m/>
    <m/>
  </r>
  <r>
    <s v="SpokCity"/>
    <x v="174"/>
    <s v="881225"/>
    <n v="31.85"/>
    <n v="31.85"/>
    <x v="4"/>
    <d v="2016-11-15T00:00:00"/>
    <x v="7"/>
    <n v="5013208"/>
    <m/>
    <m/>
  </r>
  <r>
    <s v="COUNTY"/>
    <x v="174"/>
    <s v="881251"/>
    <n v="600.77"/>
    <n v="600.77"/>
    <x v="4"/>
    <d v="2016-11-16T00:00:00"/>
    <x v="7"/>
    <n v="5784200"/>
    <m/>
    <m/>
  </r>
  <r>
    <s v="COUNTY"/>
    <x v="174"/>
    <s v="881253"/>
    <n v="265.70999999999998"/>
    <n v="265.70999999999998"/>
    <x v="4"/>
    <d v="2016-11-16T00:00:00"/>
    <x v="7"/>
    <n v="5781160"/>
    <m/>
    <m/>
  </r>
  <r>
    <s v="COUNTY"/>
    <x v="174"/>
    <s v="881255"/>
    <n v="50.8"/>
    <n v="50.8"/>
    <x v="4"/>
    <d v="2016-11-16T00:00:00"/>
    <x v="7"/>
    <n v="5011598"/>
    <m/>
    <m/>
  </r>
  <r>
    <s v="COUNTY"/>
    <x v="174"/>
    <s v="881258"/>
    <n v="57.66"/>
    <n v="57.66"/>
    <x v="4"/>
    <d v="2016-11-16T00:00:00"/>
    <x v="7"/>
    <n v="5011598"/>
    <m/>
    <m/>
  </r>
  <r>
    <s v="SpokCity"/>
    <x v="174"/>
    <s v="881274"/>
    <n v="51.21"/>
    <n v="51.21"/>
    <x v="4"/>
    <d v="2016-11-16T00:00:00"/>
    <x v="7"/>
    <n v="5013208"/>
    <m/>
    <m/>
  </r>
  <r>
    <s v="COUNTY"/>
    <x v="174"/>
    <s v="883513"/>
    <n v="439.49"/>
    <n v="439.49"/>
    <x v="4"/>
    <d v="2016-11-17T00:00:00"/>
    <x v="7"/>
    <n v="5784200"/>
    <m/>
    <m/>
  </r>
  <r>
    <s v="COUNTY"/>
    <x v="174"/>
    <s v="883515"/>
    <n v="337.08"/>
    <n v="337.08"/>
    <x v="4"/>
    <d v="2016-11-17T00:00:00"/>
    <x v="7"/>
    <n v="5781160"/>
    <m/>
    <m/>
  </r>
  <r>
    <s v="COUNTY"/>
    <x v="174"/>
    <s v="883530"/>
    <n v="86.69"/>
    <n v="86.69"/>
    <x v="4"/>
    <d v="2016-11-17T00:00:00"/>
    <x v="7"/>
    <n v="5777930"/>
    <m/>
    <m/>
  </r>
  <r>
    <s v="SpokCity"/>
    <x v="174"/>
    <s v="883532"/>
    <n v="109.67"/>
    <n v="109.67"/>
    <x v="4"/>
    <d v="2016-11-17T00:00:00"/>
    <x v="7"/>
    <n v="5011587"/>
    <m/>
    <m/>
  </r>
  <r>
    <s v="SpokCity"/>
    <x v="174"/>
    <s v="883534"/>
    <n v="44.35"/>
    <n v="44.35"/>
    <x v="4"/>
    <d v="2016-11-17T00:00:00"/>
    <x v="7"/>
    <n v="5013208"/>
    <m/>
    <m/>
  </r>
  <r>
    <s v="COUNTY"/>
    <x v="174"/>
    <s v="883630"/>
    <n v="81.45"/>
    <n v="81.45"/>
    <x v="4"/>
    <d v="2016-11-18T00:00:00"/>
    <x v="7"/>
    <n v="5746150"/>
    <m/>
    <m/>
  </r>
  <r>
    <s v="SpokCity"/>
    <x v="174"/>
    <s v="886426"/>
    <n v="52.42"/>
    <n v="52.42"/>
    <x v="4"/>
    <d v="2016-11-18T00:00:00"/>
    <x v="7"/>
    <n v="5013208"/>
    <m/>
    <m/>
  </r>
  <r>
    <s v="SpokCity"/>
    <x v="174"/>
    <s v="883517"/>
    <n v="27.82"/>
    <n v="27.82"/>
    <x v="4"/>
    <d v="2016-11-21T00:00:00"/>
    <x v="7"/>
    <n v="5011587"/>
    <m/>
    <m/>
  </r>
  <r>
    <s v="COUNTY"/>
    <x v="174"/>
    <s v="883547"/>
    <n v="-94.35"/>
    <n v="94.35"/>
    <x v="4"/>
    <d v="2016-11-21T00:00:00"/>
    <x v="7"/>
    <n v="5768280"/>
    <m/>
    <m/>
  </r>
  <r>
    <s v="COUNTY"/>
    <x v="174"/>
    <s v="886430"/>
    <n v="66.930000000000007"/>
    <n v="66.930000000000007"/>
    <x v="4"/>
    <d v="2016-11-21T00:00:00"/>
    <x v="7"/>
    <n v="5777930"/>
    <m/>
    <m/>
  </r>
  <r>
    <s v="SpokCity"/>
    <x v="174"/>
    <s v="886447"/>
    <n v="69.75"/>
    <n v="69.75"/>
    <x v="4"/>
    <d v="2016-11-21T00:00:00"/>
    <x v="7"/>
    <n v="5013208"/>
    <m/>
    <m/>
  </r>
  <r>
    <s v="SpokCity"/>
    <x v="174"/>
    <s v="886662"/>
    <n v="69.349999999999994"/>
    <n v="69.349999999999994"/>
    <x v="4"/>
    <d v="2016-11-22T00:00:00"/>
    <x v="7"/>
    <n v="5011587"/>
    <m/>
    <m/>
  </r>
  <r>
    <s v="SpokCity"/>
    <x v="174"/>
    <s v="886664"/>
    <n v="66.12"/>
    <n v="66.12"/>
    <x v="4"/>
    <d v="2016-11-22T00:00:00"/>
    <x v="7"/>
    <n v="5013208"/>
    <m/>
    <m/>
  </r>
  <r>
    <s v="COUNTY"/>
    <x v="174"/>
    <s v="886689"/>
    <n v="10.89"/>
    <n v="10.89"/>
    <x v="4"/>
    <d v="2016-11-23T00:00:00"/>
    <x v="7"/>
    <n v="5011598"/>
    <m/>
    <m/>
  </r>
  <r>
    <s v="COUNTY"/>
    <x v="174"/>
    <s v="886691"/>
    <n v="48.38"/>
    <n v="48.38"/>
    <x v="4"/>
    <d v="2016-11-23T00:00:00"/>
    <x v="7"/>
    <n v="5011598"/>
    <m/>
    <m/>
  </r>
  <r>
    <s v="SpokCity"/>
    <x v="174"/>
    <s v="886693"/>
    <n v="36.29"/>
    <n v="36.29"/>
    <x v="4"/>
    <d v="2016-11-23T00:00:00"/>
    <x v="7"/>
    <n v="5013208"/>
    <m/>
    <m/>
  </r>
  <r>
    <s v="SpokCity"/>
    <x v="174"/>
    <s v="886695"/>
    <n v="68.14"/>
    <n v="68.14"/>
    <x v="4"/>
    <d v="2016-11-23T00:00:00"/>
    <x v="7"/>
    <n v="5011587"/>
    <m/>
    <m/>
  </r>
  <r>
    <s v="COUNTY"/>
    <x v="174"/>
    <s v="886710"/>
    <n v="76.2"/>
    <n v="76.2"/>
    <x v="4"/>
    <d v="2016-11-25T00:00:00"/>
    <x v="7"/>
    <n v="5777930"/>
    <m/>
    <m/>
  </r>
  <r>
    <s v="COUNTY"/>
    <x v="174"/>
    <s v="886728"/>
    <n v="11.29"/>
    <n v="11.29"/>
    <x v="4"/>
    <d v="2016-11-25T00:00:00"/>
    <x v="7"/>
    <n v="5011598"/>
    <m/>
    <m/>
  </r>
  <r>
    <s v="SpokCity"/>
    <x v="174"/>
    <s v="886730"/>
    <n v="98.78"/>
    <n v="98.78"/>
    <x v="4"/>
    <d v="2016-11-25T00:00:00"/>
    <x v="7"/>
    <n v="5011587"/>
    <m/>
    <m/>
  </r>
  <r>
    <s v="COUNTY"/>
    <x v="174"/>
    <s v="886734"/>
    <n v="133.06"/>
    <n v="133.06"/>
    <x v="4"/>
    <d v="2016-11-25T00:00:00"/>
    <x v="7"/>
    <n v="5788550"/>
    <m/>
    <m/>
  </r>
  <r>
    <s v="COUNTY"/>
    <x v="174"/>
    <s v="887012"/>
    <n v="77.819999999999993"/>
    <n v="77.819999999999993"/>
    <x v="4"/>
    <d v="2016-11-28T00:00:00"/>
    <x v="7"/>
    <n v="5010789"/>
    <m/>
    <m/>
  </r>
  <r>
    <s v="SpokCity"/>
    <x v="174"/>
    <s v="887058"/>
    <n v="65.72"/>
    <n v="65.72"/>
    <x v="4"/>
    <d v="2016-11-28T00:00:00"/>
    <x v="7"/>
    <n v="5011587"/>
    <m/>
    <m/>
  </r>
  <r>
    <s v="COUNTY"/>
    <x v="174"/>
    <s v="887599"/>
    <n v="139.91"/>
    <n v="139.91"/>
    <x v="4"/>
    <d v="2016-11-29T00:00:00"/>
    <x v="7"/>
    <n v="5788550"/>
    <m/>
    <m/>
  </r>
  <r>
    <s v="SpokCity"/>
    <x v="174"/>
    <s v="887835"/>
    <n v="52.42"/>
    <n v="52.42"/>
    <x v="4"/>
    <d v="2016-11-29T00:00:00"/>
    <x v="7"/>
    <n v="5011587"/>
    <m/>
    <m/>
  </r>
  <r>
    <s v="COUNTY"/>
    <x v="174"/>
    <s v="888617"/>
    <n v="16.13"/>
    <n v="16.13"/>
    <x v="4"/>
    <d v="2016-11-30T00:00:00"/>
    <x v="7"/>
    <n v="5011598"/>
    <m/>
    <m/>
  </r>
  <r>
    <s v="SpokCity"/>
    <x v="174"/>
    <s v="888620"/>
    <n v="59.27"/>
    <n v="59.27"/>
    <x v="4"/>
    <d v="2016-11-30T00:00:00"/>
    <x v="7"/>
    <n v="5011587"/>
    <m/>
    <m/>
  </r>
  <r>
    <s v="SpokCity"/>
    <x v="174"/>
    <s v="888624"/>
    <n v="68.14"/>
    <n v="68.14"/>
    <x v="4"/>
    <d v="2016-11-30T00:00:00"/>
    <x v="7"/>
    <n v="5013208"/>
    <m/>
    <m/>
  </r>
  <r>
    <s v="SpokCity"/>
    <x v="174"/>
    <s v="891799"/>
    <n v="29.43"/>
    <n v="29.43"/>
    <x v="4"/>
    <d v="2016-12-01T00:00:00"/>
    <x v="8"/>
    <n v="5011587"/>
    <m/>
    <m/>
  </r>
  <r>
    <s v="COUNTY"/>
    <x v="174"/>
    <s v="891803"/>
    <n v="240.71"/>
    <n v="240.71"/>
    <x v="4"/>
    <d v="2016-12-01T00:00:00"/>
    <x v="8"/>
    <n v="5781160"/>
    <m/>
    <m/>
  </r>
  <r>
    <s v="SpokCity"/>
    <x v="174"/>
    <s v="891822"/>
    <n v="47.98"/>
    <n v="47.98"/>
    <x v="4"/>
    <d v="2016-12-01T00:00:00"/>
    <x v="8"/>
    <n v="5013208"/>
    <m/>
    <m/>
  </r>
  <r>
    <s v="COUNTY"/>
    <x v="174"/>
    <s v="891831"/>
    <n v="54.84"/>
    <n v="54.84"/>
    <x v="4"/>
    <d v="2016-12-02T00:00:00"/>
    <x v="8"/>
    <n v="5716780"/>
    <m/>
    <m/>
  </r>
  <r>
    <s v="COUNTY"/>
    <x v="174"/>
    <s v="891839"/>
    <n v="82.25"/>
    <n v="82.25"/>
    <x v="4"/>
    <d v="2016-12-02T00:00:00"/>
    <x v="8"/>
    <n v="5786710"/>
    <m/>
    <m/>
  </r>
  <r>
    <s v="COUNTY"/>
    <x v="174"/>
    <s v="891847"/>
    <n v="57.25"/>
    <n v="57.25"/>
    <x v="4"/>
    <d v="2016-12-02T00:00:00"/>
    <x v="8"/>
    <n v="5777930"/>
    <m/>
    <m/>
  </r>
  <r>
    <s v="SpokCity"/>
    <x v="174"/>
    <s v="891849"/>
    <n v="80.64"/>
    <n v="80.64"/>
    <x v="4"/>
    <d v="2016-12-02T00:00:00"/>
    <x v="8"/>
    <n v="5011587"/>
    <m/>
    <m/>
  </r>
  <r>
    <s v="SpokCity"/>
    <x v="174"/>
    <s v="891863"/>
    <n v="55.64"/>
    <n v="55.64"/>
    <x v="4"/>
    <d v="2016-12-05T00:00:00"/>
    <x v="8"/>
    <n v="5011587"/>
    <m/>
    <m/>
  </r>
  <r>
    <s v="SpokCity"/>
    <x v="174"/>
    <s v="891865"/>
    <n v="104.83"/>
    <n v="104.83"/>
    <x v="4"/>
    <d v="2016-12-05T00:00:00"/>
    <x v="8"/>
    <n v="5011587"/>
    <m/>
    <m/>
  </r>
  <r>
    <s v="SpokCity"/>
    <x v="174"/>
    <s v="891867"/>
    <n v="81.849999999999994"/>
    <n v="81.849999999999994"/>
    <x v="4"/>
    <d v="2016-12-05T00:00:00"/>
    <x v="8"/>
    <n v="5013208"/>
    <m/>
    <m/>
  </r>
  <r>
    <s v="COUNTY"/>
    <x v="174"/>
    <s v="891883"/>
    <n v="6.45"/>
    <n v="6.45"/>
    <x v="4"/>
    <d v="2016-12-06T00:00:00"/>
    <x v="8"/>
    <n v="5784030"/>
    <m/>
    <m/>
  </r>
  <r>
    <s v="COUNTY"/>
    <x v="174"/>
    <s v="891895"/>
    <n v="7.66"/>
    <n v="7.66"/>
    <x v="4"/>
    <d v="2016-12-06T00:00:00"/>
    <x v="8"/>
    <n v="5784030"/>
    <m/>
    <m/>
  </r>
  <r>
    <s v="COUNTY"/>
    <x v="174"/>
    <s v="891905"/>
    <n v="88.3"/>
    <n v="88.3"/>
    <x v="4"/>
    <d v="2016-12-06T00:00:00"/>
    <x v="8"/>
    <n v="5787940"/>
    <m/>
    <m/>
  </r>
  <r>
    <s v="COUNTY"/>
    <x v="174"/>
    <s v="891908"/>
    <n v="105.24"/>
    <n v="105.24"/>
    <x v="4"/>
    <d v="2016-12-06T00:00:00"/>
    <x v="8"/>
    <n v="5784030"/>
    <m/>
    <m/>
  </r>
  <r>
    <s v="COUNTY"/>
    <x v="174"/>
    <s v="891910"/>
    <n v="24.19"/>
    <n v="24.19"/>
    <x v="4"/>
    <d v="2016-12-06T00:00:00"/>
    <x v="8"/>
    <n v="5784030"/>
    <m/>
    <m/>
  </r>
  <r>
    <s v="SpokCity"/>
    <x v="174"/>
    <s v="891915"/>
    <n v="72.98"/>
    <n v="72.98"/>
    <x v="4"/>
    <d v="2016-12-07T00:00:00"/>
    <x v="8"/>
    <n v="5013208"/>
    <m/>
    <m/>
  </r>
  <r>
    <s v="COUNTY"/>
    <x v="174"/>
    <s v="891928"/>
    <n v="54.03"/>
    <n v="54.03"/>
    <x v="4"/>
    <d v="2016-12-07T00:00:00"/>
    <x v="8"/>
    <n v="5011598"/>
    <m/>
    <m/>
  </r>
  <r>
    <s v="SpokCity"/>
    <x v="174"/>
    <s v="891931"/>
    <n v="22.98"/>
    <n v="22.98"/>
    <x v="4"/>
    <d v="2016-12-07T00:00:00"/>
    <x v="8"/>
    <n v="5013208"/>
    <m/>
    <m/>
  </r>
  <r>
    <s v="SpokCity"/>
    <x v="174"/>
    <s v="891957"/>
    <n v="60.08"/>
    <n v="60.08"/>
    <x v="4"/>
    <d v="2016-12-08T00:00:00"/>
    <x v="8"/>
    <n v="5011587"/>
    <m/>
    <m/>
  </r>
  <r>
    <s v="COUNTY"/>
    <x v="174"/>
    <s v="891965"/>
    <n v="89.11"/>
    <n v="89.11"/>
    <x v="4"/>
    <d v="2016-12-08T00:00:00"/>
    <x v="8"/>
    <n v="5783120"/>
    <m/>
    <m/>
  </r>
  <r>
    <s v="SpokCity"/>
    <x v="174"/>
    <s v="891976"/>
    <n v="46.77"/>
    <n v="46.77"/>
    <x v="4"/>
    <d v="2016-12-08T00:00:00"/>
    <x v="8"/>
    <n v="5011587"/>
    <m/>
    <m/>
  </r>
  <r>
    <s v="SpokCity"/>
    <x v="174"/>
    <s v="891978"/>
    <n v="13.31"/>
    <n v="13.31"/>
    <x v="4"/>
    <d v="2016-12-08T00:00:00"/>
    <x v="8"/>
    <n v="5013208"/>
    <m/>
    <m/>
  </r>
  <r>
    <s v="COUNTY"/>
    <x v="174"/>
    <s v="892029"/>
    <n v="129.43"/>
    <n v="129.43"/>
    <x v="4"/>
    <d v="2016-12-09T00:00:00"/>
    <x v="8"/>
    <n v="5768280"/>
    <m/>
    <m/>
  </r>
  <r>
    <s v="SpokCity"/>
    <x v="174"/>
    <s v="892076"/>
    <n v="47.98"/>
    <n v="47.98"/>
    <x v="4"/>
    <d v="2016-12-09T00:00:00"/>
    <x v="8"/>
    <n v="5013208"/>
    <m/>
    <m/>
  </r>
  <r>
    <s v="SpokCity"/>
    <x v="174"/>
    <s v="893184"/>
    <n v="59.67"/>
    <n v="59.67"/>
    <x v="4"/>
    <d v="2016-12-12T00:00:00"/>
    <x v="8"/>
    <n v="5011587"/>
    <m/>
    <m/>
  </r>
  <r>
    <s v="SpokCity"/>
    <x v="174"/>
    <s v="893187"/>
    <n v="86.28"/>
    <n v="86.28"/>
    <x v="4"/>
    <d v="2016-12-12T00:00:00"/>
    <x v="8"/>
    <n v="5013208"/>
    <m/>
    <m/>
  </r>
  <r>
    <s v="COUNTY"/>
    <x v="174"/>
    <s v="893201"/>
    <n v="49.19"/>
    <n v="49.19"/>
    <x v="4"/>
    <d v="2016-12-12T00:00:00"/>
    <x v="8"/>
    <n v="5011598"/>
    <m/>
    <m/>
  </r>
  <r>
    <s v="SpokCity"/>
    <x v="174"/>
    <s v="893206"/>
    <n v="102.01"/>
    <n v="102.01"/>
    <x v="4"/>
    <d v="2016-12-12T00:00:00"/>
    <x v="8"/>
    <n v="5011587"/>
    <m/>
    <m/>
  </r>
  <r>
    <s v="COUNTY"/>
    <x v="174"/>
    <s v="894189"/>
    <n v="98.38"/>
    <n v="98.38"/>
    <x v="4"/>
    <d v="2016-12-13T00:00:00"/>
    <x v="8"/>
    <n v="5788550"/>
    <m/>
    <m/>
  </r>
  <r>
    <s v="SpokCity"/>
    <x v="174"/>
    <s v="894199"/>
    <n v="31.45"/>
    <n v="31.45"/>
    <x v="4"/>
    <d v="2016-12-13T00:00:00"/>
    <x v="8"/>
    <n v="5011587"/>
    <m/>
    <m/>
  </r>
  <r>
    <s v="COUNTY"/>
    <x v="174"/>
    <s v="894205"/>
    <n v="2.42"/>
    <n v="2.42"/>
    <x v="4"/>
    <d v="2016-12-14T00:00:00"/>
    <x v="8"/>
    <n v="5010484"/>
    <m/>
    <m/>
  </r>
  <r>
    <s v="COUNTY"/>
    <x v="174"/>
    <s v="894220"/>
    <n v="21.37"/>
    <n v="21.37"/>
    <x v="4"/>
    <d v="2016-12-14T00:00:00"/>
    <x v="8"/>
    <n v="5011598"/>
    <m/>
    <m/>
  </r>
  <r>
    <s v="COUNTY"/>
    <x v="174"/>
    <s v="894222"/>
    <n v="120.96"/>
    <n v="120.96"/>
    <x v="4"/>
    <d v="2016-12-14T00:00:00"/>
    <x v="8"/>
    <n v="5781160"/>
    <m/>
    <m/>
  </r>
  <r>
    <s v="SpokCity"/>
    <x v="174"/>
    <s v="894229"/>
    <n v="62.5"/>
    <n v="62.5"/>
    <x v="4"/>
    <d v="2016-12-14T00:00:00"/>
    <x v="8"/>
    <n v="5011587"/>
    <m/>
    <m/>
  </r>
  <r>
    <s v="SpokCity"/>
    <x v="174"/>
    <s v="894231"/>
    <n v="40.32"/>
    <n v="40.32"/>
    <x v="4"/>
    <d v="2016-12-14T00:00:00"/>
    <x v="8"/>
    <n v="5013208"/>
    <m/>
    <m/>
  </r>
  <r>
    <s v="SpokCity"/>
    <x v="174"/>
    <s v="894244"/>
    <n v="62.9"/>
    <n v="62.9"/>
    <x v="4"/>
    <d v="2016-12-15T00:00:00"/>
    <x v="8"/>
    <n v="5011587"/>
    <m/>
    <m/>
  </r>
  <r>
    <s v="COUNTY"/>
    <x v="174"/>
    <s v="894251"/>
    <n v="86.69"/>
    <n v="86.69"/>
    <x v="4"/>
    <d v="2016-12-15T00:00:00"/>
    <x v="8"/>
    <n v="5768280"/>
    <m/>
    <m/>
  </r>
  <r>
    <s v="COUNTY"/>
    <x v="174"/>
    <s v="894253"/>
    <n v="63.71"/>
    <n v="63.71"/>
    <x v="4"/>
    <d v="2016-12-15T00:00:00"/>
    <x v="8"/>
    <n v="5786710"/>
    <m/>
    <m/>
  </r>
  <r>
    <s v="COUNTY"/>
    <x v="174"/>
    <s v="894263"/>
    <n v="43.95"/>
    <n v="43.95"/>
    <x v="4"/>
    <d v="2016-12-16T00:00:00"/>
    <x v="8"/>
    <n v="5748600"/>
    <m/>
    <m/>
  </r>
  <r>
    <s v="SpokCity"/>
    <x v="174"/>
    <s v="894265"/>
    <n v="56.85"/>
    <n v="56.85"/>
    <x v="4"/>
    <d v="2016-12-16T00:00:00"/>
    <x v="8"/>
    <n v="5013208"/>
    <m/>
    <m/>
  </r>
  <r>
    <s v="SpokCity"/>
    <x v="174"/>
    <s v="895289"/>
    <n v="57.66"/>
    <n v="57.66"/>
    <x v="4"/>
    <d v="2016-12-16T00:00:00"/>
    <x v="8"/>
    <n v="5011587"/>
    <m/>
    <m/>
  </r>
  <r>
    <s v="SpokCity"/>
    <x v="174"/>
    <s v="895321"/>
    <n v="43.55"/>
    <n v="43.55"/>
    <x v="4"/>
    <d v="2016-12-19T00:00:00"/>
    <x v="8"/>
    <n v="5011587"/>
    <m/>
    <m/>
  </r>
  <r>
    <s v="SpokCity"/>
    <x v="174"/>
    <s v="895323"/>
    <n v="77.41"/>
    <n v="77.41"/>
    <x v="4"/>
    <d v="2016-12-19T00:00:00"/>
    <x v="8"/>
    <n v="5011587"/>
    <m/>
    <m/>
  </r>
  <r>
    <s v="SpokCity"/>
    <x v="174"/>
    <s v="895325"/>
    <n v="58.06"/>
    <n v="58.06"/>
    <x v="4"/>
    <d v="2016-12-19T00:00:00"/>
    <x v="8"/>
    <n v="5013208"/>
    <m/>
    <m/>
  </r>
  <r>
    <s v="COUNTY"/>
    <x v="174"/>
    <s v="895345"/>
    <n v="61.69"/>
    <n v="61.69"/>
    <x v="4"/>
    <d v="2016-12-19T00:00:00"/>
    <x v="8"/>
    <n v="5775740"/>
    <m/>
    <m/>
  </r>
  <r>
    <s v="COUNTY"/>
    <x v="174"/>
    <s v="895347"/>
    <n v="81.45"/>
    <n v="81.45"/>
    <x v="4"/>
    <d v="2016-12-19T00:00:00"/>
    <x v="8"/>
    <n v="5786710"/>
    <m/>
    <m/>
  </r>
  <r>
    <s v="SpokCity"/>
    <x v="174"/>
    <s v="895969"/>
    <n v="37.090000000000003"/>
    <n v="37.090000000000003"/>
    <x v="4"/>
    <d v="2016-12-20T00:00:00"/>
    <x v="8"/>
    <n v="5011587"/>
    <m/>
    <m/>
  </r>
  <r>
    <s v="SpokCity"/>
    <x v="174"/>
    <s v="895972"/>
    <n v="69.75"/>
    <n v="69.75"/>
    <x v="4"/>
    <d v="2016-12-20T00:00:00"/>
    <x v="8"/>
    <n v="5013208"/>
    <m/>
    <m/>
  </r>
  <r>
    <s v="SpokCity"/>
    <x v="174"/>
    <s v="897183"/>
    <n v="133.46"/>
    <n v="133.46"/>
    <x v="4"/>
    <d v="2016-12-21T00:00:00"/>
    <x v="8"/>
    <n v="5011587"/>
    <m/>
    <m/>
  </r>
  <r>
    <s v="COUNTY"/>
    <x v="174"/>
    <s v="897189"/>
    <n v="81.849999999999994"/>
    <n v="81.849999999999994"/>
    <x v="4"/>
    <d v="2016-12-21T00:00:00"/>
    <x v="8"/>
    <n v="5013643"/>
    <m/>
    <m/>
  </r>
  <r>
    <s v="COUNTY"/>
    <x v="174"/>
    <s v="897197"/>
    <n v="166.12"/>
    <n v="166.12"/>
    <x v="4"/>
    <d v="2016-12-22T00:00:00"/>
    <x v="8"/>
    <n v="5781160"/>
    <m/>
    <m/>
  </r>
  <r>
    <s v="SpokCity"/>
    <x v="174"/>
    <s v="897215"/>
    <n v="52.01"/>
    <n v="52.01"/>
    <x v="4"/>
    <d v="2016-12-22T00:00:00"/>
    <x v="8"/>
    <n v="5011587"/>
    <m/>
    <m/>
  </r>
  <r>
    <s v="SpokCity"/>
    <x v="174"/>
    <s v="897232"/>
    <n v="57.66"/>
    <n v="57.66"/>
    <x v="4"/>
    <d v="2016-12-22T00:00:00"/>
    <x v="8"/>
    <n v="5013208"/>
    <m/>
    <m/>
  </r>
  <r>
    <s v="COUNTY"/>
    <x v="174"/>
    <s v="897235"/>
    <n v="217.32"/>
    <n v="217.32"/>
    <x v="4"/>
    <d v="2016-12-23T00:00:00"/>
    <x v="8"/>
    <n v="5010484"/>
    <m/>
    <m/>
  </r>
  <r>
    <s v="SpokCity"/>
    <x v="174"/>
    <s v="897267"/>
    <n v="47.17"/>
    <n v="47.17"/>
    <x v="4"/>
    <d v="2016-12-23T00:00:00"/>
    <x v="8"/>
    <n v="5011587"/>
    <m/>
    <m/>
  </r>
  <r>
    <s v="COUNTY"/>
    <x v="174"/>
    <s v="899140"/>
    <n v="54.84"/>
    <n v="54.84"/>
    <x v="4"/>
    <d v="2016-12-28T00:00:00"/>
    <x v="8"/>
    <n v="5011598"/>
    <m/>
    <m/>
  </r>
  <r>
    <s v="COUNTY"/>
    <x v="174"/>
    <s v="899142"/>
    <n v="66.53"/>
    <n v="66.53"/>
    <x v="4"/>
    <d v="2016-12-28T00:00:00"/>
    <x v="8"/>
    <n v="5786710"/>
    <m/>
    <m/>
  </r>
  <r>
    <s v="AWH"/>
    <x v="174"/>
    <s v="899169"/>
    <n v="145.15"/>
    <n v="145.15"/>
    <x v="4"/>
    <d v="2016-12-29T00:00:00"/>
    <x v="8"/>
    <n v="5011595"/>
    <m/>
    <m/>
  </r>
  <r>
    <s v="COUNTY"/>
    <x v="174"/>
    <s v="909557"/>
    <n v="84.27"/>
    <n v="84.27"/>
    <x v="4"/>
    <d v="2017-01-03T00:00:00"/>
    <x v="9"/>
    <n v="5748600"/>
    <m/>
    <m/>
  </r>
  <r>
    <s v="COUNTY"/>
    <x v="174"/>
    <s v="909567"/>
    <n v="23.39"/>
    <n v="23.39"/>
    <x v="4"/>
    <d v="2017-01-03T00:00:00"/>
    <x v="9"/>
    <n v="5011598"/>
    <m/>
    <m/>
  </r>
  <r>
    <s v="SpokCity"/>
    <x v="174"/>
    <s v="909571"/>
    <n v="51.21"/>
    <n v="51.21"/>
    <x v="4"/>
    <d v="2017-01-03T00:00:00"/>
    <x v="9"/>
    <n v="5011587"/>
    <m/>
    <m/>
  </r>
  <r>
    <s v="AWH"/>
    <x v="174"/>
    <s v="909573"/>
    <n v="87.49"/>
    <n v="87.49"/>
    <x v="4"/>
    <d v="2017-01-04T00:00:00"/>
    <x v="9"/>
    <n v="5011595"/>
    <m/>
    <m/>
  </r>
  <r>
    <s v="COUNTY"/>
    <x v="174"/>
    <s v="909586"/>
    <n v="6.05"/>
    <n v="6.05"/>
    <x v="4"/>
    <d v="2017-01-04T00:00:00"/>
    <x v="9"/>
    <n v="5011598"/>
    <m/>
    <m/>
  </r>
  <r>
    <s v="SpokCity"/>
    <x v="174"/>
    <s v="909606"/>
    <n v="50"/>
    <n v="50"/>
    <x v="4"/>
    <d v="2017-01-05T00:00:00"/>
    <x v="9"/>
    <n v="5011587"/>
    <m/>
    <m/>
  </r>
  <r>
    <s v="SpokCity"/>
    <x v="174"/>
    <s v="909608"/>
    <n v="78.22"/>
    <n v="78.22"/>
    <x v="4"/>
    <d v="2017-01-05T00:00:00"/>
    <x v="9"/>
    <n v="5013208"/>
    <m/>
    <m/>
  </r>
  <r>
    <s v="COUNTY"/>
    <x v="174"/>
    <s v="909619"/>
    <n v="62.5"/>
    <n v="62.5"/>
    <x v="4"/>
    <d v="2017-01-06T00:00:00"/>
    <x v="9"/>
    <n v="5748600"/>
    <m/>
    <m/>
  </r>
  <r>
    <s v="SpokCity"/>
    <x v="174"/>
    <s v="909623"/>
    <n v="29.43"/>
    <n v="29.43"/>
    <x v="4"/>
    <d v="2017-01-06T00:00:00"/>
    <x v="9"/>
    <n v="5013208"/>
    <m/>
    <m/>
  </r>
  <r>
    <s v="COUNTY"/>
    <x v="174"/>
    <s v="909634"/>
    <n v="148.38"/>
    <n v="148.38"/>
    <x v="4"/>
    <d v="2017-01-06T00:00:00"/>
    <x v="9"/>
    <n v="5781160"/>
    <m/>
    <m/>
  </r>
  <r>
    <s v="SpokCity"/>
    <x v="174"/>
    <s v="909636"/>
    <n v="22.98"/>
    <n v="22.98"/>
    <x v="4"/>
    <d v="2017-01-06T00:00:00"/>
    <x v="9"/>
    <n v="5013208"/>
    <m/>
    <m/>
  </r>
  <r>
    <s v="SpokCity"/>
    <x v="174"/>
    <s v="909640"/>
    <n v="100.8"/>
    <n v="100.8"/>
    <x v="4"/>
    <d v="2017-01-06T00:00:00"/>
    <x v="9"/>
    <n v="5011587"/>
    <m/>
    <m/>
  </r>
  <r>
    <s v="SpokCity"/>
    <x v="174"/>
    <s v="909652"/>
    <n v="52.42"/>
    <n v="52.42"/>
    <x v="4"/>
    <d v="2017-01-09T00:00:00"/>
    <x v="9"/>
    <n v="5011587"/>
    <m/>
    <m/>
  </r>
  <r>
    <s v="SpokCity"/>
    <x v="174"/>
    <s v="909668"/>
    <n v="56.45"/>
    <n v="56.45"/>
    <x v="4"/>
    <d v="2017-01-09T00:00:00"/>
    <x v="9"/>
    <n v="5011587"/>
    <m/>
    <m/>
  </r>
  <r>
    <s v="COUNTY"/>
    <x v="174"/>
    <s v="909693"/>
    <n v="94.75"/>
    <n v="94.75"/>
    <x v="4"/>
    <d v="2017-01-10T00:00:00"/>
    <x v="9"/>
    <n v="5786710"/>
    <m/>
    <m/>
  </r>
  <r>
    <s v="SpokCity"/>
    <x v="174"/>
    <s v="909700"/>
    <n v="47.98"/>
    <n v="47.98"/>
    <x v="4"/>
    <d v="2017-01-10T00:00:00"/>
    <x v="9"/>
    <n v="5013208"/>
    <m/>
    <m/>
  </r>
  <r>
    <s v="COUNTY"/>
    <x v="174"/>
    <s v="909680"/>
    <n v="18.95"/>
    <n v="18.95"/>
    <x v="4"/>
    <d v="2017-01-11T00:00:00"/>
    <x v="9"/>
    <n v="5011598"/>
    <m/>
    <m/>
  </r>
  <r>
    <s v="SpokCity"/>
    <x v="174"/>
    <s v="909682"/>
    <n v="54.43"/>
    <n v="54.43"/>
    <x v="4"/>
    <d v="2017-01-11T00:00:00"/>
    <x v="9"/>
    <n v="5013208"/>
    <m/>
    <m/>
  </r>
  <r>
    <s v="SpokCity"/>
    <x v="174"/>
    <s v="909710"/>
    <n v="72.58"/>
    <n v="72.58"/>
    <x v="4"/>
    <d v="2017-01-11T00:00:00"/>
    <x v="9"/>
    <n v="5011587"/>
    <m/>
    <m/>
  </r>
  <r>
    <s v="SpokCity"/>
    <x v="174"/>
    <s v="909712"/>
    <n v="37.5"/>
    <n v="37.5"/>
    <x v="4"/>
    <d v="2017-01-11T00:00:00"/>
    <x v="9"/>
    <n v="5011587"/>
    <m/>
    <m/>
  </r>
  <r>
    <s v="COUNTY"/>
    <x v="174"/>
    <s v="909715"/>
    <n v="116.93"/>
    <n v="116.93"/>
    <x v="4"/>
    <d v="2017-01-11T00:00:00"/>
    <x v="9"/>
    <n v="5781160"/>
    <m/>
    <m/>
  </r>
  <r>
    <s v="SpokCity"/>
    <x v="174"/>
    <s v="909730"/>
    <n v="28.63"/>
    <n v="28.63"/>
    <x v="4"/>
    <d v="2017-01-12T00:00:00"/>
    <x v="9"/>
    <n v="5013208"/>
    <m/>
    <m/>
  </r>
  <r>
    <s v="COUNTY"/>
    <x v="174"/>
    <s v="912658"/>
    <n v="37.5"/>
    <n v="37.5"/>
    <x v="4"/>
    <d v="2017-01-13T00:00:00"/>
    <x v="9"/>
    <n v="5011598"/>
    <m/>
    <m/>
  </r>
  <r>
    <s v="SpokCity"/>
    <x v="174"/>
    <s v="912660"/>
    <n v="50"/>
    <n v="50"/>
    <x v="4"/>
    <d v="2017-01-13T00:00:00"/>
    <x v="9"/>
    <n v="5011587"/>
    <m/>
    <m/>
  </r>
  <r>
    <s v="COUNTY"/>
    <x v="174"/>
    <s v="912673"/>
    <n v="102.41"/>
    <n v="102.41"/>
    <x v="4"/>
    <d v="2017-01-13T00:00:00"/>
    <x v="9"/>
    <n v="5768280"/>
    <m/>
    <m/>
  </r>
  <r>
    <s v="COUNTY"/>
    <x v="174"/>
    <s v="912683"/>
    <n v="74.19"/>
    <n v="74.19"/>
    <x v="4"/>
    <d v="2017-01-13T00:00:00"/>
    <x v="9"/>
    <n v="5788750"/>
    <m/>
    <m/>
  </r>
  <r>
    <s v="SpokCity"/>
    <x v="174"/>
    <s v="912704"/>
    <n v="50.8"/>
    <n v="50.8"/>
    <x v="4"/>
    <d v="2017-01-16T00:00:00"/>
    <x v="9"/>
    <n v="5013208"/>
    <m/>
    <m/>
  </r>
  <r>
    <s v="SpokCity"/>
    <x v="174"/>
    <s v="912751"/>
    <n v="43.95"/>
    <n v="43.95"/>
    <x v="4"/>
    <d v="2017-01-16T00:00:00"/>
    <x v="9"/>
    <n v="5011587"/>
    <m/>
    <m/>
  </r>
  <r>
    <s v="SpokCity"/>
    <x v="174"/>
    <s v="912754"/>
    <n v="52.42"/>
    <n v="52.42"/>
    <x v="4"/>
    <d v="2017-01-16T00:00:00"/>
    <x v="9"/>
    <n v="5013208"/>
    <m/>
    <m/>
  </r>
  <r>
    <s v="SpokCity"/>
    <x v="174"/>
    <s v="912773"/>
    <n v="71.77"/>
    <n v="71.77"/>
    <x v="4"/>
    <d v="2017-01-17T00:00:00"/>
    <x v="9"/>
    <n v="5011587"/>
    <m/>
    <m/>
  </r>
  <r>
    <s v="SpokCity"/>
    <x v="174"/>
    <s v="912775"/>
    <n v="38.71"/>
    <n v="38.71"/>
    <x v="4"/>
    <d v="2017-01-17T00:00:00"/>
    <x v="9"/>
    <n v="5011587"/>
    <m/>
    <m/>
  </r>
  <r>
    <s v="SpokCity"/>
    <x v="174"/>
    <s v="912783"/>
    <n v="56.85"/>
    <n v="56.85"/>
    <x v="4"/>
    <d v="2017-01-17T00:00:00"/>
    <x v="9"/>
    <n v="5011587"/>
    <m/>
    <m/>
  </r>
  <r>
    <s v="COUNTY"/>
    <x v="174"/>
    <s v="912842"/>
    <n v="54.43"/>
    <n v="54.43"/>
    <x v="4"/>
    <d v="2017-01-17T00:00:00"/>
    <x v="9"/>
    <n v="5777930"/>
    <m/>
    <m/>
  </r>
  <r>
    <s v="COUNTY"/>
    <x v="174"/>
    <s v="912894"/>
    <n v="23.39"/>
    <n v="23.39"/>
    <x v="4"/>
    <d v="2017-01-18T00:00:00"/>
    <x v="9"/>
    <n v="5011598"/>
    <m/>
    <m/>
  </r>
  <r>
    <s v="COUNTY"/>
    <x v="174"/>
    <s v="912898"/>
    <n v="158.05000000000001"/>
    <n v="158.05000000000001"/>
    <x v="4"/>
    <d v="2017-01-18T00:00:00"/>
    <x v="9"/>
    <n v="5781160"/>
    <m/>
    <m/>
  </r>
  <r>
    <s v="SpokCity"/>
    <x v="174"/>
    <s v="912905"/>
    <n v="66.12"/>
    <n v="66.12"/>
    <x v="4"/>
    <d v="2017-01-18T00:00:00"/>
    <x v="9"/>
    <n v="5011587"/>
    <m/>
    <m/>
  </r>
  <r>
    <s v="COUNTY"/>
    <x v="174"/>
    <s v="913238"/>
    <n v="16.13"/>
    <n v="16.13"/>
    <x v="4"/>
    <d v="2017-01-19T00:00:00"/>
    <x v="9"/>
    <n v="5784030"/>
    <m/>
    <m/>
  </r>
  <r>
    <s v="SpokCity"/>
    <x v="174"/>
    <s v="913241"/>
    <n v="49.59"/>
    <n v="49.59"/>
    <x v="4"/>
    <d v="2017-01-19T00:00:00"/>
    <x v="9"/>
    <n v="5011587"/>
    <m/>
    <m/>
  </r>
  <r>
    <s v="SpokCity"/>
    <x v="174"/>
    <s v="913243"/>
    <n v="67.739999999999995"/>
    <n v="67.739999999999995"/>
    <x v="4"/>
    <d v="2017-01-19T00:00:00"/>
    <x v="9"/>
    <n v="5013208"/>
    <m/>
    <m/>
  </r>
  <r>
    <s v="SpokCity"/>
    <x v="174"/>
    <s v="913297"/>
    <n v="41.53"/>
    <n v="41.53"/>
    <x v="4"/>
    <d v="2017-01-20T00:00:00"/>
    <x v="9"/>
    <n v="5011587"/>
    <m/>
    <m/>
  </r>
  <r>
    <s v="SpokCity"/>
    <x v="174"/>
    <s v="913299"/>
    <n v="59.67"/>
    <n v="59.67"/>
    <x v="4"/>
    <d v="2017-01-20T00:00:00"/>
    <x v="9"/>
    <n v="5013208"/>
    <m/>
    <m/>
  </r>
  <r>
    <s v="SpokCity"/>
    <x v="174"/>
    <s v="913393"/>
    <n v="52.42"/>
    <n v="52.42"/>
    <x v="4"/>
    <d v="2017-01-23T00:00:00"/>
    <x v="9"/>
    <n v="5011587"/>
    <m/>
    <m/>
  </r>
  <r>
    <s v="SpokCity"/>
    <x v="174"/>
    <s v="913397"/>
    <n v="75"/>
    <n v="75"/>
    <x v="4"/>
    <d v="2017-01-23T00:00:00"/>
    <x v="9"/>
    <n v="5013208"/>
    <m/>
    <m/>
  </r>
  <r>
    <s v="COUNTY"/>
    <x v="174"/>
    <s v="913904"/>
    <n v="39.92"/>
    <n v="39.92"/>
    <x v="4"/>
    <d v="2017-01-23T00:00:00"/>
    <x v="9"/>
    <n v="5011598"/>
    <m/>
    <m/>
  </r>
  <r>
    <s v="COUNTY"/>
    <x v="174"/>
    <s v="913906"/>
    <n v="156.04"/>
    <n v="156.04"/>
    <x v="4"/>
    <d v="2017-01-23T00:00:00"/>
    <x v="9"/>
    <n v="5748600"/>
    <m/>
    <m/>
  </r>
  <r>
    <s v="SpokCity"/>
    <x v="174"/>
    <s v="913908"/>
    <n v="77.819999999999993"/>
    <n v="77.819999999999993"/>
    <x v="4"/>
    <d v="2017-01-23T00:00:00"/>
    <x v="9"/>
    <n v="5011587"/>
    <m/>
    <m/>
  </r>
  <r>
    <s v="SpokCity"/>
    <x v="174"/>
    <s v="913910"/>
    <n v="72.98"/>
    <n v="72.98"/>
    <x v="4"/>
    <d v="2017-01-23T00:00:00"/>
    <x v="9"/>
    <n v="5013208"/>
    <m/>
    <m/>
  </r>
  <r>
    <s v="COUNTY"/>
    <x v="174"/>
    <s v="913981"/>
    <n v="29.84"/>
    <n v="29.84"/>
    <x v="4"/>
    <d v="2017-01-23T00:00:00"/>
    <x v="9"/>
    <n v="5784030"/>
    <m/>
    <m/>
  </r>
  <r>
    <s v="COUNTY"/>
    <x v="174"/>
    <s v="913927"/>
    <n v="127.41"/>
    <n v="127.41"/>
    <x v="4"/>
    <d v="2017-01-24T00:00:00"/>
    <x v="9"/>
    <n v="5790000"/>
    <m/>
    <m/>
  </r>
  <r>
    <s v="COUNTY"/>
    <x v="174"/>
    <s v="913934"/>
    <n v="20.16"/>
    <n v="20.16"/>
    <x v="4"/>
    <d v="2017-01-24T00:00:00"/>
    <x v="9"/>
    <n v="5784030"/>
    <m/>
    <m/>
  </r>
  <r>
    <s v="COUNTY"/>
    <x v="174"/>
    <s v="913945"/>
    <n v="37.5"/>
    <n v="37.5"/>
    <x v="4"/>
    <d v="2017-01-25T00:00:00"/>
    <x v="9"/>
    <n v="5011598"/>
    <m/>
    <m/>
  </r>
  <r>
    <s v="SpokCity"/>
    <x v="174"/>
    <s v="913983"/>
    <n v="56.85"/>
    <n v="56.85"/>
    <x v="4"/>
    <d v="2017-01-25T00:00:00"/>
    <x v="9"/>
    <n v="5011587"/>
    <m/>
    <m/>
  </r>
  <r>
    <s v="SpokCity"/>
    <x v="174"/>
    <s v="913985"/>
    <n v="55.64"/>
    <n v="55.64"/>
    <x v="4"/>
    <d v="2017-01-25T00:00:00"/>
    <x v="9"/>
    <n v="5013208"/>
    <m/>
    <m/>
  </r>
  <r>
    <s v="SpokCity"/>
    <x v="174"/>
    <s v="914202"/>
    <n v="36.29"/>
    <n v="36.29"/>
    <x v="4"/>
    <d v="2017-01-26T00:00:00"/>
    <x v="9"/>
    <n v="5011587"/>
    <m/>
    <m/>
  </r>
  <r>
    <s v="SpokCity"/>
    <x v="174"/>
    <s v="914204"/>
    <n v="35.08"/>
    <n v="35.08"/>
    <x v="4"/>
    <d v="2017-01-26T00:00:00"/>
    <x v="9"/>
    <n v="5011587"/>
    <m/>
    <m/>
  </r>
  <r>
    <s v="COUNTY"/>
    <x v="174"/>
    <s v="914210"/>
    <n v="28.63"/>
    <n v="28.63"/>
    <x v="4"/>
    <d v="2017-01-26T00:00:00"/>
    <x v="9"/>
    <n v="5775740"/>
    <m/>
    <m/>
  </r>
  <r>
    <s v="SpokCity"/>
    <x v="174"/>
    <s v="914212"/>
    <n v="73.38"/>
    <n v="73.38"/>
    <x v="4"/>
    <d v="2017-01-26T00:00:00"/>
    <x v="9"/>
    <n v="5011587"/>
    <m/>
    <m/>
  </r>
  <r>
    <s v="COUNTY"/>
    <x v="174"/>
    <s v="914237"/>
    <n v="84.67"/>
    <n v="84.67"/>
    <x v="4"/>
    <d v="2017-01-27T00:00:00"/>
    <x v="9"/>
    <n v="5013643"/>
    <m/>
    <m/>
  </r>
  <r>
    <s v="SpokCity"/>
    <x v="174"/>
    <s v="914246"/>
    <n v="49.59"/>
    <n v="49.59"/>
    <x v="4"/>
    <d v="2017-01-27T00:00:00"/>
    <x v="9"/>
    <n v="5011587"/>
    <m/>
    <m/>
  </r>
  <r>
    <s v="SpokCity"/>
    <x v="174"/>
    <s v="914248"/>
    <n v="44.76"/>
    <n v="44.76"/>
    <x v="4"/>
    <d v="2017-01-27T00:00:00"/>
    <x v="9"/>
    <n v="5013208"/>
    <m/>
    <m/>
  </r>
  <r>
    <s v="COUNTY"/>
    <x v="174"/>
    <s v="915203"/>
    <n v="239.1"/>
    <n v="239.1"/>
    <x v="4"/>
    <d v="2017-01-30T00:00:00"/>
    <x v="9"/>
    <n v="5013798"/>
    <m/>
    <m/>
  </r>
  <r>
    <s v="SpokCity"/>
    <x v="174"/>
    <s v="916375"/>
    <n v="63.71"/>
    <n v="63.71"/>
    <x v="4"/>
    <d v="2017-01-31T00:00:00"/>
    <x v="9"/>
    <n v="5011587"/>
    <m/>
    <m/>
  </r>
  <r>
    <s v="SpokCity"/>
    <x v="174"/>
    <s v="916377"/>
    <n v="59.27"/>
    <n v="59.27"/>
    <x v="4"/>
    <d v="2017-01-31T00:00:00"/>
    <x v="9"/>
    <n v="5011587"/>
    <m/>
    <m/>
  </r>
  <r>
    <s v="SpokCity"/>
    <x v="174"/>
    <s v="916380"/>
    <n v="35.880000000000003"/>
    <n v="35.880000000000003"/>
    <x v="4"/>
    <d v="2017-01-31T00:00:00"/>
    <x v="9"/>
    <n v="5013208"/>
    <m/>
    <m/>
  </r>
  <r>
    <s v="COUNTY"/>
    <x v="174"/>
    <s v="918385"/>
    <n v="33.06"/>
    <n v="33.06"/>
    <x v="4"/>
    <d v="2017-02-01T00:00:00"/>
    <x v="10"/>
    <n v="5011598"/>
    <m/>
    <m/>
  </r>
  <r>
    <s v="COUNTY"/>
    <x v="174"/>
    <s v="922998"/>
    <n v="441.1"/>
    <n v="441.1"/>
    <x v="4"/>
    <d v="2017-02-01T00:00:00"/>
    <x v="10"/>
    <n v="5784200"/>
    <m/>
    <m/>
  </r>
  <r>
    <s v="SpokCity"/>
    <x v="174"/>
    <s v="919332"/>
    <n v="45.16"/>
    <n v="45.16"/>
    <x v="4"/>
    <d v="2017-02-02T00:00:00"/>
    <x v="10"/>
    <n v="5011587"/>
    <m/>
    <m/>
  </r>
  <r>
    <s v="COUNTY"/>
    <x v="174"/>
    <s v="919338"/>
    <n v="75.8"/>
    <n v="75.8"/>
    <x v="4"/>
    <d v="2017-02-02T00:00:00"/>
    <x v="10"/>
    <n v="5789950"/>
    <m/>
    <m/>
  </r>
  <r>
    <s v="SpokCity"/>
    <x v="174"/>
    <s v="919340"/>
    <n v="50.4"/>
    <n v="50.4"/>
    <x v="4"/>
    <d v="2017-02-02T00:00:00"/>
    <x v="10"/>
    <n v="5011587"/>
    <m/>
    <m/>
  </r>
  <r>
    <s v="SpokCity"/>
    <x v="174"/>
    <s v="919342"/>
    <n v="37.9"/>
    <n v="37.9"/>
    <x v="4"/>
    <d v="2017-02-02T00:00:00"/>
    <x v="10"/>
    <n v="5013208"/>
    <m/>
    <m/>
  </r>
  <r>
    <s v="COUNTY"/>
    <x v="174"/>
    <s v="919355"/>
    <n v="149.59"/>
    <n v="149.59"/>
    <x v="4"/>
    <d v="2017-02-03T00:00:00"/>
    <x v="10"/>
    <n v="5781160"/>
    <m/>
    <m/>
  </r>
  <r>
    <s v="SpokCity"/>
    <x v="174"/>
    <s v="919357"/>
    <n v="103.22"/>
    <n v="103.22"/>
    <x v="4"/>
    <d v="2017-02-03T00:00:00"/>
    <x v="10"/>
    <n v="5011587"/>
    <m/>
    <m/>
  </r>
  <r>
    <s v="COUNTY"/>
    <x v="174"/>
    <s v="919369"/>
    <n v="35.880000000000003"/>
    <n v="35.880000000000003"/>
    <x v="4"/>
    <d v="2017-02-03T00:00:00"/>
    <x v="10"/>
    <n v="5011598"/>
    <m/>
    <m/>
  </r>
  <r>
    <s v="SpokCity"/>
    <x v="174"/>
    <s v="919386"/>
    <n v="57.66"/>
    <n v="57.66"/>
    <x v="4"/>
    <d v="2017-02-06T00:00:00"/>
    <x v="10"/>
    <n v="5011587"/>
    <m/>
    <m/>
  </r>
  <r>
    <s v="SpokCity"/>
    <x v="174"/>
    <s v="919388"/>
    <n v="80.64"/>
    <n v="80.64"/>
    <x v="4"/>
    <d v="2017-02-06T00:00:00"/>
    <x v="10"/>
    <n v="5013208"/>
    <m/>
    <m/>
  </r>
  <r>
    <s v="SpokCity"/>
    <x v="174"/>
    <s v="919409"/>
    <n v="36.69"/>
    <n v="36.69"/>
    <x v="4"/>
    <d v="2017-02-07T00:00:00"/>
    <x v="10"/>
    <n v="5011587"/>
    <m/>
    <m/>
  </r>
  <r>
    <s v="SpokCity"/>
    <x v="174"/>
    <s v="919411"/>
    <n v="61.69"/>
    <n v="61.69"/>
    <x v="4"/>
    <d v="2017-02-07T00:00:00"/>
    <x v="10"/>
    <n v="5013208"/>
    <m/>
    <m/>
  </r>
  <r>
    <s v="SpokCity"/>
    <x v="174"/>
    <s v="919429"/>
    <n v="61.69"/>
    <n v="61.69"/>
    <x v="4"/>
    <d v="2017-02-08T00:00:00"/>
    <x v="10"/>
    <n v="5011587"/>
    <m/>
    <m/>
  </r>
  <r>
    <s v="COUNTY"/>
    <x v="174"/>
    <s v="919440"/>
    <n v="152.41"/>
    <n v="152.41"/>
    <x v="4"/>
    <d v="2017-02-08T00:00:00"/>
    <x v="10"/>
    <n v="5013798"/>
    <m/>
    <m/>
  </r>
  <r>
    <s v="SpokCity"/>
    <x v="174"/>
    <s v="919444"/>
    <n v="52.01"/>
    <n v="52.01"/>
    <x v="4"/>
    <d v="2017-02-08T00:00:00"/>
    <x v="10"/>
    <n v="5011587"/>
    <m/>
    <m/>
  </r>
  <r>
    <s v="SpokCity"/>
    <x v="174"/>
    <s v="919446"/>
    <n v="37.090000000000003"/>
    <n v="37.090000000000003"/>
    <x v="4"/>
    <d v="2017-02-08T00:00:00"/>
    <x v="10"/>
    <n v="5011587"/>
    <m/>
    <m/>
  </r>
  <r>
    <s v="SpokCity"/>
    <x v="174"/>
    <s v="919448"/>
    <n v="33.869999999999997"/>
    <n v="33.869999999999997"/>
    <x v="4"/>
    <d v="2017-02-08T00:00:00"/>
    <x v="10"/>
    <n v="5013208"/>
    <m/>
    <m/>
  </r>
  <r>
    <s v="COUNTY"/>
    <x v="174"/>
    <s v="919454"/>
    <n v="101.61"/>
    <n v="101.61"/>
    <x v="4"/>
    <d v="2017-02-09T00:00:00"/>
    <x v="10"/>
    <n v="5777930"/>
    <m/>
    <m/>
  </r>
  <r>
    <s v="SpokCity"/>
    <x v="174"/>
    <s v="919467"/>
    <n v="67.739999999999995"/>
    <n v="67.739999999999995"/>
    <x v="4"/>
    <d v="2017-02-09T00:00:00"/>
    <x v="10"/>
    <n v="5011587"/>
    <m/>
    <m/>
  </r>
  <r>
    <s v="SpokCity"/>
    <x v="174"/>
    <s v="919469"/>
    <n v="33.869999999999997"/>
    <n v="33.869999999999997"/>
    <x v="4"/>
    <d v="2017-02-09T00:00:00"/>
    <x v="10"/>
    <n v="5013208"/>
    <m/>
    <m/>
  </r>
  <r>
    <s v="COUNTY"/>
    <x v="174"/>
    <s v="919481"/>
    <n v="124.19"/>
    <n v="124.19"/>
    <x v="4"/>
    <d v="2017-02-10T00:00:00"/>
    <x v="10"/>
    <n v="5781160"/>
    <m/>
    <m/>
  </r>
  <r>
    <s v="COUNTY"/>
    <x v="174"/>
    <s v="919494"/>
    <n v="35.880000000000003"/>
    <n v="35.880000000000003"/>
    <x v="4"/>
    <d v="2017-02-10T00:00:00"/>
    <x v="10"/>
    <n v="5011598"/>
    <m/>
    <m/>
  </r>
  <r>
    <s v="SpokCity"/>
    <x v="174"/>
    <s v="919496"/>
    <n v="43.95"/>
    <n v="43.95"/>
    <x v="4"/>
    <d v="2017-02-10T00:00:00"/>
    <x v="10"/>
    <n v="5011587"/>
    <m/>
    <m/>
  </r>
  <r>
    <s v="SpokCity"/>
    <x v="174"/>
    <s v="920913"/>
    <n v="55.24"/>
    <n v="55.24"/>
    <x v="4"/>
    <d v="2017-02-13T00:00:00"/>
    <x v="10"/>
    <n v="5013208"/>
    <m/>
    <m/>
  </r>
  <r>
    <s v="COUNTY"/>
    <x v="174"/>
    <s v="920973"/>
    <n v="212.49"/>
    <n v="212.49"/>
    <x v="4"/>
    <d v="2017-02-13T00:00:00"/>
    <x v="10"/>
    <n v="5011601"/>
    <m/>
    <m/>
  </r>
  <r>
    <s v="COUNTY"/>
    <x v="174"/>
    <s v="920975"/>
    <n v="95.16"/>
    <n v="95.16"/>
    <x v="4"/>
    <d v="2017-02-13T00:00:00"/>
    <x v="10"/>
    <n v="5768280"/>
    <m/>
    <m/>
  </r>
  <r>
    <s v="COUNTY"/>
    <x v="174"/>
    <s v="920977"/>
    <n v="29.03"/>
    <n v="29.03"/>
    <x v="4"/>
    <d v="2017-02-13T00:00:00"/>
    <x v="10"/>
    <n v="5788750"/>
    <m/>
    <m/>
  </r>
  <r>
    <s v="SpokCity"/>
    <x v="174"/>
    <s v="920979"/>
    <n v="90.72"/>
    <n v="90.72"/>
    <x v="4"/>
    <d v="2017-02-13T00:00:00"/>
    <x v="10"/>
    <n v="5011587"/>
    <m/>
    <m/>
  </r>
  <r>
    <s v="SpokCity"/>
    <x v="174"/>
    <s v="920981"/>
    <n v="35.880000000000003"/>
    <n v="35.880000000000003"/>
    <x v="4"/>
    <d v="2017-02-13T00:00:00"/>
    <x v="10"/>
    <n v="5011587"/>
    <m/>
    <m/>
  </r>
  <r>
    <s v="COUNTY"/>
    <x v="174"/>
    <s v="920986"/>
    <n v="304.82"/>
    <n v="304.82"/>
    <x v="4"/>
    <d v="2017-02-14T00:00:00"/>
    <x v="10"/>
    <n v="5781160"/>
    <m/>
    <m/>
  </r>
  <r>
    <s v="COUNTY"/>
    <x v="174"/>
    <s v="920988"/>
    <n v="414.49"/>
    <n v="414.49"/>
    <x v="4"/>
    <d v="2017-02-14T00:00:00"/>
    <x v="10"/>
    <n v="5788610"/>
    <m/>
    <m/>
  </r>
  <r>
    <s v="SpokCity"/>
    <x v="174"/>
    <s v="921005"/>
    <n v="56.85"/>
    <n v="56.85"/>
    <x v="4"/>
    <d v="2017-02-14T00:00:00"/>
    <x v="10"/>
    <n v="5011587"/>
    <m/>
    <m/>
  </r>
  <r>
    <s v="COUNTY"/>
    <x v="174"/>
    <s v="921030"/>
    <n v="65.319999999999993"/>
    <n v="65.319999999999993"/>
    <x v="4"/>
    <d v="2017-02-15T00:00:00"/>
    <x v="10"/>
    <n v="5777930"/>
    <m/>
    <m/>
  </r>
  <r>
    <s v="SpokCity"/>
    <x v="174"/>
    <s v="921036"/>
    <n v="46.77"/>
    <n v="46.77"/>
    <x v="4"/>
    <d v="2017-02-15T00:00:00"/>
    <x v="10"/>
    <n v="5011587"/>
    <m/>
    <m/>
  </r>
  <r>
    <s v="SpokCity"/>
    <x v="174"/>
    <s v="921046"/>
    <n v="52.82"/>
    <n v="52.82"/>
    <x v="4"/>
    <d v="2017-02-15T00:00:00"/>
    <x v="10"/>
    <n v="5011587"/>
    <m/>
    <m/>
  </r>
  <r>
    <s v="SpokCity"/>
    <x v="174"/>
    <s v="921048"/>
    <n v="70.16"/>
    <n v="70.16"/>
    <x v="4"/>
    <d v="2017-02-15T00:00:00"/>
    <x v="10"/>
    <n v="5013208"/>
    <m/>
    <m/>
  </r>
  <r>
    <s v="SpokCity"/>
    <x v="174"/>
    <s v="921059"/>
    <n v="25.8"/>
    <n v="25.8"/>
    <x v="4"/>
    <d v="2017-02-16T00:00:00"/>
    <x v="10"/>
    <n v="5013208"/>
    <m/>
    <m/>
  </r>
  <r>
    <s v="SpokCity"/>
    <x v="174"/>
    <s v="921061"/>
    <n v="71.37"/>
    <n v="71.37"/>
    <x v="4"/>
    <d v="2017-02-16T00:00:00"/>
    <x v="10"/>
    <n v="5011587"/>
    <m/>
    <m/>
  </r>
  <r>
    <s v="SpokCity"/>
    <x v="174"/>
    <s v="921063"/>
    <n v="48.38"/>
    <n v="48.38"/>
    <x v="4"/>
    <d v="2017-02-16T00:00:00"/>
    <x v="10"/>
    <n v="5011587"/>
    <m/>
    <m/>
  </r>
  <r>
    <s v="COUNTY"/>
    <x v="174"/>
    <s v="921090"/>
    <n v="73.38"/>
    <n v="73.38"/>
    <x v="4"/>
    <d v="2017-02-17T00:00:00"/>
    <x v="10"/>
    <n v="5777930"/>
    <m/>
    <m/>
  </r>
  <r>
    <s v="COUNTY"/>
    <x v="174"/>
    <s v="921092"/>
    <n v="232.24"/>
    <n v="232.24"/>
    <x v="4"/>
    <d v="2017-02-17T00:00:00"/>
    <x v="10"/>
    <n v="5013798"/>
    <m/>
    <m/>
  </r>
  <r>
    <s v="SpokCity"/>
    <x v="174"/>
    <s v="921096"/>
    <n v="60.08"/>
    <n v="60.08"/>
    <x v="4"/>
    <d v="2017-02-17T00:00:00"/>
    <x v="10"/>
    <n v="5011587"/>
    <m/>
    <m/>
  </r>
  <r>
    <s v="SpokCity"/>
    <x v="174"/>
    <s v="922447"/>
    <n v="62.5"/>
    <n v="62.5"/>
    <x v="4"/>
    <d v="2017-02-20T00:00:00"/>
    <x v="10"/>
    <n v="5011587"/>
    <m/>
    <m/>
  </r>
  <r>
    <s v="SpokCity"/>
    <x v="174"/>
    <s v="922451"/>
    <n v="66.930000000000007"/>
    <n v="66.930000000000007"/>
    <x v="4"/>
    <d v="2017-02-20T00:00:00"/>
    <x v="10"/>
    <n v="5011587"/>
    <m/>
    <m/>
  </r>
  <r>
    <s v="SpokCity"/>
    <x v="174"/>
    <s v="922453"/>
    <n v="70.56"/>
    <n v="70.56"/>
    <x v="4"/>
    <d v="2017-02-20T00:00:00"/>
    <x v="10"/>
    <n v="5013208"/>
    <m/>
    <m/>
  </r>
  <r>
    <s v="COUNTY"/>
    <x v="174"/>
    <s v="922908"/>
    <n v="79.430000000000007"/>
    <n v="79.430000000000007"/>
    <x v="4"/>
    <d v="2017-02-21T00:00:00"/>
    <x v="10"/>
    <n v="5777930"/>
    <m/>
    <m/>
  </r>
  <r>
    <s v="COUNTY"/>
    <x v="174"/>
    <s v="922910"/>
    <n v="113.7"/>
    <n v="113.7"/>
    <x v="4"/>
    <d v="2017-02-21T00:00:00"/>
    <x v="10"/>
    <n v="5748600"/>
    <m/>
    <m/>
  </r>
  <r>
    <s v="SpokCity"/>
    <x v="174"/>
    <s v="922912"/>
    <n v="41.13"/>
    <n v="41.13"/>
    <x v="4"/>
    <d v="2017-02-21T00:00:00"/>
    <x v="10"/>
    <n v="5011587"/>
    <m/>
    <m/>
  </r>
  <r>
    <s v="COUNTY"/>
    <x v="174"/>
    <s v="922980"/>
    <n v="265.70999999999998"/>
    <n v="265.70999999999998"/>
    <x v="4"/>
    <d v="2017-02-21T00:00:00"/>
    <x v="10"/>
    <n v="5781160"/>
    <m/>
    <m/>
  </r>
  <r>
    <s v="COUNTY"/>
    <x v="174"/>
    <s v="922983"/>
    <n v="46.37"/>
    <n v="46.37"/>
    <x v="4"/>
    <d v="2017-02-21T00:00:00"/>
    <x v="10"/>
    <n v="5788750"/>
    <m/>
    <m/>
  </r>
  <r>
    <s v="COUNTY"/>
    <x v="174"/>
    <s v="923630"/>
    <n v="66.53"/>
    <n v="66.53"/>
    <x v="4"/>
    <d v="2017-02-22T00:00:00"/>
    <x v="10"/>
    <n v="5011598"/>
    <m/>
    <m/>
  </r>
  <r>
    <s v="SpokCity"/>
    <x v="174"/>
    <s v="923634"/>
    <n v="28.63"/>
    <n v="28.63"/>
    <x v="4"/>
    <d v="2017-02-22T00:00:00"/>
    <x v="10"/>
    <n v="5011587"/>
    <m/>
    <m/>
  </r>
  <r>
    <s v="SpokCity"/>
    <x v="174"/>
    <s v="923684"/>
    <n v="37.5"/>
    <n v="37.5"/>
    <x v="4"/>
    <d v="2017-02-23T00:00:00"/>
    <x v="10"/>
    <n v="5011587"/>
    <m/>
    <m/>
  </r>
  <r>
    <s v="SpokCity"/>
    <x v="174"/>
    <s v="923686"/>
    <n v="36.29"/>
    <n v="36.29"/>
    <x v="4"/>
    <d v="2017-02-23T00:00:00"/>
    <x v="10"/>
    <n v="5011587"/>
    <m/>
    <m/>
  </r>
  <r>
    <s v="COUNTY"/>
    <x v="174"/>
    <s v="923945"/>
    <n v="60.48"/>
    <n v="60.48"/>
    <x v="4"/>
    <d v="2017-02-24T00:00:00"/>
    <x v="10"/>
    <n v="5777930"/>
    <m/>
    <m/>
  </r>
  <r>
    <s v="SpokCity"/>
    <x v="174"/>
    <s v="923947"/>
    <n v="49.59"/>
    <n v="49.59"/>
    <x v="4"/>
    <d v="2017-02-24T00:00:00"/>
    <x v="10"/>
    <n v="5013208"/>
    <m/>
    <m/>
  </r>
  <r>
    <s v="COUNTY"/>
    <x v="174"/>
    <s v="923965"/>
    <n v="68.95"/>
    <n v="68.95"/>
    <x v="4"/>
    <d v="2017-02-24T00:00:00"/>
    <x v="10"/>
    <n v="5013643"/>
    <m/>
    <m/>
  </r>
  <r>
    <s v="COUNTY"/>
    <x v="174"/>
    <s v="925139"/>
    <n v="20.56"/>
    <n v="20.56"/>
    <x v="4"/>
    <d v="2017-02-27T00:00:00"/>
    <x v="10"/>
    <n v="5788750"/>
    <m/>
    <m/>
  </r>
  <r>
    <s v="COUNTY"/>
    <x v="174"/>
    <s v="925141"/>
    <n v="30.64"/>
    <n v="30.64"/>
    <x v="4"/>
    <d v="2017-02-27T00:00:00"/>
    <x v="10"/>
    <n v="5789950"/>
    <m/>
    <m/>
  </r>
  <r>
    <s v="COUNTY"/>
    <x v="174"/>
    <s v="925143"/>
    <n v="70.16"/>
    <n v="70.16"/>
    <x v="4"/>
    <d v="2017-02-27T00:00:00"/>
    <x v="10"/>
    <n v="5768280"/>
    <m/>
    <m/>
  </r>
  <r>
    <s v="SpokCity"/>
    <x v="174"/>
    <s v="925780"/>
    <n v="45.96"/>
    <n v="45.96"/>
    <x v="4"/>
    <d v="2017-02-27T00:00:00"/>
    <x v="10"/>
    <n v="5011587"/>
    <m/>
    <m/>
  </r>
  <r>
    <s v="SpokCity"/>
    <x v="174"/>
    <s v="925801"/>
    <n v="45.96"/>
    <n v="45.96"/>
    <x v="4"/>
    <d v="2017-02-27T00:00:00"/>
    <x v="10"/>
    <n v="5013208"/>
    <m/>
    <m/>
  </r>
  <r>
    <s v="SpokCity"/>
    <x v="174"/>
    <s v="926349"/>
    <n v="73.38"/>
    <n v="73.38"/>
    <x v="4"/>
    <d v="2017-02-28T00:00:00"/>
    <x v="10"/>
    <n v="5011587"/>
    <m/>
    <m/>
  </r>
  <r>
    <s v="COUNTY"/>
    <x v="174"/>
    <s v="926389"/>
    <n v="47.58"/>
    <n v="47.58"/>
    <x v="4"/>
    <d v="2017-02-28T00:00:00"/>
    <x v="10"/>
    <n v="5011598"/>
    <m/>
    <m/>
  </r>
  <r>
    <s v="SpokCity"/>
    <x v="174"/>
    <s v="926397"/>
    <n v="155.63999999999999"/>
    <n v="155.63999999999999"/>
    <x v="4"/>
    <d v="2017-02-28T00:00:00"/>
    <x v="10"/>
    <n v="5011587"/>
    <m/>
    <m/>
  </r>
  <r>
    <s v="SpokCity"/>
    <x v="174"/>
    <s v="926404"/>
    <n v="44.76"/>
    <n v="44.76"/>
    <x v="4"/>
    <d v="2017-02-28T00:00:00"/>
    <x v="10"/>
    <n v="5013208"/>
    <m/>
    <m/>
  </r>
  <r>
    <s v="SpokCity"/>
    <x v="174"/>
    <s v="926409"/>
    <n v="26.61"/>
    <n v="26.61"/>
    <x v="4"/>
    <d v="2017-02-28T00:00:00"/>
    <x v="10"/>
    <n v="5013208"/>
    <m/>
    <m/>
  </r>
  <r>
    <s v="COUNTY"/>
    <x v="174"/>
    <s v="928898"/>
    <n v="34.270000000000003"/>
    <n v="34.270000000000003"/>
    <x v="4"/>
    <d v="2017-03-01T00:00:00"/>
    <x v="11"/>
    <n v="5011598"/>
    <m/>
    <m/>
  </r>
  <r>
    <s v="COUNTY"/>
    <x v="174"/>
    <s v="928902"/>
    <n v="104.03"/>
    <n v="104.03"/>
    <x v="4"/>
    <d v="2017-03-01T00:00:00"/>
    <x v="11"/>
    <n v="5790390"/>
    <m/>
    <m/>
  </r>
  <r>
    <s v="SpokCity"/>
    <x v="174"/>
    <s v="928949"/>
    <n v="40.72"/>
    <n v="40.72"/>
    <x v="4"/>
    <d v="2017-03-02T00:00:00"/>
    <x v="11"/>
    <n v="5013208"/>
    <m/>
    <m/>
  </r>
  <r>
    <s v="SpokCity"/>
    <x v="174"/>
    <s v="929375"/>
    <n v="58.06"/>
    <n v="58.06"/>
    <x v="4"/>
    <d v="2017-03-02T00:00:00"/>
    <x v="11"/>
    <n v="5013208"/>
    <m/>
    <m/>
  </r>
  <r>
    <s v="SpokCity"/>
    <x v="174"/>
    <s v="929377"/>
    <n v="28.22"/>
    <n v="28.22"/>
    <x v="4"/>
    <d v="2017-03-03T00:00:00"/>
    <x v="11"/>
    <n v="5013208"/>
    <m/>
    <m/>
  </r>
  <r>
    <s v="COUNTY"/>
    <x v="174"/>
    <s v="932311"/>
    <n v="118.94"/>
    <n v="118.94"/>
    <x v="4"/>
    <d v="2017-03-06T00:00:00"/>
    <x v="11"/>
    <n v="5789950"/>
    <m/>
    <m/>
  </r>
  <r>
    <s v="COUNTY"/>
    <x v="174"/>
    <s v="932313"/>
    <n v="122.98"/>
    <n v="122.98"/>
    <x v="4"/>
    <d v="2017-03-06T00:00:00"/>
    <x v="11"/>
    <n v="5781160"/>
    <m/>
    <m/>
  </r>
  <r>
    <s v="SpokCity"/>
    <x v="174"/>
    <s v="932315"/>
    <n v="87.9"/>
    <n v="87.9"/>
    <x v="4"/>
    <d v="2017-03-06T00:00:00"/>
    <x v="11"/>
    <n v="5011587"/>
    <m/>
    <m/>
  </r>
  <r>
    <s v="SpokCity"/>
    <x v="174"/>
    <s v="932317"/>
    <n v="35.479999999999997"/>
    <n v="35.479999999999997"/>
    <x v="4"/>
    <d v="2017-03-06T00:00:00"/>
    <x v="11"/>
    <n v="5011587"/>
    <m/>
    <m/>
  </r>
  <r>
    <s v="SpokCity"/>
    <x v="174"/>
    <s v="932319"/>
    <n v="53.63"/>
    <n v="53.63"/>
    <x v="4"/>
    <d v="2017-03-06T00:00:00"/>
    <x v="11"/>
    <n v="5011587"/>
    <m/>
    <m/>
  </r>
  <r>
    <s v="SpokCity"/>
    <x v="174"/>
    <s v="928946"/>
    <n v="47.58"/>
    <n v="47.58"/>
    <x v="4"/>
    <d v="2017-03-07T00:00:00"/>
    <x v="11"/>
    <n v="5011587"/>
    <m/>
    <m/>
  </r>
  <r>
    <s v="COUNTY"/>
    <x v="174"/>
    <s v="931598"/>
    <n v="103.62"/>
    <n v="103.62"/>
    <x v="4"/>
    <d v="2017-03-07T00:00:00"/>
    <x v="11"/>
    <n v="5777930"/>
    <m/>
    <m/>
  </r>
  <r>
    <s v="SpokCity"/>
    <x v="174"/>
    <s v="931600"/>
    <n v="34.68"/>
    <n v="34.68"/>
    <x v="4"/>
    <d v="2017-03-07T00:00:00"/>
    <x v="11"/>
    <n v="5011587"/>
    <m/>
    <m/>
  </r>
  <r>
    <s v="SpokCity"/>
    <x v="174"/>
    <s v="931602"/>
    <n v="60.08"/>
    <n v="60.08"/>
    <x v="4"/>
    <d v="2017-03-07T00:00:00"/>
    <x v="11"/>
    <n v="5013208"/>
    <m/>
    <m/>
  </r>
  <r>
    <s v="COUNTY"/>
    <x v="174"/>
    <s v="931616"/>
    <n v="10.48"/>
    <n v="10.48"/>
    <x v="4"/>
    <d v="2017-03-07T00:00:00"/>
    <x v="11"/>
    <n v="5781160"/>
    <m/>
    <m/>
  </r>
  <r>
    <s v="COUNTY"/>
    <x v="174"/>
    <s v="931964"/>
    <n v="182.65"/>
    <n v="182.65"/>
    <x v="4"/>
    <d v="2017-03-08T00:00:00"/>
    <x v="11"/>
    <n v="5775740"/>
    <m/>
    <m/>
  </r>
  <r>
    <s v="COUNTY"/>
    <x v="174"/>
    <s v="931970"/>
    <n v="33.06"/>
    <n v="33.06"/>
    <x v="4"/>
    <d v="2017-03-08T00:00:00"/>
    <x v="11"/>
    <n v="5011598"/>
    <m/>
    <m/>
  </r>
  <r>
    <s v="COUNTY"/>
    <x v="174"/>
    <s v="931972"/>
    <n v="33.06"/>
    <n v="33.06"/>
    <x v="4"/>
    <d v="2017-03-08T00:00:00"/>
    <x v="11"/>
    <n v="5011598"/>
    <m/>
    <m/>
  </r>
  <r>
    <s v="SpokCity"/>
    <x v="174"/>
    <s v="931987"/>
    <n v="69.349999999999994"/>
    <n v="69.349999999999994"/>
    <x v="4"/>
    <d v="2017-03-09T00:00:00"/>
    <x v="11"/>
    <n v="5011587"/>
    <m/>
    <m/>
  </r>
  <r>
    <s v="SpokCity"/>
    <x v="174"/>
    <s v="932008"/>
    <n v="41.93"/>
    <n v="41.93"/>
    <x v="4"/>
    <d v="2017-03-09T00:00:00"/>
    <x v="11"/>
    <n v="5011587"/>
    <m/>
    <m/>
  </r>
  <r>
    <s v="SpokCity"/>
    <x v="174"/>
    <s v="932011"/>
    <n v="33.06"/>
    <n v="33.06"/>
    <x v="4"/>
    <d v="2017-03-09T00:00:00"/>
    <x v="11"/>
    <n v="5013208"/>
    <m/>
    <m/>
  </r>
  <r>
    <s v="COUNTY"/>
    <x v="174"/>
    <s v="932047"/>
    <n v="106.85"/>
    <n v="106.85"/>
    <x v="4"/>
    <d v="2017-03-10T00:00:00"/>
    <x v="11"/>
    <n v="5775740"/>
    <m/>
    <m/>
  </r>
  <r>
    <s v="SpokCity"/>
    <x v="174"/>
    <s v="932069"/>
    <n v="65.72"/>
    <n v="65.72"/>
    <x v="4"/>
    <d v="2017-03-10T00:00:00"/>
    <x v="11"/>
    <n v="5013208"/>
    <m/>
    <m/>
  </r>
  <r>
    <s v="SpokCity"/>
    <x v="174"/>
    <s v="934964"/>
    <n v="58.87"/>
    <n v="58.87"/>
    <x v="4"/>
    <d v="2017-03-13T00:00:00"/>
    <x v="11"/>
    <n v="5011587"/>
    <m/>
    <m/>
  </r>
  <r>
    <s v="SpokCity"/>
    <x v="174"/>
    <s v="934967"/>
    <n v="60.08"/>
    <n v="60.08"/>
    <x v="4"/>
    <d v="2017-03-13T00:00:00"/>
    <x v="11"/>
    <n v="5013208"/>
    <m/>
    <m/>
  </r>
  <r>
    <s v="SpokCity"/>
    <x v="174"/>
    <s v="934969"/>
    <n v="66.53"/>
    <n v="66.53"/>
    <x v="4"/>
    <d v="2017-03-13T00:00:00"/>
    <x v="11"/>
    <n v="5013208"/>
    <m/>
    <m/>
  </r>
  <r>
    <s v="SpokCity"/>
    <x v="174"/>
    <s v="935010"/>
    <n v="64.510000000000005"/>
    <n v="64.510000000000005"/>
    <x v="4"/>
    <d v="2017-03-13T00:00:00"/>
    <x v="11"/>
    <n v="5011587"/>
    <m/>
    <m/>
  </r>
  <r>
    <s v="COUNTY"/>
    <x v="174"/>
    <s v="935019"/>
    <n v="98.78"/>
    <n v="98.78"/>
    <x v="4"/>
    <d v="2017-03-14T00:00:00"/>
    <x v="11"/>
    <n v="5790230"/>
    <m/>
    <m/>
  </r>
  <r>
    <s v="SpokCity"/>
    <x v="174"/>
    <s v="935021"/>
    <n v="47.98"/>
    <n v="47.98"/>
    <x v="4"/>
    <d v="2017-03-14T00:00:00"/>
    <x v="11"/>
    <n v="5011587"/>
    <m/>
    <m/>
  </r>
  <r>
    <s v="COUNTY"/>
    <x v="174"/>
    <s v="935040"/>
    <n v="202"/>
    <n v="202"/>
    <x v="4"/>
    <d v="2017-03-15T00:00:00"/>
    <x v="11"/>
    <n v="5781160"/>
    <m/>
    <m/>
  </r>
  <r>
    <s v="COUNTY"/>
    <x v="174"/>
    <s v="935042"/>
    <n v="48.38"/>
    <n v="48.38"/>
    <x v="4"/>
    <d v="2017-03-15T00:00:00"/>
    <x v="11"/>
    <n v="5011598"/>
    <m/>
    <m/>
  </r>
  <r>
    <s v="SpokCity"/>
    <x v="174"/>
    <s v="935045"/>
    <n v="45.96"/>
    <n v="45.96"/>
    <x v="4"/>
    <d v="2017-03-15T00:00:00"/>
    <x v="11"/>
    <n v="5011587"/>
    <m/>
    <m/>
  </r>
  <r>
    <s v="SpokCity"/>
    <x v="174"/>
    <s v="935064"/>
    <n v="57.25"/>
    <n v="57.25"/>
    <x v="4"/>
    <d v="2017-03-16T00:00:00"/>
    <x v="11"/>
    <n v="5013208"/>
    <m/>
    <m/>
  </r>
  <r>
    <s v="SpokCity"/>
    <x v="174"/>
    <s v="935070"/>
    <n v="49.59"/>
    <n v="49.59"/>
    <x v="4"/>
    <d v="2017-03-16T00:00:00"/>
    <x v="11"/>
    <n v="5011587"/>
    <m/>
    <m/>
  </r>
  <r>
    <s v="SpokCity"/>
    <x v="174"/>
    <s v="935078"/>
    <n v="87.49"/>
    <n v="87.49"/>
    <x v="4"/>
    <d v="2017-03-17T00:00:00"/>
    <x v="11"/>
    <n v="5011587"/>
    <m/>
    <m/>
  </r>
  <r>
    <s v="SpokCity"/>
    <x v="174"/>
    <s v="935119"/>
    <n v="62.5"/>
    <n v="62.5"/>
    <x v="4"/>
    <d v="2017-03-17T00:00:00"/>
    <x v="11"/>
    <n v="5011587"/>
    <m/>
    <m/>
  </r>
  <r>
    <s v="COUNTY"/>
    <x v="174"/>
    <s v="935100"/>
    <n v="75"/>
    <n v="75"/>
    <x v="4"/>
    <d v="2017-03-20T00:00:00"/>
    <x v="11"/>
    <n v="5791140"/>
    <m/>
    <m/>
  </r>
  <r>
    <s v="SpokCity"/>
    <x v="174"/>
    <s v="935123"/>
    <n v="50.4"/>
    <n v="50.4"/>
    <x v="4"/>
    <d v="2017-03-20T00:00:00"/>
    <x v="11"/>
    <n v="5011587"/>
    <m/>
    <m/>
  </r>
  <r>
    <s v="SpokCity"/>
    <x v="174"/>
    <s v="935125"/>
    <n v="67.739999999999995"/>
    <n v="67.739999999999995"/>
    <x v="4"/>
    <d v="2017-03-20T00:00:00"/>
    <x v="11"/>
    <n v="5013208"/>
    <m/>
    <m/>
  </r>
  <r>
    <s v="SpokCity"/>
    <x v="174"/>
    <s v="935127"/>
    <n v="39.11"/>
    <n v="39.11"/>
    <x v="4"/>
    <d v="2017-03-20T00:00:00"/>
    <x v="11"/>
    <n v="5013208"/>
    <m/>
    <m/>
  </r>
  <r>
    <s v="COUNTY"/>
    <x v="174"/>
    <s v="935137"/>
    <n v="95.16"/>
    <n v="95.16"/>
    <x v="4"/>
    <d v="2017-03-21T00:00:00"/>
    <x v="11"/>
    <n v="5781160"/>
    <m/>
    <m/>
  </r>
  <r>
    <s v="COUNTY"/>
    <x v="174"/>
    <s v="935139"/>
    <n v="50"/>
    <n v="50"/>
    <x v="4"/>
    <d v="2017-03-21T00:00:00"/>
    <x v="11"/>
    <n v="5011598"/>
    <m/>
    <m/>
  </r>
  <r>
    <s v="COUNTY"/>
    <x v="174"/>
    <s v="935147"/>
    <n v="64.510000000000005"/>
    <n v="64.510000000000005"/>
    <x v="4"/>
    <d v="2017-03-21T00:00:00"/>
    <x v="11"/>
    <n v="5791140"/>
    <m/>
    <m/>
  </r>
  <r>
    <s v="COUNTY"/>
    <x v="174"/>
    <s v="939976"/>
    <n v="139.51"/>
    <n v="139.51"/>
    <x v="4"/>
    <d v="2017-03-21T00:00:00"/>
    <x v="11"/>
    <n v="5746150"/>
    <m/>
    <m/>
  </r>
  <r>
    <s v="COUNTY"/>
    <x v="174"/>
    <s v="935159"/>
    <n v="63.3"/>
    <n v="63.3"/>
    <x v="4"/>
    <d v="2017-03-22T00:00:00"/>
    <x v="11"/>
    <n v="5781160"/>
    <m/>
    <m/>
  </r>
  <r>
    <s v="SpokCity"/>
    <x v="174"/>
    <s v="935161"/>
    <n v="75.400000000000006"/>
    <n v="75.400000000000006"/>
    <x v="4"/>
    <d v="2017-03-22T00:00:00"/>
    <x v="11"/>
    <n v="5011587"/>
    <m/>
    <m/>
  </r>
  <r>
    <s v="COUNTY"/>
    <x v="174"/>
    <s v="935166"/>
    <n v="31.45"/>
    <n v="31.45"/>
    <x v="4"/>
    <d v="2017-03-22T00:00:00"/>
    <x v="11"/>
    <n v="5011598"/>
    <m/>
    <m/>
  </r>
  <r>
    <s v="SpokCity"/>
    <x v="174"/>
    <s v="935168"/>
    <n v="128.22"/>
    <n v="128.22"/>
    <x v="4"/>
    <d v="2017-03-22T00:00:00"/>
    <x v="11"/>
    <n v="5011587"/>
    <m/>
    <m/>
  </r>
  <r>
    <s v="SpokCity"/>
    <x v="174"/>
    <s v="936658"/>
    <n v="58.87"/>
    <n v="58.87"/>
    <x v="4"/>
    <d v="2017-03-23T00:00:00"/>
    <x v="11"/>
    <n v="5013208"/>
    <m/>
    <m/>
  </r>
  <r>
    <s v="SpokCity"/>
    <x v="174"/>
    <s v="936695"/>
    <n v="41.13"/>
    <n v="41.13"/>
    <x v="4"/>
    <d v="2017-03-23T00:00:00"/>
    <x v="11"/>
    <n v="5011587"/>
    <m/>
    <m/>
  </r>
  <r>
    <s v="SpokCity"/>
    <x v="174"/>
    <s v="936698"/>
    <n v="61.69"/>
    <n v="61.69"/>
    <x v="4"/>
    <d v="2017-03-23T00:00:00"/>
    <x v="11"/>
    <n v="5011587"/>
    <m/>
    <m/>
  </r>
  <r>
    <s v="COUNTY"/>
    <x v="174"/>
    <s v="936716"/>
    <n v="55.64"/>
    <n v="55.64"/>
    <x v="4"/>
    <d v="2017-03-24T00:00:00"/>
    <x v="11"/>
    <n v="5787180"/>
    <m/>
    <m/>
  </r>
  <r>
    <s v="COUNTY"/>
    <x v="174"/>
    <s v="936767"/>
    <n v="167.73"/>
    <n v="167.73"/>
    <x v="4"/>
    <d v="2017-03-24T00:00:00"/>
    <x v="11"/>
    <n v="5013798"/>
    <m/>
    <m/>
  </r>
  <r>
    <s v="SpokCity"/>
    <x v="174"/>
    <s v="938920"/>
    <n v="54.03"/>
    <n v="54.03"/>
    <x v="4"/>
    <d v="2017-03-27T00:00:00"/>
    <x v="11"/>
    <n v="5013208"/>
    <m/>
    <m/>
  </r>
  <r>
    <s v="COUNTY"/>
    <x v="174"/>
    <s v="938976"/>
    <n v="68.540000000000006"/>
    <n v="68.540000000000006"/>
    <x v="4"/>
    <d v="2017-03-27T00:00:00"/>
    <x v="11"/>
    <n v="5768280"/>
    <m/>
    <m/>
  </r>
  <r>
    <s v="COUNTY"/>
    <x v="174"/>
    <s v="938990"/>
    <n v="59.67"/>
    <n v="59.67"/>
    <x v="4"/>
    <d v="2017-03-28T00:00:00"/>
    <x v="11"/>
    <n v="5011598"/>
    <m/>
    <m/>
  </r>
  <r>
    <s v="COUNTY"/>
    <x v="174"/>
    <s v="939002"/>
    <n v="170.55"/>
    <n v="170.55"/>
    <x v="4"/>
    <d v="2017-03-28T00:00:00"/>
    <x v="11"/>
    <n v="5791480"/>
    <m/>
    <m/>
  </r>
  <r>
    <s v="SpokCity"/>
    <x v="174"/>
    <s v="939013"/>
    <n v="41.53"/>
    <n v="41.53"/>
    <x v="4"/>
    <d v="2017-03-29T00:00:00"/>
    <x v="11"/>
    <n v="5011587"/>
    <m/>
    <m/>
  </r>
  <r>
    <s v="SpokCity"/>
    <x v="174"/>
    <s v="939015"/>
    <n v="39.11"/>
    <n v="39.11"/>
    <x v="4"/>
    <d v="2017-03-29T00:00:00"/>
    <x v="11"/>
    <n v="5013208"/>
    <m/>
    <m/>
  </r>
  <r>
    <s v="COUNTY"/>
    <x v="174"/>
    <s v="939024"/>
    <n v="84.67"/>
    <n v="84.67"/>
    <x v="4"/>
    <d v="2017-03-29T00:00:00"/>
    <x v="11"/>
    <n v="5781160"/>
    <m/>
    <m/>
  </r>
  <r>
    <s v="COUNTY"/>
    <x v="174"/>
    <s v="939028"/>
    <n v="28.22"/>
    <n v="28.22"/>
    <x v="4"/>
    <d v="2017-03-29T00:00:00"/>
    <x v="11"/>
    <n v="5011598"/>
    <m/>
    <m/>
  </r>
  <r>
    <s v="COUNTY"/>
    <x v="174"/>
    <s v="939137"/>
    <n v="58.87"/>
    <n v="58.87"/>
    <x v="4"/>
    <d v="2017-03-30T00:00:00"/>
    <x v="11"/>
    <n v="5790390"/>
    <m/>
    <m/>
  </r>
  <r>
    <s v="COUNTY"/>
    <x v="174"/>
    <s v="939151"/>
    <n v="147.16999999999999"/>
    <n v="147.16999999999999"/>
    <x v="4"/>
    <d v="2017-03-30T00:00:00"/>
    <x v="11"/>
    <n v="5748600"/>
    <m/>
    <m/>
  </r>
  <r>
    <s v="SpokCity"/>
    <x v="174"/>
    <s v="939153"/>
    <n v="69.349999999999994"/>
    <n v="69.349999999999994"/>
    <x v="4"/>
    <d v="2017-03-30T00:00:00"/>
    <x v="11"/>
    <n v="5013208"/>
    <m/>
    <m/>
  </r>
  <r>
    <s v="SpokCity"/>
    <x v="174"/>
    <s v="939167"/>
    <n v="69.75"/>
    <n v="69.75"/>
    <x v="4"/>
    <d v="2017-03-30T00:00:00"/>
    <x v="11"/>
    <n v="5011587"/>
    <m/>
    <m/>
  </r>
  <r>
    <s v="SpokCity"/>
    <x v="174"/>
    <s v="939296"/>
    <n v="125.4"/>
    <n v="125.4"/>
    <x v="4"/>
    <d v="2017-03-31T00:00:00"/>
    <x v="11"/>
    <n v="5011587"/>
    <m/>
    <m/>
  </r>
  <r>
    <s v="COUNTY"/>
    <x v="174"/>
    <s v="939320"/>
    <n v="100.4"/>
    <n v="100.4"/>
    <x v="4"/>
    <d v="2017-03-31T00:00:00"/>
    <x v="11"/>
    <n v="5012106"/>
    <m/>
    <m/>
  </r>
  <r>
    <s v="SpokCity"/>
    <x v="174"/>
    <s v="939322"/>
    <n v="34.270000000000003"/>
    <n v="34.270000000000003"/>
    <x v="4"/>
    <d v="2017-03-31T00:00:00"/>
    <x v="11"/>
    <n v="5013208"/>
    <m/>
    <m/>
  </r>
  <r>
    <s v="COUNTY"/>
    <x v="174"/>
    <s v="939909"/>
    <n v="173.78"/>
    <n v="173.78"/>
    <x v="4"/>
    <d v="2017-03-31T00:00:00"/>
    <x v="11"/>
    <n v="5012106"/>
    <m/>
    <m/>
  </r>
  <r>
    <s v="COUNTY"/>
    <x v="175"/>
    <s v="824277"/>
    <n v="165.5"/>
    <n v="165.5"/>
    <x v="4"/>
    <d v="2016-07-15T00:00:00"/>
    <x v="3"/>
    <n v="5781050"/>
    <m/>
    <m/>
  </r>
  <r>
    <s v="COUNTY"/>
    <x v="175"/>
    <s v="854796"/>
    <n v="76.319999999999993"/>
    <n v="76.319999999999993"/>
    <x v="4"/>
    <d v="2016-09-19T00:00:00"/>
    <x v="5"/>
    <n v="5718410"/>
    <m/>
    <m/>
  </r>
  <r>
    <s v="COUNTY"/>
    <x v="176"/>
    <s v="861497"/>
    <n v="264.35000000000002"/>
    <n v="264.35000000000002"/>
    <x v="4"/>
    <d v="2016-09-30T00:00:00"/>
    <x v="5"/>
    <n v="5777930"/>
    <m/>
    <m/>
  </r>
  <r>
    <s v="COUNTY"/>
    <x v="176"/>
    <s v="0"/>
    <n v="-0.23"/>
    <n v="0.23"/>
    <x v="4"/>
    <d v="2017-02-10T00:00:00"/>
    <x v="10"/>
    <n v="5785050"/>
    <m/>
    <m/>
  </r>
  <r>
    <s v="COUNTY"/>
    <x v="177"/>
    <s v="782352"/>
    <n v="62.16"/>
    <n v="62.16"/>
    <x v="4"/>
    <d v="2016-04-01T00:00:00"/>
    <x v="0"/>
    <n v="5777930"/>
    <m/>
    <m/>
  </r>
  <r>
    <s v="COUNTY"/>
    <x v="177"/>
    <s v="782354"/>
    <n v="83.23"/>
    <n v="83.23"/>
    <x v="4"/>
    <d v="2016-04-01T00:00:00"/>
    <x v="0"/>
    <n v="5013420"/>
    <m/>
    <m/>
  </r>
  <r>
    <s v="COUNTY"/>
    <x v="177"/>
    <s v="782359"/>
    <n v="397.21"/>
    <n v="397.21"/>
    <x v="4"/>
    <d v="2016-04-01T00:00:00"/>
    <x v="0"/>
    <n v="5014191"/>
    <m/>
    <m/>
  </r>
  <r>
    <s v="SpokCity"/>
    <x v="177"/>
    <s v="782361"/>
    <n v="127.49"/>
    <n v="127.49"/>
    <x v="4"/>
    <d v="2016-04-01T00:00:00"/>
    <x v="0"/>
    <n v="5011576"/>
    <m/>
    <m/>
  </r>
  <r>
    <s v="COUNTY"/>
    <x v="177"/>
    <s v="782365"/>
    <n v="96.93"/>
    <n v="96.93"/>
    <x v="4"/>
    <d v="2016-04-01T00:00:00"/>
    <x v="0"/>
    <n v="5011581"/>
    <m/>
    <m/>
  </r>
  <r>
    <s v="COUNTY"/>
    <x v="177"/>
    <s v="782368"/>
    <n v="163.31"/>
    <n v="163.31"/>
    <x v="4"/>
    <d v="2016-04-01T00:00:00"/>
    <x v="0"/>
    <n v="5011575"/>
    <m/>
    <m/>
  </r>
  <r>
    <s v="COUNTY"/>
    <x v="177"/>
    <s v="782382"/>
    <n v="52.68"/>
    <n v="52.68"/>
    <x v="4"/>
    <d v="2016-04-04T00:00:00"/>
    <x v="0"/>
    <n v="5777930"/>
    <m/>
    <m/>
  </r>
  <r>
    <s v="COUNTY"/>
    <x v="177"/>
    <s v="782384"/>
    <n v="335.04"/>
    <n v="335.04"/>
    <x v="4"/>
    <d v="2016-04-04T00:00:00"/>
    <x v="0"/>
    <n v="5759740"/>
    <m/>
    <m/>
  </r>
  <r>
    <s v="COUNTY"/>
    <x v="177"/>
    <s v="782387"/>
    <n v="170.68"/>
    <n v="170.68"/>
    <x v="4"/>
    <d v="2016-04-04T00:00:00"/>
    <x v="0"/>
    <n v="5011582"/>
    <m/>
    <m/>
  </r>
  <r>
    <s v="COUNTY"/>
    <x v="177"/>
    <s v="782390"/>
    <n v="430.92"/>
    <n v="430.92"/>
    <x v="4"/>
    <d v="2016-04-04T00:00:00"/>
    <x v="0"/>
    <n v="5011577"/>
    <m/>
    <m/>
  </r>
  <r>
    <s v="COUNTY"/>
    <x v="177"/>
    <s v="782392"/>
    <n v="69.540000000000006"/>
    <n v="69.540000000000006"/>
    <x v="4"/>
    <d v="2016-04-04T00:00:00"/>
    <x v="0"/>
    <n v="5011581"/>
    <m/>
    <m/>
  </r>
  <r>
    <s v="AWH"/>
    <x v="177"/>
    <s v="782401"/>
    <n v="993.54"/>
    <n v="993.54"/>
    <x v="4"/>
    <d v="2016-04-04T00:00:00"/>
    <x v="0"/>
    <n v="5012682"/>
    <m/>
    <m/>
  </r>
  <r>
    <s v="COUNTY"/>
    <x v="177"/>
    <s v="782403"/>
    <n v="210.72"/>
    <n v="210.72"/>
    <x v="4"/>
    <d v="2016-04-04T00:00:00"/>
    <x v="0"/>
    <n v="5771980"/>
    <m/>
    <m/>
  </r>
  <r>
    <s v="COUNTY"/>
    <x v="177"/>
    <s v="783931"/>
    <n v="-71.64"/>
    <n v="71.64"/>
    <x v="4"/>
    <d v="2016-04-04T00:00:00"/>
    <x v="0"/>
    <n v="5777930"/>
    <m/>
    <m/>
  </r>
  <r>
    <s v="COUNTY"/>
    <x v="177"/>
    <s v="782356"/>
    <n v="644.79999999999995"/>
    <n v="644.79999999999995"/>
    <x v="4"/>
    <d v="2016-04-05T00:00:00"/>
    <x v="0"/>
    <n v="5011614"/>
    <m/>
    <m/>
  </r>
  <r>
    <s v="COUNTY"/>
    <x v="177"/>
    <s v="782416"/>
    <n v="177"/>
    <n v="177"/>
    <x v="4"/>
    <d v="2016-04-05T00:00:00"/>
    <x v="0"/>
    <n v="5708310"/>
    <m/>
    <m/>
  </r>
  <r>
    <s v="COUNTY"/>
    <x v="177"/>
    <s v="782419"/>
    <n v="170.68"/>
    <n v="170.68"/>
    <x v="4"/>
    <d v="2016-04-05T00:00:00"/>
    <x v="0"/>
    <n v="5729870"/>
    <m/>
    <m/>
  </r>
  <r>
    <s v="COUNTY"/>
    <x v="177"/>
    <s v="782422"/>
    <n v="391.94"/>
    <n v="391.94"/>
    <x v="4"/>
    <d v="2016-04-05T00:00:00"/>
    <x v="0"/>
    <n v="5732040"/>
    <m/>
    <m/>
  </r>
  <r>
    <s v="COUNTY"/>
    <x v="177"/>
    <s v="782434"/>
    <n v="208.61"/>
    <n v="208.61"/>
    <x v="4"/>
    <d v="2016-04-05T00:00:00"/>
    <x v="0"/>
    <n v="5011579"/>
    <m/>
    <m/>
  </r>
  <r>
    <s v="COUNTY"/>
    <x v="177"/>
    <s v="782436"/>
    <n v="87.45"/>
    <n v="87.45"/>
    <x v="4"/>
    <d v="2016-04-05T00:00:00"/>
    <x v="0"/>
    <n v="5011605"/>
    <m/>
    <m/>
  </r>
  <r>
    <s v="COUNTY"/>
    <x v="177"/>
    <s v="782438"/>
    <n v="76.91"/>
    <n v="76.91"/>
    <x v="4"/>
    <d v="2016-04-05T00:00:00"/>
    <x v="0"/>
    <n v="5777930"/>
    <m/>
    <m/>
  </r>
  <r>
    <s v="COUNTY"/>
    <x v="177"/>
    <s v="782441"/>
    <n v="480.44"/>
    <n v="480.44"/>
    <x v="4"/>
    <d v="2016-04-05T00:00:00"/>
    <x v="0"/>
    <n v="5011614"/>
    <m/>
    <m/>
  </r>
  <r>
    <s v="COUNTY"/>
    <x v="177"/>
    <s v="782443"/>
    <n v="824.97"/>
    <n v="824.97"/>
    <x v="4"/>
    <d v="2016-04-05T00:00:00"/>
    <x v="0"/>
    <n v="5011614"/>
    <m/>
    <m/>
  </r>
  <r>
    <s v="SpokCity"/>
    <x v="177"/>
    <s v="782449"/>
    <n v="164.36"/>
    <n v="164.36"/>
    <x v="4"/>
    <d v="2016-04-06T00:00:00"/>
    <x v="0"/>
    <n v="5011580"/>
    <m/>
    <m/>
  </r>
  <r>
    <s v="COUNTY"/>
    <x v="177"/>
    <s v="782452"/>
    <n v="285.52999999999997"/>
    <n v="285.52999999999997"/>
    <x v="4"/>
    <d v="2016-04-06T00:00:00"/>
    <x v="0"/>
    <n v="5011625"/>
    <m/>
    <m/>
  </r>
  <r>
    <s v="COUNTY"/>
    <x v="177"/>
    <s v="782454"/>
    <n v="21.07"/>
    <n v="21.07"/>
    <x v="4"/>
    <d v="2016-04-06T00:00:00"/>
    <x v="0"/>
    <n v="5011581"/>
    <m/>
    <m/>
  </r>
  <r>
    <s v="COUNTY"/>
    <x v="177"/>
    <s v="782456"/>
    <n v="28.45"/>
    <n v="28.45"/>
    <x v="4"/>
    <d v="2016-04-06T00:00:00"/>
    <x v="0"/>
    <n v="5777930"/>
    <m/>
    <m/>
  </r>
  <r>
    <s v="COUNTY"/>
    <x v="177"/>
    <s v="782474"/>
    <n v="87"/>
    <n v="87"/>
    <x v="4"/>
    <d v="2016-04-07T00:00:00"/>
    <x v="0"/>
    <n v="5010721"/>
    <m/>
    <m/>
  </r>
  <r>
    <s v="SpokCity"/>
    <x v="177"/>
    <s v="782481"/>
    <n v="71.64"/>
    <n v="71.64"/>
    <x v="4"/>
    <d v="2016-04-07T00:00:00"/>
    <x v="0"/>
    <n v="5011587"/>
    <m/>
    <m/>
  </r>
  <r>
    <s v="COUNTY"/>
    <x v="177"/>
    <s v="782484"/>
    <n v="50.57"/>
    <n v="50.57"/>
    <x v="4"/>
    <d v="2016-04-07T00:00:00"/>
    <x v="0"/>
    <n v="5708310"/>
    <m/>
    <m/>
  </r>
  <r>
    <s v="COUNTY"/>
    <x v="177"/>
    <s v="782486"/>
    <n v="72.7"/>
    <n v="72.7"/>
    <x v="4"/>
    <d v="2016-04-07T00:00:00"/>
    <x v="0"/>
    <n v="5777930"/>
    <m/>
    <m/>
  </r>
  <r>
    <s v="COUNTY"/>
    <x v="177"/>
    <s v="782489"/>
    <n v="419.33"/>
    <n v="419.33"/>
    <x v="4"/>
    <d v="2016-04-07T00:00:00"/>
    <x v="0"/>
    <n v="5011572"/>
    <m/>
    <m/>
  </r>
  <r>
    <s v="COUNTY"/>
    <x v="177"/>
    <s v="782492"/>
    <n v="297.12"/>
    <n v="297.12"/>
    <x v="4"/>
    <d v="2016-04-07T00:00:00"/>
    <x v="0"/>
    <n v="5011577"/>
    <m/>
    <m/>
  </r>
  <r>
    <s v="COUNTY"/>
    <x v="177"/>
    <s v="782499"/>
    <n v="44.25"/>
    <n v="44.25"/>
    <x v="4"/>
    <d v="2016-04-08T00:00:00"/>
    <x v="0"/>
    <n v="5011581"/>
    <m/>
    <m/>
  </r>
  <r>
    <s v="COUNTY"/>
    <x v="177"/>
    <s v="782501"/>
    <n v="165.42"/>
    <n v="165.42"/>
    <x v="4"/>
    <d v="2016-04-08T00:00:00"/>
    <x v="0"/>
    <n v="5010592"/>
    <m/>
    <m/>
  </r>
  <r>
    <s v="COUNTY"/>
    <x v="177"/>
    <s v="782504"/>
    <n v="161.19999999999999"/>
    <n v="161.19999999999999"/>
    <x v="4"/>
    <d v="2016-04-08T00:00:00"/>
    <x v="0"/>
    <n v="5011575"/>
    <m/>
    <m/>
  </r>
  <r>
    <s v="COUNTY"/>
    <x v="177"/>
    <s v="782516"/>
    <n v="209.67"/>
    <n v="209.67"/>
    <x v="4"/>
    <d v="2016-04-08T00:00:00"/>
    <x v="0"/>
    <n v="5011604"/>
    <m/>
    <m/>
  </r>
  <r>
    <s v="COUNTY"/>
    <x v="177"/>
    <s v="782518"/>
    <n v="68.48"/>
    <n v="68.48"/>
    <x v="4"/>
    <d v="2016-04-08T00:00:00"/>
    <x v="0"/>
    <n v="5013420"/>
    <m/>
    <m/>
  </r>
  <r>
    <s v="COUNTY"/>
    <x v="177"/>
    <s v="782520"/>
    <n v="64.27"/>
    <n v="64.27"/>
    <x v="4"/>
    <d v="2016-04-08T00:00:00"/>
    <x v="0"/>
    <n v="5777930"/>
    <m/>
    <m/>
  </r>
  <r>
    <s v="COUNTY"/>
    <x v="177"/>
    <s v="782522"/>
    <n v="153.83000000000001"/>
    <n v="153.83000000000001"/>
    <x v="4"/>
    <d v="2016-04-08T00:00:00"/>
    <x v="0"/>
    <n v="5011584"/>
    <m/>
    <m/>
  </r>
  <r>
    <s v="COUNTY"/>
    <x v="177"/>
    <s v="782524"/>
    <n v="237.06"/>
    <n v="237.06"/>
    <x v="4"/>
    <d v="2016-04-08T00:00:00"/>
    <x v="0"/>
    <n v="5763970"/>
    <m/>
    <m/>
  </r>
  <r>
    <s v="COUNTY"/>
    <x v="177"/>
    <s v="782527"/>
    <n v="714.34"/>
    <n v="714.34"/>
    <x v="4"/>
    <d v="2016-04-08T00:00:00"/>
    <x v="0"/>
    <n v="5011614"/>
    <m/>
    <m/>
  </r>
  <r>
    <s v="COUNTY"/>
    <x v="177"/>
    <s v="785304"/>
    <n v="391.94"/>
    <n v="391.94"/>
    <x v="4"/>
    <d v="2016-04-11T00:00:00"/>
    <x v="0"/>
    <n v="5011577"/>
    <m/>
    <m/>
  </r>
  <r>
    <s v="COUNTY"/>
    <x v="177"/>
    <s v="785313"/>
    <n v="75.86"/>
    <n v="75.86"/>
    <x v="4"/>
    <d v="2016-04-11T00:00:00"/>
    <x v="0"/>
    <n v="5777930"/>
    <m/>
    <m/>
  </r>
  <r>
    <s v="COUNTY"/>
    <x v="177"/>
    <s v="785327"/>
    <n v="54.79"/>
    <n v="54.79"/>
    <x v="4"/>
    <d v="2016-04-11T00:00:00"/>
    <x v="0"/>
    <n v="5011581"/>
    <m/>
    <m/>
  </r>
  <r>
    <s v="COUNTY"/>
    <x v="177"/>
    <s v="785329"/>
    <n v="253.92"/>
    <n v="253.92"/>
    <x v="4"/>
    <d v="2016-04-11T00:00:00"/>
    <x v="0"/>
    <n v="5759740"/>
    <m/>
    <m/>
  </r>
  <r>
    <s v="COUNTY"/>
    <x v="177"/>
    <s v="785332"/>
    <n v="177"/>
    <n v="177"/>
    <x v="4"/>
    <d v="2016-04-11T00:00:00"/>
    <x v="0"/>
    <n v="5011582"/>
    <m/>
    <m/>
  </r>
  <r>
    <s v="AWH"/>
    <x v="177"/>
    <s v="785375"/>
    <n v="819.7"/>
    <n v="819.7"/>
    <x v="4"/>
    <d v="2016-04-11T00:00:00"/>
    <x v="0"/>
    <n v="5011595"/>
    <m/>
    <m/>
  </r>
  <r>
    <s v="COUNTY"/>
    <x v="177"/>
    <s v="785404"/>
    <n v="183.33"/>
    <n v="183.33"/>
    <x v="4"/>
    <d v="2016-04-12T00:00:00"/>
    <x v="0"/>
    <n v="5708310"/>
    <m/>
    <m/>
  </r>
  <r>
    <s v="COUNTY"/>
    <x v="177"/>
    <s v="785407"/>
    <n v="556.29999999999995"/>
    <n v="556.29999999999995"/>
    <x v="4"/>
    <d v="2016-04-12T00:00:00"/>
    <x v="0"/>
    <n v="5011614"/>
    <m/>
    <m/>
  </r>
  <r>
    <s v="COUNTY"/>
    <x v="177"/>
    <s v="785409"/>
    <n v="206.51"/>
    <n v="206.51"/>
    <x v="4"/>
    <d v="2016-04-12T00:00:00"/>
    <x v="0"/>
    <n v="5011571"/>
    <m/>
    <m/>
  </r>
  <r>
    <s v="COUNTY"/>
    <x v="177"/>
    <s v="785417"/>
    <n v="392.99"/>
    <n v="392.99"/>
    <x v="4"/>
    <d v="2016-04-12T00:00:00"/>
    <x v="0"/>
    <n v="5732040"/>
    <m/>
    <m/>
  </r>
  <r>
    <s v="COUNTY"/>
    <x v="177"/>
    <s v="785430"/>
    <n v="42.14"/>
    <n v="42.14"/>
    <x v="4"/>
    <d v="2016-04-12T00:00:00"/>
    <x v="0"/>
    <n v="5777930"/>
    <m/>
    <m/>
  </r>
  <r>
    <s v="COUNTY"/>
    <x v="177"/>
    <s v="785439"/>
    <n v="87.45"/>
    <n v="87.45"/>
    <x v="4"/>
    <d v="2016-04-12T00:00:00"/>
    <x v="0"/>
    <n v="5011605"/>
    <m/>
    <m/>
  </r>
  <r>
    <s v="COUNTY"/>
    <x v="177"/>
    <s v="785443"/>
    <n v="257.08"/>
    <n v="257.08"/>
    <x v="4"/>
    <d v="2016-04-12T00:00:00"/>
    <x v="0"/>
    <n v="5011579"/>
    <m/>
    <m/>
  </r>
  <r>
    <s v="COUNTY"/>
    <x v="177"/>
    <s v="785447"/>
    <n v="266.56"/>
    <n v="266.56"/>
    <x v="4"/>
    <d v="2016-04-12T00:00:00"/>
    <x v="0"/>
    <n v="5011603"/>
    <m/>
    <m/>
  </r>
  <r>
    <s v="SpokCity"/>
    <x v="177"/>
    <s v="785449"/>
    <n v="168.58"/>
    <n v="168.58"/>
    <x v="4"/>
    <d v="2016-04-12T00:00:00"/>
    <x v="0"/>
    <n v="5011576"/>
    <m/>
    <m/>
  </r>
  <r>
    <s v="COUNTY"/>
    <x v="177"/>
    <s v="785482"/>
    <n v="581.59"/>
    <n v="581.59"/>
    <x v="4"/>
    <d v="2016-04-13T00:00:00"/>
    <x v="0"/>
    <n v="5011614"/>
    <m/>
    <m/>
  </r>
  <r>
    <s v="COUNTY"/>
    <x v="177"/>
    <s v="785484"/>
    <n v="46.36"/>
    <n v="46.36"/>
    <x v="4"/>
    <d v="2016-04-13T00:00:00"/>
    <x v="0"/>
    <n v="5777930"/>
    <m/>
    <m/>
  </r>
  <r>
    <s v="SpokCity"/>
    <x v="177"/>
    <s v="785523"/>
    <n v="89.56"/>
    <n v="89.56"/>
    <x v="4"/>
    <d v="2016-04-13T00:00:00"/>
    <x v="0"/>
    <n v="5011587"/>
    <m/>
    <m/>
  </r>
  <r>
    <s v="COUNTY"/>
    <x v="177"/>
    <s v="785541"/>
    <n v="28.45"/>
    <n v="28.45"/>
    <x v="4"/>
    <d v="2016-04-13T00:00:00"/>
    <x v="0"/>
    <n v="5011581"/>
    <m/>
    <m/>
  </r>
  <r>
    <s v="COUNTY"/>
    <x v="177"/>
    <s v="785543"/>
    <n v="108.52"/>
    <n v="108.52"/>
    <x v="4"/>
    <d v="2016-04-13T00:00:00"/>
    <x v="0"/>
    <n v="5768280"/>
    <m/>
    <m/>
  </r>
  <r>
    <s v="SpokCity"/>
    <x v="177"/>
    <s v="786555"/>
    <n v="217.04"/>
    <n v="217.04"/>
    <x v="4"/>
    <d v="2016-04-13T00:00:00"/>
    <x v="0"/>
    <n v="5011580"/>
    <m/>
    <m/>
  </r>
  <r>
    <s v="COUNTY"/>
    <x v="177"/>
    <s v="786573"/>
    <n v="110.63"/>
    <n v="110.63"/>
    <x v="4"/>
    <d v="2016-04-14T00:00:00"/>
    <x v="0"/>
    <n v="5011573"/>
    <m/>
    <m/>
  </r>
  <r>
    <s v="COUNTY"/>
    <x v="177"/>
    <s v="786575"/>
    <n v="142.24"/>
    <n v="142.24"/>
    <x v="4"/>
    <d v="2016-04-14T00:00:00"/>
    <x v="0"/>
    <n v="5749230"/>
    <m/>
    <m/>
  </r>
  <r>
    <s v="COUNTY"/>
    <x v="177"/>
    <s v="786616"/>
    <n v="48.47"/>
    <n v="48.47"/>
    <x v="4"/>
    <d v="2016-04-14T00:00:00"/>
    <x v="0"/>
    <n v="5777930"/>
    <m/>
    <m/>
  </r>
  <r>
    <s v="COUNTY"/>
    <x v="177"/>
    <s v="786623"/>
    <n v="154.88"/>
    <n v="154.88"/>
    <x v="4"/>
    <d v="2016-04-14T00:00:00"/>
    <x v="0"/>
    <n v="5708310"/>
    <m/>
    <m/>
  </r>
  <r>
    <s v="COUNTY"/>
    <x v="177"/>
    <s v="786626"/>
    <n v="463.58"/>
    <n v="463.58"/>
    <x v="4"/>
    <d v="2016-04-14T00:00:00"/>
    <x v="0"/>
    <n v="5011572"/>
    <m/>
    <m/>
  </r>
  <r>
    <s v="COUNTY"/>
    <x v="177"/>
    <s v="786629"/>
    <n v="302.38"/>
    <n v="302.38"/>
    <x v="4"/>
    <d v="2016-04-14T00:00:00"/>
    <x v="0"/>
    <n v="5011577"/>
    <m/>
    <m/>
  </r>
  <r>
    <s v="COUNTY"/>
    <x v="177"/>
    <s v="786749"/>
    <n v="82.18"/>
    <n v="82.18"/>
    <x v="4"/>
    <d v="2016-04-15T00:00:00"/>
    <x v="0"/>
    <n v="5011581"/>
    <m/>
    <m/>
  </r>
  <r>
    <s v="COUNTY"/>
    <x v="177"/>
    <s v="786753"/>
    <n v="832.34"/>
    <n v="832.34"/>
    <x v="4"/>
    <d v="2016-04-15T00:00:00"/>
    <x v="0"/>
    <n v="5011614"/>
    <m/>
    <m/>
  </r>
  <r>
    <s v="COUNTY"/>
    <x v="177"/>
    <s v="786757"/>
    <n v="172.79"/>
    <n v="172.79"/>
    <x v="4"/>
    <d v="2016-04-15T00:00:00"/>
    <x v="0"/>
    <n v="5011575"/>
    <m/>
    <m/>
  </r>
  <r>
    <s v="SpokCity"/>
    <x v="177"/>
    <s v="786794"/>
    <n v="310.81"/>
    <n v="310.81"/>
    <x v="4"/>
    <d v="2016-04-15T00:00:00"/>
    <x v="0"/>
    <n v="5011576"/>
    <m/>
    <m/>
  </r>
  <r>
    <s v="COUNTY"/>
    <x v="177"/>
    <s v="786796"/>
    <n v="63.22"/>
    <n v="63.22"/>
    <x v="4"/>
    <d v="2016-04-15T00:00:00"/>
    <x v="0"/>
    <n v="5777930"/>
    <m/>
    <m/>
  </r>
  <r>
    <s v="COUNTY"/>
    <x v="177"/>
    <s v="786798"/>
    <n v="62.16"/>
    <n v="62.16"/>
    <x v="4"/>
    <d v="2016-04-15T00:00:00"/>
    <x v="0"/>
    <n v="5013420"/>
    <m/>
    <m/>
  </r>
  <r>
    <s v="COUNTY"/>
    <x v="177"/>
    <s v="786906"/>
    <n v="186.49"/>
    <n v="186.49"/>
    <x v="4"/>
    <d v="2016-04-18T00:00:00"/>
    <x v="0"/>
    <n v="5011582"/>
    <m/>
    <m/>
  </r>
  <r>
    <s v="COUNTY"/>
    <x v="177"/>
    <s v="786909"/>
    <n v="16.12"/>
    <n v="16.12"/>
    <x v="4"/>
    <d v="2016-04-18T00:00:00"/>
    <x v="0"/>
    <n v="5011581"/>
    <m/>
    <m/>
  </r>
  <r>
    <s v="COUNTY"/>
    <x v="177"/>
    <s v="786938"/>
    <n v="414.06"/>
    <n v="414.06"/>
    <x v="4"/>
    <d v="2016-04-18T00:00:00"/>
    <x v="0"/>
    <n v="5011577"/>
    <m/>
    <m/>
  </r>
  <r>
    <s v="COUNTY"/>
    <x v="177"/>
    <s v="786943"/>
    <n v="85.34"/>
    <n v="85.34"/>
    <x v="4"/>
    <d v="2016-04-18T00:00:00"/>
    <x v="0"/>
    <n v="5777930"/>
    <m/>
    <m/>
  </r>
  <r>
    <s v="COUNTY"/>
    <x v="177"/>
    <s v="786950"/>
    <n v="319.24"/>
    <n v="319.24"/>
    <x v="4"/>
    <d v="2016-04-18T00:00:00"/>
    <x v="0"/>
    <n v="5759740"/>
    <m/>
    <m/>
  </r>
  <r>
    <s v="COUNTY"/>
    <x v="177"/>
    <s v="786986"/>
    <n v="264.45"/>
    <n v="264.45"/>
    <x v="4"/>
    <d v="2016-04-19T00:00:00"/>
    <x v="0"/>
    <n v="5708310"/>
    <m/>
    <m/>
  </r>
  <r>
    <s v="COUNTY"/>
    <x v="177"/>
    <s v="786989"/>
    <n v="521.53"/>
    <n v="521.53"/>
    <x v="4"/>
    <d v="2016-04-19T00:00:00"/>
    <x v="0"/>
    <n v="5016742"/>
    <m/>
    <m/>
  </r>
  <r>
    <s v="COUNTY"/>
    <x v="177"/>
    <s v="786992"/>
    <n v="376.14"/>
    <n v="376.14"/>
    <x v="4"/>
    <d v="2016-04-19T00:00:00"/>
    <x v="0"/>
    <n v="5732040"/>
    <m/>
    <m/>
  </r>
  <r>
    <s v="COUNTY"/>
    <x v="177"/>
    <s v="786995"/>
    <n v="146.44999999999999"/>
    <n v="146.44999999999999"/>
    <x v="4"/>
    <d v="2016-04-19T00:00:00"/>
    <x v="0"/>
    <n v="5729870"/>
    <m/>
    <m/>
  </r>
  <r>
    <s v="COUNTY"/>
    <x v="177"/>
    <s v="787016"/>
    <n v="575.27"/>
    <n v="575.27"/>
    <x v="4"/>
    <d v="2016-04-19T00:00:00"/>
    <x v="0"/>
    <n v="5011614"/>
    <m/>
    <m/>
  </r>
  <r>
    <s v="COUNTY"/>
    <x v="177"/>
    <s v="787018"/>
    <n v="48.47"/>
    <n v="48.47"/>
    <x v="4"/>
    <d v="2016-04-19T00:00:00"/>
    <x v="0"/>
    <n v="5777930"/>
    <m/>
    <m/>
  </r>
  <r>
    <s v="COUNTY"/>
    <x v="177"/>
    <s v="787020"/>
    <n v="149.61000000000001"/>
    <n v="149.61000000000001"/>
    <x v="4"/>
    <d v="2016-04-19T00:00:00"/>
    <x v="0"/>
    <n v="5011584"/>
    <m/>
    <m/>
  </r>
  <r>
    <s v="COUNTY"/>
    <x v="177"/>
    <s v="787022"/>
    <n v="308.7"/>
    <n v="308.7"/>
    <x v="4"/>
    <d v="2016-04-19T00:00:00"/>
    <x v="0"/>
    <n v="5011579"/>
    <m/>
    <m/>
  </r>
  <r>
    <s v="COUNTY"/>
    <x v="177"/>
    <s v="788164"/>
    <n v="280.26"/>
    <n v="280.26"/>
    <x v="4"/>
    <d v="2016-04-20T00:00:00"/>
    <x v="0"/>
    <n v="5011604"/>
    <m/>
    <m/>
  </r>
  <r>
    <s v="COUNTY"/>
    <x v="177"/>
    <s v="788166"/>
    <n v="146.44999999999999"/>
    <n v="146.44999999999999"/>
    <x v="4"/>
    <d v="2016-04-20T00:00:00"/>
    <x v="0"/>
    <n v="5011581"/>
    <m/>
    <m/>
  </r>
  <r>
    <s v="SpokCity"/>
    <x v="177"/>
    <s v="788179"/>
    <n v="165.42"/>
    <n v="165.42"/>
    <x v="4"/>
    <d v="2016-04-20T00:00:00"/>
    <x v="0"/>
    <n v="5011580"/>
    <m/>
    <m/>
  </r>
  <r>
    <s v="COUNTY"/>
    <x v="177"/>
    <s v="788182"/>
    <n v="323.45999999999998"/>
    <n v="323.45999999999998"/>
    <x v="4"/>
    <d v="2016-04-20T00:00:00"/>
    <x v="0"/>
    <n v="5011625"/>
    <m/>
    <m/>
  </r>
  <r>
    <s v="COUNTY"/>
    <x v="177"/>
    <s v="788207"/>
    <n v="307.64999999999998"/>
    <n v="307.64999999999998"/>
    <x v="4"/>
    <d v="2016-04-21T00:00:00"/>
    <x v="0"/>
    <n v="5011577"/>
    <m/>
    <m/>
  </r>
  <r>
    <s v="COUNTY"/>
    <x v="177"/>
    <s v="788210"/>
    <n v="356.12"/>
    <n v="356.12"/>
    <x v="4"/>
    <d v="2016-04-21T00:00:00"/>
    <x v="0"/>
    <n v="5011572"/>
    <m/>
    <m/>
  </r>
  <r>
    <s v="SpokCity"/>
    <x v="177"/>
    <s v="788212"/>
    <n v="624.78"/>
    <n v="624.78"/>
    <x v="4"/>
    <d v="2016-04-21T00:00:00"/>
    <x v="0"/>
    <n v="5011576"/>
    <m/>
    <m/>
  </r>
  <r>
    <s v="COUNTY"/>
    <x v="177"/>
    <s v="788216"/>
    <n v="85.34"/>
    <n v="85.34"/>
    <x v="4"/>
    <d v="2016-04-21T00:00:00"/>
    <x v="0"/>
    <n v="5011605"/>
    <m/>
    <m/>
  </r>
  <r>
    <s v="COUNTY"/>
    <x v="177"/>
    <s v="788304"/>
    <n v="180.17"/>
    <n v="180.17"/>
    <x v="4"/>
    <d v="2016-04-21T00:00:00"/>
    <x v="0"/>
    <n v="5011579"/>
    <m/>
    <m/>
  </r>
  <r>
    <s v="COUNTY"/>
    <x v="177"/>
    <s v="788307"/>
    <n v="90.61"/>
    <n v="90.61"/>
    <x v="4"/>
    <d v="2016-04-21T00:00:00"/>
    <x v="0"/>
    <n v="5708310"/>
    <m/>
    <m/>
  </r>
  <r>
    <s v="SpokCity"/>
    <x v="177"/>
    <s v="788329"/>
    <n v="385.62"/>
    <n v="385.62"/>
    <x v="4"/>
    <d v="2016-04-22T00:00:00"/>
    <x v="0"/>
    <n v="5011576"/>
    <m/>
    <m/>
  </r>
  <r>
    <s v="COUNTY"/>
    <x v="177"/>
    <s v="788332"/>
    <n v="305.54000000000002"/>
    <n v="305.54000000000002"/>
    <x v="4"/>
    <d v="2016-04-22T00:00:00"/>
    <x v="0"/>
    <n v="5014191"/>
    <m/>
    <m/>
  </r>
  <r>
    <s v="COUNTY"/>
    <x v="177"/>
    <s v="788335"/>
    <n v="153.83000000000001"/>
    <n v="153.83000000000001"/>
    <x v="4"/>
    <d v="2016-04-22T00:00:00"/>
    <x v="0"/>
    <n v="5011575"/>
    <m/>
    <m/>
  </r>
  <r>
    <s v="SpokCity"/>
    <x v="177"/>
    <s v="788337"/>
    <n v="80.069999999999993"/>
    <n v="80.069999999999993"/>
    <x v="4"/>
    <d v="2016-04-22T00:00:00"/>
    <x v="0"/>
    <n v="5011587"/>
    <m/>
    <m/>
  </r>
  <r>
    <s v="COUNTY"/>
    <x v="177"/>
    <s v="788345"/>
    <n v="761.75"/>
    <n v="761.75"/>
    <x v="4"/>
    <d v="2016-04-22T00:00:00"/>
    <x v="0"/>
    <n v="5011614"/>
    <m/>
    <m/>
  </r>
  <r>
    <s v="COUNTY"/>
    <x v="177"/>
    <s v="788347"/>
    <n v="53.73"/>
    <n v="53.73"/>
    <x v="4"/>
    <d v="2016-04-22T00:00:00"/>
    <x v="0"/>
    <n v="5013420"/>
    <m/>
    <m/>
  </r>
  <r>
    <s v="COUNTY"/>
    <x v="177"/>
    <s v="788349"/>
    <n v="198.08"/>
    <n v="198.08"/>
    <x v="4"/>
    <d v="2016-04-22T00:00:00"/>
    <x v="0"/>
    <n v="5011581"/>
    <m/>
    <m/>
  </r>
  <r>
    <s v="AWH"/>
    <x v="177"/>
    <s v="788358"/>
    <n v="1079.94"/>
    <n v="1079.94"/>
    <x v="4"/>
    <d v="2016-04-25T00:00:00"/>
    <x v="0"/>
    <n v="5012682"/>
    <m/>
    <m/>
  </r>
  <r>
    <s v="COUNTY"/>
    <x v="177"/>
    <s v="788361"/>
    <n v="195.97"/>
    <n v="195.97"/>
    <x v="4"/>
    <d v="2016-04-25T00:00:00"/>
    <x v="0"/>
    <n v="5011582"/>
    <m/>
    <m/>
  </r>
  <r>
    <s v="COUNTY"/>
    <x v="177"/>
    <s v="788363"/>
    <n v="271.83"/>
    <n v="271.83"/>
    <x v="4"/>
    <d v="2016-04-25T00:00:00"/>
    <x v="0"/>
    <n v="5759740"/>
    <m/>
    <m/>
  </r>
  <r>
    <s v="COUNTY"/>
    <x v="177"/>
    <s v="788365"/>
    <n v="115.9"/>
    <n v="115.9"/>
    <x v="4"/>
    <d v="2016-04-25T00:00:00"/>
    <x v="0"/>
    <n v="5749230"/>
    <m/>
    <m/>
  </r>
  <r>
    <s v="COUNTY"/>
    <x v="177"/>
    <s v="788385"/>
    <n v="553.14"/>
    <n v="553.14"/>
    <x v="4"/>
    <d v="2016-04-26T00:00:00"/>
    <x v="0"/>
    <n v="5011614"/>
    <m/>
    <m/>
  </r>
  <r>
    <s v="COUNTY"/>
    <x v="177"/>
    <s v="788388"/>
    <n v="374.03"/>
    <n v="374.03"/>
    <x v="4"/>
    <d v="2016-04-26T00:00:00"/>
    <x v="0"/>
    <n v="5011637"/>
    <m/>
    <m/>
  </r>
  <r>
    <s v="SpokCity"/>
    <x v="177"/>
    <s v="788391"/>
    <n v="444.62"/>
    <n v="444.62"/>
    <x v="4"/>
    <d v="2016-04-26T00:00:00"/>
    <x v="0"/>
    <n v="5011576"/>
    <m/>
    <m/>
  </r>
  <r>
    <s v="COUNTY"/>
    <x v="177"/>
    <s v="788406"/>
    <n v="160.15"/>
    <n v="160.15"/>
    <x v="4"/>
    <d v="2016-04-26T00:00:00"/>
    <x v="0"/>
    <n v="5708310"/>
    <m/>
    <m/>
  </r>
  <r>
    <s v="COUNTY"/>
    <x v="177"/>
    <s v="788409"/>
    <n v="504.67"/>
    <n v="504.67"/>
    <x v="4"/>
    <d v="2016-04-26T00:00:00"/>
    <x v="0"/>
    <n v="5011577"/>
    <m/>
    <m/>
  </r>
  <r>
    <s v="COUNTY"/>
    <x v="177"/>
    <s v="788412"/>
    <n v="423.55"/>
    <n v="423.55"/>
    <x v="4"/>
    <d v="2016-04-26T00:00:00"/>
    <x v="0"/>
    <n v="5732040"/>
    <m/>
    <m/>
  </r>
  <r>
    <s v="COUNTY"/>
    <x v="177"/>
    <s v="788414"/>
    <n v="174.9"/>
    <n v="174.9"/>
    <x v="4"/>
    <d v="2016-04-26T00:00:00"/>
    <x v="0"/>
    <n v="5011579"/>
    <m/>
    <m/>
  </r>
  <r>
    <s v="COUNTY"/>
    <x v="177"/>
    <s v="788437"/>
    <n v="54.79"/>
    <n v="54.79"/>
    <x v="4"/>
    <d v="2016-04-27T00:00:00"/>
    <x v="0"/>
    <n v="5749230"/>
    <m/>
    <m/>
  </r>
  <r>
    <s v="SpokCity"/>
    <x v="177"/>
    <s v="788439"/>
    <n v="200.18"/>
    <n v="200.18"/>
    <x v="4"/>
    <d v="2016-04-27T00:00:00"/>
    <x v="0"/>
    <n v="5011580"/>
    <m/>
    <m/>
  </r>
  <r>
    <s v="COUNTY"/>
    <x v="177"/>
    <s v="788459"/>
    <n v="84.29"/>
    <n v="84.29"/>
    <x v="4"/>
    <d v="2016-04-28T00:00:00"/>
    <x v="0"/>
    <n v="5708310"/>
    <m/>
    <m/>
  </r>
  <r>
    <s v="COUNTY"/>
    <x v="177"/>
    <s v="788462"/>
    <n v="398.26"/>
    <n v="398.26"/>
    <x v="4"/>
    <d v="2016-04-28T00:00:00"/>
    <x v="0"/>
    <n v="5011572"/>
    <m/>
    <m/>
  </r>
  <r>
    <s v="COUNTY"/>
    <x v="177"/>
    <s v="788465"/>
    <n v="212.83"/>
    <n v="212.83"/>
    <x v="4"/>
    <d v="2016-04-28T00:00:00"/>
    <x v="0"/>
    <n v="5011577"/>
    <m/>
    <m/>
  </r>
  <r>
    <s v="COUNTY"/>
    <x v="177"/>
    <s v="788467"/>
    <n v="209.67"/>
    <n v="209.67"/>
    <x v="4"/>
    <d v="2016-04-28T00:00:00"/>
    <x v="0"/>
    <n v="5011604"/>
    <m/>
    <m/>
  </r>
  <r>
    <s v="COUNTY"/>
    <x v="177"/>
    <s v="788469"/>
    <n v="234.95"/>
    <n v="234.95"/>
    <x v="4"/>
    <d v="2016-04-28T00:00:00"/>
    <x v="0"/>
    <n v="5011603"/>
    <m/>
    <m/>
  </r>
  <r>
    <s v="COUNTY"/>
    <x v="177"/>
    <s v="789126"/>
    <n v="323.45999999999998"/>
    <n v="323.45999999999998"/>
    <x v="4"/>
    <d v="2016-04-28T00:00:00"/>
    <x v="0"/>
    <n v="5780970"/>
    <m/>
    <m/>
  </r>
  <r>
    <s v="SpokCity"/>
    <x v="177"/>
    <s v="788527"/>
    <n v="69.540000000000006"/>
    <n v="69.540000000000006"/>
    <x v="4"/>
    <d v="2016-04-29T00:00:00"/>
    <x v="0"/>
    <n v="5011587"/>
    <m/>
    <m/>
  </r>
  <r>
    <s v="COUNTY"/>
    <x v="177"/>
    <s v="788530"/>
    <n v="254.97"/>
    <n v="254.97"/>
    <x v="4"/>
    <d v="2016-04-29T00:00:00"/>
    <x v="0"/>
    <n v="5011581"/>
    <m/>
    <m/>
  </r>
  <r>
    <s v="COUNTY"/>
    <x v="177"/>
    <s v="789080"/>
    <n v="699.59"/>
    <n v="699.59"/>
    <x v="4"/>
    <d v="2016-04-29T00:00:00"/>
    <x v="0"/>
    <n v="5011614"/>
    <m/>
    <m/>
  </r>
  <r>
    <s v="COUNTY"/>
    <x v="177"/>
    <s v="789131"/>
    <n v="149.61000000000001"/>
    <n v="149.61000000000001"/>
    <x v="4"/>
    <d v="2016-04-29T00:00:00"/>
    <x v="0"/>
    <n v="5011575"/>
    <m/>
    <m/>
  </r>
  <r>
    <s v="COUNTY"/>
    <x v="177"/>
    <s v="789133"/>
    <n v="35.82"/>
    <n v="35.82"/>
    <x v="4"/>
    <d v="2016-04-29T00:00:00"/>
    <x v="0"/>
    <n v="5013420"/>
    <m/>
    <m/>
  </r>
  <r>
    <s v="COUNTY"/>
    <x v="177"/>
    <s v="795171"/>
    <n v="52.68"/>
    <n v="52.68"/>
    <x v="4"/>
    <d v="2016-05-02T00:00:00"/>
    <x v="1"/>
    <n v="5011581"/>
    <m/>
    <m/>
  </r>
  <r>
    <s v="COUNTY"/>
    <x v="177"/>
    <s v="795173"/>
    <n v="264.45"/>
    <n v="264.45"/>
    <x v="4"/>
    <d v="2016-05-02T00:00:00"/>
    <x v="1"/>
    <n v="5702500"/>
    <m/>
    <m/>
  </r>
  <r>
    <s v="COUNTY"/>
    <x v="177"/>
    <s v="795178"/>
    <n v="115.9"/>
    <n v="115.9"/>
    <x v="4"/>
    <d v="2016-05-02T00:00:00"/>
    <x v="1"/>
    <n v="5777930"/>
    <m/>
    <m/>
  </r>
  <r>
    <s v="COUNTY"/>
    <x v="177"/>
    <s v="795180"/>
    <n v="381.4"/>
    <n v="381.4"/>
    <x v="4"/>
    <d v="2016-05-02T00:00:00"/>
    <x v="1"/>
    <n v="5759740"/>
    <m/>
    <m/>
  </r>
  <r>
    <s v="COUNTY"/>
    <x v="177"/>
    <s v="795183"/>
    <n v="397.21"/>
    <n v="397.21"/>
    <x v="4"/>
    <d v="2016-05-02T00:00:00"/>
    <x v="1"/>
    <n v="5011577"/>
    <m/>
    <m/>
  </r>
  <r>
    <s v="COUNTY"/>
    <x v="177"/>
    <s v="795191"/>
    <n v="201.24"/>
    <n v="201.24"/>
    <x v="4"/>
    <d v="2016-05-02T00:00:00"/>
    <x v="1"/>
    <n v="5011582"/>
    <m/>
    <m/>
  </r>
  <r>
    <s v="COUNTY"/>
    <x v="177"/>
    <s v="797640"/>
    <n v="215.99"/>
    <n v="215.99"/>
    <x v="4"/>
    <d v="2016-05-02T00:00:00"/>
    <x v="1"/>
    <n v="5777930"/>
    <m/>
    <m/>
  </r>
  <r>
    <s v="COUNTY"/>
    <x v="177"/>
    <s v="797668"/>
    <n v="227.58"/>
    <n v="227.58"/>
    <x v="4"/>
    <d v="2016-05-03T00:00:00"/>
    <x v="1"/>
    <n v="5011579"/>
    <m/>
    <m/>
  </r>
  <r>
    <s v="COUNTY"/>
    <x v="177"/>
    <s v="797671"/>
    <n v="380.35"/>
    <n v="380.35"/>
    <x v="4"/>
    <d v="2016-05-03T00:00:00"/>
    <x v="1"/>
    <n v="5732040"/>
    <m/>
    <m/>
  </r>
  <r>
    <s v="SpokCity"/>
    <x v="177"/>
    <s v="797673"/>
    <n v="127.49"/>
    <n v="127.49"/>
    <x v="4"/>
    <d v="2016-05-03T00:00:00"/>
    <x v="1"/>
    <n v="5011576"/>
    <m/>
    <m/>
  </r>
  <r>
    <s v="COUNTY"/>
    <x v="177"/>
    <s v="797675"/>
    <n v="79.02"/>
    <n v="79.02"/>
    <x v="4"/>
    <d v="2016-05-03T00:00:00"/>
    <x v="1"/>
    <n v="5011605"/>
    <m/>
    <m/>
  </r>
  <r>
    <s v="COUNTY"/>
    <x v="177"/>
    <s v="797678"/>
    <n v="539.44000000000005"/>
    <n v="539.44000000000005"/>
    <x v="4"/>
    <d v="2016-05-03T00:00:00"/>
    <x v="1"/>
    <n v="5011614"/>
    <m/>
    <m/>
  </r>
  <r>
    <s v="COUNTY"/>
    <x v="177"/>
    <s v="797680"/>
    <n v="128.54"/>
    <n v="128.54"/>
    <x v="4"/>
    <d v="2016-05-03T00:00:00"/>
    <x v="1"/>
    <n v="5011584"/>
    <m/>
    <m/>
  </r>
  <r>
    <s v="COUNTY"/>
    <x v="177"/>
    <s v="798309"/>
    <n v="158.04"/>
    <n v="158.04"/>
    <x v="4"/>
    <d v="2016-05-03T00:00:00"/>
    <x v="1"/>
    <n v="5729870"/>
    <m/>
    <m/>
  </r>
  <r>
    <s v="COUNTY"/>
    <x v="177"/>
    <s v="798312"/>
    <n v="127.49"/>
    <n v="127.49"/>
    <x v="4"/>
    <d v="2016-05-03T00:00:00"/>
    <x v="1"/>
    <n v="5708310"/>
    <m/>
    <m/>
  </r>
  <r>
    <s v="AWH"/>
    <x v="177"/>
    <s v="798315"/>
    <n v="822.86"/>
    <n v="822.86"/>
    <x v="4"/>
    <d v="2016-05-03T00:00:00"/>
    <x v="1"/>
    <n v="5011595"/>
    <m/>
    <m/>
  </r>
  <r>
    <s v="COUNTY"/>
    <x v="177"/>
    <s v="797762"/>
    <n v="54.79"/>
    <n v="54.79"/>
    <x v="4"/>
    <d v="2016-05-04T00:00:00"/>
    <x v="1"/>
    <n v="5749230"/>
    <m/>
    <m/>
  </r>
  <r>
    <s v="SpokCity"/>
    <x v="177"/>
    <s v="797766"/>
    <n v="103.25"/>
    <n v="103.25"/>
    <x v="4"/>
    <d v="2016-05-04T00:00:00"/>
    <x v="1"/>
    <n v="5011580"/>
    <m/>
    <m/>
  </r>
  <r>
    <s v="COUNTY"/>
    <x v="177"/>
    <s v="797771"/>
    <n v="119.06"/>
    <n v="119.06"/>
    <x v="4"/>
    <d v="2016-05-04T00:00:00"/>
    <x v="1"/>
    <n v="5777930"/>
    <m/>
    <m/>
  </r>
  <r>
    <s v="COUNTY"/>
    <x v="177"/>
    <s v="797774"/>
    <n v="170.68"/>
    <n v="170.68"/>
    <x v="4"/>
    <d v="2016-05-04T00:00:00"/>
    <x v="1"/>
    <n v="5011581"/>
    <m/>
    <m/>
  </r>
  <r>
    <s v="COUNTY"/>
    <x v="177"/>
    <s v="798336"/>
    <n v="324.51"/>
    <n v="324.51"/>
    <x v="4"/>
    <d v="2016-05-05T00:00:00"/>
    <x v="1"/>
    <n v="5011625"/>
    <m/>
    <m/>
  </r>
  <r>
    <s v="COUNTY"/>
    <x v="177"/>
    <s v="798338"/>
    <n v="104.31"/>
    <n v="104.31"/>
    <x v="4"/>
    <d v="2016-05-05T00:00:00"/>
    <x v="1"/>
    <n v="5768280"/>
    <m/>
    <m/>
  </r>
  <r>
    <s v="COUNTY"/>
    <x v="177"/>
    <s v="798395"/>
    <n v="129.59"/>
    <n v="129.59"/>
    <x v="4"/>
    <d v="2016-05-05T00:00:00"/>
    <x v="1"/>
    <n v="5011573"/>
    <m/>
    <m/>
  </r>
  <r>
    <s v="COUNTY"/>
    <x v="177"/>
    <s v="798400"/>
    <n v="298.17"/>
    <n v="298.17"/>
    <x v="4"/>
    <d v="2016-05-05T00:00:00"/>
    <x v="1"/>
    <n v="5011577"/>
    <m/>
    <m/>
  </r>
  <r>
    <s v="COUNTY"/>
    <x v="177"/>
    <s v="798403"/>
    <n v="99.04"/>
    <n v="99.04"/>
    <x v="4"/>
    <d v="2016-05-05T00:00:00"/>
    <x v="1"/>
    <n v="5708310"/>
    <m/>
    <m/>
  </r>
  <r>
    <s v="COUNTY"/>
    <x v="177"/>
    <s v="798406"/>
    <n v="359.28"/>
    <n v="359.28"/>
    <x v="4"/>
    <d v="2016-05-05T00:00:00"/>
    <x v="1"/>
    <n v="5011572"/>
    <m/>
    <m/>
  </r>
  <r>
    <s v="COUNTY"/>
    <x v="177"/>
    <s v="798419"/>
    <n v="140.13"/>
    <n v="140.13"/>
    <x v="4"/>
    <d v="2016-05-06T00:00:00"/>
    <x v="1"/>
    <n v="5749570"/>
    <m/>
    <m/>
  </r>
  <r>
    <s v="COUNTY"/>
    <x v="177"/>
    <s v="798421"/>
    <n v="32.659999999999997"/>
    <n v="32.659999999999997"/>
    <x v="4"/>
    <d v="2016-05-06T00:00:00"/>
    <x v="1"/>
    <n v="5013420"/>
    <m/>
    <m/>
  </r>
  <r>
    <s v="COUNTY"/>
    <x v="177"/>
    <s v="798424"/>
    <n v="440.4"/>
    <n v="440.4"/>
    <x v="4"/>
    <d v="2016-05-06T00:00:00"/>
    <x v="1"/>
    <n v="5011614"/>
    <m/>
    <m/>
  </r>
  <r>
    <s v="COUNTY"/>
    <x v="177"/>
    <s v="798427"/>
    <n v="82.18"/>
    <n v="82.18"/>
    <x v="4"/>
    <d v="2016-05-06T00:00:00"/>
    <x v="1"/>
    <n v="5011575"/>
    <m/>
    <m/>
  </r>
  <r>
    <s v="SpokCity"/>
    <x v="177"/>
    <s v="798435"/>
    <n v="64.27"/>
    <n v="64.27"/>
    <x v="4"/>
    <d v="2016-05-06T00:00:00"/>
    <x v="1"/>
    <n v="5011587"/>
    <m/>
    <m/>
  </r>
  <r>
    <s v="COUNTY"/>
    <x v="177"/>
    <s v="798437"/>
    <n v="138.02000000000001"/>
    <n v="138.02000000000001"/>
    <x v="4"/>
    <d v="2016-05-06T00:00:00"/>
    <x v="1"/>
    <n v="5011581"/>
    <m/>
    <m/>
  </r>
  <r>
    <s v="COUNTY"/>
    <x v="177"/>
    <s v="799202"/>
    <n v="186.49"/>
    <n v="186.49"/>
    <x v="4"/>
    <d v="2016-05-09T00:00:00"/>
    <x v="1"/>
    <n v="5011581"/>
    <m/>
    <m/>
  </r>
  <r>
    <s v="COUNTY"/>
    <x v="177"/>
    <s v="801097"/>
    <n v="417.23"/>
    <n v="417.23"/>
    <x v="4"/>
    <d v="2016-05-09T00:00:00"/>
    <x v="1"/>
    <n v="5011577"/>
    <m/>
    <m/>
  </r>
  <r>
    <s v="COUNTY"/>
    <x v="177"/>
    <s v="801099"/>
    <n v="346.63"/>
    <n v="346.63"/>
    <x v="4"/>
    <d v="2016-05-09T00:00:00"/>
    <x v="1"/>
    <n v="5759740"/>
    <m/>
    <m/>
  </r>
  <r>
    <s v="COUNTY"/>
    <x v="177"/>
    <s v="801102"/>
    <n v="220.2"/>
    <n v="220.2"/>
    <x v="4"/>
    <d v="2016-05-09T00:00:00"/>
    <x v="1"/>
    <n v="5011582"/>
    <m/>
    <m/>
  </r>
  <r>
    <s v="COUNTY"/>
    <x v="177"/>
    <s v="801121"/>
    <n v="150.66"/>
    <n v="150.66"/>
    <x v="4"/>
    <d v="2016-05-10T00:00:00"/>
    <x v="1"/>
    <n v="5708310"/>
    <m/>
    <m/>
  </r>
  <r>
    <s v="COUNTY"/>
    <x v="177"/>
    <s v="801123"/>
    <n v="251.81"/>
    <n v="251.81"/>
    <x v="4"/>
    <d v="2016-05-10T00:00:00"/>
    <x v="1"/>
    <n v="5011579"/>
    <m/>
    <m/>
  </r>
  <r>
    <s v="COUNTY"/>
    <x v="177"/>
    <s v="801127"/>
    <n v="392.99"/>
    <n v="392.99"/>
    <x v="4"/>
    <d v="2016-05-10T00:00:00"/>
    <x v="1"/>
    <n v="5732040"/>
    <m/>
    <m/>
  </r>
  <r>
    <s v="COUNTY"/>
    <x v="177"/>
    <s v="801135"/>
    <n v="242.33"/>
    <n v="242.33"/>
    <x v="4"/>
    <d v="2016-05-10T00:00:00"/>
    <x v="1"/>
    <n v="5777930"/>
    <m/>
    <m/>
  </r>
  <r>
    <s v="COUNTY"/>
    <x v="177"/>
    <s v="801138"/>
    <n v="576.32000000000005"/>
    <n v="576.32000000000005"/>
    <x v="4"/>
    <d v="2016-05-10T00:00:00"/>
    <x v="1"/>
    <n v="5011614"/>
    <m/>
    <m/>
  </r>
  <r>
    <s v="COUNTY"/>
    <x v="177"/>
    <s v="801142"/>
    <n v="120.11"/>
    <n v="120.11"/>
    <x v="4"/>
    <d v="2016-05-10T00:00:00"/>
    <x v="1"/>
    <n v="5777930"/>
    <m/>
    <m/>
  </r>
  <r>
    <s v="COUNTY"/>
    <x v="177"/>
    <s v="801146"/>
    <n v="150"/>
    <n v="150"/>
    <x v="4"/>
    <d v="2016-05-11T00:00:00"/>
    <x v="1"/>
    <n v="5010721"/>
    <m/>
    <m/>
  </r>
  <r>
    <s v="COUNTY"/>
    <x v="177"/>
    <s v="801153"/>
    <n v="325.56"/>
    <n v="325.56"/>
    <x v="4"/>
    <d v="2016-05-11T00:00:00"/>
    <x v="1"/>
    <n v="5011581"/>
    <m/>
    <m/>
  </r>
  <r>
    <s v="COUNTY"/>
    <x v="177"/>
    <s v="801155"/>
    <n v="542.6"/>
    <n v="542.6"/>
    <x v="4"/>
    <d v="2016-05-11T00:00:00"/>
    <x v="1"/>
    <n v="5016742"/>
    <m/>
    <m/>
  </r>
  <r>
    <s v="SpokCity"/>
    <x v="177"/>
    <s v="801157"/>
    <n v="47.41"/>
    <n v="47.41"/>
    <x v="4"/>
    <d v="2016-05-11T00:00:00"/>
    <x v="1"/>
    <n v="5011587"/>
    <m/>
    <m/>
  </r>
  <r>
    <s v="SpokCity"/>
    <x v="177"/>
    <s v="801159"/>
    <n v="181.22"/>
    <n v="181.22"/>
    <x v="4"/>
    <d v="2016-05-11T00:00:00"/>
    <x v="1"/>
    <n v="5011580"/>
    <m/>
    <m/>
  </r>
  <r>
    <s v="COUNTY"/>
    <x v="177"/>
    <s v="801161"/>
    <n v="86.4"/>
    <n v="86.4"/>
    <x v="4"/>
    <d v="2016-05-11T00:00:00"/>
    <x v="1"/>
    <n v="5011605"/>
    <m/>
    <m/>
  </r>
  <r>
    <s v="SpokCity"/>
    <x v="177"/>
    <s v="801163"/>
    <n v="171.74"/>
    <n v="171.74"/>
    <x v="4"/>
    <d v="2016-05-11T00:00:00"/>
    <x v="1"/>
    <n v="5011576"/>
    <m/>
    <m/>
  </r>
  <r>
    <s v="COUNTY"/>
    <x v="177"/>
    <s v="801166"/>
    <n v="264.45"/>
    <n v="264.45"/>
    <x v="4"/>
    <d v="2016-05-11T00:00:00"/>
    <x v="1"/>
    <n v="5011604"/>
    <m/>
    <m/>
  </r>
  <r>
    <s v="COUNTY"/>
    <x v="177"/>
    <s v="801168"/>
    <n v="83.23"/>
    <n v="83.23"/>
    <x v="4"/>
    <d v="2016-05-11T00:00:00"/>
    <x v="1"/>
    <n v="5749230"/>
    <m/>
    <m/>
  </r>
  <r>
    <s v="COUNTY"/>
    <x v="177"/>
    <s v="801179"/>
    <n v="338.21"/>
    <n v="338.21"/>
    <x v="4"/>
    <d v="2016-05-12T00:00:00"/>
    <x v="1"/>
    <n v="5011577"/>
    <m/>
    <m/>
  </r>
  <r>
    <s v="COUNTY"/>
    <x v="177"/>
    <s v="801182"/>
    <n v="81.13"/>
    <n v="81.13"/>
    <x v="4"/>
    <d v="2016-05-12T00:00:00"/>
    <x v="1"/>
    <n v="5708310"/>
    <m/>
    <m/>
  </r>
  <r>
    <s v="COUNTY"/>
    <x v="177"/>
    <s v="801185"/>
    <n v="336.1"/>
    <n v="336.1"/>
    <x v="4"/>
    <d v="2016-05-12T00:00:00"/>
    <x v="1"/>
    <n v="5011572"/>
    <m/>
    <m/>
  </r>
  <r>
    <s v="COUNTY"/>
    <x v="177"/>
    <s v="801192"/>
    <n v="83.23"/>
    <n v="83.23"/>
    <x v="4"/>
    <d v="2016-05-12T00:00:00"/>
    <x v="1"/>
    <n v="5011579"/>
    <m/>
    <m/>
  </r>
  <r>
    <s v="SpokCity"/>
    <x v="177"/>
    <s v="801201"/>
    <n v="91.66"/>
    <n v="91.66"/>
    <x v="4"/>
    <d v="2016-05-13T00:00:00"/>
    <x v="1"/>
    <n v="5011576"/>
    <m/>
    <m/>
  </r>
  <r>
    <s v="COUNTY"/>
    <x v="177"/>
    <s v="801203"/>
    <n v="178.06"/>
    <n v="178.06"/>
    <x v="4"/>
    <d v="2016-05-13T00:00:00"/>
    <x v="1"/>
    <n v="5011571"/>
    <m/>
    <m/>
  </r>
  <r>
    <s v="COUNTY"/>
    <x v="177"/>
    <s v="801205"/>
    <n v="29.5"/>
    <n v="29.5"/>
    <x v="4"/>
    <d v="2016-05-13T00:00:00"/>
    <x v="1"/>
    <n v="5011581"/>
    <m/>
    <m/>
  </r>
  <r>
    <s v="COUNTY"/>
    <x v="177"/>
    <s v="801207"/>
    <n v="72.7"/>
    <n v="72.7"/>
    <x v="4"/>
    <d v="2016-05-13T00:00:00"/>
    <x v="1"/>
    <n v="5013420"/>
    <m/>
    <m/>
  </r>
  <r>
    <s v="COUNTY"/>
    <x v="177"/>
    <s v="801213"/>
    <n v="726.98"/>
    <n v="726.98"/>
    <x v="4"/>
    <d v="2016-05-13T00:00:00"/>
    <x v="1"/>
    <n v="5011614"/>
    <m/>
    <m/>
  </r>
  <r>
    <s v="COUNTY"/>
    <x v="177"/>
    <s v="801216"/>
    <n v="118"/>
    <n v="118"/>
    <x v="4"/>
    <d v="2016-05-13T00:00:00"/>
    <x v="1"/>
    <n v="5011575"/>
    <m/>
    <m/>
  </r>
  <r>
    <s v="AWH"/>
    <x v="177"/>
    <s v="801224"/>
    <n v="1056.76"/>
    <n v="1056.76"/>
    <x v="4"/>
    <d v="2016-05-16T00:00:00"/>
    <x v="1"/>
    <n v="5012682"/>
    <m/>
    <m/>
  </r>
  <r>
    <s v="COUNTY"/>
    <x v="177"/>
    <s v="801227"/>
    <n v="404.58"/>
    <n v="404.58"/>
    <x v="4"/>
    <d v="2016-05-16T00:00:00"/>
    <x v="1"/>
    <n v="5011577"/>
    <m/>
    <m/>
  </r>
  <r>
    <s v="COUNTY"/>
    <x v="177"/>
    <s v="801230"/>
    <n v="290.79000000000002"/>
    <n v="290.79000000000002"/>
    <x v="4"/>
    <d v="2016-05-16T00:00:00"/>
    <x v="1"/>
    <n v="5759740"/>
    <m/>
    <m/>
  </r>
  <r>
    <s v="COUNTY"/>
    <x v="177"/>
    <s v="801232"/>
    <n v="260.24"/>
    <n v="260.24"/>
    <x v="4"/>
    <d v="2016-05-16T00:00:00"/>
    <x v="1"/>
    <n v="5763970"/>
    <m/>
    <m/>
  </r>
  <r>
    <s v="COUNTY"/>
    <x v="177"/>
    <s v="801235"/>
    <n v="33.72"/>
    <n v="33.72"/>
    <x v="4"/>
    <d v="2016-05-16T00:00:00"/>
    <x v="1"/>
    <n v="5011581"/>
    <m/>
    <m/>
  </r>
  <r>
    <s v="COUNTY"/>
    <x v="177"/>
    <s v="801238"/>
    <n v="194.92"/>
    <n v="194.92"/>
    <x v="4"/>
    <d v="2016-05-16T00:00:00"/>
    <x v="1"/>
    <n v="5011582"/>
    <m/>
    <m/>
  </r>
  <r>
    <s v="COUNTY"/>
    <x v="177"/>
    <s v="801247"/>
    <n v="139.08000000000001"/>
    <n v="139.08000000000001"/>
    <x v="4"/>
    <d v="2016-05-17T00:00:00"/>
    <x v="1"/>
    <n v="5729870"/>
    <m/>
    <m/>
  </r>
  <r>
    <s v="COUNTY"/>
    <x v="177"/>
    <s v="801250"/>
    <n v="404.58"/>
    <n v="404.58"/>
    <x v="4"/>
    <d v="2016-05-17T00:00:00"/>
    <x v="1"/>
    <n v="5732040"/>
    <m/>
    <m/>
  </r>
  <r>
    <s v="COUNTY"/>
    <x v="177"/>
    <s v="801253"/>
    <n v="156.99"/>
    <n v="156.99"/>
    <x v="4"/>
    <d v="2016-05-17T00:00:00"/>
    <x v="1"/>
    <n v="5708310"/>
    <m/>
    <m/>
  </r>
  <r>
    <s v="COUNTY"/>
    <x v="177"/>
    <s v="801256"/>
    <n v="517.32000000000005"/>
    <n v="517.32000000000005"/>
    <x v="4"/>
    <d v="2016-05-17T00:00:00"/>
    <x v="1"/>
    <n v="5011614"/>
    <m/>
    <m/>
  </r>
  <r>
    <s v="COUNTY"/>
    <x v="177"/>
    <s v="801269"/>
    <n v="142.24"/>
    <n v="142.24"/>
    <x v="4"/>
    <d v="2016-05-17T00:00:00"/>
    <x v="1"/>
    <n v="5777930"/>
    <m/>
    <m/>
  </r>
  <r>
    <s v="COUNTY"/>
    <x v="177"/>
    <s v="801271"/>
    <n v="223.36"/>
    <n v="223.36"/>
    <x v="4"/>
    <d v="2016-05-17T00:00:00"/>
    <x v="1"/>
    <n v="5011603"/>
    <m/>
    <m/>
  </r>
  <r>
    <s v="COUNTY"/>
    <x v="177"/>
    <s v="801274"/>
    <n v="107.47"/>
    <n v="107.47"/>
    <x v="4"/>
    <d v="2016-05-17T00:00:00"/>
    <x v="1"/>
    <n v="5777930"/>
    <m/>
    <m/>
  </r>
  <r>
    <s v="COUNTY"/>
    <x v="177"/>
    <s v="801276"/>
    <n v="197.02"/>
    <n v="197.02"/>
    <x v="4"/>
    <d v="2016-05-17T00:00:00"/>
    <x v="1"/>
    <n v="5011579"/>
    <m/>
    <m/>
  </r>
  <r>
    <s v="COUNTY"/>
    <x v="177"/>
    <s v="801286"/>
    <n v="408.8"/>
    <n v="408.8"/>
    <x v="4"/>
    <d v="2016-05-18T00:00:00"/>
    <x v="1"/>
    <n v="5014191"/>
    <m/>
    <m/>
  </r>
  <r>
    <s v="COUNTY"/>
    <x v="177"/>
    <s v="801301"/>
    <n v="427.76"/>
    <n v="427.76"/>
    <x v="4"/>
    <d v="2016-05-18T00:00:00"/>
    <x v="1"/>
    <n v="5011614"/>
    <m/>
    <m/>
  </r>
  <r>
    <s v="COUNTY"/>
    <x v="177"/>
    <s v="801303"/>
    <n v="169.63"/>
    <n v="169.63"/>
    <x v="4"/>
    <d v="2016-05-18T00:00:00"/>
    <x v="1"/>
    <n v="5011581"/>
    <m/>
    <m/>
  </r>
  <r>
    <s v="SpokCity"/>
    <x v="177"/>
    <s v="801305"/>
    <n v="112.74"/>
    <n v="112.74"/>
    <x v="4"/>
    <d v="2016-05-18T00:00:00"/>
    <x v="1"/>
    <n v="5011580"/>
    <m/>
    <m/>
  </r>
  <r>
    <s v="COUNTY"/>
    <x v="177"/>
    <s v="801307"/>
    <n v="82.18"/>
    <n v="82.18"/>
    <x v="4"/>
    <d v="2016-05-18T00:00:00"/>
    <x v="1"/>
    <n v="5749230"/>
    <m/>
    <m/>
  </r>
  <r>
    <s v="COUNTY"/>
    <x v="177"/>
    <s v="801309"/>
    <n v="151.72"/>
    <n v="151.72"/>
    <x v="4"/>
    <d v="2016-05-18T00:00:00"/>
    <x v="1"/>
    <n v="5011584"/>
    <m/>
    <m/>
  </r>
  <r>
    <s v="COUNTY"/>
    <x v="177"/>
    <s v="801323"/>
    <n v="110.63"/>
    <n v="110.63"/>
    <x v="4"/>
    <d v="2016-05-19T00:00:00"/>
    <x v="1"/>
    <n v="5777930"/>
    <m/>
    <m/>
  </r>
  <r>
    <s v="COUNTY"/>
    <x v="177"/>
    <s v="801325"/>
    <n v="257.08"/>
    <n v="257.08"/>
    <x v="4"/>
    <d v="2016-05-19T00:00:00"/>
    <x v="1"/>
    <n v="5702500"/>
    <m/>
    <m/>
  </r>
  <r>
    <s v="COUNTY"/>
    <x v="177"/>
    <s v="801328"/>
    <n v="343.47"/>
    <n v="343.47"/>
    <x v="4"/>
    <d v="2016-05-19T00:00:00"/>
    <x v="1"/>
    <n v="5011572"/>
    <m/>
    <m/>
  </r>
  <r>
    <s v="COUNTY"/>
    <x v="177"/>
    <s v="801331"/>
    <n v="309.76"/>
    <n v="309.76"/>
    <x v="4"/>
    <d v="2016-05-19T00:00:00"/>
    <x v="1"/>
    <n v="5011577"/>
    <m/>
    <m/>
  </r>
  <r>
    <s v="COUNTY"/>
    <x v="177"/>
    <s v="801334"/>
    <n v="96.93"/>
    <n v="96.93"/>
    <x v="4"/>
    <d v="2016-05-19T00:00:00"/>
    <x v="1"/>
    <n v="5708310"/>
    <m/>
    <m/>
  </r>
  <r>
    <s v="SpokCity"/>
    <x v="177"/>
    <s v="801336"/>
    <n v="33.72"/>
    <n v="33.72"/>
    <x v="4"/>
    <d v="2016-05-19T00:00:00"/>
    <x v="1"/>
    <n v="5011587"/>
    <m/>
    <m/>
  </r>
  <r>
    <s v="COUNTY"/>
    <x v="177"/>
    <s v="801345"/>
    <n v="236.01"/>
    <n v="236.01"/>
    <x v="4"/>
    <d v="2016-05-19T00:00:00"/>
    <x v="1"/>
    <n v="5011625"/>
    <m/>
    <m/>
  </r>
  <r>
    <s v="COUNTY"/>
    <x v="177"/>
    <s v="801347"/>
    <n v="85.34"/>
    <n v="85.34"/>
    <x v="4"/>
    <d v="2016-05-19T00:00:00"/>
    <x v="1"/>
    <n v="5749570"/>
    <m/>
    <m/>
  </r>
  <r>
    <s v="COUNTY"/>
    <x v="177"/>
    <s v="801356"/>
    <n v="625.84"/>
    <n v="625.84"/>
    <x v="4"/>
    <d v="2016-05-20T00:00:00"/>
    <x v="1"/>
    <n v="5011614"/>
    <m/>
    <m/>
  </r>
  <r>
    <s v="COUNTY"/>
    <x v="177"/>
    <s v="801358"/>
    <n v="54.79"/>
    <n v="54.79"/>
    <x v="4"/>
    <d v="2016-05-20T00:00:00"/>
    <x v="1"/>
    <n v="5013420"/>
    <m/>
    <m/>
  </r>
  <r>
    <s v="COUNTY"/>
    <x v="177"/>
    <s v="801365"/>
    <n v="31.61"/>
    <n v="31.61"/>
    <x v="4"/>
    <d v="2016-05-20T00:00:00"/>
    <x v="1"/>
    <n v="5011581"/>
    <m/>
    <m/>
  </r>
  <r>
    <s v="COUNTY"/>
    <x v="177"/>
    <s v="801368"/>
    <n v="140.13"/>
    <n v="140.13"/>
    <x v="4"/>
    <d v="2016-05-20T00:00:00"/>
    <x v="1"/>
    <n v="5011575"/>
    <m/>
    <m/>
  </r>
  <r>
    <s v="COUNTY"/>
    <x v="177"/>
    <s v="803069"/>
    <n v="75.86"/>
    <n v="75.86"/>
    <x v="4"/>
    <d v="2016-05-20T00:00:00"/>
    <x v="1"/>
    <n v="5011605"/>
    <m/>
    <m/>
  </r>
  <r>
    <s v="COUNTY"/>
    <x v="177"/>
    <s v="801376"/>
    <n v="173.84"/>
    <n v="173.84"/>
    <x v="4"/>
    <d v="2016-05-23T00:00:00"/>
    <x v="1"/>
    <n v="5777930"/>
    <m/>
    <m/>
  </r>
  <r>
    <s v="COUNTY"/>
    <x v="177"/>
    <s v="801378"/>
    <n v="370.87"/>
    <n v="370.87"/>
    <x v="4"/>
    <d v="2016-05-23T00:00:00"/>
    <x v="1"/>
    <n v="5759740"/>
    <m/>
    <m/>
  </r>
  <r>
    <s v="COUNTY"/>
    <x v="177"/>
    <s v="801381"/>
    <n v="430.92"/>
    <n v="430.92"/>
    <x v="4"/>
    <d v="2016-05-23T00:00:00"/>
    <x v="1"/>
    <n v="5011577"/>
    <m/>
    <m/>
  </r>
  <r>
    <s v="SpokCity"/>
    <x v="177"/>
    <s v="801383"/>
    <n v="35.82"/>
    <n v="35.82"/>
    <x v="4"/>
    <d v="2016-05-23T00:00:00"/>
    <x v="1"/>
    <n v="5011587"/>
    <m/>
    <m/>
  </r>
  <r>
    <s v="SpokCity"/>
    <x v="177"/>
    <s v="801385"/>
    <n v="128.54"/>
    <n v="128.54"/>
    <x v="4"/>
    <d v="2016-05-23T00:00:00"/>
    <x v="1"/>
    <n v="5011576"/>
    <m/>
    <m/>
  </r>
  <r>
    <s v="AWH"/>
    <x v="177"/>
    <s v="801398"/>
    <n v="954.56"/>
    <n v="954.56"/>
    <x v="4"/>
    <d v="2016-05-23T00:00:00"/>
    <x v="1"/>
    <n v="5011595"/>
    <m/>
    <m/>
  </r>
  <r>
    <s v="COUNTY"/>
    <x v="177"/>
    <s v="801401"/>
    <n v="81.13"/>
    <n v="81.13"/>
    <x v="4"/>
    <d v="2016-05-23T00:00:00"/>
    <x v="1"/>
    <n v="5011581"/>
    <m/>
    <m/>
  </r>
  <r>
    <s v="COUNTY"/>
    <x v="177"/>
    <s v="801404"/>
    <n v="210.72"/>
    <n v="210.72"/>
    <x v="4"/>
    <d v="2016-05-23T00:00:00"/>
    <x v="1"/>
    <n v="5011582"/>
    <m/>
    <m/>
  </r>
  <r>
    <s v="COUNTY"/>
    <x v="177"/>
    <s v="801413"/>
    <n v="186.49"/>
    <n v="186.49"/>
    <x v="4"/>
    <d v="2016-05-24T00:00:00"/>
    <x v="1"/>
    <n v="5708310"/>
    <m/>
    <m/>
  </r>
  <r>
    <s v="COUNTY"/>
    <x v="177"/>
    <s v="801416"/>
    <n v="437.24"/>
    <n v="437.24"/>
    <x v="4"/>
    <d v="2016-05-24T00:00:00"/>
    <x v="1"/>
    <n v="5732040"/>
    <m/>
    <m/>
  </r>
  <r>
    <s v="COUNTY"/>
    <x v="177"/>
    <s v="801429"/>
    <n v="790.2"/>
    <n v="790.2"/>
    <x v="4"/>
    <d v="2016-05-24T00:00:00"/>
    <x v="1"/>
    <n v="5011614"/>
    <m/>
    <m/>
  </r>
  <r>
    <s v="SpokCity"/>
    <x v="177"/>
    <s v="801431"/>
    <n v="48.47"/>
    <n v="48.47"/>
    <x v="4"/>
    <d v="2016-05-24T00:00:00"/>
    <x v="1"/>
    <n v="5011587"/>
    <m/>
    <m/>
  </r>
  <r>
    <s v="COUNTY"/>
    <x v="177"/>
    <s v="801433"/>
    <n v="242.33"/>
    <n v="242.33"/>
    <x v="4"/>
    <d v="2016-05-24T00:00:00"/>
    <x v="1"/>
    <n v="5011579"/>
    <m/>
    <m/>
  </r>
  <r>
    <s v="COUNTY"/>
    <x v="177"/>
    <s v="801450"/>
    <n v="292.89999999999998"/>
    <n v="292.89999999999998"/>
    <x v="4"/>
    <d v="2016-05-25T00:00:00"/>
    <x v="1"/>
    <n v="5011604"/>
    <m/>
    <m/>
  </r>
  <r>
    <s v="COUNTY"/>
    <x v="177"/>
    <s v="801452"/>
    <n v="86.4"/>
    <n v="86.4"/>
    <x v="4"/>
    <d v="2016-05-25T00:00:00"/>
    <x v="1"/>
    <n v="5749230"/>
    <m/>
    <m/>
  </r>
  <r>
    <s v="COUNTY"/>
    <x v="177"/>
    <s v="801454"/>
    <n v="105.36"/>
    <n v="105.36"/>
    <x v="4"/>
    <d v="2016-05-25T00:00:00"/>
    <x v="1"/>
    <n v="5777930"/>
    <m/>
    <m/>
  </r>
  <r>
    <s v="SpokCity"/>
    <x v="177"/>
    <s v="801456"/>
    <n v="114.84"/>
    <n v="114.84"/>
    <x v="4"/>
    <d v="2016-05-25T00:00:00"/>
    <x v="1"/>
    <n v="5011580"/>
    <m/>
    <m/>
  </r>
  <r>
    <s v="COUNTY"/>
    <x v="177"/>
    <s v="801458"/>
    <n v="73.75"/>
    <n v="73.75"/>
    <x v="4"/>
    <d v="2016-05-25T00:00:00"/>
    <x v="1"/>
    <n v="5011581"/>
    <m/>
    <m/>
  </r>
  <r>
    <s v="COUNTY"/>
    <x v="177"/>
    <s v="801477"/>
    <n v="102.2"/>
    <n v="102.2"/>
    <x v="4"/>
    <d v="2016-05-26T00:00:00"/>
    <x v="1"/>
    <n v="5708310"/>
    <m/>
    <m/>
  </r>
  <r>
    <s v="COUNTY"/>
    <x v="177"/>
    <s v="801479"/>
    <n v="113.79"/>
    <n v="113.79"/>
    <x v="4"/>
    <d v="2016-05-26T00:00:00"/>
    <x v="1"/>
    <n v="5011579"/>
    <m/>
    <m/>
  </r>
  <r>
    <s v="COUNTY"/>
    <x v="177"/>
    <s v="801482"/>
    <n v="340.31"/>
    <n v="340.31"/>
    <x v="4"/>
    <d v="2016-05-26T00:00:00"/>
    <x v="1"/>
    <n v="5011577"/>
    <m/>
    <m/>
  </r>
  <r>
    <s v="COUNTY"/>
    <x v="177"/>
    <s v="801485"/>
    <n v="392.99"/>
    <n v="392.99"/>
    <x v="4"/>
    <d v="2016-05-26T00:00:00"/>
    <x v="1"/>
    <n v="5011572"/>
    <m/>
    <m/>
  </r>
  <r>
    <s v="COUNTY"/>
    <x v="177"/>
    <s v="801499"/>
    <n v="18.96"/>
    <n v="18.96"/>
    <x v="4"/>
    <d v="2016-05-27T00:00:00"/>
    <x v="1"/>
    <n v="5011581"/>
    <m/>
    <m/>
  </r>
  <r>
    <s v="COUNTY"/>
    <x v="177"/>
    <s v="801502"/>
    <n v="504.67"/>
    <n v="504.67"/>
    <x v="4"/>
    <d v="2016-05-27T00:00:00"/>
    <x v="1"/>
    <n v="5011614"/>
    <m/>
    <m/>
  </r>
  <r>
    <s v="SpokCity"/>
    <x v="177"/>
    <s v="801815"/>
    <n v="23.18"/>
    <n v="23.18"/>
    <x v="4"/>
    <d v="2016-05-27T00:00:00"/>
    <x v="1"/>
    <n v="5011587"/>
    <m/>
    <m/>
  </r>
  <r>
    <s v="SpokCity"/>
    <x v="177"/>
    <s v="801819"/>
    <n v="80.069999999999993"/>
    <n v="80.069999999999993"/>
    <x v="4"/>
    <d v="2016-05-27T00:00:00"/>
    <x v="1"/>
    <n v="5011587"/>
    <m/>
    <m/>
  </r>
  <r>
    <s v="COUNTY"/>
    <x v="177"/>
    <s v="801824"/>
    <n v="110.63"/>
    <n v="110.63"/>
    <x v="4"/>
    <d v="2016-05-27T00:00:00"/>
    <x v="1"/>
    <n v="5777930"/>
    <m/>
    <m/>
  </r>
  <r>
    <s v="COUNTY"/>
    <x v="177"/>
    <s v="801969"/>
    <n v="141.18"/>
    <n v="141.18"/>
    <x v="4"/>
    <d v="2016-05-27T00:00:00"/>
    <x v="1"/>
    <n v="5011603"/>
    <m/>
    <m/>
  </r>
  <r>
    <s v="COUNTY"/>
    <x v="177"/>
    <s v="801972"/>
    <n v="124.32"/>
    <n v="124.32"/>
    <x v="4"/>
    <d v="2016-05-27T00:00:00"/>
    <x v="1"/>
    <n v="5011575"/>
    <m/>
    <m/>
  </r>
  <r>
    <s v="COUNTY"/>
    <x v="177"/>
    <s v="801974"/>
    <n v="52.68"/>
    <n v="52.68"/>
    <x v="4"/>
    <d v="2016-05-27T00:00:00"/>
    <x v="1"/>
    <n v="5013420"/>
    <m/>
    <m/>
  </r>
  <r>
    <s v="SpokCity"/>
    <x v="177"/>
    <s v="803099"/>
    <n v="80.069999999999993"/>
    <n v="80.069999999999993"/>
    <x v="4"/>
    <d v="2016-05-31T00:00:00"/>
    <x v="1"/>
    <n v="5011587"/>
    <m/>
    <m/>
  </r>
  <r>
    <s v="SpokCity"/>
    <x v="177"/>
    <s v="803102"/>
    <n v="127.49"/>
    <n v="127.49"/>
    <x v="4"/>
    <d v="2016-05-31T00:00:00"/>
    <x v="1"/>
    <n v="5011587"/>
    <m/>
    <m/>
  </r>
  <r>
    <s v="COUNTY"/>
    <x v="177"/>
    <s v="803110"/>
    <n v="494.14"/>
    <n v="494.14"/>
    <x v="4"/>
    <d v="2016-05-31T00:00:00"/>
    <x v="1"/>
    <n v="5011577"/>
    <m/>
    <m/>
  </r>
  <r>
    <s v="COUNTY"/>
    <x v="177"/>
    <s v="803118"/>
    <n v="40.04"/>
    <n v="40.04"/>
    <x v="4"/>
    <d v="2016-05-31T00:00:00"/>
    <x v="1"/>
    <n v="5777930"/>
    <m/>
    <m/>
  </r>
  <r>
    <s v="COUNTY"/>
    <x v="177"/>
    <s v="803120"/>
    <n v="94.82"/>
    <n v="94.82"/>
    <x v="4"/>
    <d v="2016-05-31T00:00:00"/>
    <x v="1"/>
    <n v="5011581"/>
    <m/>
    <m/>
  </r>
  <r>
    <s v="COUNTY"/>
    <x v="177"/>
    <s v="803123"/>
    <n v="485.71"/>
    <n v="485.71"/>
    <x v="4"/>
    <d v="2016-05-31T00:00:00"/>
    <x v="1"/>
    <n v="5759740"/>
    <m/>
    <m/>
  </r>
  <r>
    <s v="COUNTY"/>
    <x v="177"/>
    <s v="803126"/>
    <n v="177"/>
    <n v="177"/>
    <x v="4"/>
    <d v="2016-05-31T00:00:00"/>
    <x v="1"/>
    <n v="5011582"/>
    <m/>
    <m/>
  </r>
  <r>
    <s v="COUNTY"/>
    <x v="177"/>
    <s v="803135"/>
    <n v="166.47"/>
    <n v="166.47"/>
    <x v="4"/>
    <d v="2016-05-31T00:00:00"/>
    <x v="1"/>
    <n v="5011614"/>
    <m/>
    <m/>
  </r>
  <r>
    <s v="COUNTY"/>
    <x v="177"/>
    <s v="803138"/>
    <n v="116.95"/>
    <n v="116.95"/>
    <x v="4"/>
    <d v="2016-05-31T00:00:00"/>
    <x v="1"/>
    <n v="5729870"/>
    <m/>
    <m/>
  </r>
  <r>
    <s v="COUNTY"/>
    <x v="177"/>
    <s v="803141"/>
    <n v="428.82"/>
    <n v="428.82"/>
    <x v="4"/>
    <d v="2016-05-31T00:00:00"/>
    <x v="1"/>
    <n v="5732040"/>
    <m/>
    <m/>
  </r>
  <r>
    <s v="COUNTY"/>
    <x v="177"/>
    <s v="803144"/>
    <n v="160.15"/>
    <n v="160.15"/>
    <x v="4"/>
    <d v="2016-05-31T00:00:00"/>
    <x v="1"/>
    <n v="5708310"/>
    <m/>
    <m/>
  </r>
  <r>
    <s v="COUNTY"/>
    <x v="177"/>
    <s v="803161"/>
    <n v="211.77"/>
    <n v="211.77"/>
    <x v="4"/>
    <d v="2016-05-31T00:00:00"/>
    <x v="1"/>
    <n v="5011782"/>
    <m/>
    <m/>
  </r>
  <r>
    <s v="COUNTY"/>
    <x v="177"/>
    <s v="809068"/>
    <n v="168.58"/>
    <n v="168.58"/>
    <x v="4"/>
    <d v="2016-06-01T00:00:00"/>
    <x v="2"/>
    <n v="5777930"/>
    <m/>
    <m/>
  </r>
  <r>
    <s v="COUNTY"/>
    <x v="177"/>
    <s v="809070"/>
    <n v="55.84"/>
    <n v="55.84"/>
    <x v="4"/>
    <d v="2016-06-01T00:00:00"/>
    <x v="2"/>
    <n v="5749230"/>
    <m/>
    <m/>
  </r>
  <r>
    <s v="SpokCity"/>
    <x v="177"/>
    <s v="809072"/>
    <n v="161.19999999999999"/>
    <n v="161.19999999999999"/>
    <x v="4"/>
    <d v="2016-06-01T00:00:00"/>
    <x v="2"/>
    <n v="5011576"/>
    <m/>
    <m/>
  </r>
  <r>
    <s v="COUNTY"/>
    <x v="177"/>
    <s v="809169"/>
    <n v="16.12"/>
    <n v="16.12"/>
    <x v="4"/>
    <d v="2016-06-01T00:00:00"/>
    <x v="2"/>
    <n v="5011581"/>
    <m/>
    <m/>
  </r>
  <r>
    <s v="COUNTY"/>
    <x v="177"/>
    <s v="809171"/>
    <n v="484.66"/>
    <n v="484.66"/>
    <x v="4"/>
    <d v="2016-06-01T00:00:00"/>
    <x v="2"/>
    <n v="5016742"/>
    <m/>
    <m/>
  </r>
  <r>
    <s v="COUNTY"/>
    <x v="177"/>
    <s v="809443"/>
    <n v="130"/>
    <n v="130"/>
    <x v="4"/>
    <d v="2016-06-01T00:00:00"/>
    <x v="2"/>
    <n v="5010721"/>
    <m/>
    <m/>
  </r>
  <r>
    <s v="SpokCity"/>
    <x v="177"/>
    <s v="809514"/>
    <n v="70.59"/>
    <n v="70.59"/>
    <x v="4"/>
    <d v="2016-06-02T00:00:00"/>
    <x v="2"/>
    <n v="5011587"/>
    <m/>
    <m/>
  </r>
  <r>
    <s v="COUNTY"/>
    <x v="177"/>
    <s v="809516"/>
    <n v="124.32"/>
    <n v="124.32"/>
    <x v="4"/>
    <d v="2016-06-02T00:00:00"/>
    <x v="2"/>
    <n v="5010592"/>
    <m/>
    <m/>
  </r>
  <r>
    <s v="COUNTY"/>
    <x v="177"/>
    <s v="809518"/>
    <n v="106.41"/>
    <n v="106.41"/>
    <x v="4"/>
    <d v="2016-06-02T00:00:00"/>
    <x v="2"/>
    <n v="5011573"/>
    <m/>
    <m/>
  </r>
  <r>
    <s v="COUNTY"/>
    <x v="177"/>
    <s v="809520"/>
    <n v="104.31"/>
    <n v="104.31"/>
    <x v="4"/>
    <d v="2016-06-02T00:00:00"/>
    <x v="2"/>
    <n v="5011605"/>
    <m/>
    <m/>
  </r>
  <r>
    <s v="COUNTY"/>
    <x v="177"/>
    <s v="809523"/>
    <n v="75.86"/>
    <n v="75.86"/>
    <x v="4"/>
    <d v="2016-06-02T00:00:00"/>
    <x v="2"/>
    <n v="5708310"/>
    <m/>
    <m/>
  </r>
  <r>
    <s v="COUNTY"/>
    <x v="177"/>
    <s v="809526"/>
    <n v="386.67"/>
    <n v="386.67"/>
    <x v="4"/>
    <d v="2016-06-02T00:00:00"/>
    <x v="2"/>
    <n v="5011572"/>
    <m/>
    <m/>
  </r>
  <r>
    <s v="COUNTY"/>
    <x v="177"/>
    <s v="809529"/>
    <n v="242.33"/>
    <n v="242.33"/>
    <x v="4"/>
    <d v="2016-06-02T00:00:00"/>
    <x v="2"/>
    <n v="5011577"/>
    <m/>
    <m/>
  </r>
  <r>
    <s v="COUNTY"/>
    <x v="177"/>
    <s v="809539"/>
    <n v="204.4"/>
    <n v="204.4"/>
    <x v="4"/>
    <d v="2016-06-02T00:00:00"/>
    <x v="2"/>
    <n v="5011579"/>
    <m/>
    <m/>
  </r>
  <r>
    <s v="COUNTY"/>
    <x v="177"/>
    <s v="809557"/>
    <n v="329.78"/>
    <n v="329.78"/>
    <x v="4"/>
    <d v="2016-06-02T00:00:00"/>
    <x v="2"/>
    <n v="5011625"/>
    <m/>
    <m/>
  </r>
  <r>
    <s v="COUNTY"/>
    <x v="177"/>
    <s v="809563"/>
    <n v="22.13"/>
    <n v="22.13"/>
    <x v="4"/>
    <d v="2016-06-03T00:00:00"/>
    <x v="2"/>
    <n v="5013420"/>
    <m/>
    <m/>
  </r>
  <r>
    <s v="COUNTY"/>
    <x v="177"/>
    <s v="810424"/>
    <n v="293.95"/>
    <n v="293.95"/>
    <x v="4"/>
    <d v="2016-06-03T00:00:00"/>
    <x v="2"/>
    <n v="5763970"/>
    <m/>
    <m/>
  </r>
  <r>
    <s v="COUNTY"/>
    <x v="177"/>
    <s v="810430"/>
    <n v="484.66"/>
    <n v="484.66"/>
    <x v="4"/>
    <d v="2016-06-03T00:00:00"/>
    <x v="2"/>
    <n v="5011614"/>
    <m/>
    <m/>
  </r>
  <r>
    <s v="COUNTY"/>
    <x v="177"/>
    <s v="810465"/>
    <n v="35.82"/>
    <n v="35.82"/>
    <x v="4"/>
    <d v="2016-06-03T00:00:00"/>
    <x v="2"/>
    <n v="5011581"/>
    <m/>
    <m/>
  </r>
  <r>
    <s v="COUNTY"/>
    <x v="177"/>
    <s v="810487"/>
    <n v="112.74"/>
    <n v="112.74"/>
    <x v="4"/>
    <d v="2016-06-03T00:00:00"/>
    <x v="2"/>
    <n v="5011575"/>
    <m/>
    <m/>
  </r>
  <r>
    <s v="SpokCity"/>
    <x v="177"/>
    <s v="810515"/>
    <n v="119.06"/>
    <n v="119.06"/>
    <x v="4"/>
    <d v="2016-06-06T00:00:00"/>
    <x v="2"/>
    <n v="5011587"/>
    <m/>
    <m/>
  </r>
  <r>
    <s v="COUNTY"/>
    <x v="177"/>
    <s v="810540"/>
    <n v="155.93"/>
    <n v="155.93"/>
    <x v="4"/>
    <d v="2016-06-06T00:00:00"/>
    <x v="2"/>
    <n v="5011582"/>
    <m/>
    <m/>
  </r>
  <r>
    <s v="COUNTY"/>
    <x v="177"/>
    <s v="810542"/>
    <n v="89.56"/>
    <n v="89.56"/>
    <x v="4"/>
    <d v="2016-06-06T00:00:00"/>
    <x v="2"/>
    <n v="5777930"/>
    <m/>
    <m/>
  </r>
  <r>
    <s v="COUNTY"/>
    <x v="177"/>
    <s v="810544"/>
    <n v="134.86000000000001"/>
    <n v="134.86000000000001"/>
    <x v="4"/>
    <d v="2016-06-06T00:00:00"/>
    <x v="2"/>
    <n v="5011584"/>
    <m/>
    <m/>
  </r>
  <r>
    <s v="AWH"/>
    <x v="177"/>
    <s v="810547"/>
    <n v="1128.4100000000001"/>
    <n v="1128.4100000000001"/>
    <x v="4"/>
    <d v="2016-06-06T00:00:00"/>
    <x v="2"/>
    <n v="5012682"/>
    <m/>
    <m/>
  </r>
  <r>
    <s v="COUNTY"/>
    <x v="177"/>
    <s v="810550"/>
    <n v="405.64"/>
    <n v="405.64"/>
    <x v="4"/>
    <d v="2016-06-06T00:00:00"/>
    <x v="2"/>
    <n v="5011577"/>
    <m/>
    <m/>
  </r>
  <r>
    <s v="COUNTY"/>
    <x v="177"/>
    <s v="816864"/>
    <n v="322.39999999999998"/>
    <n v="322.39999999999998"/>
    <x v="4"/>
    <d v="2016-06-06T00:00:00"/>
    <x v="2"/>
    <n v="5759740"/>
    <m/>
    <m/>
  </r>
  <r>
    <s v="COUNTY"/>
    <x v="177"/>
    <s v="810995"/>
    <n v="112.74"/>
    <n v="112.74"/>
    <x v="4"/>
    <d v="2016-06-07T00:00:00"/>
    <x v="2"/>
    <n v="5708310"/>
    <m/>
    <m/>
  </r>
  <r>
    <s v="COUNTY"/>
    <x v="177"/>
    <s v="810997"/>
    <n v="133.81"/>
    <n v="133.81"/>
    <x v="4"/>
    <d v="2016-06-07T00:00:00"/>
    <x v="2"/>
    <n v="5768280"/>
    <m/>
    <m/>
  </r>
  <r>
    <s v="COUNTY"/>
    <x v="177"/>
    <s v="811017"/>
    <n v="211.77"/>
    <n v="211.77"/>
    <x v="4"/>
    <d v="2016-06-07T00:00:00"/>
    <x v="2"/>
    <n v="5011604"/>
    <m/>
    <m/>
  </r>
  <r>
    <s v="COUNTY"/>
    <x v="177"/>
    <s v="811020"/>
    <n v="513.1"/>
    <n v="513.1"/>
    <x v="4"/>
    <d v="2016-06-07T00:00:00"/>
    <x v="2"/>
    <n v="5011614"/>
    <m/>
    <m/>
  </r>
  <r>
    <s v="COUNTY"/>
    <x v="177"/>
    <s v="811023"/>
    <n v="437.24"/>
    <n v="437.24"/>
    <x v="4"/>
    <d v="2016-06-07T00:00:00"/>
    <x v="2"/>
    <n v="5732040"/>
    <m/>
    <m/>
  </r>
  <r>
    <s v="COUNTY"/>
    <x v="177"/>
    <s v="811026"/>
    <n v="177"/>
    <n v="177"/>
    <x v="4"/>
    <d v="2016-06-07T00:00:00"/>
    <x v="2"/>
    <n v="5011579"/>
    <m/>
    <m/>
  </r>
  <r>
    <s v="COUNTY"/>
    <x v="177"/>
    <s v="811028"/>
    <n v="207.56"/>
    <n v="207.56"/>
    <x v="4"/>
    <d v="2016-06-07T00:00:00"/>
    <x v="2"/>
    <n v="5011603"/>
    <m/>
    <m/>
  </r>
  <r>
    <s v="COUNTY"/>
    <x v="177"/>
    <s v="813253"/>
    <n v="153.83000000000001"/>
    <n v="153.83000000000001"/>
    <x v="4"/>
    <d v="2016-06-08T00:00:00"/>
    <x v="2"/>
    <n v="5011830"/>
    <m/>
    <m/>
  </r>
  <r>
    <s v="SpokCity"/>
    <x v="177"/>
    <s v="813269"/>
    <n v="80.069999999999993"/>
    <n v="80.069999999999993"/>
    <x v="4"/>
    <d v="2016-06-08T00:00:00"/>
    <x v="2"/>
    <n v="5011587"/>
    <m/>
    <m/>
  </r>
  <r>
    <s v="COUNTY"/>
    <x v="177"/>
    <s v="813275"/>
    <n v="80.069999999999993"/>
    <n v="80.069999999999993"/>
    <x v="4"/>
    <d v="2016-06-08T00:00:00"/>
    <x v="2"/>
    <n v="5777930"/>
    <m/>
    <m/>
  </r>
  <r>
    <s v="COUNTY"/>
    <x v="177"/>
    <s v="813278"/>
    <n v="69.540000000000006"/>
    <n v="69.540000000000006"/>
    <x v="4"/>
    <d v="2016-06-08T00:00:00"/>
    <x v="2"/>
    <n v="5777930"/>
    <m/>
    <m/>
  </r>
  <r>
    <s v="COUNTY"/>
    <x v="177"/>
    <s v="813281"/>
    <n v="141.18"/>
    <n v="141.18"/>
    <x v="4"/>
    <d v="2016-06-08T00:00:00"/>
    <x v="2"/>
    <n v="5749230"/>
    <m/>
    <m/>
  </r>
  <r>
    <s v="SpokCity"/>
    <x v="177"/>
    <s v="813283"/>
    <n v="138.02000000000001"/>
    <n v="138.02000000000001"/>
    <x v="4"/>
    <d v="2016-06-08T00:00:00"/>
    <x v="2"/>
    <n v="5011580"/>
    <m/>
    <m/>
  </r>
  <r>
    <s v="COUNTY"/>
    <x v="177"/>
    <s v="813286"/>
    <n v="62.16"/>
    <n v="62.16"/>
    <x v="4"/>
    <d v="2016-06-08T00:00:00"/>
    <x v="2"/>
    <n v="5011605"/>
    <m/>
    <m/>
  </r>
  <r>
    <s v="COUNTY"/>
    <x v="177"/>
    <s v="813288"/>
    <n v="120.11"/>
    <n v="120.11"/>
    <x v="4"/>
    <d v="2016-06-08T00:00:00"/>
    <x v="2"/>
    <n v="5011581"/>
    <m/>
    <m/>
  </r>
  <r>
    <s v="COUNTY"/>
    <x v="177"/>
    <s v="813389"/>
    <n v="88.5"/>
    <n v="88.5"/>
    <x v="4"/>
    <d v="2016-06-09T00:00:00"/>
    <x v="2"/>
    <n v="5708310"/>
    <m/>
    <m/>
  </r>
  <r>
    <s v="COUNTY"/>
    <x v="177"/>
    <s v="813393"/>
    <n v="455.16"/>
    <n v="455.16"/>
    <x v="4"/>
    <d v="2016-06-09T00:00:00"/>
    <x v="2"/>
    <n v="5011572"/>
    <m/>
    <m/>
  </r>
  <r>
    <s v="COUNTY"/>
    <x v="177"/>
    <s v="813396"/>
    <n v="321.35000000000002"/>
    <n v="321.35000000000002"/>
    <x v="4"/>
    <d v="2016-06-09T00:00:00"/>
    <x v="2"/>
    <n v="5011577"/>
    <m/>
    <m/>
  </r>
  <r>
    <s v="COUNTY"/>
    <x v="177"/>
    <s v="813398"/>
    <n v="69.540000000000006"/>
    <n v="69.540000000000006"/>
    <x v="4"/>
    <d v="2016-06-09T00:00:00"/>
    <x v="2"/>
    <n v="5011579"/>
    <m/>
    <m/>
  </r>
  <r>
    <s v="COUNTY"/>
    <x v="177"/>
    <s v="818449"/>
    <n v="115.9"/>
    <n v="115.9"/>
    <x v="4"/>
    <d v="2016-06-09T00:00:00"/>
    <x v="2"/>
    <n v="5741990"/>
    <m/>
    <m/>
  </r>
  <r>
    <s v="COUNTY"/>
    <x v="177"/>
    <s v="814780"/>
    <n v="386.67"/>
    <n v="386.67"/>
    <x v="4"/>
    <d v="2016-06-10T00:00:00"/>
    <x v="2"/>
    <n v="5011581"/>
    <m/>
    <m/>
  </r>
  <r>
    <s v="COUNTY"/>
    <x v="177"/>
    <s v="814784"/>
    <n v="149.61000000000001"/>
    <n v="149.61000000000001"/>
    <x v="4"/>
    <d v="2016-06-10T00:00:00"/>
    <x v="2"/>
    <n v="5011573"/>
    <m/>
    <m/>
  </r>
  <r>
    <s v="COUNTY"/>
    <x v="177"/>
    <s v="814787"/>
    <n v="124.32"/>
    <n v="124.32"/>
    <x v="4"/>
    <d v="2016-06-10T00:00:00"/>
    <x v="2"/>
    <n v="5749570"/>
    <m/>
    <m/>
  </r>
  <r>
    <s v="COUNTY"/>
    <x v="177"/>
    <s v="815316"/>
    <n v="591.07000000000005"/>
    <n v="591.07000000000005"/>
    <x v="4"/>
    <d v="2016-06-10T00:00:00"/>
    <x v="2"/>
    <n v="5011614"/>
    <m/>
    <m/>
  </r>
  <r>
    <s v="COUNTY"/>
    <x v="177"/>
    <s v="815318"/>
    <n v="75.86"/>
    <n v="75.86"/>
    <x v="4"/>
    <d v="2016-06-10T00:00:00"/>
    <x v="2"/>
    <n v="5013420"/>
    <m/>
    <m/>
  </r>
  <r>
    <s v="SpokCity"/>
    <x v="177"/>
    <s v="815320"/>
    <n v="152.77000000000001"/>
    <n v="152.77000000000001"/>
    <x v="4"/>
    <d v="2016-06-10T00:00:00"/>
    <x v="2"/>
    <n v="5011587"/>
    <m/>
    <m/>
  </r>
  <r>
    <s v="COUNTY"/>
    <x v="177"/>
    <s v="815324"/>
    <n v="120.11"/>
    <n v="120.11"/>
    <x v="4"/>
    <d v="2016-06-10T00:00:00"/>
    <x v="2"/>
    <n v="5011575"/>
    <m/>
    <m/>
  </r>
  <r>
    <s v="SpokCity"/>
    <x v="177"/>
    <s v="815373"/>
    <n v="95.88"/>
    <n v="95.88"/>
    <x v="4"/>
    <d v="2016-06-13T00:00:00"/>
    <x v="2"/>
    <n v="5011587"/>
    <m/>
    <m/>
  </r>
  <r>
    <s v="COUNTY"/>
    <x v="177"/>
    <s v="815442"/>
    <n v="61.11"/>
    <n v="61.11"/>
    <x v="4"/>
    <d v="2016-06-13T00:00:00"/>
    <x v="2"/>
    <n v="5777930"/>
    <m/>
    <m/>
  </r>
  <r>
    <s v="COUNTY"/>
    <x v="177"/>
    <s v="815445"/>
    <n v="473.07"/>
    <n v="473.07"/>
    <x v="4"/>
    <d v="2016-06-13T00:00:00"/>
    <x v="2"/>
    <n v="5011577"/>
    <m/>
    <m/>
  </r>
  <r>
    <s v="COUNTY"/>
    <x v="177"/>
    <s v="815507"/>
    <n v="664.82"/>
    <n v="664.82"/>
    <x v="4"/>
    <d v="2016-06-13T00:00:00"/>
    <x v="2"/>
    <n v="5011582"/>
    <m/>
    <m/>
  </r>
  <r>
    <s v="COUNTY"/>
    <x v="177"/>
    <s v="815538"/>
    <n v="22.13"/>
    <n v="22.13"/>
    <x v="4"/>
    <d v="2016-06-13T00:00:00"/>
    <x v="2"/>
    <n v="5011581"/>
    <m/>
    <m/>
  </r>
  <r>
    <s v="SpokCity"/>
    <x v="177"/>
    <s v="815540"/>
    <n v="138.02000000000001"/>
    <n v="138.02000000000001"/>
    <x v="4"/>
    <d v="2016-06-13T00:00:00"/>
    <x v="2"/>
    <n v="5011576"/>
    <m/>
    <m/>
  </r>
  <r>
    <s v="COUNTY"/>
    <x v="177"/>
    <s v="816870"/>
    <n v="402.48"/>
    <n v="402.48"/>
    <x v="4"/>
    <d v="2016-06-13T00:00:00"/>
    <x v="2"/>
    <n v="5759740"/>
    <m/>
    <m/>
  </r>
  <r>
    <s v="COUNTY"/>
    <x v="177"/>
    <s v="815593"/>
    <n v="110.63"/>
    <n v="110.63"/>
    <x v="4"/>
    <d v="2016-06-14T00:00:00"/>
    <x v="2"/>
    <n v="5708310"/>
    <m/>
    <m/>
  </r>
  <r>
    <s v="AWH"/>
    <x v="177"/>
    <s v="815598"/>
    <n v="826.02"/>
    <n v="826.02"/>
    <x v="4"/>
    <d v="2016-06-14T00:00:00"/>
    <x v="2"/>
    <n v="5011595"/>
    <m/>
    <m/>
  </r>
  <r>
    <s v="COUNTY"/>
    <x v="177"/>
    <s v="815603"/>
    <n v="389.83"/>
    <n v="389.83"/>
    <x v="4"/>
    <d v="2016-06-14T00:00:00"/>
    <x v="2"/>
    <n v="5732040"/>
    <m/>
    <m/>
  </r>
  <r>
    <s v="COUNTY"/>
    <x v="177"/>
    <s v="815606"/>
    <n v="143.29"/>
    <n v="143.29"/>
    <x v="4"/>
    <d v="2016-06-14T00:00:00"/>
    <x v="2"/>
    <n v="5729870"/>
    <m/>
    <m/>
  </r>
  <r>
    <s v="COUNTY"/>
    <x v="177"/>
    <s v="815632"/>
    <n v="372.97"/>
    <n v="372.97"/>
    <x v="4"/>
    <d v="2016-06-14T00:00:00"/>
    <x v="2"/>
    <n v="5011614"/>
    <m/>
    <m/>
  </r>
  <r>
    <s v="COUNTY"/>
    <x v="177"/>
    <s v="815636"/>
    <n v="433.03"/>
    <n v="433.03"/>
    <x v="4"/>
    <d v="2016-06-14T00:00:00"/>
    <x v="2"/>
    <n v="5014191"/>
    <m/>
    <m/>
  </r>
  <r>
    <s v="COUNTY"/>
    <x v="177"/>
    <s v="815638"/>
    <n v="84.29"/>
    <n v="84.29"/>
    <x v="4"/>
    <d v="2016-06-14T00:00:00"/>
    <x v="2"/>
    <n v="5749230"/>
    <m/>
    <m/>
  </r>
  <r>
    <s v="COUNTY"/>
    <x v="177"/>
    <s v="815640"/>
    <n v="175.95"/>
    <n v="175.95"/>
    <x v="4"/>
    <d v="2016-06-14T00:00:00"/>
    <x v="2"/>
    <n v="5011579"/>
    <m/>
    <m/>
  </r>
  <r>
    <s v="COUNTY"/>
    <x v="177"/>
    <s v="815647"/>
    <n v="191.76"/>
    <n v="191.76"/>
    <x v="4"/>
    <d v="2016-06-15T00:00:00"/>
    <x v="2"/>
    <n v="5011571"/>
    <m/>
    <m/>
  </r>
  <r>
    <s v="COUNTY"/>
    <x v="177"/>
    <s v="815660"/>
    <n v="61.11"/>
    <n v="61.11"/>
    <x v="4"/>
    <d v="2016-06-15T00:00:00"/>
    <x v="2"/>
    <n v="5011581"/>
    <m/>
    <m/>
  </r>
  <r>
    <s v="COUNTY"/>
    <x v="177"/>
    <s v="815665"/>
    <n v="63.22"/>
    <n v="63.22"/>
    <x v="4"/>
    <d v="2016-06-15T00:00:00"/>
    <x v="2"/>
    <n v="5777930"/>
    <m/>
    <m/>
  </r>
  <r>
    <s v="SpokCity"/>
    <x v="177"/>
    <s v="815667"/>
    <n v="123.27"/>
    <n v="123.27"/>
    <x v="4"/>
    <d v="2016-06-15T00:00:00"/>
    <x v="2"/>
    <n v="5011580"/>
    <m/>
    <m/>
  </r>
  <r>
    <s v="COUNTY"/>
    <x v="177"/>
    <s v="815812"/>
    <n v="398.26"/>
    <n v="398.26"/>
    <x v="4"/>
    <d v="2016-06-16T00:00:00"/>
    <x v="2"/>
    <n v="5011572"/>
    <m/>
    <m/>
  </r>
  <r>
    <s v="COUNTY"/>
    <x v="177"/>
    <s v="815815"/>
    <n v="380.35"/>
    <n v="380.35"/>
    <x v="4"/>
    <d v="2016-06-16T00:00:00"/>
    <x v="2"/>
    <n v="5011577"/>
    <m/>
    <m/>
  </r>
  <r>
    <s v="COUNTY"/>
    <x v="177"/>
    <s v="815818"/>
    <n v="81.13"/>
    <n v="81.13"/>
    <x v="4"/>
    <d v="2016-06-16T00:00:00"/>
    <x v="2"/>
    <n v="5708310"/>
    <m/>
    <m/>
  </r>
  <r>
    <s v="COUNTY"/>
    <x v="177"/>
    <s v="815820"/>
    <n v="112.74"/>
    <n v="112.74"/>
    <x v="4"/>
    <d v="2016-06-16T00:00:00"/>
    <x v="2"/>
    <n v="5011579"/>
    <m/>
    <m/>
  </r>
  <r>
    <s v="COUNTY"/>
    <x v="177"/>
    <s v="815823"/>
    <n v="130.65"/>
    <n v="130.65"/>
    <x v="4"/>
    <d v="2016-06-16T00:00:00"/>
    <x v="2"/>
    <n v="5011584"/>
    <m/>
    <m/>
  </r>
  <r>
    <s v="COUNTY"/>
    <x v="177"/>
    <s v="815826"/>
    <n v="84.29"/>
    <n v="84.29"/>
    <x v="4"/>
    <d v="2016-06-16T00:00:00"/>
    <x v="2"/>
    <n v="5011605"/>
    <m/>
    <m/>
  </r>
  <r>
    <s v="COUNTY"/>
    <x v="177"/>
    <s v="815836"/>
    <n v="559.46"/>
    <n v="559.46"/>
    <x v="4"/>
    <d v="2016-06-17T00:00:00"/>
    <x v="2"/>
    <n v="5011582"/>
    <m/>
    <m/>
  </r>
  <r>
    <s v="COUNTY"/>
    <x v="177"/>
    <s v="815839"/>
    <n v="133.81"/>
    <n v="133.81"/>
    <x v="4"/>
    <d v="2016-06-17T00:00:00"/>
    <x v="2"/>
    <n v="5011575"/>
    <m/>
    <m/>
  </r>
  <r>
    <s v="COUNTY"/>
    <x v="177"/>
    <s v="815841"/>
    <n v="179.11"/>
    <n v="179.11"/>
    <x v="4"/>
    <d v="2016-06-17T00:00:00"/>
    <x v="2"/>
    <n v="5011603"/>
    <m/>
    <m/>
  </r>
  <r>
    <s v="COUNTY"/>
    <x v="177"/>
    <s v="815853"/>
    <n v="380.35"/>
    <n v="380.35"/>
    <x v="4"/>
    <d v="2016-06-17T00:00:00"/>
    <x v="2"/>
    <n v="5011581"/>
    <m/>
    <m/>
  </r>
  <r>
    <s v="COUNTY"/>
    <x v="177"/>
    <s v="815855"/>
    <n v="134.86000000000001"/>
    <n v="134.86000000000001"/>
    <x v="4"/>
    <d v="2016-06-17T00:00:00"/>
    <x v="2"/>
    <n v="5702500"/>
    <m/>
    <m/>
  </r>
  <r>
    <s v="COUNTY"/>
    <x v="177"/>
    <s v="815859"/>
    <n v="63.22"/>
    <n v="63.22"/>
    <x v="4"/>
    <d v="2016-06-17T00:00:00"/>
    <x v="2"/>
    <n v="5777930"/>
    <m/>
    <m/>
  </r>
  <r>
    <s v="SpokCity"/>
    <x v="177"/>
    <s v="815861"/>
    <n v="64.27"/>
    <n v="64.27"/>
    <x v="4"/>
    <d v="2016-06-17T00:00:00"/>
    <x v="2"/>
    <n v="5011587"/>
    <m/>
    <m/>
  </r>
  <r>
    <s v="SpokCity"/>
    <x v="177"/>
    <s v="815863"/>
    <n v="128.54"/>
    <n v="128.54"/>
    <x v="4"/>
    <d v="2016-06-17T00:00:00"/>
    <x v="2"/>
    <n v="5011576"/>
    <m/>
    <m/>
  </r>
  <r>
    <s v="COUNTY"/>
    <x v="177"/>
    <s v="815868"/>
    <n v="551.03"/>
    <n v="551.03"/>
    <x v="4"/>
    <d v="2016-06-17T00:00:00"/>
    <x v="2"/>
    <n v="5011614"/>
    <m/>
    <m/>
  </r>
  <r>
    <s v="COUNTY"/>
    <x v="177"/>
    <s v="815870"/>
    <n v="54.79"/>
    <n v="54.79"/>
    <x v="4"/>
    <d v="2016-06-17T00:00:00"/>
    <x v="2"/>
    <n v="5013420"/>
    <m/>
    <m/>
  </r>
  <r>
    <s v="COUNTY"/>
    <x v="177"/>
    <s v="815878"/>
    <n v="460.42"/>
    <n v="460.42"/>
    <x v="4"/>
    <d v="2016-06-20T00:00:00"/>
    <x v="2"/>
    <n v="5016742"/>
    <m/>
    <m/>
  </r>
  <r>
    <s v="COUNTY"/>
    <x v="177"/>
    <s v="815881"/>
    <n v="447.78"/>
    <n v="447.78"/>
    <x v="4"/>
    <d v="2016-06-20T00:00:00"/>
    <x v="2"/>
    <n v="5011582"/>
    <m/>
    <m/>
  </r>
  <r>
    <s v="COUNTY"/>
    <x v="177"/>
    <s v="815883"/>
    <n v="65.319999999999993"/>
    <n v="65.319999999999993"/>
    <x v="4"/>
    <d v="2016-06-20T00:00:00"/>
    <x v="2"/>
    <n v="5011581"/>
    <m/>
    <m/>
  </r>
  <r>
    <s v="SpokCity"/>
    <x v="177"/>
    <s v="815887"/>
    <n v="42.14"/>
    <n v="42.14"/>
    <x v="4"/>
    <d v="2016-06-20T00:00:00"/>
    <x v="2"/>
    <n v="5011587"/>
    <m/>
    <m/>
  </r>
  <r>
    <s v="SpokCity"/>
    <x v="177"/>
    <s v="816353"/>
    <n v="126.43"/>
    <n v="126.43"/>
    <x v="4"/>
    <d v="2016-06-20T00:00:00"/>
    <x v="2"/>
    <n v="5011587"/>
    <m/>
    <m/>
  </r>
  <r>
    <s v="SpokCity"/>
    <x v="177"/>
    <s v="816366"/>
    <n v="104.31"/>
    <n v="104.31"/>
    <x v="4"/>
    <d v="2016-06-20T00:00:00"/>
    <x v="2"/>
    <n v="5011587"/>
    <m/>
    <m/>
  </r>
  <r>
    <s v="COUNTY"/>
    <x v="177"/>
    <s v="816371"/>
    <n v="57.95"/>
    <n v="57.95"/>
    <x v="4"/>
    <d v="2016-06-20T00:00:00"/>
    <x v="2"/>
    <n v="5777930"/>
    <m/>
    <m/>
  </r>
  <r>
    <s v="COUNTY"/>
    <x v="177"/>
    <s v="816376"/>
    <n v="772.29"/>
    <n v="772.29"/>
    <x v="4"/>
    <d v="2016-06-20T00:00:00"/>
    <x v="2"/>
    <n v="5759740"/>
    <m/>
    <m/>
  </r>
  <r>
    <s v="COUNTY"/>
    <x v="177"/>
    <s v="816379"/>
    <n v="456.21"/>
    <n v="456.21"/>
    <x v="4"/>
    <d v="2016-06-20T00:00:00"/>
    <x v="2"/>
    <n v="5011577"/>
    <m/>
    <m/>
  </r>
  <r>
    <s v="SpokCity"/>
    <x v="177"/>
    <s v="816888"/>
    <n v="118"/>
    <n v="118"/>
    <x v="4"/>
    <d v="2016-06-20T00:00:00"/>
    <x v="2"/>
    <n v="5011587"/>
    <m/>
    <m/>
  </r>
  <r>
    <s v="COUNTY"/>
    <x v="177"/>
    <s v="816420"/>
    <n v="180.17"/>
    <n v="180.17"/>
    <x v="4"/>
    <d v="2016-06-21T00:00:00"/>
    <x v="2"/>
    <n v="5011579"/>
    <m/>
    <m/>
  </r>
  <r>
    <s v="COUNTY"/>
    <x v="177"/>
    <s v="816423"/>
    <n v="195.97"/>
    <n v="195.97"/>
    <x v="4"/>
    <d v="2016-06-21T00:00:00"/>
    <x v="2"/>
    <n v="5011614"/>
    <m/>
    <m/>
  </r>
  <r>
    <s v="SpokCity"/>
    <x v="177"/>
    <s v="816425"/>
    <n v="56.89"/>
    <n v="56.89"/>
    <x v="4"/>
    <d v="2016-06-21T00:00:00"/>
    <x v="2"/>
    <n v="5011587"/>
    <m/>
    <m/>
  </r>
  <r>
    <s v="COUNTY"/>
    <x v="177"/>
    <s v="816606"/>
    <n v="360.33"/>
    <n v="360.33"/>
    <x v="4"/>
    <d v="2016-06-21T00:00:00"/>
    <x v="2"/>
    <n v="5011625"/>
    <m/>
    <m/>
  </r>
  <r>
    <s v="COUNTY"/>
    <x v="177"/>
    <s v="816609"/>
    <n v="465.69"/>
    <n v="465.69"/>
    <x v="4"/>
    <d v="2016-06-21T00:00:00"/>
    <x v="2"/>
    <n v="5732040"/>
    <m/>
    <m/>
  </r>
  <r>
    <s v="COUNTY"/>
    <x v="177"/>
    <s v="816612"/>
    <n v="175.95"/>
    <n v="175.95"/>
    <x v="4"/>
    <d v="2016-06-21T00:00:00"/>
    <x v="2"/>
    <n v="5708310"/>
    <m/>
    <m/>
  </r>
  <r>
    <s v="COUNTY"/>
    <x v="177"/>
    <s v="816927"/>
    <n v="174.9"/>
    <n v="174.9"/>
    <x v="4"/>
    <d v="2016-06-21T00:00:00"/>
    <x v="2"/>
    <n v="5011603"/>
    <m/>
    <m/>
  </r>
  <r>
    <s v="COUNTY"/>
    <x v="177"/>
    <s v="816972"/>
    <n v="68.48"/>
    <n v="68.48"/>
    <x v="4"/>
    <d v="2016-06-22T00:00:00"/>
    <x v="2"/>
    <n v="5011581"/>
    <m/>
    <m/>
  </r>
  <r>
    <s v="COUNTY"/>
    <x v="177"/>
    <s v="816975"/>
    <n v="59"/>
    <n v="59"/>
    <x v="4"/>
    <d v="2016-06-22T00:00:00"/>
    <x v="2"/>
    <n v="5749230"/>
    <m/>
    <m/>
  </r>
  <r>
    <s v="COUNTY"/>
    <x v="177"/>
    <s v="816983"/>
    <n v="42.14"/>
    <n v="42.14"/>
    <x v="4"/>
    <d v="2016-06-22T00:00:00"/>
    <x v="2"/>
    <n v="5777930"/>
    <m/>
    <m/>
  </r>
  <r>
    <s v="SpokCity"/>
    <x v="177"/>
    <s v="816988"/>
    <n v="133.81"/>
    <n v="133.81"/>
    <x v="4"/>
    <d v="2016-06-22T00:00:00"/>
    <x v="2"/>
    <n v="5011580"/>
    <m/>
    <m/>
  </r>
  <r>
    <s v="COUNTY"/>
    <x v="177"/>
    <s v="816995"/>
    <n v="246.54"/>
    <n v="246.54"/>
    <x v="4"/>
    <d v="2016-06-22T00:00:00"/>
    <x v="2"/>
    <n v="5011604"/>
    <m/>
    <m/>
  </r>
  <r>
    <s v="COUNTY"/>
    <x v="177"/>
    <s v="817018"/>
    <n v="63.22"/>
    <n v="63.22"/>
    <x v="4"/>
    <d v="2016-06-23T00:00:00"/>
    <x v="2"/>
    <n v="5749570"/>
    <m/>
    <m/>
  </r>
  <r>
    <s v="COUNTY"/>
    <x v="177"/>
    <s v="817067"/>
    <n v="406.69"/>
    <n v="406.69"/>
    <x v="4"/>
    <d v="2016-06-23T00:00:00"/>
    <x v="2"/>
    <n v="5011572"/>
    <m/>
    <m/>
  </r>
  <r>
    <s v="COUNTY"/>
    <x v="177"/>
    <s v="817074"/>
    <n v="379.3"/>
    <n v="379.3"/>
    <x v="4"/>
    <d v="2016-06-23T00:00:00"/>
    <x v="2"/>
    <n v="5011577"/>
    <m/>
    <m/>
  </r>
  <r>
    <s v="COUNTY"/>
    <x v="177"/>
    <s v="817079"/>
    <n v="97.98"/>
    <n v="97.98"/>
    <x v="4"/>
    <d v="2016-06-23T00:00:00"/>
    <x v="2"/>
    <n v="5708310"/>
    <m/>
    <m/>
  </r>
  <r>
    <s v="COUNTY"/>
    <x v="177"/>
    <s v="817089"/>
    <n v="665.88"/>
    <n v="665.88"/>
    <x v="4"/>
    <d v="2016-06-24T00:00:00"/>
    <x v="2"/>
    <n v="5011614"/>
    <m/>
    <m/>
  </r>
  <r>
    <s v="COUNTY"/>
    <x v="177"/>
    <s v="817091"/>
    <n v="59"/>
    <n v="59"/>
    <x v="4"/>
    <d v="2016-06-24T00:00:00"/>
    <x v="2"/>
    <n v="5011581"/>
    <m/>
    <m/>
  </r>
  <r>
    <s v="COUNTY"/>
    <x v="177"/>
    <s v="817096"/>
    <n v="115.9"/>
    <n v="115.9"/>
    <x v="4"/>
    <d v="2016-06-24T00:00:00"/>
    <x v="2"/>
    <n v="5011575"/>
    <m/>
    <m/>
  </r>
  <r>
    <s v="COUNTY"/>
    <x v="177"/>
    <s v="817115"/>
    <n v="48.47"/>
    <n v="48.47"/>
    <x v="4"/>
    <d v="2016-06-24T00:00:00"/>
    <x v="2"/>
    <n v="5013420"/>
    <m/>
    <m/>
  </r>
  <r>
    <s v="COUNTY"/>
    <x v="177"/>
    <s v="817117"/>
    <n v="50.57"/>
    <n v="50.57"/>
    <x v="4"/>
    <d v="2016-06-24T00:00:00"/>
    <x v="2"/>
    <n v="5777930"/>
    <m/>
    <m/>
  </r>
  <r>
    <s v="COUNTY"/>
    <x v="177"/>
    <s v="817121"/>
    <n v="90.61"/>
    <n v="90.61"/>
    <x v="4"/>
    <d v="2016-06-24T00:00:00"/>
    <x v="2"/>
    <n v="5777930"/>
    <m/>
    <m/>
  </r>
  <r>
    <s v="COUNTY"/>
    <x v="177"/>
    <s v="817125"/>
    <n v="84.29"/>
    <n v="84.29"/>
    <x v="4"/>
    <d v="2016-06-27T00:00:00"/>
    <x v="2"/>
    <n v="5011581"/>
    <m/>
    <m/>
  </r>
  <r>
    <s v="AWH"/>
    <x v="177"/>
    <s v="817128"/>
    <n v="1131.57"/>
    <n v="1131.57"/>
    <x v="4"/>
    <d v="2016-06-27T00:00:00"/>
    <x v="2"/>
    <n v="5012682"/>
    <m/>
    <m/>
  </r>
  <r>
    <s v="SpokCity"/>
    <x v="177"/>
    <s v="817210"/>
    <n v="127.49"/>
    <n v="127.49"/>
    <x v="4"/>
    <d v="2016-06-27T00:00:00"/>
    <x v="2"/>
    <n v="5011576"/>
    <m/>
    <m/>
  </r>
  <r>
    <s v="COUNTY"/>
    <x v="177"/>
    <s v="817212"/>
    <n v="70.59"/>
    <n v="70.59"/>
    <x v="4"/>
    <d v="2016-06-27T00:00:00"/>
    <x v="2"/>
    <n v="5011605"/>
    <m/>
    <m/>
  </r>
  <r>
    <s v="COUNTY"/>
    <x v="177"/>
    <s v="817214"/>
    <n v="386.67"/>
    <n v="386.67"/>
    <x v="4"/>
    <d v="2016-06-27T00:00:00"/>
    <x v="2"/>
    <n v="5759740"/>
    <m/>
    <m/>
  </r>
  <r>
    <s v="COUNTY"/>
    <x v="177"/>
    <s v="817222"/>
    <n v="495.19"/>
    <n v="495.19"/>
    <x v="4"/>
    <d v="2016-06-27T00:00:00"/>
    <x v="2"/>
    <n v="5011577"/>
    <m/>
    <m/>
  </r>
  <r>
    <s v="SpokCity"/>
    <x v="177"/>
    <s v="817227"/>
    <n v="467.8"/>
    <n v="467.8"/>
    <x v="4"/>
    <d v="2016-06-27T00:00:00"/>
    <x v="2"/>
    <n v="5011587"/>
    <m/>
    <m/>
  </r>
  <r>
    <s v="COUNTY"/>
    <x v="177"/>
    <s v="818445"/>
    <n v="253.92"/>
    <n v="253.92"/>
    <x v="4"/>
    <d v="2016-06-27T00:00:00"/>
    <x v="2"/>
    <n v="5011582"/>
    <m/>
    <m/>
  </r>
  <r>
    <s v="COUNTY"/>
    <x v="177"/>
    <s v="817283"/>
    <n v="198.08"/>
    <n v="198.08"/>
    <x v="4"/>
    <d v="2016-06-28T00:00:00"/>
    <x v="2"/>
    <n v="5729870"/>
    <m/>
    <m/>
  </r>
  <r>
    <s v="COUNTY"/>
    <x v="177"/>
    <s v="817288"/>
    <n v="161.19999999999999"/>
    <n v="161.19999999999999"/>
    <x v="4"/>
    <d v="2016-06-28T00:00:00"/>
    <x v="2"/>
    <n v="5708310"/>
    <m/>
    <m/>
  </r>
  <r>
    <s v="COUNTY"/>
    <x v="177"/>
    <s v="817297"/>
    <n v="492.03"/>
    <n v="492.03"/>
    <x v="4"/>
    <d v="2016-06-28T00:00:00"/>
    <x v="2"/>
    <n v="5732040"/>
    <m/>
    <m/>
  </r>
  <r>
    <s v="COUNTY"/>
    <x v="177"/>
    <s v="817300"/>
    <n v="352.96"/>
    <n v="352.96"/>
    <x v="4"/>
    <d v="2016-06-28T00:00:00"/>
    <x v="2"/>
    <n v="5011614"/>
    <m/>
    <m/>
  </r>
  <r>
    <s v="COUNTY"/>
    <x v="177"/>
    <s v="817305"/>
    <n v="249.7"/>
    <n v="249.7"/>
    <x v="4"/>
    <d v="2016-06-28T00:00:00"/>
    <x v="2"/>
    <n v="5011579"/>
    <m/>
    <m/>
  </r>
  <r>
    <s v="SpokCity"/>
    <x v="177"/>
    <s v="815828"/>
    <n v="94.82"/>
    <n v="94.82"/>
    <x v="4"/>
    <d v="2016-06-29T00:00:00"/>
    <x v="2"/>
    <n v="5011587"/>
    <m/>
    <m/>
  </r>
  <r>
    <s v="COUNTY"/>
    <x v="177"/>
    <s v="817316"/>
    <n v="18.96"/>
    <n v="18.96"/>
    <x v="4"/>
    <d v="2016-06-29T00:00:00"/>
    <x v="2"/>
    <n v="5011581"/>
    <m/>
    <m/>
  </r>
  <r>
    <s v="COUNTY"/>
    <x v="177"/>
    <s v="817344"/>
    <n v="95.88"/>
    <n v="95.88"/>
    <x v="4"/>
    <d v="2016-06-29T00:00:00"/>
    <x v="2"/>
    <n v="5011573"/>
    <m/>
    <m/>
  </r>
  <r>
    <s v="COUNTY"/>
    <x v="177"/>
    <s v="817348"/>
    <n v="85.34"/>
    <n v="85.34"/>
    <x v="4"/>
    <d v="2016-06-29T00:00:00"/>
    <x v="2"/>
    <n v="5749230"/>
    <m/>
    <m/>
  </r>
  <r>
    <s v="SpokCity"/>
    <x v="177"/>
    <s v="817351"/>
    <n v="111.68"/>
    <n v="111.68"/>
    <x v="4"/>
    <d v="2016-06-29T00:00:00"/>
    <x v="2"/>
    <n v="5011580"/>
    <m/>
    <m/>
  </r>
  <r>
    <s v="COUNTY"/>
    <x v="177"/>
    <s v="817358"/>
    <n v="279.2"/>
    <n v="279.2"/>
    <x v="4"/>
    <d v="2016-06-29T00:00:00"/>
    <x v="2"/>
    <n v="5014191"/>
    <m/>
    <m/>
  </r>
  <r>
    <s v="COUNTY"/>
    <x v="177"/>
    <s v="817881"/>
    <n v="124.32"/>
    <n v="124.32"/>
    <x v="4"/>
    <d v="2016-06-30T00:00:00"/>
    <x v="2"/>
    <n v="5011584"/>
    <m/>
    <m/>
  </r>
  <r>
    <s v="COUNTY"/>
    <x v="177"/>
    <s v="817883"/>
    <n v="201.24"/>
    <n v="201.24"/>
    <x v="4"/>
    <d v="2016-06-30T00:00:00"/>
    <x v="2"/>
    <n v="5011603"/>
    <m/>
    <m/>
  </r>
  <r>
    <s v="COUNTY"/>
    <x v="177"/>
    <s v="817886"/>
    <n v="93.77"/>
    <n v="93.77"/>
    <x v="4"/>
    <d v="2016-06-30T00:00:00"/>
    <x v="2"/>
    <n v="5708310"/>
    <m/>
    <m/>
  </r>
  <r>
    <s v="COUNTY"/>
    <x v="177"/>
    <s v="817888"/>
    <n v="240.22"/>
    <n v="240.22"/>
    <x v="4"/>
    <d v="2016-06-30T00:00:00"/>
    <x v="2"/>
    <n v="5763970"/>
    <m/>
    <m/>
  </r>
  <r>
    <s v="COUNTY"/>
    <x v="177"/>
    <s v="817891"/>
    <n v="451.99"/>
    <n v="451.99"/>
    <x v="4"/>
    <d v="2016-06-30T00:00:00"/>
    <x v="2"/>
    <n v="5011572"/>
    <m/>
    <m/>
  </r>
  <r>
    <s v="COUNTY"/>
    <x v="177"/>
    <s v="817894"/>
    <n v="371.92"/>
    <n v="371.92"/>
    <x v="4"/>
    <d v="2016-06-30T00:00:00"/>
    <x v="2"/>
    <n v="5011577"/>
    <m/>
    <m/>
  </r>
  <r>
    <s v="AWH"/>
    <x v="177"/>
    <s v="817903"/>
    <n v="722.77"/>
    <n v="722.77"/>
    <x v="4"/>
    <d v="2016-06-30T00:00:00"/>
    <x v="2"/>
    <n v="5011595"/>
    <m/>
    <m/>
  </r>
  <r>
    <s v="COUNTY"/>
    <x v="177"/>
    <s v="820320"/>
    <n v="49.52"/>
    <n v="49.52"/>
    <x v="4"/>
    <d v="2016-07-01T00:00:00"/>
    <x v="3"/>
    <n v="5011581"/>
    <m/>
    <m/>
  </r>
  <r>
    <s v="COUNTY"/>
    <x v="177"/>
    <s v="820322"/>
    <n v="106.41"/>
    <n v="106.41"/>
    <x v="4"/>
    <d v="2016-07-01T00:00:00"/>
    <x v="3"/>
    <n v="5777930"/>
    <m/>
    <m/>
  </r>
  <r>
    <s v="COUNTY"/>
    <x v="177"/>
    <s v="820324"/>
    <n v="71.64"/>
    <n v="71.64"/>
    <x v="4"/>
    <d v="2016-07-01T00:00:00"/>
    <x v="3"/>
    <n v="5013420"/>
    <m/>
    <m/>
  </r>
  <r>
    <s v="COUNTY"/>
    <x v="177"/>
    <s v="820365"/>
    <n v="380.35"/>
    <n v="380.35"/>
    <x v="4"/>
    <d v="2016-07-01T00:00:00"/>
    <x v="3"/>
    <n v="5011614"/>
    <m/>
    <m/>
  </r>
  <r>
    <s v="SpokCity"/>
    <x v="177"/>
    <s v="820392"/>
    <n v="129.59"/>
    <n v="129.59"/>
    <x v="4"/>
    <d v="2016-07-01T00:00:00"/>
    <x v="3"/>
    <n v="5011587"/>
    <m/>
    <m/>
  </r>
  <r>
    <s v="COUNTY"/>
    <x v="177"/>
    <s v="820419"/>
    <n v="186.49"/>
    <n v="186.49"/>
    <x v="4"/>
    <d v="2016-07-01T00:00:00"/>
    <x v="3"/>
    <n v="5011575"/>
    <m/>
    <m/>
  </r>
  <r>
    <s v="COUNTY"/>
    <x v="177"/>
    <s v="826391"/>
    <n v="371.92"/>
    <n v="371.92"/>
    <x v="4"/>
    <d v="2016-07-01T00:00:00"/>
    <x v="3"/>
    <n v="5011577"/>
    <m/>
    <m/>
  </r>
  <r>
    <s v="COUNTY"/>
    <x v="177"/>
    <s v="827286"/>
    <n v="249.7"/>
    <n v="249.7"/>
    <x v="4"/>
    <d v="2016-07-05T00:00:00"/>
    <x v="3"/>
    <n v="5011582"/>
    <m/>
    <m/>
  </r>
  <r>
    <s v="COUNTY"/>
    <x v="177"/>
    <s v="827291"/>
    <n v="455.16"/>
    <n v="455.16"/>
    <x v="4"/>
    <d v="2016-07-05T00:00:00"/>
    <x v="3"/>
    <n v="5759740"/>
    <m/>
    <m/>
  </r>
  <r>
    <s v="COUNTY"/>
    <x v="177"/>
    <s v="827294"/>
    <n v="76.91"/>
    <n v="76.91"/>
    <x v="4"/>
    <d v="2016-07-05T00:00:00"/>
    <x v="3"/>
    <n v="5011614"/>
    <m/>
    <m/>
  </r>
  <r>
    <s v="COUNTY"/>
    <x v="177"/>
    <s v="827298"/>
    <n v="592.12"/>
    <n v="592.12"/>
    <x v="4"/>
    <d v="2016-07-05T00:00:00"/>
    <x v="3"/>
    <n v="5011577"/>
    <m/>
    <m/>
  </r>
  <r>
    <s v="SpokCity"/>
    <x v="177"/>
    <s v="827692"/>
    <n v="92.72"/>
    <n v="92.72"/>
    <x v="4"/>
    <d v="2016-07-05T00:00:00"/>
    <x v="3"/>
    <n v="5011587"/>
    <m/>
    <m/>
  </r>
  <r>
    <s v="COUNTY"/>
    <x v="177"/>
    <s v="827702"/>
    <n v="445.67"/>
    <n v="445.67"/>
    <x v="4"/>
    <d v="2016-07-05T00:00:00"/>
    <x v="3"/>
    <n v="5732040"/>
    <m/>
    <m/>
  </r>
  <r>
    <s v="COUNTY"/>
    <x v="177"/>
    <s v="827705"/>
    <n v="114.84"/>
    <n v="114.84"/>
    <x v="4"/>
    <d v="2016-07-05T00:00:00"/>
    <x v="3"/>
    <n v="5708310"/>
    <m/>
    <m/>
  </r>
  <r>
    <s v="COUNTY"/>
    <x v="177"/>
    <s v="827708"/>
    <n v="309.76"/>
    <n v="309.76"/>
    <x v="4"/>
    <d v="2016-07-05T00:00:00"/>
    <x v="3"/>
    <n v="5011625"/>
    <m/>
    <m/>
  </r>
  <r>
    <s v="COUNTY"/>
    <x v="177"/>
    <s v="832003"/>
    <n v="210.72"/>
    <n v="210.72"/>
    <x v="4"/>
    <d v="2016-07-05T00:00:00"/>
    <x v="3"/>
    <n v="5011579"/>
    <m/>
    <m/>
  </r>
  <r>
    <s v="COUNTY"/>
    <x v="177"/>
    <s v="828354"/>
    <n v="56.89"/>
    <n v="56.89"/>
    <x v="4"/>
    <d v="2016-07-06T00:00:00"/>
    <x v="3"/>
    <n v="5011581"/>
    <m/>
    <m/>
  </r>
  <r>
    <s v="SpokCity"/>
    <x v="177"/>
    <s v="828356"/>
    <n v="226.52"/>
    <n v="226.52"/>
    <x v="4"/>
    <d v="2016-07-06T00:00:00"/>
    <x v="3"/>
    <n v="5011580"/>
    <m/>
    <m/>
  </r>
  <r>
    <s v="SpokCity"/>
    <x v="177"/>
    <s v="828358"/>
    <n v="108.52"/>
    <n v="108.52"/>
    <x v="4"/>
    <d v="2016-07-06T00:00:00"/>
    <x v="3"/>
    <n v="5011576"/>
    <m/>
    <m/>
  </r>
  <r>
    <s v="COUNTY"/>
    <x v="177"/>
    <s v="828360"/>
    <n v="215.99"/>
    <n v="215.99"/>
    <x v="4"/>
    <d v="2016-07-06T00:00:00"/>
    <x v="3"/>
    <n v="5011603"/>
    <m/>
    <m/>
  </r>
  <r>
    <s v="COUNTY"/>
    <x v="177"/>
    <s v="828453"/>
    <n v="115.9"/>
    <n v="115.9"/>
    <x v="4"/>
    <d v="2016-07-06T00:00:00"/>
    <x v="3"/>
    <n v="5777930"/>
    <m/>
    <m/>
  </r>
  <r>
    <s v="COUNTY"/>
    <x v="177"/>
    <s v="828455"/>
    <n v="31.61"/>
    <n v="31.61"/>
    <x v="4"/>
    <d v="2016-07-06T00:00:00"/>
    <x v="3"/>
    <n v="5749230"/>
    <m/>
    <m/>
  </r>
  <r>
    <s v="COUNTY"/>
    <x v="177"/>
    <s v="828494"/>
    <n v="65.319999999999993"/>
    <n v="65.319999999999993"/>
    <x v="4"/>
    <d v="2016-07-07T00:00:00"/>
    <x v="3"/>
    <n v="5011579"/>
    <m/>
    <m/>
  </r>
  <r>
    <s v="COUNTY"/>
    <x v="177"/>
    <s v="828513"/>
    <n v="601.61"/>
    <n v="601.61"/>
    <x v="4"/>
    <d v="2016-07-07T00:00:00"/>
    <x v="3"/>
    <n v="5016742"/>
    <m/>
    <m/>
  </r>
  <r>
    <s v="COUNTY"/>
    <x v="177"/>
    <s v="828516"/>
    <n v="93.77"/>
    <n v="93.77"/>
    <x v="4"/>
    <d v="2016-07-07T00:00:00"/>
    <x v="3"/>
    <n v="5708310"/>
    <m/>
    <m/>
  </r>
  <r>
    <s v="COUNTY"/>
    <x v="177"/>
    <s v="828524"/>
    <n v="481.5"/>
    <n v="481.5"/>
    <x v="4"/>
    <d v="2016-07-07T00:00:00"/>
    <x v="3"/>
    <n v="5011572"/>
    <m/>
    <m/>
  </r>
  <r>
    <s v="COUNTY"/>
    <x v="177"/>
    <s v="828527"/>
    <n v="271.83"/>
    <n v="271.83"/>
    <x v="4"/>
    <d v="2016-07-07T00:00:00"/>
    <x v="3"/>
    <n v="5011577"/>
    <m/>
    <m/>
  </r>
  <r>
    <s v="COUNTY"/>
    <x v="177"/>
    <s v="828548"/>
    <n v="124.32"/>
    <n v="124.32"/>
    <x v="4"/>
    <d v="2016-07-08T00:00:00"/>
    <x v="3"/>
    <n v="5011575"/>
    <m/>
    <m/>
  </r>
  <r>
    <s v="COUNTY"/>
    <x v="177"/>
    <s v="828550"/>
    <n v="38.979999999999997"/>
    <n v="38.979999999999997"/>
    <x v="4"/>
    <d v="2016-07-08T00:00:00"/>
    <x v="3"/>
    <n v="5013420"/>
    <m/>
    <m/>
  </r>
  <r>
    <s v="COUNTY"/>
    <x v="177"/>
    <s v="828558"/>
    <n v="103.25"/>
    <n v="103.25"/>
    <x v="4"/>
    <d v="2016-07-08T00:00:00"/>
    <x v="3"/>
    <n v="5777930"/>
    <m/>
    <m/>
  </r>
  <r>
    <s v="COUNTY"/>
    <x v="177"/>
    <s v="828561"/>
    <n v="465.69"/>
    <n v="465.69"/>
    <x v="4"/>
    <d v="2016-07-08T00:00:00"/>
    <x v="3"/>
    <n v="5011614"/>
    <m/>
    <m/>
  </r>
  <r>
    <s v="SpokCity"/>
    <x v="177"/>
    <s v="828566"/>
    <n v="116.95"/>
    <n v="116.95"/>
    <x v="4"/>
    <d v="2016-07-08T00:00:00"/>
    <x v="3"/>
    <n v="5011587"/>
    <m/>
    <m/>
  </r>
  <r>
    <s v="COUNTY"/>
    <x v="177"/>
    <s v="828568"/>
    <n v="247.6"/>
    <n v="247.6"/>
    <x v="4"/>
    <d v="2016-07-08T00:00:00"/>
    <x v="3"/>
    <n v="5011604"/>
    <m/>
    <m/>
  </r>
  <r>
    <s v="COUNTY"/>
    <x v="177"/>
    <s v="828579"/>
    <n v="153.83000000000001"/>
    <n v="153.83000000000001"/>
    <x v="4"/>
    <d v="2016-07-11T00:00:00"/>
    <x v="3"/>
    <n v="5011582"/>
    <m/>
    <m/>
  </r>
  <r>
    <s v="COUNTY"/>
    <x v="177"/>
    <s v="828984"/>
    <n v="77.97"/>
    <n v="77.97"/>
    <x v="4"/>
    <d v="2016-07-11T00:00:00"/>
    <x v="3"/>
    <n v="5011581"/>
    <m/>
    <m/>
  </r>
  <r>
    <s v="COUNTY"/>
    <x v="177"/>
    <s v="828986"/>
    <n v="110.63"/>
    <n v="110.63"/>
    <x v="4"/>
    <d v="2016-07-11T00:00:00"/>
    <x v="3"/>
    <n v="5011605"/>
    <m/>
    <m/>
  </r>
  <r>
    <s v="COUNTY"/>
    <x v="177"/>
    <s v="828991"/>
    <n v="591.07000000000005"/>
    <n v="591.07000000000005"/>
    <x v="4"/>
    <d v="2016-07-11T00:00:00"/>
    <x v="3"/>
    <n v="5759740"/>
    <m/>
    <m/>
  </r>
  <r>
    <s v="COUNTY"/>
    <x v="177"/>
    <s v="828997"/>
    <n v="539.44000000000005"/>
    <n v="539.44000000000005"/>
    <x v="4"/>
    <d v="2016-07-11T00:00:00"/>
    <x v="3"/>
    <n v="5011577"/>
    <m/>
    <m/>
  </r>
  <r>
    <s v="COUNTY"/>
    <x v="177"/>
    <s v="829009"/>
    <n v="183.33"/>
    <n v="183.33"/>
    <x v="4"/>
    <d v="2016-07-11T00:00:00"/>
    <x v="3"/>
    <n v="5011603"/>
    <m/>
    <m/>
  </r>
  <r>
    <s v="COUNTY"/>
    <x v="177"/>
    <s v="829032"/>
    <n v="267.61"/>
    <n v="267.61"/>
    <x v="4"/>
    <d v="2016-07-12T00:00:00"/>
    <x v="3"/>
    <n v="5011579"/>
    <m/>
    <m/>
  </r>
  <r>
    <s v="COUNTY"/>
    <x v="177"/>
    <s v="829035"/>
    <n v="475.17"/>
    <n v="475.17"/>
    <x v="4"/>
    <d v="2016-07-12T00:00:00"/>
    <x v="3"/>
    <n v="5732040"/>
    <m/>
    <m/>
  </r>
  <r>
    <s v="COUNTY"/>
    <x v="177"/>
    <s v="829038"/>
    <n v="320.29000000000002"/>
    <n v="320.29000000000002"/>
    <x v="4"/>
    <d v="2016-07-12T00:00:00"/>
    <x v="3"/>
    <n v="5011614"/>
    <m/>
    <m/>
  </r>
  <r>
    <s v="COUNTY"/>
    <x v="177"/>
    <s v="829043"/>
    <n v="81.13"/>
    <n v="81.13"/>
    <x v="4"/>
    <d v="2016-07-12T00:00:00"/>
    <x v="3"/>
    <n v="5777930"/>
    <m/>
    <m/>
  </r>
  <r>
    <s v="COUNTY"/>
    <x v="177"/>
    <s v="829062"/>
    <n v="131.69999999999999"/>
    <n v="131.69999999999999"/>
    <x v="4"/>
    <d v="2016-07-12T00:00:00"/>
    <x v="3"/>
    <n v="5729870"/>
    <m/>
    <m/>
  </r>
  <r>
    <s v="COUNTY"/>
    <x v="177"/>
    <s v="829064"/>
    <n v="177"/>
    <n v="177"/>
    <x v="4"/>
    <d v="2016-07-12T00:00:00"/>
    <x v="3"/>
    <n v="5010721"/>
    <m/>
    <m/>
  </r>
  <r>
    <s v="COUNTY"/>
    <x v="177"/>
    <s v="829065"/>
    <n v="84"/>
    <n v="84"/>
    <x v="4"/>
    <d v="2016-07-12T00:00:00"/>
    <x v="3"/>
    <n v="5010721"/>
    <m/>
    <m/>
  </r>
  <r>
    <s v="COUNTY"/>
    <x v="177"/>
    <s v="829070"/>
    <n v="170.68"/>
    <n v="170.68"/>
    <x v="4"/>
    <d v="2016-07-12T00:00:00"/>
    <x v="3"/>
    <n v="5708310"/>
    <m/>
    <m/>
  </r>
  <r>
    <s v="COUNTY"/>
    <x v="177"/>
    <s v="829147"/>
    <n v="131.69999999999999"/>
    <n v="131.69999999999999"/>
    <x v="4"/>
    <d v="2016-07-13T00:00:00"/>
    <x v="3"/>
    <n v="5011581"/>
    <m/>
    <m/>
  </r>
  <r>
    <s v="COUNTY"/>
    <x v="177"/>
    <s v="829154"/>
    <n v="63.22"/>
    <n v="63.22"/>
    <x v="4"/>
    <d v="2016-07-13T00:00:00"/>
    <x v="3"/>
    <n v="5749230"/>
    <m/>
    <m/>
  </r>
  <r>
    <s v="COUNTY"/>
    <x v="177"/>
    <s v="829157"/>
    <n v="74.81"/>
    <n v="74.81"/>
    <x v="4"/>
    <d v="2016-07-13T00:00:00"/>
    <x v="3"/>
    <n v="5777930"/>
    <m/>
    <m/>
  </r>
  <r>
    <s v="SpokCity"/>
    <x v="177"/>
    <s v="829159"/>
    <n v="190.7"/>
    <n v="190.7"/>
    <x v="4"/>
    <d v="2016-07-13T00:00:00"/>
    <x v="3"/>
    <n v="5011580"/>
    <m/>
    <m/>
  </r>
  <r>
    <s v="SpokCity"/>
    <x v="177"/>
    <s v="829161"/>
    <n v="344.53"/>
    <n v="344.53"/>
    <x v="4"/>
    <d v="2016-07-13T00:00:00"/>
    <x v="3"/>
    <n v="5011576"/>
    <m/>
    <m/>
  </r>
  <r>
    <s v="SpokCity"/>
    <x v="177"/>
    <s v="829168"/>
    <n v="74.81"/>
    <n v="74.81"/>
    <x v="4"/>
    <d v="2016-07-13T00:00:00"/>
    <x v="3"/>
    <n v="5011587"/>
    <m/>
    <m/>
  </r>
  <r>
    <s v="COUNTY"/>
    <x v="177"/>
    <s v="829241"/>
    <n v="116.95"/>
    <n v="116.95"/>
    <x v="4"/>
    <d v="2016-07-14T00:00:00"/>
    <x v="3"/>
    <n v="5011579"/>
    <m/>
    <m/>
  </r>
  <r>
    <s v="COUNTY"/>
    <x v="177"/>
    <s v="829250"/>
    <n v="144.34"/>
    <n v="144.34"/>
    <x v="4"/>
    <d v="2016-07-14T00:00:00"/>
    <x v="3"/>
    <n v="5768280"/>
    <m/>
    <m/>
  </r>
  <r>
    <s v="COUNTY"/>
    <x v="177"/>
    <s v="829279"/>
    <n v="107.47"/>
    <n v="107.47"/>
    <x v="4"/>
    <d v="2016-07-14T00:00:00"/>
    <x v="3"/>
    <n v="5708310"/>
    <m/>
    <m/>
  </r>
  <r>
    <s v="COUNTY"/>
    <x v="177"/>
    <s v="829282"/>
    <n v="420.39"/>
    <n v="420.39"/>
    <x v="4"/>
    <d v="2016-07-14T00:00:00"/>
    <x v="3"/>
    <n v="5011572"/>
    <m/>
    <m/>
  </r>
  <r>
    <s v="COUNTY"/>
    <x v="177"/>
    <s v="829325"/>
    <n v="378.24"/>
    <n v="378.24"/>
    <x v="4"/>
    <d v="2016-07-14T00:00:00"/>
    <x v="3"/>
    <n v="5011577"/>
    <m/>
    <m/>
  </r>
  <r>
    <s v="COUNTY"/>
    <x v="177"/>
    <s v="829414"/>
    <n v="113.79"/>
    <n v="113.79"/>
    <x v="4"/>
    <d v="2016-07-15T00:00:00"/>
    <x v="3"/>
    <n v="5011575"/>
    <m/>
    <m/>
  </r>
  <r>
    <s v="COUNTY"/>
    <x v="177"/>
    <s v="829416"/>
    <n v="86.4"/>
    <n v="86.4"/>
    <x v="4"/>
    <d v="2016-07-15T00:00:00"/>
    <x v="3"/>
    <n v="5011581"/>
    <m/>
    <m/>
  </r>
  <r>
    <s v="COUNTY"/>
    <x v="177"/>
    <s v="829420"/>
    <n v="236.01"/>
    <n v="236.01"/>
    <x v="4"/>
    <d v="2016-07-15T00:00:00"/>
    <x v="3"/>
    <n v="5011625"/>
    <m/>
    <m/>
  </r>
  <r>
    <s v="COUNTY"/>
    <x v="177"/>
    <s v="829433"/>
    <n v="34.770000000000003"/>
    <n v="34.770000000000003"/>
    <x v="4"/>
    <d v="2016-07-15T00:00:00"/>
    <x v="3"/>
    <n v="5013420"/>
    <m/>
    <m/>
  </r>
  <r>
    <s v="COUNTY"/>
    <x v="177"/>
    <s v="829528"/>
    <n v="69.540000000000006"/>
    <n v="69.540000000000006"/>
    <x v="4"/>
    <d v="2016-07-15T00:00:00"/>
    <x v="3"/>
    <n v="5777930"/>
    <m/>
    <m/>
  </r>
  <r>
    <s v="COUNTY"/>
    <x v="177"/>
    <s v="829531"/>
    <n v="575.27"/>
    <n v="575.27"/>
    <x v="4"/>
    <d v="2016-07-15T00:00:00"/>
    <x v="3"/>
    <n v="5011614"/>
    <m/>
    <m/>
  </r>
  <r>
    <s v="COUNTY"/>
    <x v="177"/>
    <s v="830200"/>
    <n v="57.95"/>
    <n v="57.95"/>
    <x v="4"/>
    <d v="2016-07-18T00:00:00"/>
    <x v="3"/>
    <n v="5011581"/>
    <m/>
    <m/>
  </r>
  <r>
    <s v="AWH"/>
    <x v="177"/>
    <s v="830203"/>
    <n v="761.75"/>
    <n v="761.75"/>
    <x v="4"/>
    <d v="2016-07-18T00:00:00"/>
    <x v="3"/>
    <n v="5011595"/>
    <m/>
    <m/>
  </r>
  <r>
    <s v="COUNTY"/>
    <x v="177"/>
    <s v="830206"/>
    <n v="218.1"/>
    <n v="218.1"/>
    <x v="4"/>
    <d v="2016-07-18T00:00:00"/>
    <x v="3"/>
    <n v="5011582"/>
    <m/>
    <m/>
  </r>
  <r>
    <s v="AWH"/>
    <x v="177"/>
    <s v="830209"/>
    <n v="1145.26"/>
    <n v="1145.26"/>
    <x v="4"/>
    <d v="2016-07-18T00:00:00"/>
    <x v="3"/>
    <n v="5012682"/>
    <m/>
    <m/>
  </r>
  <r>
    <s v="SpokCity"/>
    <x v="177"/>
    <s v="830211"/>
    <n v="44.25"/>
    <n v="44.25"/>
    <x v="4"/>
    <d v="2016-07-18T00:00:00"/>
    <x v="3"/>
    <n v="5011587"/>
    <m/>
    <m/>
  </r>
  <r>
    <s v="COUNTY"/>
    <x v="177"/>
    <s v="830218"/>
    <n v="74.81"/>
    <n v="74.81"/>
    <x v="4"/>
    <d v="2016-07-18T00:00:00"/>
    <x v="3"/>
    <n v="5777930"/>
    <m/>
    <m/>
  </r>
  <r>
    <s v="COUNTY"/>
    <x v="177"/>
    <s v="830222"/>
    <n v="134.86000000000001"/>
    <n v="134.86000000000001"/>
    <x v="4"/>
    <d v="2016-07-18T00:00:00"/>
    <x v="3"/>
    <n v="5011584"/>
    <m/>
    <m/>
  </r>
  <r>
    <s v="COUNTY"/>
    <x v="177"/>
    <s v="830224"/>
    <n v="167.52"/>
    <n v="167.52"/>
    <x v="4"/>
    <d v="2016-07-18T00:00:00"/>
    <x v="3"/>
    <n v="5702500"/>
    <m/>
    <m/>
  </r>
  <r>
    <s v="COUNTY"/>
    <x v="177"/>
    <s v="830226"/>
    <n v="457.26"/>
    <n v="457.26"/>
    <x v="4"/>
    <d v="2016-07-18T00:00:00"/>
    <x v="3"/>
    <n v="5759740"/>
    <m/>
    <m/>
  </r>
  <r>
    <s v="COUNTY"/>
    <x v="177"/>
    <s v="830229"/>
    <n v="520.48"/>
    <n v="520.48"/>
    <x v="4"/>
    <d v="2016-07-18T00:00:00"/>
    <x v="3"/>
    <n v="5011577"/>
    <m/>
    <m/>
  </r>
  <r>
    <s v="COUNTY"/>
    <x v="177"/>
    <s v="830232"/>
    <n v="348.74"/>
    <n v="348.74"/>
    <x v="4"/>
    <d v="2016-07-18T00:00:00"/>
    <x v="3"/>
    <n v="5014191"/>
    <m/>
    <m/>
  </r>
  <r>
    <s v="COUNTY"/>
    <x v="177"/>
    <s v="830238"/>
    <n v="199.13"/>
    <n v="199.13"/>
    <x v="4"/>
    <d v="2016-07-18T00:00:00"/>
    <x v="3"/>
    <n v="5783900"/>
    <m/>
    <m/>
  </r>
  <r>
    <s v="COUNTY"/>
    <x v="177"/>
    <s v="830249"/>
    <n v="142.24"/>
    <n v="142.24"/>
    <x v="4"/>
    <d v="2016-07-19T00:00:00"/>
    <x v="3"/>
    <n v="5708310"/>
    <m/>
    <m/>
  </r>
  <r>
    <s v="COUNTY"/>
    <x v="177"/>
    <s v="830264"/>
    <n v="188.59"/>
    <n v="188.59"/>
    <x v="4"/>
    <d v="2016-07-19T00:00:00"/>
    <x v="3"/>
    <n v="5011579"/>
    <m/>
    <m/>
  </r>
  <r>
    <s v="COUNTY"/>
    <x v="177"/>
    <s v="830266"/>
    <n v="96.93"/>
    <n v="96.93"/>
    <x v="4"/>
    <d v="2016-07-19T00:00:00"/>
    <x v="3"/>
    <n v="5777930"/>
    <m/>
    <m/>
  </r>
  <r>
    <s v="COUNTY"/>
    <x v="177"/>
    <s v="830269"/>
    <n v="523.64"/>
    <n v="523.64"/>
    <x v="4"/>
    <d v="2016-07-19T00:00:00"/>
    <x v="3"/>
    <n v="5732040"/>
    <m/>
    <m/>
  </r>
  <r>
    <s v="COUNTY"/>
    <x v="177"/>
    <s v="830271"/>
    <n v="91.66"/>
    <n v="91.66"/>
    <x v="4"/>
    <d v="2016-07-19T00:00:00"/>
    <x v="3"/>
    <n v="5011605"/>
    <m/>
    <m/>
  </r>
  <r>
    <s v="COUNTY"/>
    <x v="177"/>
    <s v="830274"/>
    <n v="484.66"/>
    <n v="484.66"/>
    <x v="4"/>
    <d v="2016-07-19T00:00:00"/>
    <x v="3"/>
    <n v="5011614"/>
    <m/>
    <m/>
  </r>
  <r>
    <s v="COUNTY"/>
    <x v="177"/>
    <s v="830276"/>
    <n v="113.79"/>
    <n v="113.79"/>
    <x v="4"/>
    <d v="2016-07-19T00:00:00"/>
    <x v="3"/>
    <n v="5749570"/>
    <m/>
    <m/>
  </r>
  <r>
    <s v="COUNTY"/>
    <x v="177"/>
    <s v="830283"/>
    <n v="351.9"/>
    <n v="351.9"/>
    <x v="4"/>
    <d v="2016-07-19T00:00:00"/>
    <x v="3"/>
    <n v="5784060"/>
    <m/>
    <m/>
  </r>
  <r>
    <s v="COUNTY"/>
    <x v="177"/>
    <s v="830287"/>
    <n v="441.46"/>
    <n v="441.46"/>
    <x v="4"/>
    <d v="2016-07-20T00:00:00"/>
    <x v="3"/>
    <n v="5782360"/>
    <m/>
    <m/>
  </r>
  <r>
    <s v="COUNTY"/>
    <x v="177"/>
    <s v="830289"/>
    <n v="183.33"/>
    <n v="183.33"/>
    <x v="4"/>
    <d v="2016-07-20T00:00:00"/>
    <x v="3"/>
    <n v="5011581"/>
    <m/>
    <m/>
  </r>
  <r>
    <s v="COUNTY"/>
    <x v="177"/>
    <s v="830291"/>
    <n v="60.06"/>
    <n v="60.06"/>
    <x v="4"/>
    <d v="2016-07-20T00:00:00"/>
    <x v="3"/>
    <n v="5749230"/>
    <m/>
    <m/>
  </r>
  <r>
    <s v="COUNTY"/>
    <x v="177"/>
    <s v="830293"/>
    <n v="53.73"/>
    <n v="53.73"/>
    <x v="4"/>
    <d v="2016-07-20T00:00:00"/>
    <x v="3"/>
    <n v="5777930"/>
    <m/>
    <m/>
  </r>
  <r>
    <s v="SpokCity"/>
    <x v="177"/>
    <s v="830295"/>
    <n v="283.42"/>
    <n v="283.42"/>
    <x v="4"/>
    <d v="2016-07-20T00:00:00"/>
    <x v="3"/>
    <n v="5011576"/>
    <m/>
    <m/>
  </r>
  <r>
    <s v="COUNTY"/>
    <x v="177"/>
    <s v="830297"/>
    <n v="229.68"/>
    <n v="229.68"/>
    <x v="4"/>
    <d v="2016-07-20T00:00:00"/>
    <x v="3"/>
    <n v="5011604"/>
    <m/>
    <m/>
  </r>
  <r>
    <s v="COUNTY"/>
    <x v="177"/>
    <s v="830299"/>
    <n v="118"/>
    <n v="118"/>
    <x v="4"/>
    <d v="2016-07-20T00:00:00"/>
    <x v="3"/>
    <n v="5010592"/>
    <m/>
    <m/>
  </r>
  <r>
    <s v="COUNTY"/>
    <x v="177"/>
    <s v="830326"/>
    <n v="91.66"/>
    <n v="91.66"/>
    <x v="4"/>
    <d v="2016-07-21T00:00:00"/>
    <x v="3"/>
    <n v="5708310"/>
    <m/>
    <m/>
  </r>
  <r>
    <s v="COUNTY"/>
    <x v="177"/>
    <s v="830329"/>
    <n v="420.39"/>
    <n v="420.39"/>
    <x v="4"/>
    <d v="2016-07-21T00:00:00"/>
    <x v="3"/>
    <n v="5011572"/>
    <m/>
    <m/>
  </r>
  <r>
    <s v="COUNTY"/>
    <x v="177"/>
    <s v="830332"/>
    <n v="370.87"/>
    <n v="370.87"/>
    <x v="4"/>
    <d v="2016-07-21T00:00:00"/>
    <x v="3"/>
    <n v="5011577"/>
    <m/>
    <m/>
  </r>
  <r>
    <s v="COUNTY"/>
    <x v="177"/>
    <s v="830340"/>
    <n v="68.48"/>
    <n v="68.48"/>
    <x v="4"/>
    <d v="2016-07-21T00:00:00"/>
    <x v="3"/>
    <n v="5011579"/>
    <m/>
    <m/>
  </r>
  <r>
    <s v="COUNTY"/>
    <x v="177"/>
    <s v="830350"/>
    <n v="244.44"/>
    <n v="244.44"/>
    <x v="4"/>
    <d v="2016-07-21T00:00:00"/>
    <x v="3"/>
    <n v="5744080"/>
    <m/>
    <m/>
  </r>
  <r>
    <s v="COUNTY"/>
    <x v="177"/>
    <s v="830354"/>
    <n v="102.2"/>
    <n v="102.2"/>
    <x v="4"/>
    <d v="2016-07-22T00:00:00"/>
    <x v="3"/>
    <n v="5011575"/>
    <m/>
    <m/>
  </r>
  <r>
    <s v="AWH"/>
    <x v="177"/>
    <s v="830356"/>
    <n v="273.94"/>
    <n v="273.94"/>
    <x v="4"/>
    <d v="2016-07-22T00:00:00"/>
    <x v="3"/>
    <n v="5011595"/>
    <m/>
    <m/>
  </r>
  <r>
    <s v="SpokCity"/>
    <x v="177"/>
    <s v="830358"/>
    <n v="38.979999999999997"/>
    <n v="38.979999999999997"/>
    <x v="4"/>
    <d v="2016-07-22T00:00:00"/>
    <x v="3"/>
    <n v="5011587"/>
    <m/>
    <m/>
  </r>
  <r>
    <s v="COUNTY"/>
    <x v="177"/>
    <s v="830375"/>
    <n v="47.41"/>
    <n v="47.41"/>
    <x v="4"/>
    <d v="2016-07-22T00:00:00"/>
    <x v="3"/>
    <n v="5011581"/>
    <m/>
    <m/>
  </r>
  <r>
    <s v="COUNTY"/>
    <x v="177"/>
    <s v="830378"/>
    <n v="80.069999999999993"/>
    <n v="80.069999999999993"/>
    <x v="4"/>
    <d v="2016-07-22T00:00:00"/>
    <x v="3"/>
    <n v="5777930"/>
    <m/>
    <m/>
  </r>
  <r>
    <s v="COUNTY"/>
    <x v="177"/>
    <s v="830380"/>
    <n v="111.68"/>
    <n v="111.68"/>
    <x v="4"/>
    <d v="2016-07-22T00:00:00"/>
    <x v="3"/>
    <n v="5777930"/>
    <m/>
    <m/>
  </r>
  <r>
    <s v="COUNTY"/>
    <x v="177"/>
    <s v="830383"/>
    <n v="454.1"/>
    <n v="454.1"/>
    <x v="4"/>
    <d v="2016-07-22T00:00:00"/>
    <x v="3"/>
    <n v="5011614"/>
    <m/>
    <m/>
  </r>
  <r>
    <s v="COUNTY"/>
    <x v="177"/>
    <s v="830385"/>
    <n v="492.03"/>
    <n v="492.03"/>
    <x v="4"/>
    <d v="2016-07-22T00:00:00"/>
    <x v="3"/>
    <n v="5011614"/>
    <m/>
    <m/>
  </r>
  <r>
    <s v="COUNTY"/>
    <x v="177"/>
    <s v="830387"/>
    <n v="30.55"/>
    <n v="30.55"/>
    <x v="4"/>
    <d v="2016-07-22T00:00:00"/>
    <x v="3"/>
    <n v="5013420"/>
    <m/>
    <m/>
  </r>
  <r>
    <s v="COUNTY"/>
    <x v="177"/>
    <s v="830391"/>
    <n v="274.99"/>
    <n v="274.99"/>
    <x v="4"/>
    <d v="2016-07-25T00:00:00"/>
    <x v="3"/>
    <n v="5011603"/>
    <m/>
    <m/>
  </r>
  <r>
    <s v="COUNTY"/>
    <x v="177"/>
    <s v="830393"/>
    <n v="97.98"/>
    <n v="97.98"/>
    <x v="4"/>
    <d v="2016-07-25T00:00:00"/>
    <x v="3"/>
    <n v="5777930"/>
    <m/>
    <m/>
  </r>
  <r>
    <s v="COUNTY"/>
    <x v="177"/>
    <s v="830395"/>
    <n v="506.78"/>
    <n v="506.78"/>
    <x v="4"/>
    <d v="2016-07-25T00:00:00"/>
    <x v="3"/>
    <n v="5759740"/>
    <m/>
    <m/>
  </r>
  <r>
    <s v="SpokCity"/>
    <x v="177"/>
    <s v="830397"/>
    <n v="44.25"/>
    <n v="44.25"/>
    <x v="4"/>
    <d v="2016-07-25T00:00:00"/>
    <x v="3"/>
    <n v="5011587"/>
    <m/>
    <m/>
  </r>
  <r>
    <s v="COUNTY"/>
    <x v="177"/>
    <s v="830403"/>
    <n v="76.91"/>
    <n v="76.91"/>
    <x v="4"/>
    <d v="2016-07-25T00:00:00"/>
    <x v="3"/>
    <n v="5011581"/>
    <m/>
    <m/>
  </r>
  <r>
    <s v="COUNTY"/>
    <x v="177"/>
    <s v="830406"/>
    <n v="405.64"/>
    <n v="405.64"/>
    <x v="4"/>
    <d v="2016-07-25T00:00:00"/>
    <x v="3"/>
    <n v="5011582"/>
    <m/>
    <m/>
  </r>
  <r>
    <s v="COUNTY"/>
    <x v="177"/>
    <s v="830418"/>
    <n v="145.4"/>
    <n v="145.4"/>
    <x v="4"/>
    <d v="2016-07-26T00:00:00"/>
    <x v="3"/>
    <n v="5011579"/>
    <m/>
    <m/>
  </r>
  <r>
    <s v="COUNTY"/>
    <x v="177"/>
    <s v="830421"/>
    <n v="514.16"/>
    <n v="514.16"/>
    <x v="4"/>
    <d v="2016-07-26T00:00:00"/>
    <x v="3"/>
    <n v="5732040"/>
    <m/>
    <m/>
  </r>
  <r>
    <s v="COUNTY"/>
    <x v="177"/>
    <s v="830424"/>
    <n v="657.45"/>
    <n v="657.45"/>
    <x v="4"/>
    <d v="2016-07-26T00:00:00"/>
    <x v="3"/>
    <n v="5011577"/>
    <m/>
    <m/>
  </r>
  <r>
    <s v="COUNTY"/>
    <x v="177"/>
    <s v="830427"/>
    <n v="262.35000000000002"/>
    <n v="262.35000000000002"/>
    <x v="4"/>
    <d v="2016-07-26T00:00:00"/>
    <x v="3"/>
    <n v="5011614"/>
    <m/>
    <m/>
  </r>
  <r>
    <s v="COUNTY"/>
    <x v="177"/>
    <s v="830437"/>
    <n v="159.09"/>
    <n v="159.09"/>
    <x v="4"/>
    <d v="2016-07-26T00:00:00"/>
    <x v="3"/>
    <n v="5708310"/>
    <m/>
    <m/>
  </r>
  <r>
    <s v="COUNTY"/>
    <x v="177"/>
    <s v="830440"/>
    <n v="179.11"/>
    <n v="179.11"/>
    <x v="4"/>
    <d v="2016-07-26T00:00:00"/>
    <x v="3"/>
    <n v="5729870"/>
    <m/>
    <m/>
  </r>
  <r>
    <s v="COUNTY"/>
    <x v="177"/>
    <s v="830458"/>
    <n v="64.27"/>
    <n v="64.27"/>
    <x v="4"/>
    <d v="2016-07-27T00:00:00"/>
    <x v="3"/>
    <n v="5777930"/>
    <m/>
    <m/>
  </r>
  <r>
    <s v="COUNTY"/>
    <x v="177"/>
    <s v="830460"/>
    <n v="53.73"/>
    <n v="53.73"/>
    <x v="4"/>
    <d v="2016-07-27T00:00:00"/>
    <x v="3"/>
    <n v="5749230"/>
    <m/>
    <m/>
  </r>
  <r>
    <s v="SpokCity"/>
    <x v="177"/>
    <s v="830462"/>
    <n v="219.15"/>
    <n v="219.15"/>
    <x v="4"/>
    <d v="2016-07-27T00:00:00"/>
    <x v="3"/>
    <n v="5011580"/>
    <m/>
    <m/>
  </r>
  <r>
    <s v="COUNTY"/>
    <x v="177"/>
    <s v="830464"/>
    <n v="56.89"/>
    <n v="56.89"/>
    <x v="4"/>
    <d v="2016-07-27T00:00:00"/>
    <x v="3"/>
    <n v="5011605"/>
    <m/>
    <m/>
  </r>
  <r>
    <s v="COUNTY"/>
    <x v="177"/>
    <s v="832186"/>
    <n v="74.81"/>
    <n v="74.81"/>
    <x v="4"/>
    <d v="2016-07-27T00:00:00"/>
    <x v="3"/>
    <n v="5011581"/>
    <m/>
    <m/>
  </r>
  <r>
    <s v="COUNTY"/>
    <x v="177"/>
    <s v="830472"/>
    <n v="399.31"/>
    <n v="399.31"/>
    <x v="4"/>
    <d v="2016-07-28T00:00:00"/>
    <x v="3"/>
    <n v="5744080"/>
    <m/>
    <m/>
  </r>
  <r>
    <s v="COUNTY"/>
    <x v="177"/>
    <s v="830475"/>
    <n v="113.79"/>
    <n v="113.79"/>
    <x v="4"/>
    <d v="2016-07-28T00:00:00"/>
    <x v="3"/>
    <n v="5011573"/>
    <m/>
    <m/>
  </r>
  <r>
    <s v="COUNTY"/>
    <x v="177"/>
    <s v="830478"/>
    <n v="111.68"/>
    <n v="111.68"/>
    <x v="4"/>
    <d v="2016-07-28T00:00:00"/>
    <x v="3"/>
    <n v="5708310"/>
    <m/>
    <m/>
  </r>
  <r>
    <s v="COUNTY"/>
    <x v="177"/>
    <s v="830481"/>
    <n v="463.58"/>
    <n v="463.58"/>
    <x v="4"/>
    <d v="2016-07-28T00:00:00"/>
    <x v="3"/>
    <n v="5011572"/>
    <m/>
    <m/>
  </r>
  <r>
    <s v="COUNTY"/>
    <x v="177"/>
    <s v="830485"/>
    <n v="135.91"/>
    <n v="135.91"/>
    <x v="4"/>
    <d v="2016-07-28T00:00:00"/>
    <x v="3"/>
    <n v="5777930"/>
    <m/>
    <m/>
  </r>
  <r>
    <s v="SpokCity"/>
    <x v="177"/>
    <s v="830487"/>
    <n v="123.27"/>
    <n v="123.27"/>
    <x v="4"/>
    <d v="2016-07-28T00:00:00"/>
    <x v="3"/>
    <n v="5011576"/>
    <m/>
    <m/>
  </r>
  <r>
    <s v="COUNTY"/>
    <x v="177"/>
    <s v="830494"/>
    <n v="298.17"/>
    <n v="298.17"/>
    <x v="4"/>
    <d v="2016-07-28T00:00:00"/>
    <x v="3"/>
    <n v="5011625"/>
    <m/>
    <m/>
  </r>
  <r>
    <s v="COUNTY"/>
    <x v="177"/>
    <s v="830544"/>
    <n v="230.74"/>
    <n v="230.74"/>
    <x v="4"/>
    <d v="2016-07-28T00:00:00"/>
    <x v="3"/>
    <n v="5011577"/>
    <m/>
    <m/>
  </r>
  <r>
    <s v="COUNTY"/>
    <x v="177"/>
    <s v="830559"/>
    <n v="50.57"/>
    <n v="50.57"/>
    <x v="4"/>
    <d v="2016-07-29T00:00:00"/>
    <x v="3"/>
    <n v="5011581"/>
    <m/>
    <m/>
  </r>
  <r>
    <s v="COUNTY"/>
    <x v="177"/>
    <s v="830642"/>
    <n v="57.95"/>
    <n v="57.95"/>
    <x v="4"/>
    <d v="2016-07-29T00:00:00"/>
    <x v="3"/>
    <n v="5777930"/>
    <m/>
    <m/>
  </r>
  <r>
    <s v="COUNTY"/>
    <x v="177"/>
    <s v="830646"/>
    <n v="125.38"/>
    <n v="125.38"/>
    <x v="4"/>
    <d v="2016-07-29T00:00:00"/>
    <x v="3"/>
    <n v="5011575"/>
    <m/>
    <m/>
  </r>
  <r>
    <s v="COUNTY"/>
    <x v="177"/>
    <s v="830709"/>
    <n v="38.979999999999997"/>
    <n v="38.979999999999997"/>
    <x v="4"/>
    <d v="2016-07-29T00:00:00"/>
    <x v="3"/>
    <n v="5777930"/>
    <m/>
    <m/>
  </r>
  <r>
    <s v="COUNTY"/>
    <x v="177"/>
    <s v="830750"/>
    <n v="351.9"/>
    <n v="351.9"/>
    <x v="4"/>
    <d v="2016-07-29T00:00:00"/>
    <x v="3"/>
    <n v="5011614"/>
    <m/>
    <m/>
  </r>
  <r>
    <s v="COUNTY"/>
    <x v="177"/>
    <s v="830770"/>
    <n v="24.23"/>
    <n v="24.23"/>
    <x v="4"/>
    <d v="2016-07-29T00:00:00"/>
    <x v="3"/>
    <n v="5013420"/>
    <m/>
    <m/>
  </r>
  <r>
    <s v="COUNTY"/>
    <x v="177"/>
    <s v="830774"/>
    <n v="130.65"/>
    <n v="130.65"/>
    <x v="4"/>
    <d v="2016-07-29T00:00:00"/>
    <x v="3"/>
    <n v="5011571"/>
    <m/>
    <m/>
  </r>
  <r>
    <s v="COUNTY"/>
    <x v="177"/>
    <s v="830777"/>
    <n v="203.34"/>
    <n v="203.34"/>
    <x v="4"/>
    <d v="2016-07-29T00:00:00"/>
    <x v="3"/>
    <n v="5702500"/>
    <m/>
    <m/>
  </r>
  <r>
    <s v="COUNTY"/>
    <x v="177"/>
    <s v="830796"/>
    <n v="555.25"/>
    <n v="555.25"/>
    <x v="4"/>
    <d v="2016-07-29T00:00:00"/>
    <x v="3"/>
    <n v="5016742"/>
    <m/>
    <m/>
  </r>
  <r>
    <s v="COUNTY"/>
    <x v="177"/>
    <s v="834513"/>
    <n v="587.91"/>
    <n v="587.91"/>
    <x v="4"/>
    <d v="2016-08-01T00:00:00"/>
    <x v="4"/>
    <n v="5759740"/>
    <m/>
    <m/>
  </r>
  <r>
    <s v="COUNTY"/>
    <x v="177"/>
    <s v="834517"/>
    <n v="74.81"/>
    <n v="74.81"/>
    <x v="4"/>
    <d v="2016-08-01T00:00:00"/>
    <x v="4"/>
    <n v="5777930"/>
    <m/>
    <m/>
  </r>
  <r>
    <s v="COUNTY"/>
    <x v="177"/>
    <s v="834520"/>
    <n v="138.02000000000001"/>
    <n v="138.02000000000001"/>
    <x v="4"/>
    <d v="2016-08-01T00:00:00"/>
    <x v="4"/>
    <n v="5011584"/>
    <m/>
    <m/>
  </r>
  <r>
    <s v="COUNTY"/>
    <x v="177"/>
    <s v="834523"/>
    <n v="562.62"/>
    <n v="562.62"/>
    <x v="4"/>
    <d v="2016-08-01T00:00:00"/>
    <x v="4"/>
    <n v="5011577"/>
    <m/>
    <m/>
  </r>
  <r>
    <s v="COUNTY"/>
    <x v="177"/>
    <s v="834559"/>
    <n v="186.49"/>
    <n v="186.49"/>
    <x v="4"/>
    <d v="2016-08-01T00:00:00"/>
    <x v="4"/>
    <n v="5011582"/>
    <m/>
    <m/>
  </r>
  <r>
    <s v="COUNTY"/>
    <x v="177"/>
    <s v="834561"/>
    <n v="91.66"/>
    <n v="91.66"/>
    <x v="4"/>
    <d v="2016-08-01T00:00:00"/>
    <x v="4"/>
    <n v="5011581"/>
    <m/>
    <m/>
  </r>
  <r>
    <s v="COUNTY"/>
    <x v="177"/>
    <s v="836505"/>
    <n v="126.43"/>
    <n v="126.43"/>
    <x v="4"/>
    <d v="2016-08-02T00:00:00"/>
    <x v="4"/>
    <n v="5708310"/>
    <m/>
    <m/>
  </r>
  <r>
    <s v="COUNTY"/>
    <x v="177"/>
    <s v="836509"/>
    <n v="241.27"/>
    <n v="241.27"/>
    <x v="4"/>
    <d v="2016-08-02T00:00:00"/>
    <x v="4"/>
    <n v="5782480"/>
    <m/>
    <m/>
  </r>
  <r>
    <s v="COUNTY"/>
    <x v="177"/>
    <s v="836521"/>
    <n v="273.94"/>
    <n v="273.94"/>
    <x v="4"/>
    <d v="2016-08-02T00:00:00"/>
    <x v="4"/>
    <n v="5011579"/>
    <m/>
    <m/>
  </r>
  <r>
    <s v="COUNTY"/>
    <x v="177"/>
    <s v="836525"/>
    <n v="485.71"/>
    <n v="485.71"/>
    <x v="4"/>
    <d v="2016-08-02T00:00:00"/>
    <x v="4"/>
    <n v="5732040"/>
    <m/>
    <m/>
  </r>
  <r>
    <s v="COUNTY"/>
    <x v="177"/>
    <s v="836530"/>
    <n v="269.72000000000003"/>
    <n v="269.72000000000003"/>
    <x v="4"/>
    <d v="2016-08-02T00:00:00"/>
    <x v="4"/>
    <n v="5011614"/>
    <m/>
    <m/>
  </r>
  <r>
    <s v="COUNTY"/>
    <x v="177"/>
    <s v="836535"/>
    <n v="240.22"/>
    <n v="240.22"/>
    <x v="4"/>
    <d v="2016-08-02T00:00:00"/>
    <x v="4"/>
    <n v="5011604"/>
    <m/>
    <m/>
  </r>
  <r>
    <s v="AWH"/>
    <x v="177"/>
    <s v="840100"/>
    <n v="719.61"/>
    <n v="719.61"/>
    <x v="4"/>
    <d v="2016-08-03T00:00:00"/>
    <x v="4"/>
    <n v="5011595"/>
    <m/>
    <m/>
  </r>
  <r>
    <s v="COUNTY"/>
    <x v="177"/>
    <s v="840102"/>
    <n v="33.72"/>
    <n v="33.72"/>
    <x v="4"/>
    <d v="2016-08-03T00:00:00"/>
    <x v="4"/>
    <n v="5011581"/>
    <m/>
    <m/>
  </r>
  <r>
    <s v="COUNTY"/>
    <x v="177"/>
    <s v="840104"/>
    <n v="77.97"/>
    <n v="77.97"/>
    <x v="4"/>
    <d v="2016-08-03T00:00:00"/>
    <x v="4"/>
    <n v="5749230"/>
    <m/>
    <m/>
  </r>
  <r>
    <s v="COUNTY"/>
    <x v="177"/>
    <s v="840106"/>
    <n v="77.97"/>
    <n v="77.97"/>
    <x v="4"/>
    <d v="2016-08-03T00:00:00"/>
    <x v="4"/>
    <n v="5749230"/>
    <m/>
    <m/>
  </r>
  <r>
    <s v="COUNTY"/>
    <x v="177"/>
    <s v="840108"/>
    <n v="165.42"/>
    <n v="165.42"/>
    <x v="4"/>
    <d v="2016-08-03T00:00:00"/>
    <x v="4"/>
    <n v="5763970"/>
    <m/>
    <m/>
  </r>
  <r>
    <s v="COUNTY"/>
    <x v="177"/>
    <s v="840111"/>
    <n v="350.85"/>
    <n v="350.85"/>
    <x v="4"/>
    <d v="2016-08-03T00:00:00"/>
    <x v="4"/>
    <n v="5014191"/>
    <m/>
    <m/>
  </r>
  <r>
    <s v="COUNTY"/>
    <x v="177"/>
    <s v="840118"/>
    <n v="113.79"/>
    <n v="113.79"/>
    <x v="4"/>
    <d v="2016-08-04T00:00:00"/>
    <x v="4"/>
    <n v="5708310"/>
    <m/>
    <m/>
  </r>
  <r>
    <s v="COUNTY"/>
    <x v="177"/>
    <s v="840121"/>
    <n v="469.91"/>
    <n v="469.91"/>
    <x v="4"/>
    <d v="2016-08-04T00:00:00"/>
    <x v="4"/>
    <n v="5011572"/>
    <m/>
    <m/>
  </r>
  <r>
    <s v="COUNTY"/>
    <x v="177"/>
    <s v="840124"/>
    <n v="363.49"/>
    <n v="363.49"/>
    <x v="4"/>
    <d v="2016-08-04T00:00:00"/>
    <x v="4"/>
    <n v="5011577"/>
    <m/>
    <m/>
  </r>
  <r>
    <s v="SpokCity"/>
    <x v="177"/>
    <s v="834526"/>
    <n v="60.06"/>
    <n v="60.06"/>
    <x v="4"/>
    <d v="2016-08-05T00:00:00"/>
    <x v="4"/>
    <n v="5011587"/>
    <m/>
    <m/>
  </r>
  <r>
    <s v="SpokCity"/>
    <x v="177"/>
    <s v="840376"/>
    <n v="65.319999999999993"/>
    <n v="65.319999999999993"/>
    <x v="4"/>
    <d v="2016-08-05T00:00:00"/>
    <x v="4"/>
    <n v="5011587"/>
    <m/>
    <m/>
  </r>
  <r>
    <s v="COUNTY"/>
    <x v="177"/>
    <s v="840380"/>
    <n v="566.84"/>
    <n v="566.84"/>
    <x v="4"/>
    <d v="2016-08-05T00:00:00"/>
    <x v="4"/>
    <n v="5759740"/>
    <m/>
    <m/>
  </r>
  <r>
    <s v="COUNTY"/>
    <x v="177"/>
    <s v="840383"/>
    <n v="70.59"/>
    <n v="70.59"/>
    <x v="4"/>
    <d v="2016-08-05T00:00:00"/>
    <x v="4"/>
    <n v="5777930"/>
    <m/>
    <m/>
  </r>
  <r>
    <s v="COUNTY"/>
    <x v="177"/>
    <s v="840385"/>
    <n v="69.540000000000006"/>
    <n v="69.540000000000006"/>
    <x v="4"/>
    <d v="2016-08-05T00:00:00"/>
    <x v="4"/>
    <n v="5777930"/>
    <m/>
    <m/>
  </r>
  <r>
    <s v="COUNTY"/>
    <x v="177"/>
    <s v="840387"/>
    <n v="30.55"/>
    <n v="30.55"/>
    <x v="4"/>
    <d v="2016-08-05T00:00:00"/>
    <x v="4"/>
    <n v="5013420"/>
    <m/>
    <m/>
  </r>
  <r>
    <s v="COUNTY"/>
    <x v="177"/>
    <s v="840389"/>
    <n v="126.43"/>
    <n v="126.43"/>
    <x v="4"/>
    <d v="2016-08-05T00:00:00"/>
    <x v="4"/>
    <n v="5011573"/>
    <m/>
    <m/>
  </r>
  <r>
    <s v="COUNTY"/>
    <x v="177"/>
    <s v="840391"/>
    <n v="89.56"/>
    <n v="89.56"/>
    <x v="4"/>
    <d v="2016-08-05T00:00:00"/>
    <x v="4"/>
    <n v="5011605"/>
    <m/>
    <m/>
  </r>
  <r>
    <s v="COUNTY"/>
    <x v="177"/>
    <s v="840397"/>
    <n v="61.11"/>
    <n v="61.11"/>
    <x v="4"/>
    <d v="2016-08-05T00:00:00"/>
    <x v="4"/>
    <n v="5011581"/>
    <m/>
    <m/>
  </r>
  <r>
    <s v="COUNTY"/>
    <x v="177"/>
    <s v="840399"/>
    <n v="174.9"/>
    <n v="174.9"/>
    <x v="4"/>
    <d v="2016-08-05T00:00:00"/>
    <x v="4"/>
    <n v="5011603"/>
    <m/>
    <m/>
  </r>
  <r>
    <s v="COUNTY"/>
    <x v="177"/>
    <s v="840402"/>
    <n v="377.19"/>
    <n v="377.19"/>
    <x v="4"/>
    <d v="2016-08-05T00:00:00"/>
    <x v="4"/>
    <n v="5011614"/>
    <m/>
    <m/>
  </r>
  <r>
    <s v="COUNTY"/>
    <x v="177"/>
    <s v="840405"/>
    <n v="129.59"/>
    <n v="129.59"/>
    <x v="4"/>
    <d v="2016-08-05T00:00:00"/>
    <x v="4"/>
    <n v="5011575"/>
    <m/>
    <m/>
  </r>
  <r>
    <s v="AWH"/>
    <x v="177"/>
    <s v="840408"/>
    <n v="1094.69"/>
    <n v="1094.69"/>
    <x v="4"/>
    <d v="2016-08-05T00:00:00"/>
    <x v="4"/>
    <n v="5012682"/>
    <m/>
    <m/>
  </r>
  <r>
    <s v="COUNTY"/>
    <x v="177"/>
    <s v="840419"/>
    <n v="163.31"/>
    <n v="163.31"/>
    <x v="4"/>
    <d v="2016-08-08T00:00:00"/>
    <x v="4"/>
    <n v="5011582"/>
    <m/>
    <m/>
  </r>
  <r>
    <s v="COUNTY"/>
    <x v="177"/>
    <s v="840421"/>
    <n v="107.47"/>
    <n v="107.47"/>
    <x v="4"/>
    <d v="2016-08-08T00:00:00"/>
    <x v="4"/>
    <n v="5768280"/>
    <m/>
    <m/>
  </r>
  <r>
    <s v="SpokCity"/>
    <x v="177"/>
    <s v="840434"/>
    <n v="129.59"/>
    <n v="129.59"/>
    <x v="4"/>
    <d v="2016-08-08T00:00:00"/>
    <x v="4"/>
    <n v="5011576"/>
    <m/>
    <m/>
  </r>
  <r>
    <s v="COUNTY"/>
    <x v="177"/>
    <s v="840436"/>
    <n v="107.47"/>
    <n v="107.47"/>
    <x v="4"/>
    <d v="2016-08-08T00:00:00"/>
    <x v="4"/>
    <n v="5777930"/>
    <m/>
    <m/>
  </r>
  <r>
    <s v="COUNTY"/>
    <x v="177"/>
    <s v="840438"/>
    <n v="18.96"/>
    <n v="18.96"/>
    <x v="4"/>
    <d v="2016-08-08T00:00:00"/>
    <x v="4"/>
    <n v="5011581"/>
    <m/>
    <m/>
  </r>
  <r>
    <s v="COUNTY"/>
    <x v="177"/>
    <s v="840441"/>
    <n v="494.14"/>
    <n v="494.14"/>
    <x v="4"/>
    <d v="2016-08-08T00:00:00"/>
    <x v="4"/>
    <n v="5011577"/>
    <m/>
    <m/>
  </r>
  <r>
    <s v="COUNTY"/>
    <x v="177"/>
    <s v="840455"/>
    <n v="141.18"/>
    <n v="141.18"/>
    <x v="4"/>
    <d v="2016-08-09T00:00:00"/>
    <x v="4"/>
    <n v="5729870"/>
    <m/>
    <m/>
  </r>
  <r>
    <s v="COUNTY"/>
    <x v="177"/>
    <s v="840458"/>
    <n v="455.16"/>
    <n v="455.16"/>
    <x v="4"/>
    <d v="2016-08-09T00:00:00"/>
    <x v="4"/>
    <n v="5732040"/>
    <m/>
    <m/>
  </r>
  <r>
    <s v="COUNTY"/>
    <x v="177"/>
    <s v="840462"/>
    <n v="104.31"/>
    <n v="104.31"/>
    <x v="4"/>
    <d v="2016-08-09T00:00:00"/>
    <x v="4"/>
    <n v="5708310"/>
    <m/>
    <m/>
  </r>
  <r>
    <s v="COUNTY"/>
    <x v="177"/>
    <s v="840468"/>
    <n v="251.81"/>
    <n v="251.81"/>
    <x v="4"/>
    <d v="2016-08-09T00:00:00"/>
    <x v="4"/>
    <n v="5011579"/>
    <m/>
    <m/>
  </r>
  <r>
    <s v="COUNTY"/>
    <x v="177"/>
    <s v="840470"/>
    <n v="118"/>
    <n v="118"/>
    <x v="4"/>
    <d v="2016-08-09T00:00:00"/>
    <x v="4"/>
    <n v="5749570"/>
    <m/>
    <m/>
  </r>
  <r>
    <s v="COUNTY"/>
    <x v="177"/>
    <s v="840473"/>
    <n v="349.8"/>
    <n v="349.8"/>
    <x v="4"/>
    <d v="2016-08-09T00:00:00"/>
    <x v="4"/>
    <n v="5011614"/>
    <m/>
    <m/>
  </r>
  <r>
    <s v="SpokCity"/>
    <x v="177"/>
    <s v="840475"/>
    <n v="36.880000000000003"/>
    <n v="36.880000000000003"/>
    <x v="4"/>
    <d v="2016-08-09T00:00:00"/>
    <x v="4"/>
    <n v="5011587"/>
    <m/>
    <m/>
  </r>
  <r>
    <s v="COUNTY"/>
    <x v="177"/>
    <s v="840481"/>
    <n v="49.52"/>
    <n v="49.52"/>
    <x v="4"/>
    <d v="2016-08-10T00:00:00"/>
    <x v="4"/>
    <n v="5777930"/>
    <m/>
    <m/>
  </r>
  <r>
    <s v="COUNTY"/>
    <x v="177"/>
    <s v="840483"/>
    <n v="31.61"/>
    <n v="31.61"/>
    <x v="4"/>
    <d v="2016-08-10T00:00:00"/>
    <x v="4"/>
    <n v="5749230"/>
    <m/>
    <m/>
  </r>
  <r>
    <s v="COUNTY"/>
    <x v="177"/>
    <s v="840485"/>
    <n v="86.4"/>
    <n v="86.4"/>
    <x v="4"/>
    <d v="2016-08-10T00:00:00"/>
    <x v="4"/>
    <n v="5011584"/>
    <m/>
    <m/>
  </r>
  <r>
    <s v="SpokCity"/>
    <x v="177"/>
    <s v="840487"/>
    <n v="212.83"/>
    <n v="212.83"/>
    <x v="4"/>
    <d v="2016-08-10T00:00:00"/>
    <x v="4"/>
    <n v="5011580"/>
    <m/>
    <m/>
  </r>
  <r>
    <s v="COUNTY"/>
    <x v="177"/>
    <s v="840490"/>
    <n v="279.2"/>
    <n v="279.2"/>
    <x v="4"/>
    <d v="2016-08-10T00:00:00"/>
    <x v="4"/>
    <n v="5759740"/>
    <m/>
    <m/>
  </r>
  <r>
    <s v="COUNTY"/>
    <x v="177"/>
    <s v="840495"/>
    <n v="60.06"/>
    <n v="60.06"/>
    <x v="4"/>
    <d v="2016-08-10T00:00:00"/>
    <x v="4"/>
    <n v="5011581"/>
    <m/>
    <m/>
  </r>
  <r>
    <s v="COUNTY"/>
    <x v="177"/>
    <s v="840497"/>
    <n v="328.72"/>
    <n v="328.72"/>
    <x v="4"/>
    <d v="2016-08-10T00:00:00"/>
    <x v="4"/>
    <n v="5011625"/>
    <m/>
    <m/>
  </r>
  <r>
    <s v="COUNTY"/>
    <x v="177"/>
    <s v="843352"/>
    <n v="40.04"/>
    <n v="40.04"/>
    <x v="4"/>
    <d v="2016-08-10T00:00:00"/>
    <x v="4"/>
    <n v="5777930"/>
    <m/>
    <m/>
  </r>
  <r>
    <s v="COUNTY"/>
    <x v="177"/>
    <s v="840981"/>
    <n v="116.95"/>
    <n v="116.95"/>
    <x v="4"/>
    <d v="2016-08-11T00:00:00"/>
    <x v="4"/>
    <n v="5010592"/>
    <m/>
    <m/>
  </r>
  <r>
    <s v="COUNTY"/>
    <x v="177"/>
    <s v="840984"/>
    <n v="84.29"/>
    <n v="84.29"/>
    <x v="4"/>
    <d v="2016-08-11T00:00:00"/>
    <x v="4"/>
    <n v="5708310"/>
    <m/>
    <m/>
  </r>
  <r>
    <s v="COUNTY"/>
    <x v="177"/>
    <s v="840988"/>
    <n v="538.39"/>
    <n v="538.39"/>
    <x v="4"/>
    <d v="2016-08-11T00:00:00"/>
    <x v="4"/>
    <n v="5011572"/>
    <m/>
    <m/>
  </r>
  <r>
    <s v="COUNTY"/>
    <x v="177"/>
    <s v="840991"/>
    <n v="396.15"/>
    <n v="396.15"/>
    <x v="4"/>
    <d v="2016-08-11T00:00:00"/>
    <x v="4"/>
    <n v="5011577"/>
    <m/>
    <m/>
  </r>
  <r>
    <s v="COUNTY"/>
    <x v="177"/>
    <s v="841024"/>
    <n v="374.03"/>
    <n v="374.03"/>
    <x v="4"/>
    <d v="2016-08-12T00:00:00"/>
    <x v="4"/>
    <n v="5016742"/>
    <m/>
    <m/>
  </r>
  <r>
    <s v="COUNTY"/>
    <x v="177"/>
    <s v="841026"/>
    <n v="69.540000000000006"/>
    <n v="69.540000000000006"/>
    <x v="4"/>
    <d v="2016-08-12T00:00:00"/>
    <x v="4"/>
    <n v="5011581"/>
    <m/>
    <m/>
  </r>
  <r>
    <s v="COUNTY"/>
    <x v="177"/>
    <s v="841030"/>
    <n v="177"/>
    <n v="177"/>
    <x v="4"/>
    <d v="2016-08-12T00:00:00"/>
    <x v="4"/>
    <n v="5011575"/>
    <m/>
    <m/>
  </r>
  <r>
    <s v="COUNTY"/>
    <x v="177"/>
    <s v="841616"/>
    <n v="359.28"/>
    <n v="359.28"/>
    <x v="4"/>
    <d v="2016-08-12T00:00:00"/>
    <x v="4"/>
    <n v="5011614"/>
    <m/>
    <m/>
  </r>
  <r>
    <s v="COUNTY"/>
    <x v="177"/>
    <s v="841618"/>
    <n v="26.34"/>
    <n v="26.34"/>
    <x v="4"/>
    <d v="2016-08-12T00:00:00"/>
    <x v="4"/>
    <n v="5013420"/>
    <m/>
    <m/>
  </r>
  <r>
    <s v="COUNTY"/>
    <x v="177"/>
    <s v="841621"/>
    <n v="66.38"/>
    <n v="66.38"/>
    <x v="4"/>
    <d v="2016-08-12T00:00:00"/>
    <x v="4"/>
    <n v="5777930"/>
    <m/>
    <m/>
  </r>
  <r>
    <s v="COUNTY"/>
    <x v="177"/>
    <s v="841627"/>
    <n v="89.56"/>
    <n v="89.56"/>
    <x v="4"/>
    <d v="2016-08-12T00:00:00"/>
    <x v="4"/>
    <n v="5777930"/>
    <m/>
    <m/>
  </r>
  <r>
    <s v="COUNTY"/>
    <x v="177"/>
    <s v="843333"/>
    <n v="171.74"/>
    <n v="171.74"/>
    <x v="4"/>
    <d v="2016-08-15T00:00:00"/>
    <x v="4"/>
    <n v="5011582"/>
    <m/>
    <m/>
  </r>
  <r>
    <s v="COUNTY"/>
    <x v="177"/>
    <s v="843335"/>
    <n v="36.880000000000003"/>
    <n v="36.880000000000003"/>
    <x v="4"/>
    <d v="2016-08-15T00:00:00"/>
    <x v="4"/>
    <n v="5011581"/>
    <m/>
    <m/>
  </r>
  <r>
    <s v="COUNTY"/>
    <x v="177"/>
    <s v="843354"/>
    <n v="306.60000000000002"/>
    <n v="306.60000000000002"/>
    <x v="4"/>
    <d v="2016-08-15T00:00:00"/>
    <x v="4"/>
    <n v="5759740"/>
    <m/>
    <m/>
  </r>
  <r>
    <s v="COUNTY"/>
    <x v="177"/>
    <s v="843356"/>
    <n v="253.92"/>
    <n v="253.92"/>
    <x v="4"/>
    <d v="2016-08-15T00:00:00"/>
    <x v="4"/>
    <n v="5011604"/>
    <m/>
    <m/>
  </r>
  <r>
    <s v="COUNTY"/>
    <x v="177"/>
    <s v="846899"/>
    <n v="514.16"/>
    <n v="514.16"/>
    <x v="4"/>
    <d v="2016-08-15T00:00:00"/>
    <x v="4"/>
    <n v="5011577"/>
    <m/>
    <m/>
  </r>
  <r>
    <s v="COUNTY"/>
    <x v="177"/>
    <s v="843367"/>
    <n v="473.07"/>
    <n v="473.07"/>
    <x v="4"/>
    <d v="2016-08-16T00:00:00"/>
    <x v="4"/>
    <n v="5732040"/>
    <m/>
    <m/>
  </r>
  <r>
    <s v="COUNTY"/>
    <x v="177"/>
    <s v="843370"/>
    <n v="112.74"/>
    <n v="112.74"/>
    <x v="4"/>
    <d v="2016-08-16T00:00:00"/>
    <x v="4"/>
    <n v="5708310"/>
    <m/>
    <m/>
  </r>
  <r>
    <s v="COUNTY"/>
    <x v="177"/>
    <s v="843387"/>
    <n v="392.99"/>
    <n v="392.99"/>
    <x v="4"/>
    <d v="2016-08-16T00:00:00"/>
    <x v="4"/>
    <n v="5011614"/>
    <m/>
    <m/>
  </r>
  <r>
    <s v="COUNTY"/>
    <x v="177"/>
    <s v="843389"/>
    <n v="89.56"/>
    <n v="89.56"/>
    <x v="4"/>
    <d v="2016-08-16T00:00:00"/>
    <x v="4"/>
    <n v="5011605"/>
    <m/>
    <m/>
  </r>
  <r>
    <s v="COUNTY"/>
    <x v="177"/>
    <s v="843391"/>
    <n v="150.5"/>
    <n v="150.5"/>
    <x v="4"/>
    <d v="2016-08-16T00:00:00"/>
    <x v="4"/>
    <n v="5010721"/>
    <m/>
    <m/>
  </r>
  <r>
    <s v="COUNTY"/>
    <x v="177"/>
    <s v="843394"/>
    <n v="259.19"/>
    <n v="259.19"/>
    <x v="4"/>
    <d v="2016-08-16T00:00:00"/>
    <x v="4"/>
    <n v="5011579"/>
    <m/>
    <m/>
  </r>
  <r>
    <s v="COUNTY"/>
    <x v="177"/>
    <s v="843396"/>
    <n v="198.08"/>
    <n v="198.08"/>
    <x v="4"/>
    <d v="2016-08-16T00:00:00"/>
    <x v="4"/>
    <n v="5011603"/>
    <m/>
    <m/>
  </r>
  <r>
    <s v="COUNTY"/>
    <x v="177"/>
    <s v="843416"/>
    <n v="88.5"/>
    <n v="88.5"/>
    <x v="4"/>
    <d v="2016-08-17T00:00:00"/>
    <x v="4"/>
    <n v="5777930"/>
    <m/>
    <m/>
  </r>
  <r>
    <s v="SpokCity"/>
    <x v="177"/>
    <s v="843418"/>
    <n v="82.18"/>
    <n v="82.18"/>
    <x v="4"/>
    <d v="2016-08-17T00:00:00"/>
    <x v="4"/>
    <n v="5011587"/>
    <m/>
    <m/>
  </r>
  <r>
    <s v="COUNTY"/>
    <x v="177"/>
    <s v="843420"/>
    <n v="81.13"/>
    <n v="81.13"/>
    <x v="4"/>
    <d v="2016-08-17T00:00:00"/>
    <x v="4"/>
    <n v="5011581"/>
    <m/>
    <m/>
  </r>
  <r>
    <s v="COUNTY"/>
    <x v="177"/>
    <s v="843423"/>
    <n v="168.58"/>
    <n v="168.58"/>
    <x v="4"/>
    <d v="2016-08-17T00:00:00"/>
    <x v="4"/>
    <n v="5011625"/>
    <m/>
    <m/>
  </r>
  <r>
    <s v="COUNTY"/>
    <x v="177"/>
    <s v="843425"/>
    <n v="70.59"/>
    <n v="70.59"/>
    <x v="4"/>
    <d v="2016-08-17T00:00:00"/>
    <x v="4"/>
    <n v="5749230"/>
    <m/>
    <m/>
  </r>
  <r>
    <s v="SpokCity"/>
    <x v="177"/>
    <s v="843427"/>
    <n v="110.63"/>
    <n v="110.63"/>
    <x v="4"/>
    <d v="2016-08-17T00:00:00"/>
    <x v="4"/>
    <n v="5011580"/>
    <m/>
    <m/>
  </r>
  <r>
    <s v="SpokCity"/>
    <x v="177"/>
    <s v="843448"/>
    <n v="113.79"/>
    <n v="113.79"/>
    <x v="4"/>
    <d v="2016-08-18T00:00:00"/>
    <x v="4"/>
    <n v="5011576"/>
    <m/>
    <m/>
  </r>
  <r>
    <s v="COUNTY"/>
    <x v="177"/>
    <s v="843464"/>
    <n v="88.5"/>
    <n v="88.5"/>
    <x v="4"/>
    <d v="2016-08-18T00:00:00"/>
    <x v="4"/>
    <n v="5708310"/>
    <m/>
    <m/>
  </r>
  <r>
    <s v="COUNTY"/>
    <x v="177"/>
    <s v="843467"/>
    <n v="404.58"/>
    <n v="404.58"/>
    <x v="4"/>
    <d v="2016-08-18T00:00:00"/>
    <x v="4"/>
    <n v="5011577"/>
    <m/>
    <m/>
  </r>
  <r>
    <s v="COUNTY"/>
    <x v="177"/>
    <s v="843470"/>
    <n v="428.82"/>
    <n v="428.82"/>
    <x v="4"/>
    <d v="2016-08-18T00:00:00"/>
    <x v="4"/>
    <n v="5011572"/>
    <m/>
    <m/>
  </r>
  <r>
    <s v="COUNTY"/>
    <x v="177"/>
    <s v="843475"/>
    <n v="140.13"/>
    <n v="140.13"/>
    <x v="4"/>
    <d v="2016-08-19T00:00:00"/>
    <x v="4"/>
    <n v="5011575"/>
    <m/>
    <m/>
  </r>
  <r>
    <s v="COUNTY"/>
    <x v="177"/>
    <s v="843477"/>
    <n v="32.659999999999997"/>
    <n v="32.659999999999997"/>
    <x v="4"/>
    <d v="2016-08-19T00:00:00"/>
    <x v="4"/>
    <n v="5013420"/>
    <m/>
    <m/>
  </r>
  <r>
    <s v="COUNTY"/>
    <x v="177"/>
    <s v="843489"/>
    <n v="425.65"/>
    <n v="425.65"/>
    <x v="4"/>
    <d v="2016-08-19T00:00:00"/>
    <x v="4"/>
    <n v="5011614"/>
    <m/>
    <m/>
  </r>
  <r>
    <s v="COUNTY"/>
    <x v="177"/>
    <s v="843491"/>
    <n v="50.57"/>
    <n v="50.57"/>
    <x v="4"/>
    <d v="2016-08-19T00:00:00"/>
    <x v="4"/>
    <n v="5777930"/>
    <m/>
    <m/>
  </r>
  <r>
    <s v="COUNTY"/>
    <x v="177"/>
    <s v="843508"/>
    <n v="525.75"/>
    <n v="525.75"/>
    <x v="4"/>
    <d v="2016-08-22T00:00:00"/>
    <x v="4"/>
    <n v="5759740"/>
    <m/>
    <m/>
  </r>
  <r>
    <s v="COUNTY"/>
    <x v="177"/>
    <s v="843511"/>
    <n v="505.73"/>
    <n v="505.73"/>
    <x v="4"/>
    <d v="2016-08-22T00:00:00"/>
    <x v="4"/>
    <n v="5011577"/>
    <m/>
    <m/>
  </r>
  <r>
    <s v="COUNTY"/>
    <x v="177"/>
    <s v="843514"/>
    <n v="183.33"/>
    <n v="183.33"/>
    <x v="4"/>
    <d v="2016-08-22T00:00:00"/>
    <x v="4"/>
    <n v="5011582"/>
    <m/>
    <m/>
  </r>
  <r>
    <s v="COUNTY"/>
    <x v="177"/>
    <s v="843516"/>
    <n v="150.66"/>
    <n v="150.66"/>
    <x v="4"/>
    <d v="2016-08-22T00:00:00"/>
    <x v="4"/>
    <n v="5011581"/>
    <m/>
    <m/>
  </r>
  <r>
    <s v="COUNTY"/>
    <x v="177"/>
    <s v="843518"/>
    <n v="164.36"/>
    <n v="164.36"/>
    <x v="4"/>
    <d v="2016-08-22T00:00:00"/>
    <x v="4"/>
    <n v="5011579"/>
    <m/>
    <m/>
  </r>
  <r>
    <s v="COUNTY"/>
    <x v="177"/>
    <s v="843535"/>
    <n v="502.57"/>
    <n v="502.57"/>
    <x v="4"/>
    <d v="2016-08-23T00:00:00"/>
    <x v="4"/>
    <n v="5732040"/>
    <m/>
    <m/>
  </r>
  <r>
    <s v="COUNTY"/>
    <x v="177"/>
    <s v="843538"/>
    <n v="274.99"/>
    <n v="274.99"/>
    <x v="4"/>
    <d v="2016-08-23T00:00:00"/>
    <x v="4"/>
    <n v="5011614"/>
    <m/>
    <m/>
  </r>
  <r>
    <s v="SpokCity"/>
    <x v="177"/>
    <s v="843540"/>
    <n v="76.91"/>
    <n v="76.91"/>
    <x v="4"/>
    <d v="2016-08-23T00:00:00"/>
    <x v="4"/>
    <n v="5011587"/>
    <m/>
    <m/>
  </r>
  <r>
    <s v="COUNTY"/>
    <x v="177"/>
    <s v="843551"/>
    <n v="160.15"/>
    <n v="160.15"/>
    <x v="4"/>
    <d v="2016-08-23T00:00:00"/>
    <x v="4"/>
    <n v="5729870"/>
    <m/>
    <m/>
  </r>
  <r>
    <s v="COUNTY"/>
    <x v="177"/>
    <s v="843554"/>
    <n v="138.02000000000001"/>
    <n v="138.02000000000001"/>
    <x v="4"/>
    <d v="2016-08-23T00:00:00"/>
    <x v="4"/>
    <n v="5708310"/>
    <m/>
    <m/>
  </r>
  <r>
    <s v="AWH"/>
    <x v="177"/>
    <s v="843556"/>
    <n v="756.48"/>
    <n v="756.48"/>
    <x v="4"/>
    <d v="2016-08-23T00:00:00"/>
    <x v="4"/>
    <n v="5011595"/>
    <m/>
    <m/>
  </r>
  <r>
    <s v="AWH"/>
    <x v="177"/>
    <s v="843559"/>
    <n v="937.7"/>
    <n v="937.7"/>
    <x v="4"/>
    <d v="2016-08-23T00:00:00"/>
    <x v="4"/>
    <n v="5012682"/>
    <m/>
    <m/>
  </r>
  <r>
    <s v="COUNTY"/>
    <x v="177"/>
    <s v="843689"/>
    <n v="93.77"/>
    <n v="93.77"/>
    <x v="4"/>
    <d v="2016-08-24T00:00:00"/>
    <x v="4"/>
    <n v="5011605"/>
    <m/>
    <m/>
  </r>
  <r>
    <s v="SpokCity"/>
    <x v="177"/>
    <s v="843692"/>
    <n v="147.5"/>
    <n v="147.5"/>
    <x v="4"/>
    <d v="2016-08-24T00:00:00"/>
    <x v="4"/>
    <n v="5011580"/>
    <m/>
    <m/>
  </r>
  <r>
    <s v="COUNTY"/>
    <x v="177"/>
    <s v="843694"/>
    <n v="38.979999999999997"/>
    <n v="38.979999999999997"/>
    <x v="4"/>
    <d v="2016-08-24T00:00:00"/>
    <x v="4"/>
    <n v="5011581"/>
    <m/>
    <m/>
  </r>
  <r>
    <s v="COUNTY"/>
    <x v="177"/>
    <s v="843696"/>
    <n v="57.95"/>
    <n v="57.95"/>
    <x v="4"/>
    <d v="2016-08-24T00:00:00"/>
    <x v="4"/>
    <n v="5749230"/>
    <m/>
    <m/>
  </r>
  <r>
    <s v="COUNTY"/>
    <x v="177"/>
    <s v="843699"/>
    <n v="110.63"/>
    <n v="110.63"/>
    <x v="4"/>
    <d v="2016-08-24T00:00:00"/>
    <x v="4"/>
    <n v="5011584"/>
    <m/>
    <m/>
  </r>
  <r>
    <s v="COUNTY"/>
    <x v="177"/>
    <s v="843703"/>
    <n v="204.4"/>
    <n v="204.4"/>
    <x v="4"/>
    <d v="2016-08-24T00:00:00"/>
    <x v="4"/>
    <n v="5011604"/>
    <m/>
    <m/>
  </r>
  <r>
    <s v="COUNTY"/>
    <x v="177"/>
    <s v="843706"/>
    <n v="102.2"/>
    <n v="102.2"/>
    <x v="4"/>
    <d v="2016-08-24T00:00:00"/>
    <x v="4"/>
    <n v="5777930"/>
    <m/>
    <m/>
  </r>
  <r>
    <s v="COUNTY"/>
    <x v="177"/>
    <s v="843709"/>
    <n v="125.38"/>
    <n v="125.38"/>
    <x v="4"/>
    <d v="2016-08-24T00:00:00"/>
    <x v="4"/>
    <n v="5777930"/>
    <m/>
    <m/>
  </r>
  <r>
    <s v="COUNTY"/>
    <x v="177"/>
    <s v="843727"/>
    <n v="163.31"/>
    <n v="163.31"/>
    <x v="4"/>
    <d v="2016-08-25T00:00:00"/>
    <x v="4"/>
    <n v="5011579"/>
    <m/>
    <m/>
  </r>
  <r>
    <s v="COUNTY"/>
    <x v="177"/>
    <s v="843729"/>
    <n v="152.77000000000001"/>
    <n v="152.77000000000001"/>
    <x v="4"/>
    <d v="2016-08-25T00:00:00"/>
    <x v="4"/>
    <n v="5011603"/>
    <m/>
    <m/>
  </r>
  <r>
    <s v="COUNTY"/>
    <x v="177"/>
    <s v="844150"/>
    <n v="47.41"/>
    <n v="47.41"/>
    <x v="4"/>
    <d v="2016-08-25T00:00:00"/>
    <x v="4"/>
    <n v="5777930"/>
    <m/>
    <m/>
  </r>
  <r>
    <s v="COUNTY"/>
    <x v="177"/>
    <s v="844156"/>
    <n v="77.97"/>
    <n v="77.97"/>
    <x v="4"/>
    <d v="2016-08-25T00:00:00"/>
    <x v="4"/>
    <n v="5708310"/>
    <m/>
    <m/>
  </r>
  <r>
    <s v="COUNTY"/>
    <x v="177"/>
    <s v="844333"/>
    <n v="407.74"/>
    <n v="407.74"/>
    <x v="4"/>
    <d v="2016-08-25T00:00:00"/>
    <x v="4"/>
    <n v="5011572"/>
    <m/>
    <m/>
  </r>
  <r>
    <s v="COUNTY"/>
    <x v="177"/>
    <s v="844336"/>
    <n v="369.81"/>
    <n v="369.81"/>
    <x v="4"/>
    <d v="2016-08-25T00:00:00"/>
    <x v="4"/>
    <n v="5011577"/>
    <m/>
    <m/>
  </r>
  <r>
    <s v="COUNTY"/>
    <x v="177"/>
    <s v="843762"/>
    <n v="169.63"/>
    <n v="169.63"/>
    <x v="4"/>
    <d v="2016-08-26T00:00:00"/>
    <x v="4"/>
    <n v="5785370"/>
    <m/>
    <m/>
  </r>
  <r>
    <s v="COUNTY"/>
    <x v="177"/>
    <s v="844647"/>
    <n v="50.57"/>
    <n v="50.57"/>
    <x v="4"/>
    <d v="2016-08-26T00:00:00"/>
    <x v="4"/>
    <n v="5777930"/>
    <m/>
    <m/>
  </r>
  <r>
    <s v="COUNTY"/>
    <x v="177"/>
    <s v="844680"/>
    <n v="33.72"/>
    <n v="33.72"/>
    <x v="4"/>
    <d v="2016-08-26T00:00:00"/>
    <x v="4"/>
    <n v="5013420"/>
    <m/>
    <m/>
  </r>
  <r>
    <s v="SpokCity"/>
    <x v="177"/>
    <s v="844682"/>
    <n v="207.56"/>
    <n v="207.56"/>
    <x v="4"/>
    <d v="2016-08-26T00:00:00"/>
    <x v="4"/>
    <n v="5011576"/>
    <m/>
    <m/>
  </r>
  <r>
    <s v="COUNTY"/>
    <x v="177"/>
    <s v="844713"/>
    <n v="267.61"/>
    <n v="267.61"/>
    <x v="4"/>
    <d v="2016-08-26T00:00:00"/>
    <x v="4"/>
    <n v="5011581"/>
    <m/>
    <m/>
  </r>
  <r>
    <s v="COUNTY"/>
    <x v="177"/>
    <s v="844716"/>
    <n v="151.72"/>
    <n v="151.72"/>
    <x v="4"/>
    <d v="2016-08-26T00:00:00"/>
    <x v="4"/>
    <n v="5011575"/>
    <m/>
    <m/>
  </r>
  <r>
    <s v="COUNTY"/>
    <x v="177"/>
    <s v="846873"/>
    <n v="603.71"/>
    <n v="603.71"/>
    <x v="4"/>
    <d v="2016-08-26T00:00:00"/>
    <x v="4"/>
    <n v="5011614"/>
    <m/>
    <m/>
  </r>
  <r>
    <s v="COUNTY"/>
    <x v="177"/>
    <s v="844747"/>
    <n v="152.77000000000001"/>
    <n v="152.77000000000001"/>
    <x v="4"/>
    <d v="2016-08-29T00:00:00"/>
    <x v="4"/>
    <n v="5011579"/>
    <m/>
    <m/>
  </r>
  <r>
    <s v="COUNTY"/>
    <x v="177"/>
    <s v="845124"/>
    <n v="72.7"/>
    <n v="72.7"/>
    <x v="4"/>
    <d v="2016-08-29T00:00:00"/>
    <x v="4"/>
    <n v="5777930"/>
    <m/>
    <m/>
  </r>
  <r>
    <s v="COUNTY"/>
    <x v="177"/>
    <s v="845126"/>
    <n v="339.26"/>
    <n v="339.26"/>
    <x v="4"/>
    <d v="2016-08-29T00:00:00"/>
    <x v="4"/>
    <n v="5759740"/>
    <m/>
    <m/>
  </r>
  <r>
    <s v="COUNTY"/>
    <x v="177"/>
    <s v="845129"/>
    <n v="472.01"/>
    <n v="472.01"/>
    <x v="4"/>
    <d v="2016-08-29T00:00:00"/>
    <x v="4"/>
    <n v="5011577"/>
    <m/>
    <m/>
  </r>
  <r>
    <s v="SpokCity"/>
    <x v="177"/>
    <s v="845174"/>
    <n v="60.06"/>
    <n v="60.06"/>
    <x v="4"/>
    <d v="2016-08-29T00:00:00"/>
    <x v="4"/>
    <n v="5011587"/>
    <m/>
    <m/>
  </r>
  <r>
    <s v="COUNTY"/>
    <x v="177"/>
    <s v="845191"/>
    <n v="75.86"/>
    <n v="75.86"/>
    <x v="4"/>
    <d v="2016-08-29T00:00:00"/>
    <x v="4"/>
    <n v="5011581"/>
    <m/>
    <m/>
  </r>
  <r>
    <s v="COUNTY"/>
    <x v="177"/>
    <s v="845195"/>
    <n v="203.34"/>
    <n v="203.34"/>
    <x v="4"/>
    <d v="2016-08-29T00:00:00"/>
    <x v="4"/>
    <n v="5011582"/>
    <m/>
    <m/>
  </r>
  <r>
    <s v="COUNTY"/>
    <x v="177"/>
    <s v="845584"/>
    <n v="102.2"/>
    <n v="102.2"/>
    <x v="4"/>
    <d v="2016-08-30T00:00:00"/>
    <x v="4"/>
    <n v="5749570"/>
    <m/>
    <m/>
  </r>
  <r>
    <s v="COUNTY"/>
    <x v="177"/>
    <s v="845592"/>
    <n v="346.63"/>
    <n v="346.63"/>
    <x v="4"/>
    <d v="2016-08-30T00:00:00"/>
    <x v="4"/>
    <n v="5011614"/>
    <m/>
    <m/>
  </r>
  <r>
    <s v="COUNTY"/>
    <x v="177"/>
    <s v="845687"/>
    <n v="204.4"/>
    <n v="204.4"/>
    <x v="4"/>
    <d v="2016-08-30T00:00:00"/>
    <x v="4"/>
    <n v="5782360"/>
    <m/>
    <m/>
  </r>
  <r>
    <s v="COUNTY"/>
    <x v="177"/>
    <s v="845690"/>
    <n v="526.79999999999995"/>
    <n v="526.79999999999995"/>
    <x v="4"/>
    <d v="2016-08-30T00:00:00"/>
    <x v="4"/>
    <n v="5732040"/>
    <m/>
    <m/>
  </r>
  <r>
    <s v="COUNTY"/>
    <x v="177"/>
    <s v="845693"/>
    <n v="147.5"/>
    <n v="147.5"/>
    <x v="4"/>
    <d v="2016-08-30T00:00:00"/>
    <x v="4"/>
    <n v="5708310"/>
    <m/>
    <m/>
  </r>
  <r>
    <s v="COUNTY"/>
    <x v="177"/>
    <s v="846393"/>
    <n v="101.15"/>
    <n v="101.15"/>
    <x v="4"/>
    <d v="2016-08-31T00:00:00"/>
    <x v="4"/>
    <n v="5768280"/>
    <m/>
    <m/>
  </r>
  <r>
    <s v="SpokCity"/>
    <x v="177"/>
    <s v="846406"/>
    <n v="188.59"/>
    <n v="188.59"/>
    <x v="4"/>
    <d v="2016-08-31T00:00:00"/>
    <x v="4"/>
    <n v="5011580"/>
    <m/>
    <m/>
  </r>
  <r>
    <s v="SpokCity"/>
    <x v="177"/>
    <s v="846426"/>
    <n v="133.81"/>
    <n v="133.81"/>
    <x v="4"/>
    <d v="2016-08-31T00:00:00"/>
    <x v="4"/>
    <n v="5011576"/>
    <m/>
    <m/>
  </r>
  <r>
    <s v="COUNTY"/>
    <x v="177"/>
    <s v="846434"/>
    <n v="108.52"/>
    <n v="108.52"/>
    <x v="4"/>
    <d v="2016-08-31T00:00:00"/>
    <x v="4"/>
    <n v="5777930"/>
    <m/>
    <m/>
  </r>
  <r>
    <s v="COUNTY"/>
    <x v="177"/>
    <s v="846437"/>
    <n v="543.66"/>
    <n v="543.66"/>
    <x v="4"/>
    <d v="2016-08-31T00:00:00"/>
    <x v="4"/>
    <n v="5014191"/>
    <m/>
    <m/>
  </r>
  <r>
    <s v="COUNTY"/>
    <x v="177"/>
    <s v="846439"/>
    <n v="133.81"/>
    <n v="133.81"/>
    <x v="4"/>
    <d v="2016-08-31T00:00:00"/>
    <x v="4"/>
    <n v="5749230"/>
    <m/>
    <m/>
  </r>
  <r>
    <s v="COUNTY"/>
    <x v="177"/>
    <s v="846443"/>
    <n v="352.96"/>
    <n v="352.96"/>
    <x v="4"/>
    <d v="2016-08-31T00:00:00"/>
    <x v="4"/>
    <n v="5011625"/>
    <m/>
    <m/>
  </r>
  <r>
    <s v="COUNTY"/>
    <x v="177"/>
    <s v="850218"/>
    <n v="-77.97"/>
    <n v="77.97"/>
    <x v="4"/>
    <d v="2016-09-01T00:00:00"/>
    <x v="5"/>
    <n v="5749230"/>
    <m/>
    <m/>
  </r>
  <r>
    <s v="COUNTY"/>
    <x v="177"/>
    <s v="850232"/>
    <n v="46.36"/>
    <n v="46.36"/>
    <x v="4"/>
    <d v="2016-09-01T00:00:00"/>
    <x v="5"/>
    <n v="5777930"/>
    <m/>
    <m/>
  </r>
  <r>
    <s v="COUNTY"/>
    <x v="177"/>
    <s v="853117"/>
    <n v="141.18"/>
    <n v="141.18"/>
    <x v="4"/>
    <d v="2016-09-01T00:00:00"/>
    <x v="5"/>
    <n v="5765370"/>
    <m/>
    <m/>
  </r>
  <r>
    <s v="COUNTY"/>
    <x v="177"/>
    <s v="853120"/>
    <n v="122"/>
    <n v="122"/>
    <x v="4"/>
    <d v="2016-09-01T00:00:00"/>
    <x v="5"/>
    <n v="5010721"/>
    <m/>
    <m/>
  </r>
  <r>
    <s v="COUNTY"/>
    <x v="177"/>
    <s v="853130"/>
    <n v="92.72"/>
    <n v="92.72"/>
    <x v="4"/>
    <d v="2016-09-01T00:00:00"/>
    <x v="5"/>
    <n v="5011579"/>
    <m/>
    <m/>
  </r>
  <r>
    <s v="COUNTY"/>
    <x v="177"/>
    <s v="853132"/>
    <n v="86.4"/>
    <n v="86.4"/>
    <x v="4"/>
    <d v="2016-09-01T00:00:00"/>
    <x v="5"/>
    <n v="5011605"/>
    <m/>
    <m/>
  </r>
  <r>
    <s v="COUNTY"/>
    <x v="177"/>
    <s v="853135"/>
    <n v="38.979999999999997"/>
    <n v="38.979999999999997"/>
    <x v="4"/>
    <d v="2016-09-01T00:00:00"/>
    <x v="5"/>
    <n v="5708310"/>
    <m/>
    <m/>
  </r>
  <r>
    <s v="COUNTY"/>
    <x v="177"/>
    <s v="853138"/>
    <n v="416.17"/>
    <n v="416.17"/>
    <x v="4"/>
    <d v="2016-09-01T00:00:00"/>
    <x v="5"/>
    <n v="5011572"/>
    <m/>
    <m/>
  </r>
  <r>
    <s v="COUNTY"/>
    <x v="177"/>
    <s v="853141"/>
    <n v="380.35"/>
    <n v="380.35"/>
    <x v="4"/>
    <d v="2016-09-01T00:00:00"/>
    <x v="5"/>
    <n v="5011577"/>
    <m/>
    <m/>
  </r>
  <r>
    <s v="SpokCity"/>
    <x v="177"/>
    <s v="853150"/>
    <n v="197.02"/>
    <n v="197.02"/>
    <x v="4"/>
    <d v="2016-09-02T00:00:00"/>
    <x v="5"/>
    <n v="5011576"/>
    <m/>
    <m/>
  </r>
  <r>
    <s v="COUNTY"/>
    <x v="177"/>
    <s v="853152"/>
    <n v="168.58"/>
    <n v="168.58"/>
    <x v="4"/>
    <d v="2016-09-02T00:00:00"/>
    <x v="5"/>
    <n v="5702500"/>
    <m/>
    <m/>
  </r>
  <r>
    <s v="COUNTY"/>
    <x v="177"/>
    <s v="853155"/>
    <n v="38.979999999999997"/>
    <n v="38.979999999999997"/>
    <x v="4"/>
    <d v="2016-09-02T00:00:00"/>
    <x v="5"/>
    <n v="5011614"/>
    <m/>
    <m/>
  </r>
  <r>
    <s v="COUNTY"/>
    <x v="177"/>
    <s v="853157"/>
    <n v="36.880000000000003"/>
    <n v="36.880000000000003"/>
    <x v="4"/>
    <d v="2016-09-02T00:00:00"/>
    <x v="5"/>
    <n v="5013420"/>
    <m/>
    <m/>
  </r>
  <r>
    <s v="COUNTY"/>
    <x v="177"/>
    <s v="853169"/>
    <n v="130.65"/>
    <n v="130.65"/>
    <x v="4"/>
    <d v="2016-09-02T00:00:00"/>
    <x v="5"/>
    <n v="5011575"/>
    <m/>
    <m/>
  </r>
  <r>
    <s v="COUNTY"/>
    <x v="177"/>
    <s v="853171"/>
    <n v="481.5"/>
    <n v="481.5"/>
    <x v="4"/>
    <d v="2016-09-02T00:00:00"/>
    <x v="5"/>
    <n v="5016742"/>
    <m/>
    <m/>
  </r>
  <r>
    <s v="COUNTY"/>
    <x v="177"/>
    <s v="853173"/>
    <n v="110.63"/>
    <n v="110.63"/>
    <x v="4"/>
    <d v="2016-09-02T00:00:00"/>
    <x v="5"/>
    <n v="5010592"/>
    <m/>
    <m/>
  </r>
  <r>
    <s v="COUNTY"/>
    <x v="177"/>
    <s v="853175"/>
    <n v="168.58"/>
    <n v="168.58"/>
    <x v="4"/>
    <d v="2016-09-02T00:00:00"/>
    <x v="5"/>
    <n v="5011581"/>
    <m/>
    <m/>
  </r>
  <r>
    <s v="COUNTY"/>
    <x v="177"/>
    <s v="853182"/>
    <n v="152.77000000000001"/>
    <n v="152.77000000000001"/>
    <x v="4"/>
    <d v="2016-09-02T00:00:00"/>
    <x v="5"/>
    <n v="5011603"/>
    <m/>
    <m/>
  </r>
  <r>
    <s v="COUNTY"/>
    <x v="177"/>
    <s v="853187"/>
    <n v="132.75"/>
    <n v="132.75"/>
    <x v="4"/>
    <d v="2016-09-06T00:00:00"/>
    <x v="5"/>
    <n v="5729870"/>
    <m/>
    <m/>
  </r>
  <r>
    <s v="COUNTY"/>
    <x v="177"/>
    <s v="853190"/>
    <n v="514.16"/>
    <n v="514.16"/>
    <x v="4"/>
    <d v="2016-09-06T00:00:00"/>
    <x v="5"/>
    <n v="5732040"/>
    <m/>
    <m/>
  </r>
  <r>
    <s v="COUNTY"/>
    <x v="177"/>
    <s v="853193"/>
    <n v="225.47"/>
    <n v="225.47"/>
    <x v="4"/>
    <d v="2016-09-06T00:00:00"/>
    <x v="5"/>
    <n v="5011582"/>
    <m/>
    <m/>
  </r>
  <r>
    <s v="COUNTY"/>
    <x v="177"/>
    <s v="853195"/>
    <n v="189.65"/>
    <n v="189.65"/>
    <x v="4"/>
    <d v="2016-09-06T00:00:00"/>
    <x v="5"/>
    <n v="5011581"/>
    <m/>
    <m/>
  </r>
  <r>
    <s v="COUNTY"/>
    <x v="177"/>
    <s v="853198"/>
    <n v="133.81"/>
    <n v="133.81"/>
    <x v="4"/>
    <d v="2016-09-06T00:00:00"/>
    <x v="5"/>
    <n v="5708310"/>
    <m/>
    <m/>
  </r>
  <r>
    <s v="COUNTY"/>
    <x v="177"/>
    <s v="853206"/>
    <n v="82.18"/>
    <n v="82.18"/>
    <x v="4"/>
    <d v="2016-09-06T00:00:00"/>
    <x v="5"/>
    <n v="5777930"/>
    <m/>
    <m/>
  </r>
  <r>
    <s v="COUNTY"/>
    <x v="177"/>
    <s v="853208"/>
    <n v="111.68"/>
    <n v="111.68"/>
    <x v="4"/>
    <d v="2016-09-06T00:00:00"/>
    <x v="5"/>
    <n v="5011579"/>
    <m/>
    <m/>
  </r>
  <r>
    <s v="COUNTY"/>
    <x v="177"/>
    <s v="853210"/>
    <n v="106.41"/>
    <n v="106.41"/>
    <x v="4"/>
    <d v="2016-09-06T00:00:00"/>
    <x v="5"/>
    <n v="5011573"/>
    <m/>
    <m/>
  </r>
  <r>
    <s v="COUNTY"/>
    <x v="177"/>
    <s v="853212"/>
    <n v="690.11"/>
    <n v="690.11"/>
    <x v="4"/>
    <d v="2016-09-06T00:00:00"/>
    <x v="5"/>
    <n v="5759740"/>
    <m/>
    <m/>
  </r>
  <r>
    <s v="COUNTY"/>
    <x v="177"/>
    <s v="853215"/>
    <n v="191.76"/>
    <n v="191.76"/>
    <x v="4"/>
    <d v="2016-09-06T00:00:00"/>
    <x v="5"/>
    <n v="5011614"/>
    <m/>
    <m/>
  </r>
  <r>
    <s v="COUNTY"/>
    <x v="177"/>
    <s v="853218"/>
    <n v="552.09"/>
    <n v="552.09"/>
    <x v="4"/>
    <d v="2016-09-06T00:00:00"/>
    <x v="5"/>
    <n v="5011577"/>
    <m/>
    <m/>
  </r>
  <r>
    <s v="SpokCity"/>
    <x v="177"/>
    <s v="853221"/>
    <n v="52.68"/>
    <n v="52.68"/>
    <x v="4"/>
    <d v="2016-09-06T00:00:00"/>
    <x v="5"/>
    <n v="5011587"/>
    <m/>
    <m/>
  </r>
  <r>
    <s v="COUNTY"/>
    <x v="177"/>
    <s v="851875"/>
    <n v="499.41"/>
    <n v="499.41"/>
    <x v="4"/>
    <d v="2016-09-07T00:00:00"/>
    <x v="5"/>
    <n v="5782360"/>
    <m/>
    <m/>
  </r>
  <r>
    <s v="COUNTY"/>
    <x v="177"/>
    <s v="853227"/>
    <n v="184.38"/>
    <n v="184.38"/>
    <x v="4"/>
    <d v="2016-09-07T00:00:00"/>
    <x v="5"/>
    <n v="5763970"/>
    <m/>
    <m/>
  </r>
  <r>
    <s v="COUNTY"/>
    <x v="177"/>
    <s v="853229"/>
    <n v="16.12"/>
    <n v="16.12"/>
    <x v="4"/>
    <d v="2016-09-07T00:00:00"/>
    <x v="5"/>
    <n v="5011581"/>
    <m/>
    <m/>
  </r>
  <r>
    <s v="SpokCity"/>
    <x v="177"/>
    <s v="853231"/>
    <n v="64.27"/>
    <n v="64.27"/>
    <x v="4"/>
    <d v="2016-09-07T00:00:00"/>
    <x v="5"/>
    <n v="5011580"/>
    <m/>
    <m/>
  </r>
  <r>
    <s v="COUNTY"/>
    <x v="177"/>
    <s v="853233"/>
    <n v="237.06"/>
    <n v="237.06"/>
    <x v="4"/>
    <d v="2016-09-07T00:00:00"/>
    <x v="5"/>
    <n v="5011604"/>
    <m/>
    <m/>
  </r>
  <r>
    <s v="COUNTY"/>
    <x v="177"/>
    <s v="853242"/>
    <n v="135.91"/>
    <n v="135.91"/>
    <x v="4"/>
    <d v="2016-09-07T00:00:00"/>
    <x v="5"/>
    <n v="5011584"/>
    <m/>
    <m/>
  </r>
  <r>
    <s v="COUNTY"/>
    <x v="177"/>
    <s v="853245"/>
    <n v="85.34"/>
    <n v="85.34"/>
    <x v="4"/>
    <d v="2016-09-07T00:00:00"/>
    <x v="5"/>
    <n v="5777930"/>
    <m/>
    <m/>
  </r>
  <r>
    <s v="COUNTY"/>
    <x v="177"/>
    <s v="853247"/>
    <n v="49.52"/>
    <n v="49.52"/>
    <x v="4"/>
    <d v="2016-09-07T00:00:00"/>
    <x v="5"/>
    <n v="5777930"/>
    <m/>
    <m/>
  </r>
  <r>
    <s v="COUNTY"/>
    <x v="177"/>
    <s v="853253"/>
    <n v="93.77"/>
    <n v="93.77"/>
    <x v="4"/>
    <d v="2016-09-07T00:00:00"/>
    <x v="5"/>
    <n v="5749230"/>
    <m/>
    <m/>
  </r>
  <r>
    <s v="COUNTY"/>
    <x v="177"/>
    <s v="853266"/>
    <n v="38.979999999999997"/>
    <n v="38.979999999999997"/>
    <x v="4"/>
    <d v="2016-09-08T00:00:00"/>
    <x v="5"/>
    <n v="5708310"/>
    <m/>
    <m/>
  </r>
  <r>
    <s v="COUNTY"/>
    <x v="177"/>
    <s v="853269"/>
    <n v="426.71"/>
    <n v="426.71"/>
    <x v="4"/>
    <d v="2016-09-08T00:00:00"/>
    <x v="5"/>
    <n v="5011572"/>
    <m/>
    <m/>
  </r>
  <r>
    <s v="COUNTY"/>
    <x v="177"/>
    <s v="853272"/>
    <n v="226.52"/>
    <n v="226.52"/>
    <x v="4"/>
    <d v="2016-09-08T00:00:00"/>
    <x v="5"/>
    <n v="5011577"/>
    <m/>
    <m/>
  </r>
  <r>
    <s v="COUNTY"/>
    <x v="177"/>
    <s v="853281"/>
    <n v="177"/>
    <n v="177"/>
    <x v="4"/>
    <d v="2016-09-09T00:00:00"/>
    <x v="5"/>
    <n v="5011603"/>
    <m/>
    <m/>
  </r>
  <r>
    <s v="COUNTY"/>
    <x v="177"/>
    <s v="853283"/>
    <n v="60.06"/>
    <n v="60.06"/>
    <x v="4"/>
    <d v="2016-09-09T00:00:00"/>
    <x v="5"/>
    <n v="5777930"/>
    <m/>
    <m/>
  </r>
  <r>
    <s v="COUNTY"/>
    <x v="177"/>
    <s v="853286"/>
    <n v="453.05"/>
    <n v="453.05"/>
    <x v="4"/>
    <d v="2016-09-09T00:00:00"/>
    <x v="5"/>
    <n v="5011614"/>
    <m/>
    <m/>
  </r>
  <r>
    <s v="COUNTY"/>
    <x v="177"/>
    <s v="853288"/>
    <n v="103.25"/>
    <n v="103.25"/>
    <x v="4"/>
    <d v="2016-09-09T00:00:00"/>
    <x v="5"/>
    <n v="5011605"/>
    <m/>
    <m/>
  </r>
  <r>
    <s v="SpokCity"/>
    <x v="177"/>
    <s v="853290"/>
    <n v="249.7"/>
    <n v="249.7"/>
    <x v="4"/>
    <d v="2016-09-09T00:00:00"/>
    <x v="5"/>
    <n v="5011576"/>
    <m/>
    <m/>
  </r>
  <r>
    <s v="COUNTY"/>
    <x v="177"/>
    <s v="853299"/>
    <n v="164.36"/>
    <n v="164.36"/>
    <x v="4"/>
    <d v="2016-09-09T00:00:00"/>
    <x v="5"/>
    <n v="5011575"/>
    <m/>
    <m/>
  </r>
  <r>
    <s v="AWH"/>
    <x v="177"/>
    <s v="853302"/>
    <n v="907.15"/>
    <n v="907.15"/>
    <x v="4"/>
    <d v="2016-09-09T00:00:00"/>
    <x v="5"/>
    <n v="5012682"/>
    <m/>
    <m/>
  </r>
  <r>
    <s v="COUNTY"/>
    <x v="177"/>
    <s v="855023"/>
    <n v="61.11"/>
    <n v="61.11"/>
    <x v="4"/>
    <d v="2016-09-12T00:00:00"/>
    <x v="5"/>
    <n v="5777930"/>
    <m/>
    <m/>
  </r>
  <r>
    <s v="COUNTY"/>
    <x v="177"/>
    <s v="855025"/>
    <n v="164.36"/>
    <n v="164.36"/>
    <x v="4"/>
    <d v="2016-09-12T00:00:00"/>
    <x v="5"/>
    <n v="5011579"/>
    <m/>
    <m/>
  </r>
  <r>
    <s v="COUNTY"/>
    <x v="177"/>
    <s v="855027"/>
    <n v="136.97"/>
    <n v="136.97"/>
    <x v="4"/>
    <d v="2016-09-12T00:00:00"/>
    <x v="5"/>
    <n v="5011581"/>
    <m/>
    <m/>
  </r>
  <r>
    <s v="COUNTY"/>
    <x v="177"/>
    <s v="855029"/>
    <n v="364.55"/>
    <n v="364.55"/>
    <x v="4"/>
    <d v="2016-09-12T00:00:00"/>
    <x v="5"/>
    <n v="5759740"/>
    <m/>
    <m/>
  </r>
  <r>
    <s v="COUNTY"/>
    <x v="177"/>
    <s v="855033"/>
    <n v="208.61"/>
    <n v="208.61"/>
    <x v="4"/>
    <d v="2016-09-12T00:00:00"/>
    <x v="5"/>
    <n v="5011572"/>
    <m/>
    <m/>
  </r>
  <r>
    <s v="COUNTY"/>
    <x v="177"/>
    <s v="855036"/>
    <n v="475.17"/>
    <n v="475.17"/>
    <x v="4"/>
    <d v="2016-09-12T00:00:00"/>
    <x v="5"/>
    <n v="5011577"/>
    <m/>
    <m/>
  </r>
  <r>
    <s v="COUNTY"/>
    <x v="177"/>
    <s v="855288"/>
    <n v="165.42"/>
    <n v="165.42"/>
    <x v="4"/>
    <d v="2016-09-12T00:00:00"/>
    <x v="5"/>
    <n v="5011582"/>
    <m/>
    <m/>
  </r>
  <r>
    <s v="AWH"/>
    <x v="177"/>
    <s v="855291"/>
    <n v="804.95"/>
    <n v="804.95"/>
    <x v="4"/>
    <d v="2016-09-12T00:00:00"/>
    <x v="5"/>
    <n v="5011595"/>
    <m/>
    <m/>
  </r>
  <r>
    <s v="COUNTY"/>
    <x v="177"/>
    <s v="855673"/>
    <n v="120.11"/>
    <n v="120.11"/>
    <x v="4"/>
    <d v="2016-09-13T00:00:00"/>
    <x v="5"/>
    <n v="5708310"/>
    <m/>
    <m/>
  </r>
  <r>
    <s v="SpokCity"/>
    <x v="177"/>
    <s v="855717"/>
    <n v="75.86"/>
    <n v="75.86"/>
    <x v="4"/>
    <d v="2016-09-13T00:00:00"/>
    <x v="5"/>
    <n v="5011587"/>
    <m/>
    <m/>
  </r>
  <r>
    <s v="SpokCity"/>
    <x v="177"/>
    <s v="855719"/>
    <n v="166.47"/>
    <n v="166.47"/>
    <x v="4"/>
    <d v="2016-09-13T00:00:00"/>
    <x v="5"/>
    <n v="5011576"/>
    <m/>
    <m/>
  </r>
  <r>
    <s v="COUNTY"/>
    <x v="177"/>
    <s v="855724"/>
    <n v="810.22"/>
    <n v="810.22"/>
    <x v="4"/>
    <d v="2016-09-13T00:00:00"/>
    <x v="5"/>
    <n v="5011614"/>
    <m/>
    <m/>
  </r>
  <r>
    <s v="COUNTY"/>
    <x v="177"/>
    <s v="855727"/>
    <n v="400.37"/>
    <n v="400.37"/>
    <x v="4"/>
    <d v="2016-09-13T00:00:00"/>
    <x v="5"/>
    <n v="5011572"/>
    <m/>
    <m/>
  </r>
  <r>
    <s v="COUNTY"/>
    <x v="177"/>
    <s v="855730"/>
    <n v="108.52"/>
    <n v="108.52"/>
    <x v="4"/>
    <d v="2016-09-13T00:00:00"/>
    <x v="5"/>
    <n v="5011571"/>
    <m/>
    <m/>
  </r>
  <r>
    <s v="COUNTY"/>
    <x v="177"/>
    <s v="855734"/>
    <n v="473.07"/>
    <n v="473.07"/>
    <x v="4"/>
    <d v="2016-09-13T00:00:00"/>
    <x v="5"/>
    <n v="5732040"/>
    <m/>
    <m/>
  </r>
  <r>
    <s v="COUNTY"/>
    <x v="177"/>
    <s v="856178"/>
    <n v="65.319999999999993"/>
    <n v="65.319999999999993"/>
    <x v="4"/>
    <d v="2016-09-14T00:00:00"/>
    <x v="5"/>
    <n v="5749230"/>
    <m/>
    <m/>
  </r>
  <r>
    <s v="COUNTY"/>
    <x v="177"/>
    <s v="856183"/>
    <n v="69.540000000000006"/>
    <n v="69.540000000000006"/>
    <x v="4"/>
    <d v="2016-09-14T00:00:00"/>
    <x v="5"/>
    <n v="5777930"/>
    <m/>
    <m/>
  </r>
  <r>
    <s v="COUNTY"/>
    <x v="177"/>
    <s v="856189"/>
    <n v="69.540000000000006"/>
    <n v="69.540000000000006"/>
    <x v="4"/>
    <d v="2016-09-14T00:00:00"/>
    <x v="5"/>
    <n v="5777930"/>
    <m/>
    <m/>
  </r>
  <r>
    <s v="SpokCity"/>
    <x v="177"/>
    <s v="856310"/>
    <n v="115.9"/>
    <n v="115.9"/>
    <x v="4"/>
    <d v="2016-09-14T00:00:00"/>
    <x v="5"/>
    <n v="5011580"/>
    <m/>
    <m/>
  </r>
  <r>
    <s v="COUNTY"/>
    <x v="177"/>
    <s v="856342"/>
    <n v="81.13"/>
    <n v="81.13"/>
    <x v="4"/>
    <d v="2016-09-15T00:00:00"/>
    <x v="5"/>
    <n v="5708310"/>
    <m/>
    <m/>
  </r>
  <r>
    <s v="COUNTY"/>
    <x v="177"/>
    <s v="856351"/>
    <n v="359.28"/>
    <n v="359.28"/>
    <x v="4"/>
    <d v="2016-09-15T00:00:00"/>
    <x v="5"/>
    <n v="5011577"/>
    <m/>
    <m/>
  </r>
  <r>
    <s v="COUNTY"/>
    <x v="177"/>
    <s v="856399"/>
    <n v="93.77"/>
    <n v="93.77"/>
    <x v="4"/>
    <d v="2016-09-15T00:00:00"/>
    <x v="5"/>
    <n v="5011579"/>
    <m/>
    <m/>
  </r>
  <r>
    <s v="COUNTY"/>
    <x v="177"/>
    <s v="856402"/>
    <n v="339.26"/>
    <n v="339.26"/>
    <x v="4"/>
    <d v="2016-09-15T00:00:00"/>
    <x v="5"/>
    <n v="5011625"/>
    <m/>
    <m/>
  </r>
  <r>
    <s v="COUNTY"/>
    <x v="177"/>
    <s v="856404"/>
    <n v="77.97"/>
    <n v="77.97"/>
    <x v="4"/>
    <d v="2016-09-15T00:00:00"/>
    <x v="5"/>
    <n v="5011605"/>
    <m/>
    <m/>
  </r>
  <r>
    <s v="COUNTY"/>
    <x v="177"/>
    <s v="856419"/>
    <n v="72.7"/>
    <n v="72.7"/>
    <x v="4"/>
    <d v="2016-09-16T00:00:00"/>
    <x v="5"/>
    <n v="5777930"/>
    <m/>
    <m/>
  </r>
  <r>
    <s v="COUNTY"/>
    <x v="177"/>
    <s v="856422"/>
    <n v="73.75"/>
    <n v="73.75"/>
    <x v="4"/>
    <d v="2016-09-16T00:00:00"/>
    <x v="5"/>
    <n v="5777930"/>
    <m/>
    <m/>
  </r>
  <r>
    <s v="COUNTY"/>
    <x v="177"/>
    <s v="856424"/>
    <n v="69.540000000000006"/>
    <n v="69.540000000000006"/>
    <x v="4"/>
    <d v="2016-09-16T00:00:00"/>
    <x v="5"/>
    <n v="5013420"/>
    <m/>
    <m/>
  </r>
  <r>
    <s v="COUNTY"/>
    <x v="177"/>
    <s v="856429"/>
    <n v="516.26"/>
    <n v="516.26"/>
    <x v="4"/>
    <d v="2016-09-16T00:00:00"/>
    <x v="5"/>
    <n v="5011614"/>
    <m/>
    <m/>
  </r>
  <r>
    <s v="COUNTY"/>
    <x v="177"/>
    <s v="856431"/>
    <n v="90.61"/>
    <n v="90.61"/>
    <x v="4"/>
    <d v="2016-09-16T00:00:00"/>
    <x v="5"/>
    <n v="5749570"/>
    <m/>
    <m/>
  </r>
  <r>
    <s v="COUNTY"/>
    <x v="177"/>
    <s v="856433"/>
    <n v="171.74"/>
    <n v="171.74"/>
    <x v="4"/>
    <d v="2016-09-16T00:00:00"/>
    <x v="5"/>
    <n v="5011581"/>
    <m/>
    <m/>
  </r>
  <r>
    <s v="COUNTY"/>
    <x v="177"/>
    <s v="856435"/>
    <n v="194.92"/>
    <n v="194.92"/>
    <x v="4"/>
    <d v="2016-09-16T00:00:00"/>
    <x v="5"/>
    <n v="5011604"/>
    <m/>
    <m/>
  </r>
  <r>
    <s v="COUNTY"/>
    <x v="177"/>
    <s v="858389"/>
    <n v="260.24"/>
    <n v="260.24"/>
    <x v="4"/>
    <d v="2016-09-16T00:00:00"/>
    <x v="5"/>
    <n v="5011575"/>
    <m/>
    <m/>
  </r>
  <r>
    <s v="COUNTY"/>
    <x v="177"/>
    <s v="856474"/>
    <n v="79.02"/>
    <n v="79.02"/>
    <x v="4"/>
    <d v="2016-09-19T00:00:00"/>
    <x v="5"/>
    <n v="5011581"/>
    <m/>
    <m/>
  </r>
  <r>
    <s v="COUNTY"/>
    <x v="177"/>
    <s v="856477"/>
    <n v="166.47"/>
    <n v="166.47"/>
    <x v="4"/>
    <d v="2016-09-19T00:00:00"/>
    <x v="5"/>
    <n v="5011582"/>
    <m/>
    <m/>
  </r>
  <r>
    <s v="COUNTY"/>
    <x v="177"/>
    <s v="856480"/>
    <n v="143.29"/>
    <n v="143.29"/>
    <x v="4"/>
    <d v="2016-09-19T00:00:00"/>
    <x v="5"/>
    <n v="5786620"/>
    <m/>
    <m/>
  </r>
  <r>
    <s v="COUNTY"/>
    <x v="177"/>
    <s v="856482"/>
    <n v="144.34"/>
    <n v="144.34"/>
    <x v="4"/>
    <d v="2016-09-19T00:00:00"/>
    <x v="5"/>
    <n v="5011579"/>
    <m/>
    <m/>
  </r>
  <r>
    <s v="COUNTY"/>
    <x v="177"/>
    <s v="856530"/>
    <n v="252.86"/>
    <n v="252.86"/>
    <x v="4"/>
    <d v="2016-09-19T00:00:00"/>
    <x v="5"/>
    <n v="5785770"/>
    <m/>
    <m/>
  </r>
  <r>
    <s v="SpokCity"/>
    <x v="177"/>
    <s v="857310"/>
    <n v="79.02"/>
    <n v="79.02"/>
    <x v="4"/>
    <d v="2016-09-19T00:00:00"/>
    <x v="5"/>
    <n v="5011587"/>
    <m/>
    <m/>
  </r>
  <r>
    <s v="COUNTY"/>
    <x v="177"/>
    <s v="857312"/>
    <n v="52.68"/>
    <n v="52.68"/>
    <x v="4"/>
    <d v="2016-09-19T00:00:00"/>
    <x v="5"/>
    <n v="5777930"/>
    <m/>
    <m/>
  </r>
  <r>
    <s v="COUNTY"/>
    <x v="177"/>
    <s v="857314"/>
    <n v="476.23"/>
    <n v="476.23"/>
    <x v="4"/>
    <d v="2016-09-19T00:00:00"/>
    <x v="5"/>
    <n v="5759740"/>
    <m/>
    <m/>
  </r>
  <r>
    <s v="COUNTY"/>
    <x v="177"/>
    <s v="857317"/>
    <n v="344.53"/>
    <n v="344.53"/>
    <x v="4"/>
    <d v="2016-09-19T00:00:00"/>
    <x v="5"/>
    <n v="5011572"/>
    <m/>
    <m/>
  </r>
  <r>
    <s v="COUNTY"/>
    <x v="177"/>
    <s v="857322"/>
    <n v="454.1"/>
    <n v="454.1"/>
    <x v="4"/>
    <d v="2016-09-19T00:00:00"/>
    <x v="5"/>
    <n v="5011577"/>
    <m/>
    <m/>
  </r>
  <r>
    <s v="COUNTY"/>
    <x v="177"/>
    <s v="857331"/>
    <n v="438.3"/>
    <n v="438.3"/>
    <x v="4"/>
    <d v="2016-09-20T00:00:00"/>
    <x v="5"/>
    <n v="5732040"/>
    <m/>
    <m/>
  </r>
  <r>
    <s v="COUNTY"/>
    <x v="177"/>
    <s v="857334"/>
    <n v="713.29"/>
    <n v="713.29"/>
    <x v="4"/>
    <d v="2016-09-20T00:00:00"/>
    <x v="5"/>
    <n v="5011614"/>
    <m/>
    <m/>
  </r>
  <r>
    <s v="SpokCity"/>
    <x v="177"/>
    <s v="857336"/>
    <n v="363.49"/>
    <n v="363.49"/>
    <x v="4"/>
    <d v="2016-09-20T00:00:00"/>
    <x v="5"/>
    <n v="5011576"/>
    <m/>
    <m/>
  </r>
  <r>
    <s v="COUNTY"/>
    <x v="177"/>
    <s v="857338"/>
    <n v="141.18"/>
    <n v="141.18"/>
    <x v="4"/>
    <d v="2016-09-20T00:00:00"/>
    <x v="5"/>
    <n v="5011573"/>
    <m/>
    <m/>
  </r>
  <r>
    <s v="COUNTY"/>
    <x v="177"/>
    <s v="857341"/>
    <n v="82.18"/>
    <n v="82.18"/>
    <x v="4"/>
    <d v="2016-09-20T00:00:00"/>
    <x v="5"/>
    <n v="5011605"/>
    <m/>
    <m/>
  </r>
  <r>
    <s v="COUNTY"/>
    <x v="177"/>
    <s v="857676"/>
    <n v="344.53"/>
    <n v="344.53"/>
    <x v="4"/>
    <d v="2016-09-20T00:00:00"/>
    <x v="5"/>
    <n v="5014191"/>
    <m/>
    <m/>
  </r>
  <r>
    <s v="COUNTY"/>
    <x v="177"/>
    <s v="857679"/>
    <n v="101"/>
    <n v="101"/>
    <x v="4"/>
    <d v="2016-09-20T00:00:00"/>
    <x v="5"/>
    <n v="5010721"/>
    <m/>
    <m/>
  </r>
  <r>
    <s v="COUNTY"/>
    <x v="177"/>
    <s v="857684"/>
    <n v="151.72"/>
    <n v="151.72"/>
    <x v="4"/>
    <d v="2016-09-20T00:00:00"/>
    <x v="5"/>
    <n v="5729870"/>
    <m/>
    <m/>
  </r>
  <r>
    <s v="COUNTY"/>
    <x v="177"/>
    <s v="861718"/>
    <n v="144.34"/>
    <n v="144.34"/>
    <x v="4"/>
    <d v="2016-09-20T00:00:00"/>
    <x v="5"/>
    <n v="5708310"/>
    <m/>
    <m/>
  </r>
  <r>
    <s v="COUNTY"/>
    <x v="177"/>
    <s v="858427"/>
    <n v="142.24"/>
    <n v="142.24"/>
    <x v="4"/>
    <d v="2016-09-21T00:00:00"/>
    <x v="5"/>
    <n v="5011584"/>
    <m/>
    <m/>
  </r>
  <r>
    <s v="COUNTY"/>
    <x v="177"/>
    <s v="858430"/>
    <n v="50.57"/>
    <n v="50.57"/>
    <x v="4"/>
    <d v="2016-09-21T00:00:00"/>
    <x v="5"/>
    <n v="5749230"/>
    <m/>
    <m/>
  </r>
  <r>
    <s v="COUNTY"/>
    <x v="177"/>
    <s v="858448"/>
    <n v="53.73"/>
    <n v="53.73"/>
    <x v="4"/>
    <d v="2016-09-21T00:00:00"/>
    <x v="5"/>
    <n v="5777930"/>
    <m/>
    <m/>
  </r>
  <r>
    <s v="SpokCity"/>
    <x v="177"/>
    <s v="858450"/>
    <n v="156.99"/>
    <n v="156.99"/>
    <x v="4"/>
    <d v="2016-09-21T00:00:00"/>
    <x v="5"/>
    <n v="5011580"/>
    <m/>
    <m/>
  </r>
  <r>
    <s v="COUNTY"/>
    <x v="177"/>
    <s v="858736"/>
    <n v="85.34"/>
    <n v="85.34"/>
    <x v="4"/>
    <d v="2016-09-22T00:00:00"/>
    <x v="5"/>
    <n v="5708310"/>
    <m/>
    <m/>
  </r>
  <r>
    <s v="COUNTY"/>
    <x v="177"/>
    <s v="858738"/>
    <n v="111.68"/>
    <n v="111.68"/>
    <x v="4"/>
    <d v="2016-09-22T00:00:00"/>
    <x v="5"/>
    <n v="5011579"/>
    <m/>
    <m/>
  </r>
  <r>
    <s v="COUNTY"/>
    <x v="177"/>
    <s v="858741"/>
    <n v="380.35"/>
    <n v="380.35"/>
    <x v="4"/>
    <d v="2016-09-22T00:00:00"/>
    <x v="5"/>
    <n v="5011577"/>
    <m/>
    <m/>
  </r>
  <r>
    <s v="COUNTY"/>
    <x v="177"/>
    <s v="858744"/>
    <n v="189.65"/>
    <n v="189.65"/>
    <x v="4"/>
    <d v="2016-09-22T00:00:00"/>
    <x v="5"/>
    <n v="5011572"/>
    <m/>
    <m/>
  </r>
  <r>
    <s v="COUNTY"/>
    <x v="177"/>
    <s v="858775"/>
    <n v="114.84"/>
    <n v="114.84"/>
    <x v="4"/>
    <d v="2016-09-23T00:00:00"/>
    <x v="5"/>
    <n v="5777930"/>
    <m/>
    <m/>
  </r>
  <r>
    <s v="COUNTY"/>
    <x v="177"/>
    <s v="858778"/>
    <n v="481.5"/>
    <n v="481.5"/>
    <x v="4"/>
    <d v="2016-09-23T00:00:00"/>
    <x v="5"/>
    <n v="5016742"/>
    <m/>
    <m/>
  </r>
  <r>
    <s v="COUNTY"/>
    <x v="177"/>
    <s v="858781"/>
    <n v="169.63"/>
    <n v="169.63"/>
    <x v="4"/>
    <d v="2016-09-23T00:00:00"/>
    <x v="5"/>
    <n v="5011575"/>
    <m/>
    <m/>
  </r>
  <r>
    <s v="COUNTY"/>
    <x v="177"/>
    <s v="858783"/>
    <n v="185.43"/>
    <n v="185.43"/>
    <x v="4"/>
    <d v="2016-09-23T00:00:00"/>
    <x v="5"/>
    <n v="5011603"/>
    <m/>
    <m/>
  </r>
  <r>
    <s v="COUNTY"/>
    <x v="177"/>
    <s v="858790"/>
    <n v="119.06"/>
    <n v="119.06"/>
    <x v="4"/>
    <d v="2016-09-23T00:00:00"/>
    <x v="5"/>
    <n v="5763970"/>
    <m/>
    <m/>
  </r>
  <r>
    <s v="COUNTY"/>
    <x v="177"/>
    <s v="858793"/>
    <n v="585.79999999999995"/>
    <n v="585.79999999999995"/>
    <x v="4"/>
    <d v="2016-09-23T00:00:00"/>
    <x v="5"/>
    <n v="5011614"/>
    <m/>
    <m/>
  </r>
  <r>
    <s v="COUNTY"/>
    <x v="177"/>
    <s v="858813"/>
    <n v="457.26"/>
    <n v="457.26"/>
    <x v="4"/>
    <d v="2016-09-26T00:00:00"/>
    <x v="5"/>
    <n v="5759740"/>
    <m/>
    <m/>
  </r>
  <r>
    <s v="COUNTY"/>
    <x v="177"/>
    <s v="858815"/>
    <n v="120.11"/>
    <n v="120.11"/>
    <x v="4"/>
    <d v="2016-09-26T00:00:00"/>
    <x v="5"/>
    <n v="5011579"/>
    <m/>
    <m/>
  </r>
  <r>
    <s v="SpokCity"/>
    <x v="177"/>
    <s v="858829"/>
    <n v="68.48"/>
    <n v="68.48"/>
    <x v="4"/>
    <d v="2016-09-26T00:00:00"/>
    <x v="5"/>
    <n v="5011587"/>
    <m/>
    <m/>
  </r>
  <r>
    <s v="COUNTY"/>
    <x v="177"/>
    <s v="858848"/>
    <n v="124.32"/>
    <n v="124.32"/>
    <x v="4"/>
    <d v="2016-09-26T00:00:00"/>
    <x v="5"/>
    <n v="5786620"/>
    <m/>
    <m/>
  </r>
  <r>
    <s v="COUNTY"/>
    <x v="177"/>
    <s v="858860"/>
    <n v="148.56"/>
    <n v="148.56"/>
    <x v="4"/>
    <d v="2016-09-26T00:00:00"/>
    <x v="5"/>
    <n v="5011581"/>
    <m/>
    <m/>
  </r>
  <r>
    <s v="COUNTY"/>
    <x v="177"/>
    <s v="858862"/>
    <n v="106.41"/>
    <n v="106.41"/>
    <x v="4"/>
    <d v="2016-09-26T00:00:00"/>
    <x v="5"/>
    <n v="5749570"/>
    <m/>
    <m/>
  </r>
  <r>
    <s v="COUNTY"/>
    <x v="177"/>
    <s v="858865"/>
    <n v="199.13"/>
    <n v="199.13"/>
    <x v="4"/>
    <d v="2016-09-26T00:00:00"/>
    <x v="5"/>
    <n v="5011582"/>
    <m/>
    <m/>
  </r>
  <r>
    <s v="COUNTY"/>
    <x v="177"/>
    <s v="860597"/>
    <n v="77.97"/>
    <n v="77.97"/>
    <x v="4"/>
    <d v="2016-09-27T00:00:00"/>
    <x v="5"/>
    <n v="5777930"/>
    <m/>
    <m/>
  </r>
  <r>
    <s v="COUNTY"/>
    <x v="177"/>
    <s v="860600"/>
    <n v="438.3"/>
    <n v="438.3"/>
    <x v="4"/>
    <d v="2016-09-27T00:00:00"/>
    <x v="5"/>
    <n v="5011614"/>
    <m/>
    <m/>
  </r>
  <r>
    <s v="COUNTY"/>
    <x v="177"/>
    <s v="860603"/>
    <n v="242.33"/>
    <n v="242.33"/>
    <x v="4"/>
    <d v="2016-09-27T00:00:00"/>
    <x v="5"/>
    <n v="5011572"/>
    <m/>
    <m/>
  </r>
  <r>
    <s v="COUNTY"/>
    <x v="177"/>
    <s v="860606"/>
    <n v="552.09"/>
    <n v="552.09"/>
    <x v="4"/>
    <d v="2016-09-27T00:00:00"/>
    <x v="5"/>
    <n v="5011577"/>
    <m/>
    <m/>
  </r>
  <r>
    <s v="COUNTY"/>
    <x v="177"/>
    <s v="860609"/>
    <n v="480.44"/>
    <n v="480.44"/>
    <x v="4"/>
    <d v="2016-09-27T00:00:00"/>
    <x v="5"/>
    <n v="5732040"/>
    <m/>
    <m/>
  </r>
  <r>
    <s v="COUNTY"/>
    <x v="177"/>
    <s v="860617"/>
    <n v="150.66"/>
    <n v="150.66"/>
    <x v="4"/>
    <d v="2016-09-27T00:00:00"/>
    <x v="5"/>
    <n v="5708310"/>
    <m/>
    <m/>
  </r>
  <r>
    <s v="COUNTY"/>
    <x v="177"/>
    <s v="858377"/>
    <n v="-260.24"/>
    <n v="260.24"/>
    <x v="4"/>
    <d v="2016-09-28T00:00:00"/>
    <x v="5"/>
    <n v="5776770"/>
    <m/>
    <m/>
  </r>
  <r>
    <s v="AWH"/>
    <x v="177"/>
    <s v="860632"/>
    <n v="895.56"/>
    <n v="895.56"/>
    <x v="4"/>
    <d v="2016-09-28T00:00:00"/>
    <x v="5"/>
    <n v="5012682"/>
    <m/>
    <m/>
  </r>
  <r>
    <s v="COUNTY"/>
    <x v="177"/>
    <s v="860634"/>
    <n v="147.5"/>
    <n v="147.5"/>
    <x v="4"/>
    <d v="2016-09-28T00:00:00"/>
    <x v="5"/>
    <n v="5011605"/>
    <m/>
    <m/>
  </r>
  <r>
    <s v="COUNTY"/>
    <x v="177"/>
    <s v="860636"/>
    <n v="71.64"/>
    <n v="71.64"/>
    <x v="4"/>
    <d v="2016-09-28T00:00:00"/>
    <x v="5"/>
    <n v="5749230"/>
    <m/>
    <m/>
  </r>
  <r>
    <s v="COUNTY"/>
    <x v="177"/>
    <s v="860638"/>
    <n v="99.04"/>
    <n v="99.04"/>
    <x v="4"/>
    <d v="2016-09-28T00:00:00"/>
    <x v="5"/>
    <n v="5777930"/>
    <m/>
    <m/>
  </r>
  <r>
    <s v="SpokCity"/>
    <x v="177"/>
    <s v="860640"/>
    <n v="89.56"/>
    <n v="89.56"/>
    <x v="4"/>
    <d v="2016-09-28T00:00:00"/>
    <x v="5"/>
    <n v="5011580"/>
    <m/>
    <m/>
  </r>
  <r>
    <s v="COUNTY"/>
    <x v="177"/>
    <s v="860642"/>
    <n v="208.61"/>
    <n v="208.61"/>
    <x v="4"/>
    <d v="2016-09-28T00:00:00"/>
    <x v="5"/>
    <n v="5011604"/>
    <m/>
    <m/>
  </r>
  <r>
    <s v="COUNTY"/>
    <x v="177"/>
    <s v="856460"/>
    <n v="260.24"/>
    <n v="260.24"/>
    <x v="4"/>
    <d v="2016-09-29T00:00:00"/>
    <x v="5"/>
    <n v="5776770"/>
    <m/>
    <m/>
  </r>
  <r>
    <s v="COUNTY"/>
    <x v="177"/>
    <s v="860662"/>
    <n v="141.18"/>
    <n v="141.18"/>
    <x v="4"/>
    <d v="2016-09-29T00:00:00"/>
    <x v="5"/>
    <n v="5010721"/>
    <m/>
    <m/>
  </r>
  <r>
    <s v="COUNTY"/>
    <x v="177"/>
    <s v="860663"/>
    <n v="67"/>
    <n v="67"/>
    <x v="4"/>
    <d v="2016-09-29T00:00:00"/>
    <x v="5"/>
    <n v="5010721"/>
    <m/>
    <m/>
  </r>
  <r>
    <s v="SpokCity"/>
    <x v="177"/>
    <s v="860679"/>
    <n v="152.77000000000001"/>
    <n v="152.77000000000001"/>
    <x v="4"/>
    <d v="2016-09-29T00:00:00"/>
    <x v="5"/>
    <n v="5011576"/>
    <m/>
    <m/>
  </r>
  <r>
    <s v="COUNTY"/>
    <x v="177"/>
    <s v="860682"/>
    <n v="105.36"/>
    <n v="105.36"/>
    <x v="4"/>
    <d v="2016-09-29T00:00:00"/>
    <x v="5"/>
    <n v="5011572"/>
    <m/>
    <m/>
  </r>
  <r>
    <s v="COUNTY"/>
    <x v="177"/>
    <s v="860685"/>
    <n v="224.42"/>
    <n v="224.42"/>
    <x v="4"/>
    <d v="2016-09-29T00:00:00"/>
    <x v="5"/>
    <n v="5011577"/>
    <m/>
    <m/>
  </r>
  <r>
    <s v="COUNTY"/>
    <x v="177"/>
    <s v="860688"/>
    <n v="113.79"/>
    <n v="113.79"/>
    <x v="4"/>
    <d v="2016-09-29T00:00:00"/>
    <x v="5"/>
    <n v="5708310"/>
    <m/>
    <m/>
  </r>
  <r>
    <s v="COUNTY"/>
    <x v="177"/>
    <s v="854946"/>
    <n v="204.4"/>
    <n v="204.4"/>
    <x v="4"/>
    <d v="2016-09-30T00:00:00"/>
    <x v="5"/>
    <n v="5749070"/>
    <m/>
    <m/>
  </r>
  <r>
    <s v="COUNTY"/>
    <x v="177"/>
    <s v="854949"/>
    <n v="-204.4"/>
    <n v="204.4"/>
    <x v="4"/>
    <d v="2016-09-30T00:00:00"/>
    <x v="5"/>
    <n v="5782360"/>
    <m/>
    <m/>
  </r>
  <r>
    <s v="COUNTY"/>
    <x v="177"/>
    <s v="860709"/>
    <n v="89.56"/>
    <n v="89.56"/>
    <x v="4"/>
    <d v="2016-09-30T00:00:00"/>
    <x v="5"/>
    <n v="5011575"/>
    <m/>
    <m/>
  </r>
  <r>
    <s v="COUNTY"/>
    <x v="177"/>
    <s v="860711"/>
    <n v="66.38"/>
    <n v="66.38"/>
    <x v="4"/>
    <d v="2016-09-30T00:00:00"/>
    <x v="5"/>
    <n v="5011581"/>
    <m/>
    <m/>
  </r>
  <r>
    <s v="COUNTY"/>
    <x v="177"/>
    <s v="860724"/>
    <n v="55.84"/>
    <n v="55.84"/>
    <x v="4"/>
    <d v="2016-09-30T00:00:00"/>
    <x v="5"/>
    <n v="5777930"/>
    <m/>
    <m/>
  </r>
  <r>
    <s v="COUNTY"/>
    <x v="177"/>
    <s v="860727"/>
    <n v="524.69000000000005"/>
    <n v="524.69000000000005"/>
    <x v="4"/>
    <d v="2016-09-30T00:00:00"/>
    <x v="5"/>
    <n v="5011614"/>
    <m/>
    <m/>
  </r>
  <r>
    <s v="COUNTY"/>
    <x v="177"/>
    <s v="861292"/>
    <n v="290.79000000000002"/>
    <n v="290.79000000000002"/>
    <x v="4"/>
    <d v="2016-09-30T00:00:00"/>
    <x v="5"/>
    <n v="5011582"/>
    <m/>
    <m/>
  </r>
  <r>
    <s v="COUNTY"/>
    <x v="177"/>
    <s v="864963"/>
    <n v="59"/>
    <n v="59"/>
    <x v="4"/>
    <d v="2016-10-03T00:00:00"/>
    <x v="6"/>
    <n v="5777930"/>
    <m/>
    <m/>
  </r>
  <r>
    <s v="COUNTY"/>
    <x v="177"/>
    <s v="866773"/>
    <n v="365.6"/>
    <n v="365.6"/>
    <x v="4"/>
    <d v="2016-10-03T00:00:00"/>
    <x v="6"/>
    <n v="5011625"/>
    <m/>
    <m/>
  </r>
  <r>
    <s v="COUNTY"/>
    <x v="177"/>
    <s v="866776"/>
    <n v="231.79"/>
    <n v="231.79"/>
    <x v="4"/>
    <d v="2016-10-03T00:00:00"/>
    <x v="6"/>
    <n v="5011582"/>
    <m/>
    <m/>
  </r>
  <r>
    <s v="SpokCity"/>
    <x v="177"/>
    <s v="866790"/>
    <n v="69.540000000000006"/>
    <n v="69.540000000000006"/>
    <x v="4"/>
    <d v="2016-10-03T00:00:00"/>
    <x v="6"/>
    <n v="5011587"/>
    <m/>
    <m/>
  </r>
  <r>
    <s v="COUNTY"/>
    <x v="177"/>
    <s v="866792"/>
    <n v="109.57"/>
    <n v="109.57"/>
    <x v="4"/>
    <d v="2016-10-03T00:00:00"/>
    <x v="6"/>
    <n v="5011584"/>
    <m/>
    <m/>
  </r>
  <r>
    <s v="COUNTY"/>
    <x v="177"/>
    <s v="866794"/>
    <n v="191.76"/>
    <n v="191.76"/>
    <x v="4"/>
    <d v="2016-10-03T00:00:00"/>
    <x v="6"/>
    <n v="5010592"/>
    <m/>
    <m/>
  </r>
  <r>
    <s v="COUNTY"/>
    <x v="177"/>
    <s v="866796"/>
    <n v="414.06"/>
    <n v="414.06"/>
    <x v="4"/>
    <d v="2016-10-03T00:00:00"/>
    <x v="6"/>
    <n v="5759740"/>
    <m/>
    <m/>
  </r>
  <r>
    <s v="COUNTY"/>
    <x v="177"/>
    <s v="866799"/>
    <n v="205.45"/>
    <n v="205.45"/>
    <x v="4"/>
    <d v="2016-10-03T00:00:00"/>
    <x v="6"/>
    <n v="5011572"/>
    <m/>
    <m/>
  </r>
  <r>
    <s v="COUNTY"/>
    <x v="177"/>
    <s v="866803"/>
    <n v="518.37"/>
    <n v="518.37"/>
    <x v="4"/>
    <d v="2016-10-03T00:00:00"/>
    <x v="6"/>
    <n v="5011577"/>
    <m/>
    <m/>
  </r>
  <r>
    <s v="COUNTY"/>
    <x v="177"/>
    <s v="866933"/>
    <n v="256.02"/>
    <n v="256.02"/>
    <x v="4"/>
    <d v="2016-10-03T00:00:00"/>
    <x v="6"/>
    <n v="5011579"/>
    <m/>
    <m/>
  </r>
  <r>
    <s v="COUNTY"/>
    <x v="177"/>
    <s v="866806"/>
    <n v="464.64"/>
    <n v="464.64"/>
    <x v="4"/>
    <d v="2016-10-04T00:00:00"/>
    <x v="6"/>
    <n v="5732040"/>
    <m/>
    <m/>
  </r>
  <r>
    <s v="COUNTY"/>
    <x v="177"/>
    <s v="866808"/>
    <n v="82.18"/>
    <n v="82.18"/>
    <x v="4"/>
    <d v="2016-10-04T00:00:00"/>
    <x v="6"/>
    <n v="5011605"/>
    <m/>
    <m/>
  </r>
  <r>
    <s v="COUNTY"/>
    <x v="177"/>
    <s v="866811"/>
    <n v="819.7"/>
    <n v="819.7"/>
    <x v="4"/>
    <d v="2016-10-04T00:00:00"/>
    <x v="6"/>
    <n v="5011614"/>
    <m/>
    <m/>
  </r>
  <r>
    <s v="COUNTY"/>
    <x v="177"/>
    <s v="866820"/>
    <n v="110.63"/>
    <n v="110.63"/>
    <x v="4"/>
    <d v="2016-10-04T00:00:00"/>
    <x v="6"/>
    <n v="5768280"/>
    <m/>
    <m/>
  </r>
  <r>
    <s v="COUNTY"/>
    <x v="177"/>
    <s v="866823"/>
    <n v="138.02000000000001"/>
    <n v="138.02000000000001"/>
    <x v="4"/>
    <d v="2016-10-04T00:00:00"/>
    <x v="6"/>
    <n v="5729870"/>
    <m/>
    <m/>
  </r>
  <r>
    <s v="COUNTY"/>
    <x v="177"/>
    <s v="866826"/>
    <n v="177"/>
    <n v="177"/>
    <x v="4"/>
    <d v="2016-10-04T00:00:00"/>
    <x v="6"/>
    <n v="5708310"/>
    <m/>
    <m/>
  </r>
  <r>
    <s v="SpokCity"/>
    <x v="177"/>
    <s v="866836"/>
    <n v="169.63"/>
    <n v="169.63"/>
    <x v="4"/>
    <d v="2016-10-05T00:00:00"/>
    <x v="6"/>
    <n v="5011580"/>
    <m/>
    <m/>
  </r>
  <r>
    <s v="COUNTY"/>
    <x v="177"/>
    <s v="866838"/>
    <n v="95.88"/>
    <n v="95.88"/>
    <x v="4"/>
    <d v="2016-10-05T00:00:00"/>
    <x v="6"/>
    <n v="5777930"/>
    <m/>
    <m/>
  </r>
  <r>
    <s v="COUNTY"/>
    <x v="177"/>
    <s v="866840"/>
    <n v="35.82"/>
    <n v="35.82"/>
    <x v="4"/>
    <d v="2016-10-05T00:00:00"/>
    <x v="6"/>
    <n v="5749230"/>
    <m/>
    <m/>
  </r>
  <r>
    <s v="COUNTY"/>
    <x v="177"/>
    <s v="866842"/>
    <n v="142.24"/>
    <n v="142.24"/>
    <x v="4"/>
    <d v="2016-10-05T00:00:00"/>
    <x v="6"/>
    <n v="5011581"/>
    <m/>
    <m/>
  </r>
  <r>
    <s v="COUNTY"/>
    <x v="177"/>
    <s v="866848"/>
    <n v="190.7"/>
    <n v="190.7"/>
    <x v="4"/>
    <d v="2016-10-05T00:00:00"/>
    <x v="6"/>
    <n v="5785770"/>
    <m/>
    <m/>
  </r>
  <r>
    <s v="AWH"/>
    <x v="177"/>
    <s v="866850"/>
    <n v="857.63"/>
    <n v="857.63"/>
    <x v="4"/>
    <d v="2016-10-05T00:00:00"/>
    <x v="6"/>
    <n v="5011595"/>
    <m/>
    <m/>
  </r>
  <r>
    <s v="COUNTY"/>
    <x v="177"/>
    <s v="866834"/>
    <n v="91.66"/>
    <n v="91.66"/>
    <x v="4"/>
    <d v="2016-10-06T00:00:00"/>
    <x v="6"/>
    <n v="5013420"/>
    <m/>
    <m/>
  </r>
  <r>
    <s v="COUNTY"/>
    <x v="177"/>
    <s v="866865"/>
    <n v="114.84"/>
    <n v="114.84"/>
    <x v="4"/>
    <d v="2016-10-06T00:00:00"/>
    <x v="6"/>
    <n v="5011579"/>
    <m/>
    <m/>
  </r>
  <r>
    <s v="COUNTY"/>
    <x v="177"/>
    <s v="866867"/>
    <n v="399.31"/>
    <n v="399.31"/>
    <x v="4"/>
    <d v="2016-10-06T00:00:00"/>
    <x v="6"/>
    <n v="5785770"/>
    <m/>
    <m/>
  </r>
  <r>
    <s v="COUNTY"/>
    <x v="177"/>
    <s v="866878"/>
    <n v="185.43"/>
    <n v="185.43"/>
    <x v="4"/>
    <d v="2016-10-06T00:00:00"/>
    <x v="6"/>
    <n v="5011572"/>
    <m/>
    <m/>
  </r>
  <r>
    <s v="COUNTY"/>
    <x v="177"/>
    <s v="866881"/>
    <n v="350.85"/>
    <n v="350.85"/>
    <x v="4"/>
    <d v="2016-10-06T00:00:00"/>
    <x v="6"/>
    <n v="5011577"/>
    <m/>
    <m/>
  </r>
  <r>
    <s v="COUNTY"/>
    <x v="177"/>
    <s v="871425"/>
    <n v="73.75"/>
    <n v="73.75"/>
    <x v="4"/>
    <d v="2016-10-06T00:00:00"/>
    <x v="6"/>
    <n v="5708310"/>
    <m/>
    <m/>
  </r>
  <r>
    <s v="COUNTY"/>
    <x v="177"/>
    <s v="866891"/>
    <n v="625.84"/>
    <n v="625.84"/>
    <x v="4"/>
    <d v="2016-10-07T00:00:00"/>
    <x v="6"/>
    <n v="5011614"/>
    <m/>
    <m/>
  </r>
  <r>
    <s v="COUNTY"/>
    <x v="177"/>
    <s v="866894"/>
    <n v="84.29"/>
    <n v="84.29"/>
    <x v="4"/>
    <d v="2016-10-07T00:00:00"/>
    <x v="6"/>
    <n v="5777930"/>
    <m/>
    <m/>
  </r>
  <r>
    <s v="COUNTY"/>
    <x v="177"/>
    <s v="866897"/>
    <n v="83.23"/>
    <n v="83.23"/>
    <x v="4"/>
    <d v="2016-10-07T00:00:00"/>
    <x v="6"/>
    <n v="5777930"/>
    <m/>
    <m/>
  </r>
  <r>
    <s v="SpokCity"/>
    <x v="177"/>
    <s v="866899"/>
    <n v="122.22"/>
    <n v="122.22"/>
    <x v="4"/>
    <d v="2016-10-07T00:00:00"/>
    <x v="6"/>
    <n v="5011576"/>
    <m/>
    <m/>
  </r>
  <r>
    <s v="COUNTY"/>
    <x v="177"/>
    <s v="866907"/>
    <n v="143.29"/>
    <n v="143.29"/>
    <x v="4"/>
    <d v="2016-10-07T00:00:00"/>
    <x v="6"/>
    <n v="5011575"/>
    <m/>
    <m/>
  </r>
  <r>
    <s v="COUNTY"/>
    <x v="177"/>
    <s v="866913"/>
    <n v="69.540000000000006"/>
    <n v="69.540000000000006"/>
    <x v="4"/>
    <d v="2016-10-07T00:00:00"/>
    <x v="6"/>
    <n v="5011581"/>
    <m/>
    <m/>
  </r>
  <r>
    <s v="COUNTY"/>
    <x v="177"/>
    <s v="866915"/>
    <n v="242.33"/>
    <n v="242.33"/>
    <x v="4"/>
    <d v="2016-10-07T00:00:00"/>
    <x v="6"/>
    <n v="5013643"/>
    <m/>
    <m/>
  </r>
  <r>
    <s v="COUNTY"/>
    <x v="177"/>
    <s v="866917"/>
    <n v="190.7"/>
    <n v="190.7"/>
    <x v="4"/>
    <d v="2016-10-07T00:00:00"/>
    <x v="6"/>
    <n v="5011603"/>
    <m/>
    <m/>
  </r>
  <r>
    <s v="COUNTY"/>
    <x v="177"/>
    <s v="869485"/>
    <n v="215.99"/>
    <n v="215.99"/>
    <x v="4"/>
    <d v="2016-10-10T00:00:00"/>
    <x v="6"/>
    <n v="5011582"/>
    <m/>
    <m/>
  </r>
  <r>
    <s v="COUNTY"/>
    <x v="177"/>
    <s v="869496"/>
    <n v="153.83000000000001"/>
    <n v="153.83000000000001"/>
    <x v="4"/>
    <d v="2016-10-10T00:00:00"/>
    <x v="6"/>
    <n v="5011572"/>
    <m/>
    <m/>
  </r>
  <r>
    <s v="COUNTY"/>
    <x v="177"/>
    <s v="869499"/>
    <n v="489.92"/>
    <n v="489.92"/>
    <x v="4"/>
    <d v="2016-10-10T00:00:00"/>
    <x v="6"/>
    <n v="5011577"/>
    <m/>
    <m/>
  </r>
  <r>
    <s v="SpokCity"/>
    <x v="177"/>
    <s v="869501"/>
    <n v="109.57"/>
    <n v="109.57"/>
    <x v="4"/>
    <d v="2016-10-10T00:00:00"/>
    <x v="6"/>
    <n v="5011587"/>
    <m/>
    <m/>
  </r>
  <r>
    <s v="COUNTY"/>
    <x v="177"/>
    <s v="869503"/>
    <n v="122.22"/>
    <n v="122.22"/>
    <x v="4"/>
    <d v="2016-10-10T00:00:00"/>
    <x v="6"/>
    <n v="5011579"/>
    <m/>
    <m/>
  </r>
  <r>
    <s v="COUNTY"/>
    <x v="177"/>
    <s v="869505"/>
    <n v="233.9"/>
    <n v="233.9"/>
    <x v="4"/>
    <d v="2016-10-10T00:00:00"/>
    <x v="6"/>
    <n v="5702500"/>
    <m/>
    <m/>
  </r>
  <r>
    <s v="COUNTY"/>
    <x v="177"/>
    <s v="869507"/>
    <n v="51.63"/>
    <n v="51.63"/>
    <x v="4"/>
    <d v="2016-10-10T00:00:00"/>
    <x v="6"/>
    <n v="5777930"/>
    <m/>
    <m/>
  </r>
  <r>
    <s v="COUNTY"/>
    <x v="177"/>
    <s v="869509"/>
    <n v="541.54999999999995"/>
    <n v="541.54999999999995"/>
    <x v="4"/>
    <d v="2016-10-10T00:00:00"/>
    <x v="6"/>
    <n v="5759740"/>
    <m/>
    <m/>
  </r>
  <r>
    <s v="COUNTY"/>
    <x v="177"/>
    <s v="868516"/>
    <n v="207.56"/>
    <n v="207.56"/>
    <x v="4"/>
    <d v="2016-10-11T00:00:00"/>
    <x v="6"/>
    <n v="5786390"/>
    <m/>
    <m/>
  </r>
  <r>
    <s v="COUNTY"/>
    <x v="177"/>
    <s v="869516"/>
    <n v="419.33"/>
    <n v="419.33"/>
    <x v="4"/>
    <d v="2016-10-11T00:00:00"/>
    <x v="6"/>
    <n v="5732040"/>
    <m/>
    <m/>
  </r>
  <r>
    <s v="COUNTY"/>
    <x v="177"/>
    <s v="869519"/>
    <n v="195.97"/>
    <n v="195.97"/>
    <x v="4"/>
    <d v="2016-10-11T00:00:00"/>
    <x v="6"/>
    <n v="5708310"/>
    <m/>
    <m/>
  </r>
  <r>
    <s v="COUNTY"/>
    <x v="177"/>
    <s v="869529"/>
    <n v="160.15"/>
    <n v="160.15"/>
    <x v="4"/>
    <d v="2016-10-11T00:00:00"/>
    <x v="6"/>
    <n v="5011573"/>
    <m/>
    <m/>
  </r>
  <r>
    <s v="COUNTY"/>
    <x v="177"/>
    <s v="869531"/>
    <n v="131.69999999999999"/>
    <n v="131.69999999999999"/>
    <x v="4"/>
    <d v="2016-10-11T00:00:00"/>
    <x v="6"/>
    <n v="5749570"/>
    <m/>
    <m/>
  </r>
  <r>
    <s v="COUNTY"/>
    <x v="177"/>
    <s v="869533"/>
    <n v="242.33"/>
    <n v="242.33"/>
    <x v="4"/>
    <d v="2016-10-11T00:00:00"/>
    <x v="6"/>
    <n v="5011604"/>
    <m/>
    <m/>
  </r>
  <r>
    <s v="COUNTY"/>
    <x v="177"/>
    <s v="869536"/>
    <n v="721.72"/>
    <n v="721.72"/>
    <x v="4"/>
    <d v="2016-10-11T00:00:00"/>
    <x v="6"/>
    <n v="5011614"/>
    <m/>
    <m/>
  </r>
  <r>
    <s v="COUNTY"/>
    <x v="177"/>
    <s v="869547"/>
    <n v="57.95"/>
    <n v="57.95"/>
    <x v="4"/>
    <d v="2016-10-12T00:00:00"/>
    <x v="6"/>
    <n v="5777930"/>
    <m/>
    <m/>
  </r>
  <r>
    <s v="COUNTY"/>
    <x v="177"/>
    <s v="869549"/>
    <n v="27.39"/>
    <n v="27.39"/>
    <x v="4"/>
    <d v="2016-10-12T00:00:00"/>
    <x v="6"/>
    <n v="5749230"/>
    <m/>
    <m/>
  </r>
  <r>
    <s v="SpokCity"/>
    <x v="177"/>
    <s v="869551"/>
    <n v="154.88"/>
    <n v="154.88"/>
    <x v="4"/>
    <d v="2016-10-12T00:00:00"/>
    <x v="6"/>
    <n v="5011580"/>
    <m/>
    <m/>
  </r>
  <r>
    <s v="COUNTY"/>
    <x v="177"/>
    <s v="869553"/>
    <n v="95.88"/>
    <n v="95.88"/>
    <x v="4"/>
    <d v="2016-10-12T00:00:00"/>
    <x v="6"/>
    <n v="5011605"/>
    <m/>
    <m/>
  </r>
  <r>
    <s v="COUNTY"/>
    <x v="177"/>
    <s v="869566"/>
    <n v="89.56"/>
    <n v="89.56"/>
    <x v="4"/>
    <d v="2016-10-12T00:00:00"/>
    <x v="6"/>
    <n v="5011581"/>
    <m/>
    <m/>
  </r>
  <r>
    <s v="COUNTY"/>
    <x v="177"/>
    <s v="869585"/>
    <n v="115.9"/>
    <n v="115.9"/>
    <x v="4"/>
    <d v="2016-10-13T00:00:00"/>
    <x v="6"/>
    <n v="5011579"/>
    <m/>
    <m/>
  </r>
  <r>
    <s v="SpokCity"/>
    <x v="177"/>
    <s v="869587"/>
    <n v="133.81"/>
    <n v="133.81"/>
    <x v="4"/>
    <d v="2016-10-13T00:00:00"/>
    <x v="6"/>
    <n v="5011576"/>
    <m/>
    <m/>
  </r>
  <r>
    <s v="COUNTY"/>
    <x v="177"/>
    <s v="869594"/>
    <n v="109.57"/>
    <n v="109.57"/>
    <x v="4"/>
    <d v="2016-10-13T00:00:00"/>
    <x v="6"/>
    <n v="5708310"/>
    <m/>
    <m/>
  </r>
  <r>
    <s v="COUNTY"/>
    <x v="177"/>
    <s v="869597"/>
    <n v="161.19999999999999"/>
    <n v="161.19999999999999"/>
    <x v="4"/>
    <d v="2016-10-13T00:00:00"/>
    <x v="6"/>
    <n v="5011572"/>
    <m/>
    <m/>
  </r>
  <r>
    <s v="COUNTY"/>
    <x v="177"/>
    <s v="869600"/>
    <n v="384.56"/>
    <n v="384.56"/>
    <x v="4"/>
    <d v="2016-10-13T00:00:00"/>
    <x v="6"/>
    <n v="5011577"/>
    <m/>
    <m/>
  </r>
  <r>
    <s v="COUNTY"/>
    <x v="177"/>
    <s v="869611"/>
    <n v="130.65"/>
    <n v="130.65"/>
    <x v="4"/>
    <d v="2016-10-13T00:00:00"/>
    <x v="6"/>
    <n v="5777930"/>
    <m/>
    <m/>
  </r>
  <r>
    <s v="COUNTY"/>
    <x v="177"/>
    <s v="869609"/>
    <n v="68.48"/>
    <n v="68.48"/>
    <x v="4"/>
    <d v="2016-10-14T00:00:00"/>
    <x v="6"/>
    <n v="5011581"/>
    <m/>
    <m/>
  </r>
  <r>
    <s v="COUNTY"/>
    <x v="177"/>
    <s v="869613"/>
    <n v="96.93"/>
    <n v="96.93"/>
    <x v="4"/>
    <d v="2016-10-14T00:00:00"/>
    <x v="6"/>
    <n v="5013420"/>
    <m/>
    <m/>
  </r>
  <r>
    <s v="COUNTY"/>
    <x v="177"/>
    <s v="869615"/>
    <n v="183.33"/>
    <n v="183.33"/>
    <x v="4"/>
    <d v="2016-10-14T00:00:00"/>
    <x v="6"/>
    <n v="5763970"/>
    <m/>
    <m/>
  </r>
  <r>
    <s v="COUNTY"/>
    <x v="177"/>
    <s v="869619"/>
    <n v="486.76"/>
    <n v="486.76"/>
    <x v="4"/>
    <d v="2016-10-14T00:00:00"/>
    <x v="6"/>
    <n v="5011614"/>
    <m/>
    <m/>
  </r>
  <r>
    <s v="COUNTY"/>
    <x v="177"/>
    <s v="869624"/>
    <n v="397.21"/>
    <n v="397.21"/>
    <x v="4"/>
    <d v="2016-10-14T00:00:00"/>
    <x v="6"/>
    <n v="5014191"/>
    <m/>
    <m/>
  </r>
  <r>
    <s v="COUNTY"/>
    <x v="177"/>
    <s v="869626"/>
    <n v="290.79000000000002"/>
    <n v="290.79000000000002"/>
    <x v="4"/>
    <d v="2016-10-14T00:00:00"/>
    <x v="6"/>
    <n v="5011625"/>
    <m/>
    <m/>
  </r>
  <r>
    <s v="COUNTY"/>
    <x v="177"/>
    <s v="869629"/>
    <n v="164.36"/>
    <n v="164.36"/>
    <x v="4"/>
    <d v="2016-10-14T00:00:00"/>
    <x v="6"/>
    <n v="5011575"/>
    <m/>
    <m/>
  </r>
  <r>
    <s v="SpokCity"/>
    <x v="177"/>
    <s v="869637"/>
    <n v="93.77"/>
    <n v="93.77"/>
    <x v="4"/>
    <d v="2016-10-17T00:00:00"/>
    <x v="6"/>
    <n v="5011587"/>
    <m/>
    <m/>
  </r>
  <r>
    <s v="COUNTY"/>
    <x v="177"/>
    <s v="869640"/>
    <n v="162.25"/>
    <n v="162.25"/>
    <x v="4"/>
    <d v="2016-10-17T00:00:00"/>
    <x v="6"/>
    <n v="5011572"/>
    <m/>
    <m/>
  </r>
  <r>
    <s v="COUNTY"/>
    <x v="177"/>
    <s v="869645"/>
    <n v="507.84"/>
    <n v="507.84"/>
    <x v="4"/>
    <d v="2016-10-17T00:00:00"/>
    <x v="6"/>
    <n v="5011577"/>
    <m/>
    <m/>
  </r>
  <r>
    <s v="COUNTY"/>
    <x v="177"/>
    <s v="869647"/>
    <n v="336.1"/>
    <n v="336.1"/>
    <x v="4"/>
    <d v="2016-10-17T00:00:00"/>
    <x v="6"/>
    <n v="5759740"/>
    <m/>
    <m/>
  </r>
  <r>
    <s v="COUNTY"/>
    <x v="177"/>
    <s v="869650"/>
    <n v="202.29"/>
    <n v="202.29"/>
    <x v="4"/>
    <d v="2016-10-17T00:00:00"/>
    <x v="6"/>
    <n v="5011582"/>
    <m/>
    <m/>
  </r>
  <r>
    <s v="COUNTY"/>
    <x v="177"/>
    <s v="869658"/>
    <n v="252.86"/>
    <n v="252.86"/>
    <x v="4"/>
    <d v="2016-10-17T00:00:00"/>
    <x v="6"/>
    <n v="5771980"/>
    <m/>
    <m/>
  </r>
  <r>
    <s v="COUNTY"/>
    <x v="177"/>
    <s v="870120"/>
    <n v="178.06"/>
    <n v="178.06"/>
    <x v="4"/>
    <d v="2016-10-17T00:00:00"/>
    <x v="6"/>
    <n v="5011581"/>
    <m/>
    <m/>
  </r>
  <r>
    <s v="COUNTY"/>
    <x v="177"/>
    <s v="872727"/>
    <n v="112.74"/>
    <n v="112.74"/>
    <x v="4"/>
    <d v="2016-10-17T00:00:00"/>
    <x v="6"/>
    <n v="5768030"/>
    <m/>
    <m/>
  </r>
  <r>
    <s v="COUNTY"/>
    <x v="177"/>
    <s v="869672"/>
    <n v="650.07000000000005"/>
    <n v="650.07000000000005"/>
    <x v="4"/>
    <d v="2016-10-18T00:00:00"/>
    <x v="6"/>
    <n v="5011614"/>
    <m/>
    <m/>
  </r>
  <r>
    <s v="COUNTY"/>
    <x v="177"/>
    <s v="869675"/>
    <n v="470.96"/>
    <n v="470.96"/>
    <x v="4"/>
    <d v="2016-10-18T00:00:00"/>
    <x v="6"/>
    <n v="5732040"/>
    <m/>
    <m/>
  </r>
  <r>
    <s v="COUNTY"/>
    <x v="177"/>
    <s v="869678"/>
    <n v="180.17"/>
    <n v="180.17"/>
    <x v="4"/>
    <d v="2016-10-18T00:00:00"/>
    <x v="6"/>
    <n v="5729870"/>
    <m/>
    <m/>
  </r>
  <r>
    <s v="COUNTY"/>
    <x v="177"/>
    <s v="869681"/>
    <n v="146.44999999999999"/>
    <n v="146.44999999999999"/>
    <x v="4"/>
    <d v="2016-10-18T00:00:00"/>
    <x v="6"/>
    <n v="5708310"/>
    <m/>
    <m/>
  </r>
  <r>
    <s v="AWH"/>
    <x v="177"/>
    <s v="869683"/>
    <n v="529.96"/>
    <n v="529.96"/>
    <x v="4"/>
    <d v="2016-10-18T00:00:00"/>
    <x v="6"/>
    <n v="5011595"/>
    <m/>
    <m/>
  </r>
  <r>
    <s v="AWH"/>
    <x v="177"/>
    <s v="875196"/>
    <n v="1006.19"/>
    <n v="1006.19"/>
    <x v="4"/>
    <d v="2016-10-18T00:00:00"/>
    <x v="6"/>
    <n v="5012682"/>
    <m/>
    <m/>
  </r>
  <r>
    <s v="COUNTY"/>
    <x v="177"/>
    <s v="869689"/>
    <n v="521.53"/>
    <n v="521.53"/>
    <x v="4"/>
    <d v="2016-10-19T00:00:00"/>
    <x v="6"/>
    <n v="5785770"/>
    <m/>
    <m/>
  </r>
  <r>
    <s v="COUNTY"/>
    <x v="177"/>
    <s v="869692"/>
    <n v="90.61"/>
    <n v="90.61"/>
    <x v="4"/>
    <d v="2016-10-19T00:00:00"/>
    <x v="6"/>
    <n v="5777930"/>
    <m/>
    <m/>
  </r>
  <r>
    <s v="COUNTY"/>
    <x v="177"/>
    <s v="869694"/>
    <n v="77.97"/>
    <n v="77.97"/>
    <x v="4"/>
    <d v="2016-10-19T00:00:00"/>
    <x v="6"/>
    <n v="5777930"/>
    <m/>
    <m/>
  </r>
  <r>
    <s v="SpokCity"/>
    <x v="177"/>
    <s v="869704"/>
    <n v="253.92"/>
    <n v="253.92"/>
    <x v="4"/>
    <d v="2016-10-19T00:00:00"/>
    <x v="6"/>
    <n v="5011580"/>
    <m/>
    <m/>
  </r>
  <r>
    <s v="COUNTY"/>
    <x v="177"/>
    <s v="869706"/>
    <n v="42.14"/>
    <n v="42.14"/>
    <x v="4"/>
    <d v="2016-10-19T00:00:00"/>
    <x v="6"/>
    <n v="5749230"/>
    <m/>
    <m/>
  </r>
  <r>
    <s v="COUNTY"/>
    <x v="177"/>
    <s v="869708"/>
    <n v="32.659999999999997"/>
    <n v="32.659999999999997"/>
    <x v="4"/>
    <d v="2016-10-19T00:00:00"/>
    <x v="6"/>
    <n v="5011581"/>
    <m/>
    <m/>
  </r>
  <r>
    <s v="COUNTY"/>
    <x v="177"/>
    <s v="871015"/>
    <n v="217.04"/>
    <n v="217.04"/>
    <x v="4"/>
    <d v="2016-10-20T00:00:00"/>
    <x v="6"/>
    <n v="5011579"/>
    <m/>
    <m/>
  </r>
  <r>
    <s v="SpokCity"/>
    <x v="177"/>
    <s v="871017"/>
    <n v="312.92"/>
    <n v="312.92"/>
    <x v="4"/>
    <d v="2016-10-20T00:00:00"/>
    <x v="6"/>
    <n v="5011576"/>
    <m/>
    <m/>
  </r>
  <r>
    <s v="COUNTY"/>
    <x v="177"/>
    <s v="871019"/>
    <n v="250.76"/>
    <n v="250.76"/>
    <x v="4"/>
    <d v="2016-10-20T00:00:00"/>
    <x v="6"/>
    <n v="5011604"/>
    <m/>
    <m/>
  </r>
  <r>
    <s v="COUNTY"/>
    <x v="177"/>
    <s v="871048"/>
    <n v="68.48"/>
    <n v="68.48"/>
    <x v="4"/>
    <d v="2016-10-20T00:00:00"/>
    <x v="6"/>
    <n v="5708310"/>
    <m/>
    <m/>
  </r>
  <r>
    <s v="COUNTY"/>
    <x v="177"/>
    <s v="871083"/>
    <n v="195.97"/>
    <n v="195.97"/>
    <x v="4"/>
    <d v="2016-10-20T00:00:00"/>
    <x v="6"/>
    <n v="5011572"/>
    <m/>
    <m/>
  </r>
  <r>
    <s v="COUNTY"/>
    <x v="177"/>
    <s v="871087"/>
    <n v="349.8"/>
    <n v="349.8"/>
    <x v="4"/>
    <d v="2016-10-20T00:00:00"/>
    <x v="6"/>
    <n v="5011577"/>
    <m/>
    <m/>
  </r>
  <r>
    <s v="COUNTY"/>
    <x v="177"/>
    <s v="871101"/>
    <n v="120.11"/>
    <n v="120.11"/>
    <x v="4"/>
    <d v="2016-10-21T00:00:00"/>
    <x v="6"/>
    <n v="5777930"/>
    <m/>
    <m/>
  </r>
  <r>
    <s v="COUNTY"/>
    <x v="177"/>
    <s v="871104"/>
    <n v="195.97"/>
    <n v="195.97"/>
    <x v="4"/>
    <d v="2016-10-21T00:00:00"/>
    <x v="6"/>
    <n v="5011573"/>
    <m/>
    <m/>
  </r>
  <r>
    <s v="COUNTY"/>
    <x v="177"/>
    <s v="871106"/>
    <n v="116.95"/>
    <n v="116.95"/>
    <x v="4"/>
    <d v="2016-10-21T00:00:00"/>
    <x v="6"/>
    <n v="5011605"/>
    <m/>
    <m/>
  </r>
  <r>
    <s v="COUNTY"/>
    <x v="177"/>
    <s v="871113"/>
    <n v="337.15"/>
    <n v="337.15"/>
    <x v="4"/>
    <d v="2016-10-21T00:00:00"/>
    <x v="6"/>
    <n v="5011614"/>
    <m/>
    <m/>
  </r>
  <r>
    <s v="COUNTY"/>
    <x v="177"/>
    <s v="871134"/>
    <n v="43.2"/>
    <n v="43.2"/>
    <x v="4"/>
    <d v="2016-10-21T00:00:00"/>
    <x v="6"/>
    <n v="5013420"/>
    <m/>
    <m/>
  </r>
  <r>
    <s v="COUNTY"/>
    <x v="177"/>
    <s v="871158"/>
    <n v="54.79"/>
    <n v="54.79"/>
    <x v="4"/>
    <d v="2016-10-21T00:00:00"/>
    <x v="6"/>
    <n v="5011581"/>
    <m/>
    <m/>
  </r>
  <r>
    <s v="COUNTY"/>
    <x v="177"/>
    <s v="871161"/>
    <n v="126.43"/>
    <n v="126.43"/>
    <x v="4"/>
    <d v="2016-10-21T00:00:00"/>
    <x v="6"/>
    <n v="5011575"/>
    <m/>
    <m/>
  </r>
  <r>
    <s v="COUNTY"/>
    <x v="177"/>
    <s v="872740"/>
    <n v="188.59"/>
    <n v="188.59"/>
    <x v="4"/>
    <d v="2016-10-24T00:00:00"/>
    <x v="6"/>
    <n v="5011582"/>
    <m/>
    <m/>
  </r>
  <r>
    <s v="SpokCity"/>
    <x v="177"/>
    <s v="872751"/>
    <n v="92.72"/>
    <n v="92.72"/>
    <x v="4"/>
    <d v="2016-10-24T00:00:00"/>
    <x v="6"/>
    <n v="5011587"/>
    <m/>
    <m/>
  </r>
  <r>
    <s v="COUNTY"/>
    <x v="177"/>
    <s v="872754"/>
    <n v="171.74"/>
    <n v="171.74"/>
    <x v="4"/>
    <d v="2016-10-24T00:00:00"/>
    <x v="6"/>
    <n v="5011572"/>
    <m/>
    <m/>
  </r>
  <r>
    <s v="COUNTY"/>
    <x v="177"/>
    <s v="872757"/>
    <n v="484.66"/>
    <n v="484.66"/>
    <x v="4"/>
    <d v="2016-10-24T00:00:00"/>
    <x v="6"/>
    <n v="5011577"/>
    <m/>
    <m/>
  </r>
  <r>
    <s v="COUNTY"/>
    <x v="177"/>
    <s v="872759"/>
    <n v="64.27"/>
    <n v="64.27"/>
    <x v="4"/>
    <d v="2016-10-24T00:00:00"/>
    <x v="6"/>
    <n v="5777930"/>
    <m/>
    <m/>
  </r>
  <r>
    <s v="COUNTY"/>
    <x v="177"/>
    <s v="872762"/>
    <n v="595.28"/>
    <n v="595.28"/>
    <x v="4"/>
    <d v="2016-10-24T00:00:00"/>
    <x v="6"/>
    <n v="5016742"/>
    <m/>
    <m/>
  </r>
  <r>
    <s v="COUNTY"/>
    <x v="177"/>
    <s v="872764"/>
    <n v="361.38"/>
    <n v="361.38"/>
    <x v="4"/>
    <d v="2016-10-24T00:00:00"/>
    <x v="6"/>
    <n v="5759740"/>
    <m/>
    <m/>
  </r>
  <r>
    <s v="COUNTY"/>
    <x v="177"/>
    <s v="872772"/>
    <n v="166.47"/>
    <n v="166.47"/>
    <x v="4"/>
    <d v="2016-10-25T00:00:00"/>
    <x v="6"/>
    <n v="5708310"/>
    <m/>
    <m/>
  </r>
  <r>
    <s v="COUNTY"/>
    <x v="177"/>
    <s v="872775"/>
    <n v="388.78"/>
    <n v="388.78"/>
    <x v="4"/>
    <d v="2016-10-25T00:00:00"/>
    <x v="6"/>
    <n v="5732040"/>
    <m/>
    <m/>
  </r>
  <r>
    <s v="COUNTY"/>
    <x v="177"/>
    <s v="872784"/>
    <n v="343.47"/>
    <n v="343.47"/>
    <x v="4"/>
    <d v="2016-10-25T00:00:00"/>
    <x v="6"/>
    <n v="5011614"/>
    <m/>
    <m/>
  </r>
  <r>
    <s v="COUNTY"/>
    <x v="177"/>
    <s v="872786"/>
    <n v="259.19"/>
    <n v="259.19"/>
    <x v="4"/>
    <d v="2016-10-25T00:00:00"/>
    <x v="6"/>
    <n v="5011584"/>
    <m/>
    <m/>
  </r>
  <r>
    <s v="COUNTY"/>
    <x v="177"/>
    <s v="872794"/>
    <n v="270.77999999999997"/>
    <n v="270.77999999999997"/>
    <x v="4"/>
    <d v="2016-10-26T00:00:00"/>
    <x v="6"/>
    <n v="5771980"/>
    <m/>
    <m/>
  </r>
  <r>
    <s v="COUNTY"/>
    <x v="177"/>
    <s v="872796"/>
    <n v="450.94"/>
    <n v="450.94"/>
    <x v="4"/>
    <d v="2016-10-26T00:00:00"/>
    <x v="6"/>
    <n v="5782480"/>
    <m/>
    <m/>
  </r>
  <r>
    <s v="COUNTY"/>
    <x v="177"/>
    <s v="872798"/>
    <n v="129.59"/>
    <n v="129.59"/>
    <x v="4"/>
    <d v="2016-10-26T00:00:00"/>
    <x v="6"/>
    <n v="5768280"/>
    <m/>
    <m/>
  </r>
  <r>
    <s v="COUNTY"/>
    <x v="177"/>
    <s v="872801"/>
    <n v="194.5"/>
    <n v="194.5"/>
    <x v="4"/>
    <d v="2016-10-26T00:00:00"/>
    <x v="6"/>
    <n v="5010721"/>
    <m/>
    <m/>
  </r>
  <r>
    <s v="COUNTY"/>
    <x v="177"/>
    <s v="872809"/>
    <n v="28.45"/>
    <n v="28.45"/>
    <x v="4"/>
    <d v="2016-10-26T00:00:00"/>
    <x v="6"/>
    <n v="5749230"/>
    <m/>
    <m/>
  </r>
  <r>
    <s v="COUNTY"/>
    <x v="177"/>
    <s v="872811"/>
    <n v="59"/>
    <n v="59"/>
    <x v="4"/>
    <d v="2016-10-26T00:00:00"/>
    <x v="6"/>
    <n v="5777930"/>
    <m/>
    <m/>
  </r>
  <r>
    <s v="COUNTY"/>
    <x v="177"/>
    <s v="872819"/>
    <n v="439.35"/>
    <n v="439.35"/>
    <x v="4"/>
    <d v="2016-10-27T00:00:00"/>
    <x v="6"/>
    <n v="5783120"/>
    <m/>
    <m/>
  </r>
  <r>
    <s v="COUNTY"/>
    <x v="177"/>
    <s v="872821"/>
    <n v="224.42"/>
    <n v="224.42"/>
    <x v="4"/>
    <d v="2016-10-27T00:00:00"/>
    <x v="6"/>
    <n v="5011579"/>
    <m/>
    <m/>
  </r>
  <r>
    <s v="COUNTY"/>
    <x v="177"/>
    <s v="872826"/>
    <n v="159.09"/>
    <n v="159.09"/>
    <x v="4"/>
    <d v="2016-10-27T00:00:00"/>
    <x v="6"/>
    <n v="5011571"/>
    <m/>
    <m/>
  </r>
  <r>
    <s v="COUNTY"/>
    <x v="177"/>
    <s v="872829"/>
    <n v="106.41"/>
    <n v="106.41"/>
    <x v="4"/>
    <d v="2016-10-27T00:00:00"/>
    <x v="6"/>
    <n v="5708310"/>
    <m/>
    <m/>
  </r>
  <r>
    <s v="COUNTY"/>
    <x v="177"/>
    <s v="872832"/>
    <n v="177"/>
    <n v="177"/>
    <x v="4"/>
    <d v="2016-10-27T00:00:00"/>
    <x v="6"/>
    <n v="5011572"/>
    <m/>
    <m/>
  </r>
  <r>
    <s v="COUNTY"/>
    <x v="177"/>
    <s v="872835"/>
    <n v="368.76"/>
    <n v="368.76"/>
    <x v="4"/>
    <d v="2016-10-27T00:00:00"/>
    <x v="6"/>
    <n v="5011577"/>
    <m/>
    <m/>
  </r>
  <r>
    <s v="COUNTY"/>
    <x v="177"/>
    <s v="872895"/>
    <n v="62.16"/>
    <n v="62.16"/>
    <x v="4"/>
    <d v="2016-10-28T00:00:00"/>
    <x v="6"/>
    <n v="5777930"/>
    <m/>
    <m/>
  </r>
  <r>
    <s v="COUNTY"/>
    <x v="177"/>
    <s v="872898"/>
    <n v="693.27"/>
    <n v="693.27"/>
    <x v="4"/>
    <d v="2016-10-28T00:00:00"/>
    <x v="6"/>
    <n v="5011614"/>
    <m/>
    <m/>
  </r>
  <r>
    <s v="COUNTY"/>
    <x v="177"/>
    <s v="872908"/>
    <n v="170.68"/>
    <n v="170.68"/>
    <x v="4"/>
    <d v="2016-10-28T00:00:00"/>
    <x v="6"/>
    <n v="5011581"/>
    <m/>
    <m/>
  </r>
  <r>
    <s v="COUNTY"/>
    <x v="177"/>
    <s v="872911"/>
    <n v="329.78"/>
    <n v="329.78"/>
    <x v="4"/>
    <d v="2016-10-28T00:00:00"/>
    <x v="6"/>
    <n v="5011625"/>
    <m/>
    <m/>
  </r>
  <r>
    <s v="COUNTY"/>
    <x v="177"/>
    <s v="872914"/>
    <n v="120.11"/>
    <n v="120.11"/>
    <x v="4"/>
    <d v="2016-10-28T00:00:00"/>
    <x v="6"/>
    <n v="5011575"/>
    <m/>
    <m/>
  </r>
  <r>
    <s v="COUNTY"/>
    <x v="177"/>
    <s v="872916"/>
    <n v="82.18"/>
    <n v="82.18"/>
    <x v="4"/>
    <d v="2016-10-28T00:00:00"/>
    <x v="6"/>
    <n v="5011605"/>
    <m/>
    <m/>
  </r>
  <r>
    <s v="COUNTY"/>
    <x v="177"/>
    <s v="873433"/>
    <n v="49.52"/>
    <n v="49.52"/>
    <x v="4"/>
    <d v="2016-10-28T00:00:00"/>
    <x v="6"/>
    <n v="5013420"/>
    <m/>
    <m/>
  </r>
  <r>
    <s v="COUNTY"/>
    <x v="177"/>
    <s v="874661"/>
    <n v="203.34"/>
    <n v="203.34"/>
    <x v="4"/>
    <d v="2016-10-31T00:00:00"/>
    <x v="6"/>
    <n v="5011582"/>
    <m/>
    <m/>
  </r>
  <r>
    <s v="COUNTY"/>
    <x v="177"/>
    <s v="874694"/>
    <n v="136.97"/>
    <n v="136.97"/>
    <x v="4"/>
    <d v="2016-10-31T00:00:00"/>
    <x v="6"/>
    <n v="5011579"/>
    <m/>
    <m/>
  </r>
  <r>
    <s v="COUNTY"/>
    <x v="177"/>
    <s v="874699"/>
    <n v="70.59"/>
    <n v="70.59"/>
    <x v="4"/>
    <d v="2016-10-31T00:00:00"/>
    <x v="6"/>
    <n v="5777930"/>
    <m/>
    <m/>
  </r>
  <r>
    <s v="COUNTY"/>
    <x v="177"/>
    <s v="874761"/>
    <n v="119.06"/>
    <n v="119.06"/>
    <x v="4"/>
    <d v="2016-10-31T00:00:00"/>
    <x v="6"/>
    <n v="5777930"/>
    <m/>
    <m/>
  </r>
  <r>
    <s v="COUNTY"/>
    <x v="177"/>
    <s v="874763"/>
    <n v="413.01"/>
    <n v="413.01"/>
    <x v="4"/>
    <d v="2016-10-31T00:00:00"/>
    <x v="6"/>
    <n v="5759740"/>
    <m/>
    <m/>
  </r>
  <r>
    <s v="COUNTY"/>
    <x v="177"/>
    <s v="874767"/>
    <n v="161.19999999999999"/>
    <n v="161.19999999999999"/>
    <x v="4"/>
    <d v="2016-10-31T00:00:00"/>
    <x v="6"/>
    <n v="5011572"/>
    <m/>
    <m/>
  </r>
  <r>
    <s v="COUNTY"/>
    <x v="177"/>
    <s v="874770"/>
    <n v="472.01"/>
    <n v="472.01"/>
    <x v="4"/>
    <d v="2016-10-31T00:00:00"/>
    <x v="6"/>
    <n v="5011577"/>
    <m/>
    <m/>
  </r>
  <r>
    <s v="AWH"/>
    <x v="177"/>
    <s v="878936"/>
    <n v="777.56"/>
    <n v="777.56"/>
    <x v="4"/>
    <d v="2016-11-01T00:00:00"/>
    <x v="7"/>
    <n v="5012682"/>
    <m/>
    <m/>
  </r>
  <r>
    <s v="COUNTY"/>
    <x v="177"/>
    <s v="878939"/>
    <n v="179.11"/>
    <n v="179.11"/>
    <x v="4"/>
    <d v="2016-11-01T00:00:00"/>
    <x v="7"/>
    <n v="5729870"/>
    <m/>
    <m/>
  </r>
  <r>
    <s v="COUNTY"/>
    <x v="177"/>
    <s v="878942"/>
    <n v="442.51"/>
    <n v="442.51"/>
    <x v="4"/>
    <d v="2016-11-01T00:00:00"/>
    <x v="7"/>
    <n v="5732040"/>
    <m/>
    <m/>
  </r>
  <r>
    <s v="COUNTY"/>
    <x v="177"/>
    <s v="878945"/>
    <n v="151.72"/>
    <n v="151.72"/>
    <x v="4"/>
    <d v="2016-11-01T00:00:00"/>
    <x v="7"/>
    <n v="5708310"/>
    <m/>
    <m/>
  </r>
  <r>
    <s v="COUNTY"/>
    <x v="177"/>
    <s v="878977"/>
    <n v="387.72"/>
    <n v="387.72"/>
    <x v="4"/>
    <d v="2016-11-01T00:00:00"/>
    <x v="7"/>
    <n v="5011614"/>
    <m/>
    <m/>
  </r>
  <r>
    <s v="SpokCity"/>
    <x v="177"/>
    <s v="878979"/>
    <n v="199.13"/>
    <n v="199.13"/>
    <x v="4"/>
    <d v="2016-11-01T00:00:00"/>
    <x v="7"/>
    <n v="5011576"/>
    <m/>
    <m/>
  </r>
  <r>
    <s v="COUNTY"/>
    <x v="177"/>
    <s v="879015"/>
    <n v="47.41"/>
    <n v="47.41"/>
    <x v="4"/>
    <d v="2016-11-02T00:00:00"/>
    <x v="7"/>
    <n v="5777930"/>
    <m/>
    <m/>
  </r>
  <r>
    <s v="COUNTY"/>
    <x v="177"/>
    <s v="879017"/>
    <n v="67.430000000000007"/>
    <n v="67.430000000000007"/>
    <x v="4"/>
    <d v="2016-11-02T00:00:00"/>
    <x v="7"/>
    <n v="5749230"/>
    <m/>
    <m/>
  </r>
  <r>
    <s v="SpokCity"/>
    <x v="177"/>
    <s v="879019"/>
    <n v="357.17"/>
    <n v="357.17"/>
    <x v="4"/>
    <d v="2016-11-02T00:00:00"/>
    <x v="7"/>
    <n v="5011580"/>
    <m/>
    <m/>
  </r>
  <r>
    <s v="SpokCity"/>
    <x v="177"/>
    <s v="879064"/>
    <n v="109.57"/>
    <n v="109.57"/>
    <x v="4"/>
    <d v="2016-11-02T00:00:00"/>
    <x v="7"/>
    <n v="5011587"/>
    <m/>
    <m/>
  </r>
  <r>
    <s v="COUNTY"/>
    <x v="177"/>
    <s v="879703"/>
    <n v="233.9"/>
    <n v="233.9"/>
    <x v="4"/>
    <d v="2016-11-02T00:00:00"/>
    <x v="7"/>
    <n v="5011581"/>
    <m/>
    <m/>
  </r>
  <r>
    <s v="COUNTY"/>
    <x v="177"/>
    <s v="879713"/>
    <n v="350.85"/>
    <n v="350.85"/>
    <x v="4"/>
    <d v="2016-11-03T00:00:00"/>
    <x v="7"/>
    <n v="5011577"/>
    <m/>
    <m/>
  </r>
  <r>
    <s v="COUNTY"/>
    <x v="177"/>
    <s v="879716"/>
    <n v="94.82"/>
    <n v="94.82"/>
    <x v="4"/>
    <d v="2016-11-03T00:00:00"/>
    <x v="7"/>
    <n v="5708310"/>
    <m/>
    <m/>
  </r>
  <r>
    <s v="COUNTY"/>
    <x v="177"/>
    <s v="879718"/>
    <n v="273.94"/>
    <n v="273.94"/>
    <x v="4"/>
    <d v="2016-11-03T00:00:00"/>
    <x v="7"/>
    <n v="5011579"/>
    <m/>
    <m/>
  </r>
  <r>
    <s v="COUNTY"/>
    <x v="177"/>
    <s v="879726"/>
    <n v="265.51"/>
    <n v="265.51"/>
    <x v="4"/>
    <d v="2016-11-03T00:00:00"/>
    <x v="7"/>
    <n v="5011604"/>
    <m/>
    <m/>
  </r>
  <r>
    <s v="COUNTY"/>
    <x v="177"/>
    <s v="879728"/>
    <n v="229.68"/>
    <n v="229.68"/>
    <x v="4"/>
    <d v="2016-11-03T00:00:00"/>
    <x v="7"/>
    <n v="5010592"/>
    <m/>
    <m/>
  </r>
  <r>
    <s v="COUNTY"/>
    <x v="177"/>
    <s v="880649"/>
    <n v="153.83000000000001"/>
    <n v="153.83000000000001"/>
    <x v="4"/>
    <d v="2016-11-03T00:00:00"/>
    <x v="7"/>
    <n v="5011572"/>
    <m/>
    <m/>
  </r>
  <r>
    <s v="COUNTY"/>
    <x v="177"/>
    <s v="879738"/>
    <n v="62.16"/>
    <n v="62.16"/>
    <x v="4"/>
    <d v="2016-11-04T00:00:00"/>
    <x v="7"/>
    <n v="5777930"/>
    <m/>
    <m/>
  </r>
  <r>
    <s v="COUNTY"/>
    <x v="177"/>
    <s v="879740"/>
    <n v="36.880000000000003"/>
    <n v="36.880000000000003"/>
    <x v="4"/>
    <d v="2016-11-04T00:00:00"/>
    <x v="7"/>
    <n v="5013420"/>
    <m/>
    <m/>
  </r>
  <r>
    <s v="COUNTY"/>
    <x v="177"/>
    <s v="879743"/>
    <n v="343.47"/>
    <n v="343.47"/>
    <x v="4"/>
    <d v="2016-11-04T00:00:00"/>
    <x v="7"/>
    <n v="5014191"/>
    <m/>
    <m/>
  </r>
  <r>
    <s v="COUNTY"/>
    <x v="177"/>
    <s v="879746"/>
    <n v="717.5"/>
    <n v="717.5"/>
    <x v="4"/>
    <d v="2016-11-04T00:00:00"/>
    <x v="7"/>
    <n v="5011614"/>
    <m/>
    <m/>
  </r>
  <r>
    <s v="COUNTY"/>
    <x v="177"/>
    <s v="879754"/>
    <n v="114.84"/>
    <n v="114.84"/>
    <x v="4"/>
    <d v="2016-11-04T00:00:00"/>
    <x v="7"/>
    <n v="5011575"/>
    <m/>
    <m/>
  </r>
  <r>
    <s v="COUNTY"/>
    <x v="177"/>
    <s v="879768"/>
    <n v="197.02"/>
    <n v="197.02"/>
    <x v="4"/>
    <d v="2016-11-07T00:00:00"/>
    <x v="7"/>
    <n v="5011582"/>
    <m/>
    <m/>
  </r>
  <r>
    <s v="COUNTY"/>
    <x v="177"/>
    <s v="879770"/>
    <n v="418.28"/>
    <n v="418.28"/>
    <x v="4"/>
    <d v="2016-11-07T00:00:00"/>
    <x v="7"/>
    <n v="5786710"/>
    <m/>
    <m/>
  </r>
  <r>
    <s v="COUNTY"/>
    <x v="177"/>
    <s v="879790"/>
    <n v="140.13"/>
    <n v="140.13"/>
    <x v="4"/>
    <d v="2016-11-07T00:00:00"/>
    <x v="7"/>
    <n v="5011579"/>
    <m/>
    <m/>
  </r>
  <r>
    <s v="COUNTY"/>
    <x v="177"/>
    <s v="879792"/>
    <n v="162.25"/>
    <n v="162.25"/>
    <x v="4"/>
    <d v="2016-11-07T00:00:00"/>
    <x v="7"/>
    <n v="5749570"/>
    <m/>
    <m/>
  </r>
  <r>
    <s v="COUNTY"/>
    <x v="177"/>
    <s v="879794"/>
    <n v="309.76"/>
    <n v="309.76"/>
    <x v="4"/>
    <d v="2016-11-07T00:00:00"/>
    <x v="7"/>
    <n v="5759740"/>
    <m/>
    <m/>
  </r>
  <r>
    <s v="COUNTY"/>
    <x v="177"/>
    <s v="879797"/>
    <n v="441.46"/>
    <n v="441.46"/>
    <x v="4"/>
    <d v="2016-11-07T00:00:00"/>
    <x v="7"/>
    <n v="5011577"/>
    <m/>
    <m/>
  </r>
  <r>
    <s v="COUNTY"/>
    <x v="177"/>
    <s v="879800"/>
    <n v="154.88"/>
    <n v="154.88"/>
    <x v="4"/>
    <d v="2016-11-07T00:00:00"/>
    <x v="7"/>
    <n v="5011572"/>
    <m/>
    <m/>
  </r>
  <r>
    <s v="COUNTY"/>
    <x v="177"/>
    <s v="879802"/>
    <n v="150.66"/>
    <n v="150.66"/>
    <x v="4"/>
    <d v="2016-11-07T00:00:00"/>
    <x v="7"/>
    <n v="5763970"/>
    <m/>
    <m/>
  </r>
  <r>
    <s v="SpokCity"/>
    <x v="177"/>
    <s v="879820"/>
    <n v="68.48"/>
    <n v="68.48"/>
    <x v="4"/>
    <d v="2016-11-08T00:00:00"/>
    <x v="7"/>
    <n v="5011587"/>
    <m/>
    <m/>
  </r>
  <r>
    <s v="COUNTY"/>
    <x v="177"/>
    <s v="879822"/>
    <n v="171.74"/>
    <n v="171.74"/>
    <x v="4"/>
    <d v="2016-11-08T00:00:00"/>
    <x v="7"/>
    <n v="5011573"/>
    <m/>
    <m/>
  </r>
  <r>
    <s v="COUNTY"/>
    <x v="177"/>
    <s v="879824"/>
    <n v="113.79"/>
    <n v="113.79"/>
    <x v="4"/>
    <d v="2016-11-08T00:00:00"/>
    <x v="7"/>
    <n v="5011605"/>
    <m/>
    <m/>
  </r>
  <r>
    <s v="SpokCity"/>
    <x v="177"/>
    <s v="879826"/>
    <n v="441.46"/>
    <n v="441.46"/>
    <x v="4"/>
    <d v="2016-11-08T00:00:00"/>
    <x v="7"/>
    <n v="5011576"/>
    <m/>
    <m/>
  </r>
  <r>
    <s v="COUNTY"/>
    <x v="177"/>
    <s v="879833"/>
    <n v="319.24"/>
    <n v="319.24"/>
    <x v="4"/>
    <d v="2016-11-08T00:00:00"/>
    <x v="7"/>
    <n v="5011614"/>
    <m/>
    <m/>
  </r>
  <r>
    <s v="COUNTY"/>
    <x v="177"/>
    <s v="879836"/>
    <n v="426.71"/>
    <n v="426.71"/>
    <x v="4"/>
    <d v="2016-11-08T00:00:00"/>
    <x v="7"/>
    <n v="5732040"/>
    <m/>
    <m/>
  </r>
  <r>
    <s v="AWH"/>
    <x v="177"/>
    <s v="879839"/>
    <n v="771.24"/>
    <n v="771.24"/>
    <x v="4"/>
    <d v="2016-11-08T00:00:00"/>
    <x v="7"/>
    <n v="5011595"/>
    <m/>
    <m/>
  </r>
  <r>
    <s v="COUNTY"/>
    <x v="177"/>
    <s v="879848"/>
    <n v="183.33"/>
    <n v="183.33"/>
    <x v="4"/>
    <d v="2016-11-08T00:00:00"/>
    <x v="7"/>
    <n v="5708310"/>
    <m/>
    <m/>
  </r>
  <r>
    <s v="COUNTY"/>
    <x v="177"/>
    <s v="879866"/>
    <n v="161.19999999999999"/>
    <n v="161.19999999999999"/>
    <x v="4"/>
    <d v="2016-11-09T00:00:00"/>
    <x v="7"/>
    <n v="5011584"/>
    <m/>
    <m/>
  </r>
  <r>
    <s v="COUNTY"/>
    <x v="177"/>
    <s v="879868"/>
    <n v="31.61"/>
    <n v="31.61"/>
    <x v="4"/>
    <d v="2016-11-09T00:00:00"/>
    <x v="7"/>
    <n v="5749230"/>
    <m/>
    <m/>
  </r>
  <r>
    <s v="COUNTY"/>
    <x v="177"/>
    <s v="879870"/>
    <n v="221.26"/>
    <n v="221.26"/>
    <x v="4"/>
    <d v="2016-11-09T00:00:00"/>
    <x v="7"/>
    <n v="5777930"/>
    <m/>
    <m/>
  </r>
  <r>
    <s v="SpokCity"/>
    <x v="177"/>
    <s v="879872"/>
    <n v="126.43"/>
    <n v="126.43"/>
    <x v="4"/>
    <d v="2016-11-09T00:00:00"/>
    <x v="7"/>
    <n v="5011580"/>
    <m/>
    <m/>
  </r>
  <r>
    <s v="COUNTY"/>
    <x v="177"/>
    <s v="880502"/>
    <n v="180.17"/>
    <n v="180.17"/>
    <x v="4"/>
    <d v="2016-11-09T00:00:00"/>
    <x v="7"/>
    <n v="5011581"/>
    <m/>
    <m/>
  </r>
  <r>
    <s v="COUNTY"/>
    <x v="177"/>
    <s v="880626"/>
    <n v="263.39999999999998"/>
    <n v="263.39999999999998"/>
    <x v="4"/>
    <d v="2016-11-10T00:00:00"/>
    <x v="7"/>
    <n v="5011625"/>
    <m/>
    <m/>
  </r>
  <r>
    <s v="COUNTY"/>
    <x v="177"/>
    <s v="880636"/>
    <n v="153.83000000000001"/>
    <n v="153.83000000000001"/>
    <x v="4"/>
    <d v="2016-11-10T00:00:00"/>
    <x v="7"/>
    <n v="5011579"/>
    <m/>
    <m/>
  </r>
  <r>
    <s v="COUNTY"/>
    <x v="177"/>
    <s v="880641"/>
    <n v="86.4"/>
    <n v="86.4"/>
    <x v="4"/>
    <d v="2016-11-10T00:00:00"/>
    <x v="7"/>
    <n v="5708310"/>
    <m/>
    <m/>
  </r>
  <r>
    <s v="COUNTY"/>
    <x v="177"/>
    <s v="880644"/>
    <n v="134.86000000000001"/>
    <n v="134.86000000000001"/>
    <x v="4"/>
    <d v="2016-11-10T00:00:00"/>
    <x v="7"/>
    <n v="5011572"/>
    <m/>
    <m/>
  </r>
  <r>
    <s v="COUNTY"/>
    <x v="177"/>
    <s v="880659"/>
    <n v="337.15"/>
    <n v="337.15"/>
    <x v="4"/>
    <d v="2016-11-10T00:00:00"/>
    <x v="7"/>
    <n v="5011577"/>
    <m/>
    <m/>
  </r>
  <r>
    <s v="COUNTY"/>
    <x v="177"/>
    <s v="883506"/>
    <n v="337.15"/>
    <n v="337.15"/>
    <x v="4"/>
    <d v="2016-11-10T00:00:00"/>
    <x v="7"/>
    <n v="5011577"/>
    <m/>
    <m/>
  </r>
  <r>
    <s v="COUNTY"/>
    <x v="177"/>
    <s v="880670"/>
    <n v="132.75"/>
    <n v="132.75"/>
    <x v="4"/>
    <d v="2016-11-11T00:00:00"/>
    <x v="7"/>
    <n v="5011575"/>
    <m/>
    <m/>
  </r>
  <r>
    <s v="COUNTY"/>
    <x v="177"/>
    <s v="880706"/>
    <n v="37.93"/>
    <n v="37.93"/>
    <x v="4"/>
    <d v="2016-11-11T00:00:00"/>
    <x v="7"/>
    <n v="5013420"/>
    <m/>
    <m/>
  </r>
  <r>
    <s v="COUNTY"/>
    <x v="177"/>
    <s v="880713"/>
    <n v="64.27"/>
    <n v="64.27"/>
    <x v="4"/>
    <d v="2016-11-11T00:00:00"/>
    <x v="7"/>
    <n v="5777930"/>
    <m/>
    <m/>
  </r>
  <r>
    <s v="COUNTY"/>
    <x v="177"/>
    <s v="880718"/>
    <n v="517.32000000000005"/>
    <n v="517.32000000000005"/>
    <x v="4"/>
    <d v="2016-11-11T00:00:00"/>
    <x v="7"/>
    <n v="5011614"/>
    <m/>
    <m/>
  </r>
  <r>
    <s v="COUNTY"/>
    <x v="177"/>
    <s v="880723"/>
    <n v="224.42"/>
    <n v="224.42"/>
    <x v="4"/>
    <d v="2016-11-11T00:00:00"/>
    <x v="7"/>
    <n v="5011604"/>
    <m/>
    <m/>
  </r>
  <r>
    <s v="SpokCity"/>
    <x v="177"/>
    <s v="880740"/>
    <n v="81.13"/>
    <n v="81.13"/>
    <x v="4"/>
    <d v="2016-11-14T00:00:00"/>
    <x v="7"/>
    <n v="5011587"/>
    <m/>
    <m/>
  </r>
  <r>
    <s v="SpokCity"/>
    <x v="177"/>
    <s v="880742"/>
    <n v="313.97000000000003"/>
    <n v="313.97000000000003"/>
    <x v="4"/>
    <d v="2016-11-14T00:00:00"/>
    <x v="7"/>
    <n v="5011576"/>
    <m/>
    <m/>
  </r>
  <r>
    <s v="COUNTY"/>
    <x v="177"/>
    <s v="880744"/>
    <n v="387.72"/>
    <n v="387.72"/>
    <x v="4"/>
    <d v="2016-11-14T00:00:00"/>
    <x v="7"/>
    <n v="5759740"/>
    <m/>
    <m/>
  </r>
  <r>
    <s v="COUNTY"/>
    <x v="177"/>
    <s v="880748"/>
    <n v="195.97"/>
    <n v="195.97"/>
    <x v="4"/>
    <d v="2016-11-14T00:00:00"/>
    <x v="7"/>
    <n v="5011582"/>
    <m/>
    <m/>
  </r>
  <r>
    <s v="COUNTY"/>
    <x v="177"/>
    <s v="880751"/>
    <n v="463.58"/>
    <n v="463.58"/>
    <x v="4"/>
    <d v="2016-11-14T00:00:00"/>
    <x v="7"/>
    <n v="5011577"/>
    <m/>
    <m/>
  </r>
  <r>
    <s v="COUNTY"/>
    <x v="177"/>
    <s v="880756"/>
    <n v="166.47"/>
    <n v="166.47"/>
    <x v="4"/>
    <d v="2016-11-14T00:00:00"/>
    <x v="7"/>
    <n v="5011572"/>
    <m/>
    <m/>
  </r>
  <r>
    <s v="COUNTY"/>
    <x v="177"/>
    <s v="881193"/>
    <n v="101.15"/>
    <n v="101.15"/>
    <x v="4"/>
    <d v="2016-11-14T00:00:00"/>
    <x v="7"/>
    <n v="5011579"/>
    <m/>
    <m/>
  </r>
  <r>
    <s v="COUNTY"/>
    <x v="177"/>
    <s v="881195"/>
    <n v="209.67"/>
    <n v="209.67"/>
    <x v="4"/>
    <d v="2016-11-14T00:00:00"/>
    <x v="7"/>
    <n v="5011581"/>
    <m/>
    <m/>
  </r>
  <r>
    <s v="COUNTY"/>
    <x v="177"/>
    <s v="881198"/>
    <n v="108.52"/>
    <n v="108.52"/>
    <x v="4"/>
    <d v="2016-11-14T00:00:00"/>
    <x v="7"/>
    <n v="5777930"/>
    <m/>
    <m/>
  </r>
  <r>
    <s v="COUNTY"/>
    <x v="177"/>
    <s v="881208"/>
    <n v="90.61"/>
    <n v="90.61"/>
    <x v="4"/>
    <d v="2016-11-15T00:00:00"/>
    <x v="7"/>
    <n v="5011605"/>
    <m/>
    <m/>
  </r>
  <r>
    <s v="COUNTY"/>
    <x v="177"/>
    <s v="881216"/>
    <n v="462.53"/>
    <n v="462.53"/>
    <x v="4"/>
    <d v="2016-11-15T00:00:00"/>
    <x v="7"/>
    <n v="5011614"/>
    <m/>
    <m/>
  </r>
  <r>
    <s v="COUNTY"/>
    <x v="177"/>
    <s v="881230"/>
    <n v="457.26"/>
    <n v="457.26"/>
    <x v="4"/>
    <d v="2016-11-15T00:00:00"/>
    <x v="7"/>
    <n v="5780440"/>
    <m/>
    <m/>
  </r>
  <r>
    <s v="COUNTY"/>
    <x v="177"/>
    <s v="881234"/>
    <n v="151.72"/>
    <n v="151.72"/>
    <x v="4"/>
    <d v="2016-11-15T00:00:00"/>
    <x v="7"/>
    <n v="5729870"/>
    <m/>
    <m/>
  </r>
  <r>
    <s v="COUNTY"/>
    <x v="177"/>
    <s v="881237"/>
    <n v="145.4"/>
    <n v="145.4"/>
    <x v="4"/>
    <d v="2016-11-15T00:00:00"/>
    <x v="7"/>
    <n v="5708310"/>
    <m/>
    <m/>
  </r>
  <r>
    <s v="COUNTY"/>
    <x v="177"/>
    <s v="881240"/>
    <n v="451.99"/>
    <n v="451.99"/>
    <x v="4"/>
    <d v="2016-11-15T00:00:00"/>
    <x v="7"/>
    <n v="5732040"/>
    <m/>
    <m/>
  </r>
  <r>
    <s v="COUNTY"/>
    <x v="177"/>
    <s v="881263"/>
    <n v="61.11"/>
    <n v="61.11"/>
    <x v="4"/>
    <d v="2016-11-16T00:00:00"/>
    <x v="7"/>
    <n v="5749230"/>
    <m/>
    <m/>
  </r>
  <r>
    <s v="COUNTY"/>
    <x v="177"/>
    <s v="881265"/>
    <n v="129.59"/>
    <n v="129.59"/>
    <x v="4"/>
    <d v="2016-11-16T00:00:00"/>
    <x v="7"/>
    <n v="5777930"/>
    <m/>
    <m/>
  </r>
  <r>
    <s v="SpokCity"/>
    <x v="177"/>
    <s v="881270"/>
    <n v="250.76"/>
    <n v="250.76"/>
    <x v="4"/>
    <d v="2016-11-16T00:00:00"/>
    <x v="7"/>
    <n v="5011580"/>
    <m/>
    <m/>
  </r>
  <r>
    <s v="COUNTY"/>
    <x v="177"/>
    <s v="886408"/>
    <n v="20.02"/>
    <n v="20.02"/>
    <x v="4"/>
    <d v="2016-11-16T00:00:00"/>
    <x v="7"/>
    <n v="5011581"/>
    <m/>
    <m/>
  </r>
  <r>
    <s v="COUNTY"/>
    <x v="177"/>
    <s v="883511"/>
    <n v="187.54"/>
    <n v="187.54"/>
    <x v="4"/>
    <d v="2016-11-17T00:00:00"/>
    <x v="7"/>
    <n v="5014191"/>
    <m/>
    <m/>
  </r>
  <r>
    <s v="COUNTY"/>
    <x v="177"/>
    <s v="883519"/>
    <n v="127.49"/>
    <n v="127.49"/>
    <x v="4"/>
    <d v="2016-11-17T00:00:00"/>
    <x v="7"/>
    <n v="5011579"/>
    <m/>
    <m/>
  </r>
  <r>
    <s v="COUNTY"/>
    <x v="177"/>
    <s v="883522"/>
    <n v="86.4"/>
    <n v="86.4"/>
    <x v="4"/>
    <d v="2016-11-17T00:00:00"/>
    <x v="7"/>
    <n v="5708310"/>
    <m/>
    <m/>
  </r>
  <r>
    <s v="COUNTY"/>
    <x v="177"/>
    <s v="883525"/>
    <n v="202.29"/>
    <n v="202.29"/>
    <x v="4"/>
    <d v="2016-11-17T00:00:00"/>
    <x v="7"/>
    <n v="5011572"/>
    <m/>
    <m/>
  </r>
  <r>
    <s v="COUNTY"/>
    <x v="177"/>
    <s v="883528"/>
    <n v="336.1"/>
    <n v="336.1"/>
    <x v="4"/>
    <d v="2016-11-17T00:00:00"/>
    <x v="7"/>
    <n v="5011577"/>
    <m/>
    <m/>
  </r>
  <r>
    <s v="COUNTY"/>
    <x v="177"/>
    <s v="886404"/>
    <n v="50.57"/>
    <n v="50.57"/>
    <x v="4"/>
    <d v="2016-11-18T00:00:00"/>
    <x v="7"/>
    <n v="5777930"/>
    <m/>
    <m/>
  </r>
  <r>
    <s v="COUNTY"/>
    <x v="177"/>
    <s v="886406"/>
    <n v="53.73"/>
    <n v="53.73"/>
    <x v="4"/>
    <d v="2016-11-18T00:00:00"/>
    <x v="7"/>
    <n v="5011581"/>
    <m/>
    <m/>
  </r>
  <r>
    <s v="COUNTY"/>
    <x v="177"/>
    <s v="886410"/>
    <n v="52.68"/>
    <n v="52.68"/>
    <x v="4"/>
    <d v="2016-11-18T00:00:00"/>
    <x v="7"/>
    <n v="5013420"/>
    <m/>
    <m/>
  </r>
  <r>
    <s v="COUNTY"/>
    <x v="177"/>
    <s v="886413"/>
    <n v="522.59"/>
    <n v="522.59"/>
    <x v="4"/>
    <d v="2016-11-18T00:00:00"/>
    <x v="7"/>
    <n v="5011614"/>
    <m/>
    <m/>
  </r>
  <r>
    <s v="COUNTY"/>
    <x v="177"/>
    <s v="886416"/>
    <n v="490.98"/>
    <n v="490.98"/>
    <x v="4"/>
    <d v="2016-11-18T00:00:00"/>
    <x v="7"/>
    <n v="5016742"/>
    <m/>
    <m/>
  </r>
  <r>
    <s v="COUNTY"/>
    <x v="177"/>
    <s v="886419"/>
    <n v="197.02"/>
    <n v="197.02"/>
    <x v="4"/>
    <d v="2016-11-18T00:00:00"/>
    <x v="7"/>
    <n v="5011575"/>
    <m/>
    <m/>
  </r>
  <r>
    <s v="COUNTY"/>
    <x v="177"/>
    <s v="886421"/>
    <n v="99.04"/>
    <n v="99.04"/>
    <x v="4"/>
    <d v="2016-11-18T00:00:00"/>
    <x v="7"/>
    <n v="5768280"/>
    <m/>
    <m/>
  </r>
  <r>
    <s v="COUNTY"/>
    <x v="177"/>
    <s v="886423"/>
    <n v="222.31"/>
    <n v="222.31"/>
    <x v="4"/>
    <d v="2016-11-18T00:00:00"/>
    <x v="7"/>
    <n v="5775740"/>
    <m/>
    <m/>
  </r>
  <r>
    <s v="COUNTY"/>
    <x v="177"/>
    <s v="886428"/>
    <n v="167.52"/>
    <n v="167.52"/>
    <x v="4"/>
    <d v="2016-11-21T00:00:00"/>
    <x v="7"/>
    <n v="5011579"/>
    <m/>
    <m/>
  </r>
  <r>
    <s v="COUNTY"/>
    <x v="177"/>
    <s v="886436"/>
    <n v="127.49"/>
    <n v="127.49"/>
    <x v="4"/>
    <d v="2016-11-21T00:00:00"/>
    <x v="7"/>
    <n v="5011584"/>
    <m/>
    <m/>
  </r>
  <r>
    <s v="SpokCity"/>
    <x v="177"/>
    <s v="886438"/>
    <n v="62.16"/>
    <n v="62.16"/>
    <x v="4"/>
    <d v="2016-11-21T00:00:00"/>
    <x v="7"/>
    <n v="5011587"/>
    <m/>
    <m/>
  </r>
  <r>
    <s v="COUNTY"/>
    <x v="177"/>
    <s v="886441"/>
    <n v="195.97"/>
    <n v="195.97"/>
    <x v="4"/>
    <d v="2016-11-21T00:00:00"/>
    <x v="7"/>
    <n v="5011572"/>
    <m/>
    <m/>
  </r>
  <r>
    <s v="COUNTY"/>
    <x v="177"/>
    <s v="886444"/>
    <n v="495.19"/>
    <n v="495.19"/>
    <x v="4"/>
    <d v="2016-11-21T00:00:00"/>
    <x v="7"/>
    <n v="5011577"/>
    <m/>
    <m/>
  </r>
  <r>
    <s v="SpokCity"/>
    <x v="177"/>
    <s v="886567"/>
    <n v="398.26"/>
    <n v="398.26"/>
    <x v="4"/>
    <d v="2016-11-21T00:00:00"/>
    <x v="7"/>
    <n v="5011576"/>
    <m/>
    <m/>
  </r>
  <r>
    <s v="COUNTY"/>
    <x v="177"/>
    <s v="886571"/>
    <n v="199.13"/>
    <n v="199.13"/>
    <x v="4"/>
    <d v="2016-11-21T00:00:00"/>
    <x v="7"/>
    <n v="5011582"/>
    <m/>
    <m/>
  </r>
  <r>
    <s v="COUNTY"/>
    <x v="177"/>
    <s v="886578"/>
    <n v="462.53"/>
    <n v="462.53"/>
    <x v="4"/>
    <d v="2016-11-21T00:00:00"/>
    <x v="7"/>
    <n v="5759740"/>
    <m/>
    <m/>
  </r>
  <r>
    <s v="COUNTY"/>
    <x v="177"/>
    <s v="886580"/>
    <n v="60.06"/>
    <n v="60.06"/>
    <x v="4"/>
    <d v="2016-11-21T00:00:00"/>
    <x v="7"/>
    <n v="5011581"/>
    <m/>
    <m/>
  </r>
  <r>
    <s v="COUNTY"/>
    <x v="177"/>
    <s v="886595"/>
    <n v="107.47"/>
    <n v="107.47"/>
    <x v="4"/>
    <d v="2016-11-22T00:00:00"/>
    <x v="7"/>
    <n v="5011605"/>
    <m/>
    <m/>
  </r>
  <r>
    <s v="COUNTY"/>
    <x v="177"/>
    <s v="886597"/>
    <n v="173.84"/>
    <n v="173.84"/>
    <x v="4"/>
    <d v="2016-11-22T00:00:00"/>
    <x v="7"/>
    <n v="5788420"/>
    <m/>
    <m/>
  </r>
  <r>
    <s v="COUNTY"/>
    <x v="177"/>
    <s v="886605"/>
    <n v="257.08"/>
    <n v="257.08"/>
    <x v="4"/>
    <d v="2016-11-22T00:00:00"/>
    <x v="7"/>
    <n v="5771980"/>
    <m/>
    <m/>
  </r>
  <r>
    <s v="COUNTY"/>
    <x v="177"/>
    <s v="886631"/>
    <n v="543.66"/>
    <n v="543.66"/>
    <x v="4"/>
    <d v="2016-11-22T00:00:00"/>
    <x v="7"/>
    <n v="5011614"/>
    <m/>
    <m/>
  </r>
  <r>
    <s v="COUNTY"/>
    <x v="177"/>
    <s v="886634"/>
    <n v="383.51"/>
    <n v="383.51"/>
    <x v="4"/>
    <d v="2016-11-22T00:00:00"/>
    <x v="7"/>
    <n v="5732040"/>
    <m/>
    <m/>
  </r>
  <r>
    <s v="COUNTY"/>
    <x v="177"/>
    <s v="886637"/>
    <n v="190.7"/>
    <n v="190.7"/>
    <x v="4"/>
    <d v="2016-11-22T00:00:00"/>
    <x v="7"/>
    <n v="5708310"/>
    <m/>
    <m/>
  </r>
  <r>
    <s v="AWH"/>
    <x v="177"/>
    <s v="886659"/>
    <n v="999.87"/>
    <n v="999.87"/>
    <x v="4"/>
    <d v="2016-11-22T00:00:00"/>
    <x v="7"/>
    <n v="5012682"/>
    <m/>
    <m/>
  </r>
  <r>
    <s v="COUNTY"/>
    <x v="177"/>
    <s v="886670"/>
    <n v="390.89"/>
    <n v="390.89"/>
    <x v="4"/>
    <d v="2016-11-23T00:00:00"/>
    <x v="7"/>
    <n v="5788290"/>
    <m/>
    <m/>
  </r>
  <r>
    <s v="COUNTY"/>
    <x v="177"/>
    <s v="886682"/>
    <n v="280.26"/>
    <n v="280.26"/>
    <x v="4"/>
    <d v="2016-11-23T00:00:00"/>
    <x v="7"/>
    <n v="5011625"/>
    <m/>
    <m/>
  </r>
  <r>
    <s v="COUNTY"/>
    <x v="177"/>
    <s v="886685"/>
    <n v="48.47"/>
    <n v="48.47"/>
    <x v="4"/>
    <d v="2016-11-23T00:00:00"/>
    <x v="7"/>
    <n v="5749230"/>
    <m/>
    <m/>
  </r>
  <r>
    <s v="SpokCity"/>
    <x v="177"/>
    <s v="886687"/>
    <n v="212.83"/>
    <n v="212.83"/>
    <x v="4"/>
    <d v="2016-11-23T00:00:00"/>
    <x v="7"/>
    <n v="5011580"/>
    <m/>
    <m/>
  </r>
  <r>
    <s v="COUNTY"/>
    <x v="177"/>
    <s v="886697"/>
    <n v="70.59"/>
    <n v="70.59"/>
    <x v="4"/>
    <d v="2016-11-25T00:00:00"/>
    <x v="7"/>
    <n v="5777930"/>
    <m/>
    <m/>
  </r>
  <r>
    <s v="COUNTY"/>
    <x v="177"/>
    <s v="886699"/>
    <n v="65.319999999999993"/>
    <n v="65.319999999999993"/>
    <x v="4"/>
    <d v="2016-11-25T00:00:00"/>
    <x v="7"/>
    <n v="5013420"/>
    <m/>
    <m/>
  </r>
  <r>
    <s v="COUNTY"/>
    <x v="177"/>
    <s v="886702"/>
    <n v="91.66"/>
    <n v="91.66"/>
    <x v="4"/>
    <d v="2016-11-25T00:00:00"/>
    <x v="7"/>
    <n v="5708310"/>
    <m/>
    <m/>
  </r>
  <r>
    <s v="COUNTY"/>
    <x v="177"/>
    <s v="886705"/>
    <n v="189.65"/>
    <n v="189.65"/>
    <x v="4"/>
    <d v="2016-11-25T00:00:00"/>
    <x v="7"/>
    <n v="5011572"/>
    <m/>
    <m/>
  </r>
  <r>
    <s v="COUNTY"/>
    <x v="177"/>
    <s v="886708"/>
    <n v="440.4"/>
    <n v="440.4"/>
    <x v="4"/>
    <d v="2016-11-25T00:00:00"/>
    <x v="7"/>
    <n v="5011577"/>
    <m/>
    <m/>
  </r>
  <r>
    <s v="COUNTY"/>
    <x v="177"/>
    <s v="886716"/>
    <n v="110.63"/>
    <n v="110.63"/>
    <x v="4"/>
    <d v="2016-11-25T00:00:00"/>
    <x v="7"/>
    <n v="5011575"/>
    <m/>
    <m/>
  </r>
  <r>
    <s v="COUNTY"/>
    <x v="177"/>
    <s v="886722"/>
    <n v="102.2"/>
    <n v="102.2"/>
    <x v="4"/>
    <d v="2016-11-25T00:00:00"/>
    <x v="7"/>
    <n v="5011579"/>
    <m/>
    <m/>
  </r>
  <r>
    <s v="COUNTY"/>
    <x v="177"/>
    <s v="886742"/>
    <n v="69.540000000000006"/>
    <n v="69.540000000000006"/>
    <x v="4"/>
    <d v="2016-11-28T00:00:00"/>
    <x v="7"/>
    <n v="5011581"/>
    <m/>
    <m/>
  </r>
  <r>
    <s v="COUNTY"/>
    <x v="177"/>
    <s v="886749"/>
    <n v="88.5"/>
    <n v="88.5"/>
    <x v="4"/>
    <d v="2016-11-28T00:00:00"/>
    <x v="7"/>
    <n v="5777930"/>
    <m/>
    <m/>
  </r>
  <r>
    <s v="COUNTY"/>
    <x v="177"/>
    <s v="887005"/>
    <n v="170.68"/>
    <n v="170.68"/>
    <x v="4"/>
    <d v="2016-11-28T00:00:00"/>
    <x v="7"/>
    <n v="5011582"/>
    <m/>
    <m/>
  </r>
  <r>
    <s v="AWH"/>
    <x v="177"/>
    <s v="887010"/>
    <n v="657.45"/>
    <n v="657.45"/>
    <x v="4"/>
    <d v="2016-11-28T00:00:00"/>
    <x v="7"/>
    <n v="5011595"/>
    <m/>
    <m/>
  </r>
  <r>
    <s v="COUNTY"/>
    <x v="177"/>
    <s v="887027"/>
    <n v="362.44"/>
    <n v="362.44"/>
    <x v="4"/>
    <d v="2016-11-28T00:00:00"/>
    <x v="7"/>
    <n v="5011604"/>
    <m/>
    <m/>
  </r>
  <r>
    <s v="COUNTY"/>
    <x v="177"/>
    <s v="887037"/>
    <n v="134.86000000000001"/>
    <n v="134.86000000000001"/>
    <x v="4"/>
    <d v="2016-11-28T00:00:00"/>
    <x v="7"/>
    <n v="5011572"/>
    <m/>
    <m/>
  </r>
  <r>
    <s v="COUNTY"/>
    <x v="177"/>
    <s v="887040"/>
    <n v="201.24"/>
    <n v="201.24"/>
    <x v="4"/>
    <d v="2016-11-28T00:00:00"/>
    <x v="7"/>
    <n v="5759740"/>
    <m/>
    <m/>
  </r>
  <r>
    <s v="COUNTY"/>
    <x v="177"/>
    <s v="887045"/>
    <n v="351.9"/>
    <n v="351.9"/>
    <x v="4"/>
    <d v="2016-11-28T00:00:00"/>
    <x v="7"/>
    <n v="5011577"/>
    <m/>
    <m/>
  </r>
  <r>
    <s v="COUNTY"/>
    <x v="177"/>
    <s v="887418"/>
    <n v="130.65"/>
    <n v="130.65"/>
    <x v="4"/>
    <d v="2016-11-29T00:00:00"/>
    <x v="7"/>
    <n v="5729870"/>
    <m/>
    <m/>
  </r>
  <r>
    <s v="COUNTY"/>
    <x v="177"/>
    <s v="887448"/>
    <n v="155.93"/>
    <n v="155.93"/>
    <x v="4"/>
    <d v="2016-11-29T00:00:00"/>
    <x v="7"/>
    <n v="5708310"/>
    <m/>
    <m/>
  </r>
  <r>
    <s v="COUNTY"/>
    <x v="177"/>
    <s v="887823"/>
    <n v="663.77"/>
    <n v="663.77"/>
    <x v="4"/>
    <d v="2016-11-29T00:00:00"/>
    <x v="7"/>
    <n v="5011614"/>
    <m/>
    <m/>
  </r>
  <r>
    <s v="COUNTY"/>
    <x v="177"/>
    <s v="887831"/>
    <n v="416.17"/>
    <n v="416.17"/>
    <x v="4"/>
    <d v="2016-11-29T00:00:00"/>
    <x v="7"/>
    <n v="5732040"/>
    <m/>
    <m/>
  </r>
  <r>
    <s v="COUNTY"/>
    <x v="177"/>
    <s v="887833"/>
    <n v="332.94"/>
    <n v="332.94"/>
    <x v="4"/>
    <d v="2016-11-29T00:00:00"/>
    <x v="7"/>
    <n v="5786430"/>
    <m/>
    <m/>
  </r>
  <r>
    <s v="SpokCity"/>
    <x v="177"/>
    <s v="888421"/>
    <n v="73.75"/>
    <n v="73.75"/>
    <x v="4"/>
    <d v="2016-11-30T00:00:00"/>
    <x v="7"/>
    <n v="5011587"/>
    <m/>
    <m/>
  </r>
  <r>
    <s v="COUNTY"/>
    <x v="177"/>
    <s v="888440"/>
    <n v="16.86"/>
    <n v="16.86"/>
    <x v="4"/>
    <d v="2016-11-30T00:00:00"/>
    <x v="7"/>
    <n v="5749230"/>
    <m/>
    <m/>
  </r>
  <r>
    <s v="COUNTY"/>
    <x v="177"/>
    <s v="888603"/>
    <n v="112.74"/>
    <n v="112.74"/>
    <x v="4"/>
    <d v="2016-11-30T00:00:00"/>
    <x v="7"/>
    <n v="5777930"/>
    <m/>
    <m/>
  </r>
  <r>
    <s v="COUNTY"/>
    <x v="177"/>
    <s v="888605"/>
    <n v="205.45"/>
    <n v="205.45"/>
    <x v="4"/>
    <d v="2016-11-30T00:00:00"/>
    <x v="7"/>
    <n v="5749570"/>
    <m/>
    <m/>
  </r>
  <r>
    <s v="COUNTY"/>
    <x v="177"/>
    <s v="891807"/>
    <n v="124.32"/>
    <n v="124.32"/>
    <x v="4"/>
    <d v="2016-12-01T00:00:00"/>
    <x v="8"/>
    <n v="5749570"/>
    <m/>
    <m/>
  </r>
  <r>
    <s v="SpokCity"/>
    <x v="177"/>
    <s v="891809"/>
    <n v="127.49"/>
    <n v="127.49"/>
    <x v="4"/>
    <d v="2016-12-01T00:00:00"/>
    <x v="8"/>
    <n v="5011576"/>
    <m/>
    <m/>
  </r>
  <r>
    <s v="COUNTY"/>
    <x v="177"/>
    <s v="891812"/>
    <n v="76.91"/>
    <n v="76.91"/>
    <x v="4"/>
    <d v="2016-12-01T00:00:00"/>
    <x v="8"/>
    <n v="5708310"/>
    <m/>
    <m/>
  </r>
  <r>
    <s v="COUNTY"/>
    <x v="177"/>
    <s v="891815"/>
    <n v="188.59"/>
    <n v="188.59"/>
    <x v="4"/>
    <d v="2016-12-01T00:00:00"/>
    <x v="8"/>
    <n v="5011572"/>
    <m/>
    <m/>
  </r>
  <r>
    <s v="COUNTY"/>
    <x v="177"/>
    <s v="891818"/>
    <n v="363.49"/>
    <n v="363.49"/>
    <x v="4"/>
    <d v="2016-12-01T00:00:00"/>
    <x v="8"/>
    <n v="5011577"/>
    <m/>
    <m/>
  </r>
  <r>
    <s v="COUNTY"/>
    <x v="177"/>
    <s v="891824"/>
    <n v="31.61"/>
    <n v="31.61"/>
    <x v="4"/>
    <d v="2016-12-02T00:00:00"/>
    <x v="8"/>
    <n v="5013420"/>
    <m/>
    <m/>
  </r>
  <r>
    <s v="COUNTY"/>
    <x v="177"/>
    <s v="891827"/>
    <n v="86.4"/>
    <n v="86.4"/>
    <x v="4"/>
    <d v="2016-12-02T00:00:00"/>
    <x v="8"/>
    <n v="5011575"/>
    <m/>
    <m/>
  </r>
  <r>
    <s v="COUNTY"/>
    <x v="177"/>
    <s v="891833"/>
    <n v="62.16"/>
    <n v="62.16"/>
    <x v="4"/>
    <d v="2016-12-02T00:00:00"/>
    <x v="8"/>
    <n v="5011605"/>
    <m/>
    <m/>
  </r>
  <r>
    <s v="COUNTY"/>
    <x v="177"/>
    <s v="891836"/>
    <n v="558.41"/>
    <n v="558.41"/>
    <x v="4"/>
    <d v="2016-12-02T00:00:00"/>
    <x v="8"/>
    <n v="5011614"/>
    <m/>
    <m/>
  </r>
  <r>
    <s v="COUNTY"/>
    <x v="177"/>
    <s v="891841"/>
    <n v="81.13"/>
    <n v="81.13"/>
    <x v="4"/>
    <d v="2016-12-02T00:00:00"/>
    <x v="8"/>
    <n v="5777930"/>
    <m/>
    <m/>
  </r>
  <r>
    <s v="COUNTY"/>
    <x v="177"/>
    <s v="891843"/>
    <n v="191.76"/>
    <n v="191.76"/>
    <x v="4"/>
    <d v="2016-12-02T00:00:00"/>
    <x v="8"/>
    <n v="5011581"/>
    <m/>
    <m/>
  </r>
  <r>
    <s v="COUNTY"/>
    <x v="177"/>
    <s v="891853"/>
    <n v="479.39"/>
    <n v="479.39"/>
    <x v="4"/>
    <d v="2016-12-05T00:00:00"/>
    <x v="8"/>
    <n v="5759740"/>
    <m/>
    <m/>
  </r>
  <r>
    <s v="COUNTY"/>
    <x v="177"/>
    <s v="891855"/>
    <n v="165.42"/>
    <n v="165.42"/>
    <x v="4"/>
    <d v="2016-12-05T00:00:00"/>
    <x v="8"/>
    <n v="5763970"/>
    <m/>
    <m/>
  </r>
  <r>
    <s v="COUNTY"/>
    <x v="177"/>
    <s v="891858"/>
    <n v="214.93"/>
    <n v="214.93"/>
    <x v="4"/>
    <d v="2016-12-05T00:00:00"/>
    <x v="8"/>
    <n v="5011572"/>
    <m/>
    <m/>
  </r>
  <r>
    <s v="COUNTY"/>
    <x v="177"/>
    <s v="891861"/>
    <n v="470.96"/>
    <n v="470.96"/>
    <x v="4"/>
    <d v="2016-12-05T00:00:00"/>
    <x v="8"/>
    <n v="5011577"/>
    <m/>
    <m/>
  </r>
  <r>
    <s v="COUNTY"/>
    <x v="177"/>
    <s v="891870"/>
    <n v="119.06"/>
    <n v="119.06"/>
    <x v="4"/>
    <d v="2016-12-05T00:00:00"/>
    <x v="8"/>
    <n v="5011582"/>
    <m/>
    <m/>
  </r>
  <r>
    <s v="COUNTY"/>
    <x v="177"/>
    <s v="891872"/>
    <n v="95.88"/>
    <n v="95.88"/>
    <x v="4"/>
    <d v="2016-12-05T00:00:00"/>
    <x v="8"/>
    <n v="5011571"/>
    <m/>
    <m/>
  </r>
  <r>
    <s v="COUNTY"/>
    <x v="177"/>
    <s v="891875"/>
    <n v="69.540000000000006"/>
    <n v="69.540000000000006"/>
    <x v="4"/>
    <d v="2016-12-05T00:00:00"/>
    <x v="8"/>
    <n v="5011581"/>
    <m/>
    <m/>
  </r>
  <r>
    <s v="COUNTY"/>
    <x v="177"/>
    <s v="891877"/>
    <n v="121.16"/>
    <n v="121.16"/>
    <x v="4"/>
    <d v="2016-12-05T00:00:00"/>
    <x v="8"/>
    <n v="5011579"/>
    <m/>
    <m/>
  </r>
  <r>
    <s v="COUNTY"/>
    <x v="177"/>
    <s v="891886"/>
    <n v="237.06"/>
    <n v="237.06"/>
    <x v="4"/>
    <d v="2016-12-06T00:00:00"/>
    <x v="8"/>
    <n v="5011614"/>
    <m/>
    <m/>
  </r>
  <r>
    <s v="COUNTY"/>
    <x v="177"/>
    <s v="891888"/>
    <n v="152.77000000000001"/>
    <n v="152.77000000000001"/>
    <x v="4"/>
    <d v="2016-12-06T00:00:00"/>
    <x v="8"/>
    <n v="5011573"/>
    <m/>
    <m/>
  </r>
  <r>
    <s v="COUNTY"/>
    <x v="177"/>
    <s v="891890"/>
    <n v="72.7"/>
    <n v="72.7"/>
    <x v="4"/>
    <d v="2016-12-06T00:00:00"/>
    <x v="8"/>
    <n v="5011584"/>
    <m/>
    <m/>
  </r>
  <r>
    <s v="SpokCity"/>
    <x v="177"/>
    <s v="891892"/>
    <n v="72.7"/>
    <n v="72.7"/>
    <x v="4"/>
    <d v="2016-12-06T00:00:00"/>
    <x v="8"/>
    <n v="5011587"/>
    <m/>
    <m/>
  </r>
  <r>
    <s v="COUNTY"/>
    <x v="177"/>
    <s v="891900"/>
    <n v="421.44"/>
    <n v="421.44"/>
    <x v="4"/>
    <d v="2016-12-06T00:00:00"/>
    <x v="8"/>
    <n v="5732040"/>
    <m/>
    <m/>
  </r>
  <r>
    <s v="COUNTY"/>
    <x v="177"/>
    <s v="891903"/>
    <n v="162.25"/>
    <n v="162.25"/>
    <x v="4"/>
    <d v="2016-12-06T00:00:00"/>
    <x v="8"/>
    <n v="5708310"/>
    <m/>
    <m/>
  </r>
  <r>
    <s v="COUNTY"/>
    <x v="177"/>
    <s v="891917"/>
    <n v="29.5"/>
    <n v="29.5"/>
    <x v="4"/>
    <d v="2016-12-07T00:00:00"/>
    <x v="8"/>
    <n v="5749230"/>
    <m/>
    <m/>
  </r>
  <r>
    <s v="SpokCity"/>
    <x v="177"/>
    <s v="891919"/>
    <n v="276.04000000000002"/>
    <n v="276.04000000000002"/>
    <x v="4"/>
    <d v="2016-12-07T00:00:00"/>
    <x v="8"/>
    <n v="5011580"/>
    <m/>
    <m/>
  </r>
  <r>
    <s v="COUNTY"/>
    <x v="177"/>
    <s v="891921"/>
    <n v="54.79"/>
    <n v="54.79"/>
    <x v="4"/>
    <d v="2016-12-07T00:00:00"/>
    <x v="8"/>
    <n v="5777930"/>
    <m/>
    <m/>
  </r>
  <r>
    <s v="COUNTY"/>
    <x v="177"/>
    <s v="891924"/>
    <n v="101.15"/>
    <n v="101.15"/>
    <x v="4"/>
    <d v="2016-12-07T00:00:00"/>
    <x v="8"/>
    <n v="5777930"/>
    <m/>
    <m/>
  </r>
  <r>
    <s v="COUNTY"/>
    <x v="177"/>
    <s v="891926"/>
    <n v="183.33"/>
    <n v="183.33"/>
    <x v="4"/>
    <d v="2016-12-07T00:00:00"/>
    <x v="8"/>
    <n v="5011581"/>
    <m/>
    <m/>
  </r>
  <r>
    <s v="COUNTY"/>
    <x v="177"/>
    <s v="891961"/>
    <n v="167.52"/>
    <n v="167.52"/>
    <x v="4"/>
    <d v="2016-12-08T00:00:00"/>
    <x v="8"/>
    <n v="5011579"/>
    <m/>
    <m/>
  </r>
  <r>
    <s v="COUNTY"/>
    <x v="177"/>
    <s v="891968"/>
    <n v="149.61000000000001"/>
    <n v="149.61000000000001"/>
    <x v="4"/>
    <d v="2016-12-08T00:00:00"/>
    <x v="8"/>
    <n v="5708310"/>
    <m/>
    <m/>
  </r>
  <r>
    <s v="COUNTY"/>
    <x v="177"/>
    <s v="891971"/>
    <n v="207.56"/>
    <n v="207.56"/>
    <x v="4"/>
    <d v="2016-12-08T00:00:00"/>
    <x v="8"/>
    <n v="5011572"/>
    <m/>
    <m/>
  </r>
  <r>
    <s v="COUNTY"/>
    <x v="177"/>
    <s v="891974"/>
    <n v="397.21"/>
    <n v="397.21"/>
    <x v="4"/>
    <d v="2016-12-08T00:00:00"/>
    <x v="8"/>
    <n v="5011577"/>
    <m/>
    <m/>
  </r>
  <r>
    <s v="AWH"/>
    <x v="177"/>
    <s v="892012"/>
    <n v="553.14"/>
    <n v="553.14"/>
    <x v="4"/>
    <d v="2016-12-09T00:00:00"/>
    <x v="8"/>
    <n v="5011595"/>
    <m/>
    <m/>
  </r>
  <r>
    <s v="AWH"/>
    <x v="177"/>
    <s v="892015"/>
    <n v="1260.1099999999999"/>
    <n v="1260.1099999999999"/>
    <x v="4"/>
    <d v="2016-12-09T00:00:00"/>
    <x v="8"/>
    <n v="5012682"/>
    <m/>
    <m/>
  </r>
  <r>
    <s v="COUNTY"/>
    <x v="177"/>
    <s v="892017"/>
    <n v="148.56"/>
    <n v="148.56"/>
    <x v="4"/>
    <d v="2016-12-09T00:00:00"/>
    <x v="8"/>
    <n v="5768280"/>
    <m/>
    <m/>
  </r>
  <r>
    <s v="COUNTY"/>
    <x v="177"/>
    <s v="892021"/>
    <n v="423.55"/>
    <n v="423.55"/>
    <x v="4"/>
    <d v="2016-12-09T00:00:00"/>
    <x v="8"/>
    <n v="5016742"/>
    <m/>
    <m/>
  </r>
  <r>
    <s v="COUNTY"/>
    <x v="177"/>
    <s v="892024"/>
    <n v="372.97"/>
    <n v="372.97"/>
    <x v="4"/>
    <d v="2016-12-09T00:00:00"/>
    <x v="8"/>
    <n v="5011625"/>
    <m/>
    <m/>
  </r>
  <r>
    <s v="COUNTY"/>
    <x v="177"/>
    <s v="892027"/>
    <n v="142.24"/>
    <n v="142.24"/>
    <x v="4"/>
    <d v="2016-12-09T00:00:00"/>
    <x v="8"/>
    <n v="5011575"/>
    <m/>
    <m/>
  </r>
  <r>
    <s v="COUNTY"/>
    <x v="177"/>
    <s v="892064"/>
    <n v="51.63"/>
    <n v="51.63"/>
    <x v="4"/>
    <d v="2016-12-09T00:00:00"/>
    <x v="8"/>
    <n v="5777930"/>
    <m/>
    <m/>
  </r>
  <r>
    <s v="COUNTY"/>
    <x v="177"/>
    <s v="892066"/>
    <n v="17.91"/>
    <n v="17.91"/>
    <x v="4"/>
    <d v="2016-12-09T00:00:00"/>
    <x v="8"/>
    <n v="5011581"/>
    <m/>
    <m/>
  </r>
  <r>
    <s v="COUNTY"/>
    <x v="177"/>
    <s v="892068"/>
    <n v="34.770000000000003"/>
    <n v="34.770000000000003"/>
    <x v="4"/>
    <d v="2016-12-09T00:00:00"/>
    <x v="8"/>
    <n v="5013420"/>
    <m/>
    <m/>
  </r>
  <r>
    <s v="COUNTY"/>
    <x v="177"/>
    <s v="892071"/>
    <n v="405.64"/>
    <n v="405.64"/>
    <x v="4"/>
    <d v="2016-12-09T00:00:00"/>
    <x v="8"/>
    <n v="5011604"/>
    <m/>
    <m/>
  </r>
  <r>
    <s v="COUNTY"/>
    <x v="177"/>
    <s v="893174"/>
    <n v="55.84"/>
    <n v="55.84"/>
    <x v="4"/>
    <d v="2016-12-12T00:00:00"/>
    <x v="8"/>
    <n v="5777930"/>
    <m/>
    <m/>
  </r>
  <r>
    <s v="COUNTY"/>
    <x v="177"/>
    <s v="893176"/>
    <n v="304.49"/>
    <n v="304.49"/>
    <x v="4"/>
    <d v="2016-12-12T00:00:00"/>
    <x v="8"/>
    <n v="5759740"/>
    <m/>
    <m/>
  </r>
  <r>
    <s v="COUNTY"/>
    <x v="177"/>
    <s v="893179"/>
    <n v="276.04000000000002"/>
    <n v="276.04000000000002"/>
    <x v="4"/>
    <d v="2016-12-12T00:00:00"/>
    <x v="8"/>
    <n v="5011572"/>
    <m/>
    <m/>
  </r>
  <r>
    <s v="COUNTY"/>
    <x v="177"/>
    <s v="893182"/>
    <n v="484.66"/>
    <n v="484.66"/>
    <x v="4"/>
    <d v="2016-12-12T00:00:00"/>
    <x v="8"/>
    <n v="5011577"/>
    <m/>
    <m/>
  </r>
  <r>
    <s v="COUNTY"/>
    <x v="177"/>
    <s v="893189"/>
    <n v="739.63"/>
    <n v="739.63"/>
    <x v="4"/>
    <d v="2016-12-12T00:00:00"/>
    <x v="8"/>
    <n v="5011614"/>
    <m/>
    <m/>
  </r>
  <r>
    <s v="COUNTY"/>
    <x v="177"/>
    <s v="893192"/>
    <n v="319.24"/>
    <n v="319.24"/>
    <x v="4"/>
    <d v="2016-12-12T00:00:00"/>
    <x v="8"/>
    <n v="5011582"/>
    <m/>
    <m/>
  </r>
  <r>
    <s v="COUNTY"/>
    <x v="177"/>
    <s v="893194"/>
    <n v="111.68"/>
    <n v="111.68"/>
    <x v="4"/>
    <d v="2016-12-12T00:00:00"/>
    <x v="8"/>
    <n v="5011579"/>
    <m/>
    <m/>
  </r>
  <r>
    <s v="COUNTY"/>
    <x v="177"/>
    <s v="894178"/>
    <n v="343.47"/>
    <n v="343.47"/>
    <x v="4"/>
    <d v="2016-12-13T00:00:00"/>
    <x v="8"/>
    <n v="5011614"/>
    <m/>
    <m/>
  </r>
  <r>
    <s v="COUNTY"/>
    <x v="177"/>
    <s v="894181"/>
    <n v="195.97"/>
    <n v="195.97"/>
    <x v="4"/>
    <d v="2016-12-13T00:00:00"/>
    <x v="8"/>
    <n v="5708310"/>
    <m/>
    <m/>
  </r>
  <r>
    <s v="COUNTY"/>
    <x v="177"/>
    <s v="894183"/>
    <n v="179.11"/>
    <n v="179.11"/>
    <x v="4"/>
    <d v="2016-12-13T00:00:00"/>
    <x v="8"/>
    <n v="5010779"/>
    <m/>
    <m/>
  </r>
  <r>
    <s v="COUNTY"/>
    <x v="177"/>
    <s v="894186"/>
    <n v="133.81"/>
    <n v="133.81"/>
    <x v="4"/>
    <d v="2016-12-13T00:00:00"/>
    <x v="8"/>
    <n v="5729870"/>
    <m/>
    <m/>
  </r>
  <r>
    <s v="COUNTY"/>
    <x v="177"/>
    <s v="894192"/>
    <n v="379.3"/>
    <n v="379.3"/>
    <x v="4"/>
    <d v="2016-12-13T00:00:00"/>
    <x v="8"/>
    <n v="5732040"/>
    <m/>
    <m/>
  </r>
  <r>
    <s v="SpokCity"/>
    <x v="177"/>
    <s v="894194"/>
    <n v="138.02000000000001"/>
    <n v="138.02000000000001"/>
    <x v="4"/>
    <d v="2016-12-13T00:00:00"/>
    <x v="8"/>
    <n v="5011576"/>
    <m/>
    <m/>
  </r>
  <r>
    <s v="COUNTY"/>
    <x v="177"/>
    <s v="894197"/>
    <n v="16.86"/>
    <n v="16.86"/>
    <x v="4"/>
    <d v="2016-12-13T00:00:00"/>
    <x v="8"/>
    <n v="5010592"/>
    <m/>
    <m/>
  </r>
  <r>
    <s v="SpokCity"/>
    <x v="177"/>
    <s v="893171"/>
    <n v="66.38"/>
    <n v="66.38"/>
    <x v="4"/>
    <d v="2016-12-14T00:00:00"/>
    <x v="8"/>
    <n v="5011587"/>
    <m/>
    <m/>
  </r>
  <r>
    <s v="COUNTY"/>
    <x v="177"/>
    <s v="894203"/>
    <n v="37.93"/>
    <n v="37.93"/>
    <x v="4"/>
    <d v="2016-12-14T00:00:00"/>
    <x v="8"/>
    <n v="5749230"/>
    <m/>
    <m/>
  </r>
  <r>
    <s v="COUNTY"/>
    <x v="177"/>
    <s v="894211"/>
    <n v="215.99"/>
    <n v="215.99"/>
    <x v="4"/>
    <d v="2016-12-14T00:00:00"/>
    <x v="8"/>
    <n v="5011581"/>
    <m/>
    <m/>
  </r>
  <r>
    <s v="COUNTY"/>
    <x v="177"/>
    <s v="894214"/>
    <n v="284.47000000000003"/>
    <n v="284.47000000000003"/>
    <x v="4"/>
    <d v="2016-12-14T00:00:00"/>
    <x v="8"/>
    <n v="5014191"/>
    <m/>
    <m/>
  </r>
  <r>
    <s v="COUNTY"/>
    <x v="177"/>
    <s v="894216"/>
    <n v="132.75"/>
    <n v="132.75"/>
    <x v="4"/>
    <d v="2016-12-14T00:00:00"/>
    <x v="8"/>
    <n v="5010779"/>
    <m/>
    <m/>
  </r>
  <r>
    <s v="COUNTY"/>
    <x v="177"/>
    <s v="894225"/>
    <n v="68.48"/>
    <n v="68.48"/>
    <x v="4"/>
    <d v="2016-12-14T00:00:00"/>
    <x v="8"/>
    <n v="5777930"/>
    <m/>
    <m/>
  </r>
  <r>
    <s v="COUNTY"/>
    <x v="177"/>
    <s v="894227"/>
    <n v="20.02"/>
    <n v="20.02"/>
    <x v="4"/>
    <d v="2016-12-14T00:00:00"/>
    <x v="8"/>
    <n v="5777930"/>
    <m/>
    <m/>
  </r>
  <r>
    <s v="COUNTY"/>
    <x v="177"/>
    <s v="894233"/>
    <n v="143.29"/>
    <n v="143.29"/>
    <x v="4"/>
    <d v="2016-12-15T00:00:00"/>
    <x v="8"/>
    <n v="5011573"/>
    <m/>
    <m/>
  </r>
  <r>
    <s v="COUNTY"/>
    <x v="177"/>
    <s v="894236"/>
    <n v="103.25"/>
    <n v="103.25"/>
    <x v="4"/>
    <d v="2016-12-15T00:00:00"/>
    <x v="8"/>
    <n v="5708310"/>
    <m/>
    <m/>
  </r>
  <r>
    <s v="COUNTY"/>
    <x v="177"/>
    <s v="894239"/>
    <n v="190.7"/>
    <n v="190.7"/>
    <x v="4"/>
    <d v="2016-12-15T00:00:00"/>
    <x v="8"/>
    <n v="5011572"/>
    <m/>
    <m/>
  </r>
  <r>
    <s v="COUNTY"/>
    <x v="177"/>
    <s v="894242"/>
    <n v="316.08"/>
    <n v="316.08"/>
    <x v="4"/>
    <d v="2016-12-15T00:00:00"/>
    <x v="8"/>
    <n v="5011577"/>
    <m/>
    <m/>
  </r>
  <r>
    <s v="COUNTY"/>
    <x v="177"/>
    <s v="894261"/>
    <n v="54.79"/>
    <n v="54.79"/>
    <x v="4"/>
    <d v="2016-12-16T00:00:00"/>
    <x v="8"/>
    <n v="5013420"/>
    <m/>
    <m/>
  </r>
  <r>
    <s v="COUNTY"/>
    <x v="177"/>
    <s v="894727"/>
    <n v="327.67"/>
    <n v="327.67"/>
    <x v="4"/>
    <d v="2016-12-16T00:00:00"/>
    <x v="8"/>
    <n v="5011614"/>
    <m/>
    <m/>
  </r>
  <r>
    <s v="COUNTY"/>
    <x v="177"/>
    <s v="894730"/>
    <n v="765.97"/>
    <n v="765.97"/>
    <x v="4"/>
    <d v="2016-12-16T00:00:00"/>
    <x v="8"/>
    <n v="5011614"/>
    <m/>
    <m/>
  </r>
  <r>
    <s v="SpokCity"/>
    <x v="177"/>
    <s v="895110"/>
    <n v="224.42"/>
    <n v="224.42"/>
    <x v="4"/>
    <d v="2016-12-16T00:00:00"/>
    <x v="8"/>
    <n v="5011576"/>
    <m/>
    <m/>
  </r>
  <r>
    <s v="COUNTY"/>
    <x v="177"/>
    <s v="895112"/>
    <n v="20.02"/>
    <n v="20.02"/>
    <x v="4"/>
    <d v="2016-12-16T00:00:00"/>
    <x v="8"/>
    <n v="5011605"/>
    <m/>
    <m/>
  </r>
  <r>
    <s v="COUNTY"/>
    <x v="177"/>
    <s v="895283"/>
    <n v="40.04"/>
    <n v="40.04"/>
    <x v="4"/>
    <d v="2016-12-16T00:00:00"/>
    <x v="8"/>
    <n v="5777930"/>
    <m/>
    <m/>
  </r>
  <r>
    <s v="COUNTY"/>
    <x v="177"/>
    <s v="895286"/>
    <n v="49.52"/>
    <n v="49.52"/>
    <x v="4"/>
    <d v="2016-12-16T00:00:00"/>
    <x v="8"/>
    <n v="5011581"/>
    <m/>
    <m/>
  </r>
  <r>
    <s v="COUNTY"/>
    <x v="177"/>
    <s v="897990"/>
    <n v="118"/>
    <n v="118"/>
    <x v="4"/>
    <d v="2016-12-16T00:00:00"/>
    <x v="8"/>
    <n v="5011575"/>
    <m/>
    <m/>
  </r>
  <r>
    <s v="SpokCity"/>
    <x v="177"/>
    <s v="895311"/>
    <n v="88.5"/>
    <n v="88.5"/>
    <x v="4"/>
    <d v="2016-12-19T00:00:00"/>
    <x v="8"/>
    <n v="5011587"/>
    <m/>
    <m/>
  </r>
  <r>
    <s v="COUNTY"/>
    <x v="177"/>
    <s v="895313"/>
    <n v="343.47"/>
    <n v="343.47"/>
    <x v="4"/>
    <d v="2016-12-19T00:00:00"/>
    <x v="8"/>
    <n v="5759740"/>
    <m/>
    <m/>
  </r>
  <r>
    <s v="COUNTY"/>
    <x v="177"/>
    <s v="895316"/>
    <n v="232.85"/>
    <n v="232.85"/>
    <x v="4"/>
    <d v="2016-12-19T00:00:00"/>
    <x v="8"/>
    <n v="5011572"/>
    <m/>
    <m/>
  </r>
  <r>
    <s v="COUNTY"/>
    <x v="177"/>
    <s v="895319"/>
    <n v="522.59"/>
    <n v="522.59"/>
    <x v="4"/>
    <d v="2016-12-19T00:00:00"/>
    <x v="8"/>
    <n v="5011577"/>
    <m/>
    <m/>
  </r>
  <r>
    <s v="COUNTY"/>
    <x v="177"/>
    <s v="895334"/>
    <n v="208.61"/>
    <n v="208.61"/>
    <x v="4"/>
    <d v="2016-12-19T00:00:00"/>
    <x v="8"/>
    <n v="5011579"/>
    <m/>
    <m/>
  </r>
  <r>
    <s v="COUNTY"/>
    <x v="177"/>
    <s v="895338"/>
    <n v="220.2"/>
    <n v="220.2"/>
    <x v="4"/>
    <d v="2016-12-19T00:00:00"/>
    <x v="8"/>
    <n v="5011582"/>
    <m/>
    <m/>
  </r>
  <r>
    <s v="COUNTY"/>
    <x v="177"/>
    <s v="895938"/>
    <n v="108.52"/>
    <n v="108.52"/>
    <x v="4"/>
    <d v="2016-12-20T00:00:00"/>
    <x v="8"/>
    <n v="5011605"/>
    <m/>
    <m/>
  </r>
  <r>
    <s v="COUNTY"/>
    <x v="177"/>
    <s v="895941"/>
    <n v="364.55"/>
    <n v="364.55"/>
    <x v="4"/>
    <d v="2016-12-20T00:00:00"/>
    <x v="8"/>
    <n v="5732040"/>
    <m/>
    <m/>
  </r>
  <r>
    <s v="COUNTY"/>
    <x v="177"/>
    <s v="895950"/>
    <n v="149.61000000000001"/>
    <n v="149.61000000000001"/>
    <x v="4"/>
    <d v="2016-12-20T00:00:00"/>
    <x v="8"/>
    <n v="5708310"/>
    <m/>
    <m/>
  </r>
  <r>
    <s v="COUNTY"/>
    <x v="177"/>
    <s v="895954"/>
    <n v="131.69999999999999"/>
    <n v="131.69999999999999"/>
    <x v="4"/>
    <d v="2016-12-20T00:00:00"/>
    <x v="8"/>
    <n v="5011584"/>
    <m/>
    <m/>
  </r>
  <r>
    <s v="COUNTY"/>
    <x v="177"/>
    <s v="895957"/>
    <n v="479.39"/>
    <n v="479.39"/>
    <x v="4"/>
    <d v="2016-12-20T00:00:00"/>
    <x v="8"/>
    <n v="5011614"/>
    <m/>
    <m/>
  </r>
  <r>
    <s v="COUNTY"/>
    <x v="177"/>
    <s v="897172"/>
    <n v="139.08000000000001"/>
    <n v="139.08000000000001"/>
    <x v="4"/>
    <d v="2016-12-21T00:00:00"/>
    <x v="8"/>
    <n v="5777930"/>
    <m/>
    <m/>
  </r>
  <r>
    <s v="COUNTY"/>
    <x v="177"/>
    <s v="897175"/>
    <n v="28.45"/>
    <n v="28.45"/>
    <x v="4"/>
    <d v="2016-12-21T00:00:00"/>
    <x v="8"/>
    <n v="5749230"/>
    <m/>
    <m/>
  </r>
  <r>
    <s v="SpokCity"/>
    <x v="177"/>
    <s v="897177"/>
    <n v="103.25"/>
    <n v="103.25"/>
    <x v="4"/>
    <d v="2016-12-21T00:00:00"/>
    <x v="8"/>
    <n v="5011580"/>
    <m/>
    <m/>
  </r>
  <r>
    <s v="COUNTY"/>
    <x v="177"/>
    <s v="897243"/>
    <n v="106.41"/>
    <n v="106.41"/>
    <x v="4"/>
    <d v="2016-12-21T00:00:00"/>
    <x v="8"/>
    <n v="5011581"/>
    <m/>
    <m/>
  </r>
  <r>
    <s v="COUNTY"/>
    <x v="177"/>
    <s v="897218"/>
    <n v="132.75"/>
    <n v="132.75"/>
    <x v="4"/>
    <d v="2016-12-22T00:00:00"/>
    <x v="8"/>
    <n v="5011579"/>
    <m/>
    <m/>
  </r>
  <r>
    <s v="COUNTY"/>
    <x v="177"/>
    <s v="897221"/>
    <n v="74.81"/>
    <n v="74.81"/>
    <x v="4"/>
    <d v="2016-12-22T00:00:00"/>
    <x v="8"/>
    <n v="5708310"/>
    <m/>
    <m/>
  </r>
  <r>
    <s v="COUNTY"/>
    <x v="177"/>
    <s v="897225"/>
    <n v="250.76"/>
    <n v="250.76"/>
    <x v="4"/>
    <d v="2016-12-22T00:00:00"/>
    <x v="8"/>
    <n v="5011572"/>
    <m/>
    <m/>
  </r>
  <r>
    <s v="COUNTY"/>
    <x v="177"/>
    <s v="897228"/>
    <n v="381.4"/>
    <n v="381.4"/>
    <x v="4"/>
    <d v="2016-12-22T00:00:00"/>
    <x v="8"/>
    <n v="5011577"/>
    <m/>
    <m/>
  </r>
  <r>
    <s v="COUNTY"/>
    <x v="177"/>
    <s v="897230"/>
    <n v="65.319999999999993"/>
    <n v="65.319999999999993"/>
    <x v="4"/>
    <d v="2016-12-22T00:00:00"/>
    <x v="8"/>
    <n v="5013420"/>
    <m/>
    <m/>
  </r>
  <r>
    <s v="COUNTY"/>
    <x v="177"/>
    <s v="897246"/>
    <n v="73.75"/>
    <n v="73.75"/>
    <x v="4"/>
    <d v="2016-12-23T00:00:00"/>
    <x v="8"/>
    <n v="5011581"/>
    <m/>
    <m/>
  </r>
  <r>
    <s v="AWH"/>
    <x v="177"/>
    <s v="897249"/>
    <n v="627.95000000000005"/>
    <n v="627.95000000000005"/>
    <x v="4"/>
    <d v="2016-12-23T00:00:00"/>
    <x v="8"/>
    <n v="5011595"/>
    <m/>
    <m/>
  </r>
  <r>
    <s v="COUNTY"/>
    <x v="177"/>
    <s v="897252"/>
    <n v="84.29"/>
    <n v="84.29"/>
    <x v="4"/>
    <d v="2016-12-23T00:00:00"/>
    <x v="8"/>
    <n v="5011575"/>
    <m/>
    <m/>
  </r>
  <r>
    <s v="COUNTY"/>
    <x v="177"/>
    <s v="897258"/>
    <n v="112.74"/>
    <n v="112.74"/>
    <x v="4"/>
    <d v="2016-12-23T00:00:00"/>
    <x v="8"/>
    <n v="5763970"/>
    <m/>
    <m/>
  </r>
  <r>
    <s v="COUNTY"/>
    <x v="177"/>
    <s v="897260"/>
    <n v="47.41"/>
    <n v="47.41"/>
    <x v="4"/>
    <d v="2016-12-23T00:00:00"/>
    <x v="8"/>
    <n v="5777930"/>
    <m/>
    <m/>
  </r>
  <r>
    <s v="COUNTY"/>
    <x v="177"/>
    <s v="897263"/>
    <n v="103.25"/>
    <n v="103.25"/>
    <x v="4"/>
    <d v="2016-12-23T00:00:00"/>
    <x v="8"/>
    <n v="5777930"/>
    <m/>
    <m/>
  </r>
  <r>
    <s v="SpokCity"/>
    <x v="177"/>
    <s v="897265"/>
    <n v="47.41"/>
    <n v="47.41"/>
    <x v="4"/>
    <d v="2016-12-23T00:00:00"/>
    <x v="8"/>
    <n v="5011587"/>
    <m/>
    <m/>
  </r>
  <r>
    <s v="COUNTY"/>
    <x v="177"/>
    <s v="897433"/>
    <n v="297.12"/>
    <n v="297.12"/>
    <x v="4"/>
    <d v="2016-12-26T00:00:00"/>
    <x v="8"/>
    <n v="5759740"/>
    <m/>
    <m/>
  </r>
  <r>
    <s v="COUNTY"/>
    <x v="177"/>
    <s v="897442"/>
    <n v="268.67"/>
    <n v="268.67"/>
    <x v="4"/>
    <d v="2016-12-26T00:00:00"/>
    <x v="8"/>
    <n v="5011572"/>
    <m/>
    <m/>
  </r>
  <r>
    <s v="COUNTY"/>
    <x v="177"/>
    <s v="897445"/>
    <n v="489.92"/>
    <n v="489.92"/>
    <x v="4"/>
    <d v="2016-12-26T00:00:00"/>
    <x v="8"/>
    <n v="5011577"/>
    <m/>
    <m/>
  </r>
  <r>
    <s v="COUNTY"/>
    <x v="177"/>
    <s v="897456"/>
    <n v="95.88"/>
    <n v="95.88"/>
    <x v="4"/>
    <d v="2016-12-26T00:00:00"/>
    <x v="8"/>
    <n v="5011579"/>
    <m/>
    <m/>
  </r>
  <r>
    <s v="COUNTY"/>
    <x v="177"/>
    <s v="897458"/>
    <n v="16.12"/>
    <n v="16.12"/>
    <x v="4"/>
    <d v="2016-12-26T00:00:00"/>
    <x v="8"/>
    <n v="5011581"/>
    <m/>
    <m/>
  </r>
  <r>
    <s v="COUNTY"/>
    <x v="177"/>
    <s v="899108"/>
    <n v="148.56"/>
    <n v="148.56"/>
    <x v="4"/>
    <d v="2016-12-27T00:00:00"/>
    <x v="8"/>
    <n v="5732040"/>
    <m/>
    <m/>
  </r>
  <r>
    <s v="COUNTY"/>
    <x v="177"/>
    <s v="899111"/>
    <n v="1071.51"/>
    <n v="1071.51"/>
    <x v="4"/>
    <d v="2016-12-27T00:00:00"/>
    <x v="8"/>
    <n v="5011614"/>
    <m/>
    <m/>
  </r>
  <r>
    <s v="COUNTY"/>
    <x v="177"/>
    <s v="899114"/>
    <n v="296.06"/>
    <n v="296.06"/>
    <x v="4"/>
    <d v="2016-12-27T00:00:00"/>
    <x v="8"/>
    <n v="5011604"/>
    <m/>
    <m/>
  </r>
  <r>
    <s v="COUNTY"/>
    <x v="177"/>
    <s v="899117"/>
    <n v="161.19999999999999"/>
    <n v="161.19999999999999"/>
    <x v="4"/>
    <d v="2016-12-27T00:00:00"/>
    <x v="8"/>
    <n v="5729870"/>
    <m/>
    <m/>
  </r>
  <r>
    <s v="COUNTY"/>
    <x v="177"/>
    <s v="899120"/>
    <n v="258.13"/>
    <n v="258.13"/>
    <x v="4"/>
    <d v="2016-12-27T00:00:00"/>
    <x v="8"/>
    <n v="5011582"/>
    <m/>
    <m/>
  </r>
  <r>
    <s v="COUNTY"/>
    <x v="177"/>
    <s v="899123"/>
    <n v="136.97"/>
    <n v="136.97"/>
    <x v="4"/>
    <d v="2016-12-27T00:00:00"/>
    <x v="8"/>
    <n v="5708310"/>
    <m/>
    <m/>
  </r>
  <r>
    <s v="AWH"/>
    <x v="177"/>
    <s v="899128"/>
    <n v="1013.56"/>
    <n v="1013.56"/>
    <x v="4"/>
    <d v="2016-12-28T00:00:00"/>
    <x v="8"/>
    <n v="5012682"/>
    <m/>
    <m/>
  </r>
  <r>
    <s v="COUNTY"/>
    <x v="177"/>
    <s v="899130"/>
    <n v="296.06"/>
    <n v="296.06"/>
    <x v="4"/>
    <d v="2016-12-28T00:00:00"/>
    <x v="8"/>
    <n v="5702500"/>
    <m/>
    <m/>
  </r>
  <r>
    <s v="COUNTY"/>
    <x v="177"/>
    <s v="899132"/>
    <n v="62.16"/>
    <n v="62.16"/>
    <x v="4"/>
    <d v="2016-12-28T00:00:00"/>
    <x v="8"/>
    <n v="5749230"/>
    <m/>
    <m/>
  </r>
  <r>
    <s v="COUNTY"/>
    <x v="177"/>
    <s v="899134"/>
    <n v="28.45"/>
    <n v="28.45"/>
    <x v="4"/>
    <d v="2016-12-28T00:00:00"/>
    <x v="8"/>
    <n v="5777930"/>
    <m/>
    <m/>
  </r>
  <r>
    <s v="SpokCity"/>
    <x v="177"/>
    <s v="899136"/>
    <n v="62.16"/>
    <n v="62.16"/>
    <x v="4"/>
    <d v="2016-12-28T00:00:00"/>
    <x v="8"/>
    <n v="5011580"/>
    <m/>
    <m/>
  </r>
  <r>
    <s v="SpokCity"/>
    <x v="177"/>
    <s v="899138"/>
    <n v="136.97"/>
    <n v="136.97"/>
    <x v="4"/>
    <d v="2016-12-28T00:00:00"/>
    <x v="8"/>
    <n v="5011576"/>
    <m/>
    <m/>
  </r>
  <r>
    <s v="COUNTY"/>
    <x v="177"/>
    <s v="899147"/>
    <n v="70.59"/>
    <n v="70.59"/>
    <x v="4"/>
    <d v="2016-12-29T00:00:00"/>
    <x v="8"/>
    <n v="5708310"/>
    <m/>
    <m/>
  </r>
  <r>
    <s v="COUNTY"/>
    <x v="177"/>
    <s v="899150"/>
    <n v="166.47"/>
    <n v="166.47"/>
    <x v="4"/>
    <d v="2016-12-29T00:00:00"/>
    <x v="8"/>
    <n v="5011572"/>
    <m/>
    <m/>
  </r>
  <r>
    <s v="COUNTY"/>
    <x v="177"/>
    <s v="899153"/>
    <n v="416.17"/>
    <n v="416.17"/>
    <x v="4"/>
    <d v="2016-12-29T00:00:00"/>
    <x v="8"/>
    <n v="5011577"/>
    <m/>
    <m/>
  </r>
  <r>
    <s v="COUNTY"/>
    <x v="177"/>
    <s v="899155"/>
    <n v="130.65"/>
    <n v="130.65"/>
    <x v="4"/>
    <d v="2016-12-29T00:00:00"/>
    <x v="8"/>
    <n v="5011605"/>
    <m/>
    <m/>
  </r>
  <r>
    <s v="COUNTY"/>
    <x v="177"/>
    <s v="899160"/>
    <n v="507.84"/>
    <n v="507.84"/>
    <x v="4"/>
    <d v="2016-12-29T00:00:00"/>
    <x v="8"/>
    <n v="5016742"/>
    <m/>
    <m/>
  </r>
  <r>
    <s v="COUNTY"/>
    <x v="177"/>
    <s v="899162"/>
    <n v="130.65"/>
    <n v="130.65"/>
    <x v="4"/>
    <d v="2016-12-29T00:00:00"/>
    <x v="8"/>
    <n v="5011579"/>
    <m/>
    <m/>
  </r>
  <r>
    <s v="COUNTY"/>
    <x v="177"/>
    <s v="899165"/>
    <n v="304.49"/>
    <n v="304.49"/>
    <x v="4"/>
    <d v="2016-12-29T00:00:00"/>
    <x v="8"/>
    <n v="5732040"/>
    <m/>
    <m/>
  </r>
  <r>
    <s v="COUNTY"/>
    <x v="177"/>
    <s v="899179"/>
    <n v="42.14"/>
    <n v="42.14"/>
    <x v="4"/>
    <d v="2016-12-30T00:00:00"/>
    <x v="8"/>
    <n v="5777930"/>
    <m/>
    <m/>
  </r>
  <r>
    <s v="COUNTY"/>
    <x v="177"/>
    <s v="899181"/>
    <n v="48.47"/>
    <n v="48.47"/>
    <x v="4"/>
    <d v="2016-12-30T00:00:00"/>
    <x v="8"/>
    <n v="5013420"/>
    <m/>
    <m/>
  </r>
  <r>
    <s v="COUNTY"/>
    <x v="177"/>
    <s v="899183"/>
    <n v="59"/>
    <n v="59"/>
    <x v="4"/>
    <d v="2016-12-30T00:00:00"/>
    <x v="8"/>
    <n v="5011581"/>
    <m/>
    <m/>
  </r>
  <r>
    <s v="COUNTY"/>
    <x v="177"/>
    <s v="899186"/>
    <n v="651.12"/>
    <n v="651.12"/>
    <x v="4"/>
    <d v="2016-12-30T00:00:00"/>
    <x v="8"/>
    <n v="5011614"/>
    <m/>
    <m/>
  </r>
  <r>
    <s v="COUNTY"/>
    <x v="177"/>
    <s v="899189"/>
    <n v="99.04"/>
    <n v="99.04"/>
    <x v="4"/>
    <d v="2016-12-30T00:00:00"/>
    <x v="8"/>
    <n v="5011575"/>
    <m/>
    <m/>
  </r>
  <r>
    <s v="COUNTY"/>
    <x v="177"/>
    <s v="899192"/>
    <n v="244.44"/>
    <n v="244.44"/>
    <x v="4"/>
    <d v="2016-12-30T00:00:00"/>
    <x v="8"/>
    <n v="5011625"/>
    <m/>
    <m/>
  </r>
  <r>
    <s v="SpokCity"/>
    <x v="177"/>
    <s v="899901"/>
    <n v="380.35"/>
    <n v="380.35"/>
    <x v="4"/>
    <d v="2016-12-30T00:00:00"/>
    <x v="8"/>
    <n v="5011576"/>
    <m/>
    <m/>
  </r>
  <r>
    <s v="COUNTY"/>
    <x v="177"/>
    <s v="909540"/>
    <n v="123.59"/>
    <n v="123.59"/>
    <x v="4"/>
    <d v="2017-01-02T00:00:00"/>
    <x v="9"/>
    <n v="5011579"/>
    <m/>
    <m/>
  </r>
  <r>
    <s v="COUNTY"/>
    <x v="177"/>
    <s v="909542"/>
    <n v="254.76"/>
    <n v="254.76"/>
    <x v="4"/>
    <d v="2017-01-02T00:00:00"/>
    <x v="9"/>
    <n v="5759740"/>
    <m/>
    <m/>
  </r>
  <r>
    <s v="COUNTY"/>
    <x v="177"/>
    <s v="909545"/>
    <n v="338.24"/>
    <n v="338.24"/>
    <x v="4"/>
    <d v="2017-01-02T00:00:00"/>
    <x v="9"/>
    <n v="5011572"/>
    <m/>
    <m/>
  </r>
  <r>
    <s v="COUNTY"/>
    <x v="177"/>
    <s v="909548"/>
    <n v="466.16"/>
    <n v="466.16"/>
    <x v="4"/>
    <d v="2017-01-02T00:00:00"/>
    <x v="9"/>
    <n v="5011577"/>
    <m/>
    <m/>
  </r>
  <r>
    <s v="COUNTY"/>
    <x v="177"/>
    <s v="912707"/>
    <n v="164.78"/>
    <n v="164.78"/>
    <x v="4"/>
    <d v="2017-01-02T00:00:00"/>
    <x v="9"/>
    <n v="5011582"/>
    <m/>
    <m/>
  </r>
  <r>
    <s v="COUNTY"/>
    <x v="177"/>
    <s v="909551"/>
    <n v="253.68"/>
    <n v="253.68"/>
    <x v="4"/>
    <d v="2017-01-03T00:00:00"/>
    <x v="9"/>
    <n v="5732040"/>
    <m/>
    <m/>
  </r>
  <r>
    <s v="COUNTY"/>
    <x v="177"/>
    <s v="909562"/>
    <n v="16.59"/>
    <n v="16.59"/>
    <x v="4"/>
    <d v="2017-01-03T00:00:00"/>
    <x v="9"/>
    <n v="5749570"/>
    <m/>
    <m/>
  </r>
  <r>
    <s v="COUNTY"/>
    <x v="177"/>
    <s v="909565"/>
    <n v="473.75"/>
    <n v="473.75"/>
    <x v="4"/>
    <d v="2017-01-03T00:00:00"/>
    <x v="9"/>
    <n v="5011614"/>
    <m/>
    <m/>
  </r>
  <r>
    <s v="COUNTY"/>
    <x v="177"/>
    <s v="909578"/>
    <n v="55.29"/>
    <n v="55.29"/>
    <x v="4"/>
    <d v="2017-01-04T00:00:00"/>
    <x v="9"/>
    <n v="5011581"/>
    <m/>
    <m/>
  </r>
  <r>
    <s v="COUNTY"/>
    <x v="177"/>
    <s v="909580"/>
    <n v="94.32"/>
    <n v="94.32"/>
    <x v="4"/>
    <d v="2017-01-04T00:00:00"/>
    <x v="9"/>
    <n v="5777930"/>
    <m/>
    <m/>
  </r>
  <r>
    <s v="SpokCity"/>
    <x v="177"/>
    <s v="909582"/>
    <n v="36.86"/>
    <n v="36.86"/>
    <x v="4"/>
    <d v="2017-01-04T00:00:00"/>
    <x v="9"/>
    <n v="5011580"/>
    <m/>
    <m/>
  </r>
  <r>
    <s v="COUNTY"/>
    <x v="177"/>
    <s v="909584"/>
    <n v="16.59"/>
    <n v="16.59"/>
    <x v="4"/>
    <d v="2017-01-04T00:00:00"/>
    <x v="9"/>
    <n v="5749230"/>
    <m/>
    <m/>
  </r>
  <r>
    <s v="COUNTY"/>
    <x v="177"/>
    <s v="909588"/>
    <n v="72.63"/>
    <n v="72.63"/>
    <x v="4"/>
    <d v="2017-01-05T00:00:00"/>
    <x v="9"/>
    <n v="5011605"/>
    <m/>
    <m/>
  </r>
  <r>
    <s v="COUNTY"/>
    <x v="177"/>
    <s v="909594"/>
    <n v="80.22"/>
    <n v="80.22"/>
    <x v="4"/>
    <d v="2017-01-05T00:00:00"/>
    <x v="9"/>
    <n v="5777930"/>
    <m/>
    <m/>
  </r>
  <r>
    <s v="COUNTY"/>
    <x v="177"/>
    <s v="909596"/>
    <n v="114.91"/>
    <n v="114.91"/>
    <x v="4"/>
    <d v="2017-01-05T00:00:00"/>
    <x v="9"/>
    <n v="5011579"/>
    <m/>
    <m/>
  </r>
  <r>
    <s v="SpokCity"/>
    <x v="177"/>
    <s v="909598"/>
    <n v="49.87"/>
    <n v="49.87"/>
    <x v="4"/>
    <d v="2017-01-05T00:00:00"/>
    <x v="9"/>
    <n v="5011587"/>
    <m/>
    <m/>
  </r>
  <r>
    <s v="COUNTY"/>
    <x v="177"/>
    <s v="909601"/>
    <n v="205.98"/>
    <n v="205.98"/>
    <x v="4"/>
    <d v="2017-01-05T00:00:00"/>
    <x v="9"/>
    <n v="5011572"/>
    <m/>
    <m/>
  </r>
  <r>
    <s v="COUNTY"/>
    <x v="177"/>
    <s v="909604"/>
    <n v="397.86"/>
    <n v="397.86"/>
    <x v="4"/>
    <d v="2017-01-05T00:00:00"/>
    <x v="9"/>
    <n v="5011577"/>
    <m/>
    <m/>
  </r>
  <r>
    <s v="COUNTY"/>
    <x v="177"/>
    <s v="909611"/>
    <n v="22.77"/>
    <n v="22.77"/>
    <x v="4"/>
    <d v="2017-01-06T00:00:00"/>
    <x v="9"/>
    <n v="5708310"/>
    <m/>
    <m/>
  </r>
  <r>
    <s v="COUNTY"/>
    <x v="177"/>
    <s v="909613"/>
    <n v="105.16"/>
    <n v="105.16"/>
    <x v="4"/>
    <d v="2017-01-06T00:00:00"/>
    <x v="9"/>
    <n v="5011584"/>
    <m/>
    <m/>
  </r>
  <r>
    <s v="COUNTY"/>
    <x v="177"/>
    <s v="909615"/>
    <n v="20.6"/>
    <n v="20.6"/>
    <x v="4"/>
    <d v="2017-01-06T00:00:00"/>
    <x v="9"/>
    <n v="5013420"/>
    <m/>
    <m/>
  </r>
  <r>
    <s v="COUNTY"/>
    <x v="177"/>
    <s v="909617"/>
    <n v="53.12"/>
    <n v="53.12"/>
    <x v="4"/>
    <d v="2017-01-06T00:00:00"/>
    <x v="9"/>
    <n v="5777930"/>
    <m/>
    <m/>
  </r>
  <r>
    <s v="COUNTY"/>
    <x v="177"/>
    <s v="909626"/>
    <n v="239.59"/>
    <n v="239.59"/>
    <x v="4"/>
    <d v="2017-01-06T00:00:00"/>
    <x v="9"/>
    <n v="5014191"/>
    <m/>
    <m/>
  </r>
  <r>
    <s v="COUNTY"/>
    <x v="177"/>
    <s v="909629"/>
    <n v="106.24"/>
    <n v="106.24"/>
    <x v="4"/>
    <d v="2017-01-06T00:00:00"/>
    <x v="9"/>
    <n v="5011575"/>
    <m/>
    <m/>
  </r>
  <r>
    <s v="AWH"/>
    <x v="177"/>
    <s v="909632"/>
    <n v="377.27"/>
    <n v="377.27"/>
    <x v="4"/>
    <d v="2017-01-06T00:00:00"/>
    <x v="9"/>
    <n v="5011595"/>
    <m/>
    <m/>
  </r>
  <r>
    <s v="COUNTY"/>
    <x v="177"/>
    <s v="909643"/>
    <n v="174.54"/>
    <n v="174.54"/>
    <x v="4"/>
    <d v="2017-01-09T00:00:00"/>
    <x v="9"/>
    <n v="5011582"/>
    <m/>
    <m/>
  </r>
  <r>
    <s v="COUNTY"/>
    <x v="177"/>
    <s v="909645"/>
    <n v="91.06"/>
    <n v="91.06"/>
    <x v="4"/>
    <d v="2017-01-09T00:00:00"/>
    <x v="9"/>
    <n v="5777930"/>
    <m/>
    <m/>
  </r>
  <r>
    <s v="COUNTY"/>
    <x v="177"/>
    <s v="909647"/>
    <n v="89.98"/>
    <n v="89.98"/>
    <x v="4"/>
    <d v="2017-01-09T00:00:00"/>
    <x v="9"/>
    <n v="5011581"/>
    <m/>
    <m/>
  </r>
  <r>
    <s v="COUNTY"/>
    <x v="177"/>
    <s v="909649"/>
    <n v="134.43"/>
    <n v="134.43"/>
    <x v="4"/>
    <d v="2017-01-09T00:00:00"/>
    <x v="9"/>
    <n v="5011579"/>
    <m/>
    <m/>
  </r>
  <r>
    <s v="COUNTY"/>
    <x v="177"/>
    <s v="909654"/>
    <n v="563.73"/>
    <n v="563.73"/>
    <x v="4"/>
    <d v="2017-01-09T00:00:00"/>
    <x v="9"/>
    <n v="5011614"/>
    <m/>
    <m/>
  </r>
  <r>
    <s v="COUNTY"/>
    <x v="177"/>
    <s v="909656"/>
    <n v="449.9"/>
    <n v="449.9"/>
    <x v="4"/>
    <d v="2017-01-09T00:00:00"/>
    <x v="9"/>
    <n v="5759740"/>
    <m/>
    <m/>
  </r>
  <r>
    <s v="SpokCity"/>
    <x v="177"/>
    <s v="909658"/>
    <n v="169.12"/>
    <n v="169.12"/>
    <x v="4"/>
    <d v="2017-01-09T00:00:00"/>
    <x v="9"/>
    <n v="5011576"/>
    <m/>
    <m/>
  </r>
  <r>
    <s v="COUNTY"/>
    <x v="177"/>
    <s v="909661"/>
    <n v="285.12"/>
    <n v="285.12"/>
    <x v="4"/>
    <d v="2017-01-09T00:00:00"/>
    <x v="9"/>
    <n v="5011572"/>
    <m/>
    <m/>
  </r>
  <r>
    <s v="COUNTY"/>
    <x v="177"/>
    <s v="909664"/>
    <n v="443.4"/>
    <n v="443.4"/>
    <x v="4"/>
    <d v="2017-01-09T00:00:00"/>
    <x v="9"/>
    <n v="5011577"/>
    <m/>
    <m/>
  </r>
  <r>
    <s v="SpokCity"/>
    <x v="177"/>
    <s v="909666"/>
    <n v="33.61"/>
    <n v="33.61"/>
    <x v="4"/>
    <d v="2017-01-09T00:00:00"/>
    <x v="9"/>
    <n v="5011587"/>
    <m/>
    <m/>
  </r>
  <r>
    <s v="COUNTY"/>
    <x v="177"/>
    <s v="909685"/>
    <n v="178.88"/>
    <n v="178.88"/>
    <x v="4"/>
    <d v="2017-01-10T00:00:00"/>
    <x v="9"/>
    <n v="5708310"/>
    <m/>
    <m/>
  </r>
  <r>
    <s v="COUNTY"/>
    <x v="177"/>
    <s v="909691"/>
    <n v="405.45"/>
    <n v="405.45"/>
    <x v="4"/>
    <d v="2017-01-10T00:00:00"/>
    <x v="9"/>
    <n v="5732040"/>
    <m/>
    <m/>
  </r>
  <r>
    <s v="COUNTY"/>
    <x v="177"/>
    <s v="909696"/>
    <n v="251.51"/>
    <n v="251.51"/>
    <x v="4"/>
    <d v="2017-01-10T00:00:00"/>
    <x v="9"/>
    <n v="5011625"/>
    <m/>
    <m/>
  </r>
  <r>
    <s v="COUNTY"/>
    <x v="177"/>
    <s v="909971"/>
    <n v="1489.55"/>
    <n v="1489.55"/>
    <x v="4"/>
    <d v="2017-01-10T00:00:00"/>
    <x v="9"/>
    <n v="5011614"/>
    <m/>
    <m/>
  </r>
  <r>
    <s v="COUNTY"/>
    <x v="177"/>
    <s v="909670"/>
    <n v="31.44"/>
    <n v="31.44"/>
    <x v="4"/>
    <d v="2017-01-11T00:00:00"/>
    <x v="9"/>
    <n v="5011581"/>
    <m/>
    <m/>
  </r>
  <r>
    <s v="COUNTY"/>
    <x v="177"/>
    <s v="909673"/>
    <n v="126.84"/>
    <n v="126.84"/>
    <x v="4"/>
    <d v="2017-01-11T00:00:00"/>
    <x v="9"/>
    <n v="5729870"/>
    <m/>
    <m/>
  </r>
  <r>
    <s v="COUNTY"/>
    <x v="177"/>
    <s v="909676"/>
    <n v="67.209999999999994"/>
    <n v="67.209999999999994"/>
    <x v="4"/>
    <d v="2017-01-11T00:00:00"/>
    <x v="9"/>
    <n v="5777930"/>
    <m/>
    <m/>
  </r>
  <r>
    <s v="COUNTY"/>
    <x v="177"/>
    <s v="909678"/>
    <n v="131.18"/>
    <n v="131.18"/>
    <x v="4"/>
    <d v="2017-01-11T00:00:00"/>
    <x v="9"/>
    <n v="5011573"/>
    <m/>
    <m/>
  </r>
  <r>
    <s v="COUNTY"/>
    <x v="177"/>
    <s v="909706"/>
    <n v="92.15"/>
    <n v="92.15"/>
    <x v="4"/>
    <d v="2017-01-11T00:00:00"/>
    <x v="9"/>
    <n v="5749230"/>
    <m/>
    <m/>
  </r>
  <r>
    <s v="COUNTY"/>
    <x v="177"/>
    <s v="909708"/>
    <n v="250.43"/>
    <n v="250.43"/>
    <x v="4"/>
    <d v="2017-01-11T00:00:00"/>
    <x v="9"/>
    <n v="5011604"/>
    <m/>
    <m/>
  </r>
  <r>
    <s v="COUNTY"/>
    <x v="177"/>
    <s v="909717"/>
    <n v="122.5"/>
    <n v="122.5"/>
    <x v="4"/>
    <d v="2017-01-12T00:00:00"/>
    <x v="9"/>
    <n v="5011571"/>
    <m/>
    <m/>
  </r>
  <r>
    <s v="COUNTY"/>
    <x v="177"/>
    <s v="909722"/>
    <n v="184.3"/>
    <n v="184.3"/>
    <x v="4"/>
    <d v="2017-01-12T00:00:00"/>
    <x v="9"/>
    <n v="5011572"/>
    <m/>
    <m/>
  </r>
  <r>
    <s v="COUNTY"/>
    <x v="177"/>
    <s v="909725"/>
    <n v="74.8"/>
    <n v="74.8"/>
    <x v="4"/>
    <d v="2017-01-12T00:00:00"/>
    <x v="9"/>
    <n v="5708310"/>
    <m/>
    <m/>
  </r>
  <r>
    <s v="COUNTY"/>
    <x v="177"/>
    <s v="909728"/>
    <n v="357.75"/>
    <n v="357.75"/>
    <x v="4"/>
    <d v="2017-01-12T00:00:00"/>
    <x v="9"/>
    <n v="5011577"/>
    <m/>
    <m/>
  </r>
  <r>
    <s v="COUNTY"/>
    <x v="177"/>
    <s v="912610"/>
    <n v="44.45"/>
    <n v="44.45"/>
    <x v="4"/>
    <d v="2017-01-13T00:00:00"/>
    <x v="9"/>
    <n v="5013420"/>
    <m/>
    <m/>
  </r>
  <r>
    <s v="COUNTY"/>
    <x v="177"/>
    <s v="912627"/>
    <n v="123.59"/>
    <n v="123.59"/>
    <x v="4"/>
    <d v="2017-01-13T00:00:00"/>
    <x v="9"/>
    <n v="5777930"/>
    <m/>
    <m/>
  </r>
  <r>
    <s v="COUNTY"/>
    <x v="177"/>
    <s v="912647"/>
    <n v="133.34"/>
    <n v="133.34"/>
    <x v="4"/>
    <d v="2017-01-13T00:00:00"/>
    <x v="9"/>
    <n v="5011605"/>
    <m/>
    <m/>
  </r>
  <r>
    <s v="COUNTY"/>
    <x v="177"/>
    <s v="912652"/>
    <n v="68.3"/>
    <n v="68.3"/>
    <x v="4"/>
    <d v="2017-01-13T00:00:00"/>
    <x v="9"/>
    <n v="5763970"/>
    <m/>
    <m/>
  </r>
  <r>
    <s v="COUNTY"/>
    <x v="177"/>
    <s v="912663"/>
    <n v="100.82"/>
    <n v="100.82"/>
    <x v="4"/>
    <d v="2017-01-13T00:00:00"/>
    <x v="9"/>
    <n v="5011575"/>
    <m/>
    <m/>
  </r>
  <r>
    <s v="COUNTY"/>
    <x v="177"/>
    <s v="912666"/>
    <n v="549.64"/>
    <n v="549.64"/>
    <x v="4"/>
    <d v="2017-01-13T00:00:00"/>
    <x v="9"/>
    <n v="5011614"/>
    <m/>
    <m/>
  </r>
  <r>
    <s v="COUNTY"/>
    <x v="177"/>
    <s v="912671"/>
    <n v="155.03"/>
    <n v="155.03"/>
    <x v="4"/>
    <d v="2017-01-13T00:00:00"/>
    <x v="9"/>
    <n v="5768280"/>
    <m/>
    <m/>
  </r>
  <r>
    <s v="AWH"/>
    <x v="177"/>
    <s v="912686"/>
    <n v="964.85"/>
    <n v="964.85"/>
    <x v="4"/>
    <d v="2017-01-16T00:00:00"/>
    <x v="9"/>
    <n v="5012682"/>
    <m/>
    <m/>
  </r>
  <r>
    <s v="COUNTY"/>
    <x v="177"/>
    <s v="912689"/>
    <n v="183.21"/>
    <n v="183.21"/>
    <x v="4"/>
    <d v="2017-01-16T00:00:00"/>
    <x v="9"/>
    <n v="5011582"/>
    <m/>
    <m/>
  </r>
  <r>
    <s v="COUNTY"/>
    <x v="177"/>
    <s v="912696"/>
    <n v="162.62"/>
    <n v="162.62"/>
    <x v="4"/>
    <d v="2017-01-16T00:00:00"/>
    <x v="9"/>
    <n v="5011581"/>
    <m/>
    <m/>
  </r>
  <r>
    <s v="COUNTY"/>
    <x v="177"/>
    <s v="912698"/>
    <n v="277.52999999999997"/>
    <n v="277.52999999999997"/>
    <x v="4"/>
    <d v="2017-01-16T00:00:00"/>
    <x v="9"/>
    <n v="5011579"/>
    <m/>
    <m/>
  </r>
  <r>
    <s v="COUNTY"/>
    <x v="177"/>
    <s v="912709"/>
    <n v="125.76"/>
    <n v="125.76"/>
    <x v="4"/>
    <d v="2017-01-16T00:00:00"/>
    <x v="9"/>
    <n v="5777930"/>
    <m/>
    <m/>
  </r>
  <r>
    <s v="COUNTY"/>
    <x v="177"/>
    <s v="912714"/>
    <n v="243.92"/>
    <n v="243.92"/>
    <x v="4"/>
    <d v="2017-01-16T00:00:00"/>
    <x v="9"/>
    <n v="5011572"/>
    <m/>
    <m/>
  </r>
  <r>
    <s v="COUNTY"/>
    <x v="177"/>
    <s v="912745"/>
    <n v="388.11"/>
    <n v="388.11"/>
    <x v="4"/>
    <d v="2017-01-16T00:00:00"/>
    <x v="9"/>
    <n v="5011577"/>
    <m/>
    <m/>
  </r>
  <r>
    <s v="COUNTY"/>
    <x v="177"/>
    <s v="912747"/>
    <n v="249.34"/>
    <n v="249.34"/>
    <x v="4"/>
    <d v="2017-01-16T00:00:00"/>
    <x v="9"/>
    <n v="5759740"/>
    <m/>
    <m/>
  </r>
  <r>
    <s v="SpokCity"/>
    <x v="177"/>
    <s v="912749"/>
    <n v="53.12"/>
    <n v="53.12"/>
    <x v="4"/>
    <d v="2017-01-16T00:00:00"/>
    <x v="9"/>
    <n v="5011587"/>
    <m/>
    <m/>
  </r>
  <r>
    <s v="COUNTY"/>
    <x v="177"/>
    <s v="912761"/>
    <n v="88.9"/>
    <n v="88.9"/>
    <x v="4"/>
    <d v="2017-01-17T00:00:00"/>
    <x v="9"/>
    <n v="5708310"/>
    <m/>
    <m/>
  </r>
  <r>
    <s v="COUNTY"/>
    <x v="177"/>
    <s v="912764"/>
    <n v="350.16"/>
    <n v="350.16"/>
    <x v="4"/>
    <d v="2017-01-17T00:00:00"/>
    <x v="9"/>
    <n v="5732040"/>
    <m/>
    <m/>
  </r>
  <r>
    <s v="AWH"/>
    <x v="177"/>
    <s v="912767"/>
    <n v="482.42"/>
    <n v="482.42"/>
    <x v="4"/>
    <d v="2017-01-17T00:00:00"/>
    <x v="9"/>
    <n v="5011595"/>
    <m/>
    <m/>
  </r>
  <r>
    <s v="COUNTY"/>
    <x v="177"/>
    <s v="912778"/>
    <n v="466.16"/>
    <n v="466.16"/>
    <x v="4"/>
    <d v="2017-01-17T00:00:00"/>
    <x v="9"/>
    <n v="5011614"/>
    <m/>
    <m/>
  </r>
  <r>
    <s v="COUNTY"/>
    <x v="177"/>
    <s v="912781"/>
    <n v="100.82"/>
    <n v="100.82"/>
    <x v="4"/>
    <d v="2017-01-17T00:00:00"/>
    <x v="9"/>
    <n v="5016742"/>
    <m/>
    <m/>
  </r>
  <r>
    <s v="COUNTY"/>
    <x v="177"/>
    <s v="912877"/>
    <n v="56.37"/>
    <n v="56.37"/>
    <x v="4"/>
    <d v="2017-01-18T00:00:00"/>
    <x v="9"/>
    <n v="5777930"/>
    <m/>
    <m/>
  </r>
  <r>
    <s v="SpokCity"/>
    <x v="177"/>
    <s v="912887"/>
    <n v="126.84"/>
    <n v="126.84"/>
    <x v="4"/>
    <d v="2017-01-18T00:00:00"/>
    <x v="9"/>
    <n v="5011580"/>
    <m/>
    <m/>
  </r>
  <r>
    <s v="SpokCity"/>
    <x v="177"/>
    <s v="912890"/>
    <n v="135.51"/>
    <n v="135.51"/>
    <x v="4"/>
    <d v="2017-01-18T00:00:00"/>
    <x v="9"/>
    <n v="5011576"/>
    <m/>
    <m/>
  </r>
  <r>
    <s v="COUNTY"/>
    <x v="177"/>
    <s v="913106"/>
    <n v="50.95"/>
    <n v="50.95"/>
    <x v="4"/>
    <d v="2017-01-18T00:00:00"/>
    <x v="9"/>
    <n v="5749230"/>
    <m/>
    <m/>
  </r>
  <r>
    <s v="COUNTY"/>
    <x v="177"/>
    <s v="913109"/>
    <n v="155.03"/>
    <n v="155.03"/>
    <x v="4"/>
    <d v="2017-01-18T00:00:00"/>
    <x v="9"/>
    <n v="5011584"/>
    <m/>
    <m/>
  </r>
  <r>
    <s v="COUNTY"/>
    <x v="177"/>
    <s v="913876"/>
    <n v="398.95"/>
    <n v="398.95"/>
    <x v="4"/>
    <d v="2017-01-18T00:00:00"/>
    <x v="9"/>
    <n v="5016742"/>
    <m/>
    <m/>
  </r>
  <r>
    <s v="COUNTY"/>
    <x v="177"/>
    <s v="913192"/>
    <n v="127.92"/>
    <n v="127.92"/>
    <x v="4"/>
    <d v="2017-01-19T00:00:00"/>
    <x v="9"/>
    <n v="5708310"/>
    <m/>
    <m/>
  </r>
  <r>
    <s v="COUNTY"/>
    <x v="177"/>
    <s v="913198"/>
    <n v="139.85"/>
    <n v="139.85"/>
    <x v="4"/>
    <d v="2017-01-19T00:00:00"/>
    <x v="9"/>
    <n v="5749570"/>
    <m/>
    <m/>
  </r>
  <r>
    <s v="COUNTY"/>
    <x v="177"/>
    <s v="913201"/>
    <n v="355.58"/>
    <n v="355.58"/>
    <x v="4"/>
    <d v="2017-01-19T00:00:00"/>
    <x v="9"/>
    <n v="5011577"/>
    <m/>
    <m/>
  </r>
  <r>
    <s v="COUNTY"/>
    <x v="177"/>
    <s v="913216"/>
    <n v="233.08"/>
    <n v="233.08"/>
    <x v="4"/>
    <d v="2017-01-19T00:00:00"/>
    <x v="9"/>
    <n v="5011572"/>
    <m/>
    <m/>
  </r>
  <r>
    <s v="SpokCity"/>
    <x v="177"/>
    <s v="913221"/>
    <n v="85.64"/>
    <n v="85.64"/>
    <x v="4"/>
    <d v="2017-01-19T00:00:00"/>
    <x v="9"/>
    <n v="5011587"/>
    <m/>
    <m/>
  </r>
  <r>
    <s v="COUNTY"/>
    <x v="177"/>
    <s v="913227"/>
    <n v="114.91"/>
    <n v="114.91"/>
    <x v="4"/>
    <d v="2017-01-19T00:00:00"/>
    <x v="9"/>
    <n v="5011579"/>
    <m/>
    <m/>
  </r>
  <r>
    <s v="COUNTY"/>
    <x v="177"/>
    <s v="913283"/>
    <n v="47.7"/>
    <n v="47.7"/>
    <x v="4"/>
    <d v="2017-01-20T00:00:00"/>
    <x v="9"/>
    <n v="5777930"/>
    <m/>
    <m/>
  </r>
  <r>
    <s v="COUNTY"/>
    <x v="177"/>
    <s v="913286"/>
    <n v="55.29"/>
    <n v="55.29"/>
    <x v="4"/>
    <d v="2017-01-20T00:00:00"/>
    <x v="9"/>
    <n v="5011575"/>
    <m/>
    <m/>
  </r>
  <r>
    <s v="COUNTY"/>
    <x v="177"/>
    <s v="913301"/>
    <n v="207.06"/>
    <n v="207.06"/>
    <x v="4"/>
    <d v="2017-01-20T00:00:00"/>
    <x v="9"/>
    <n v="5011581"/>
    <m/>
    <m/>
  </r>
  <r>
    <s v="COUNTY"/>
    <x v="177"/>
    <s v="913303"/>
    <n v="49.87"/>
    <n v="49.87"/>
    <x v="4"/>
    <d v="2017-01-20T00:00:00"/>
    <x v="9"/>
    <n v="5013420"/>
    <m/>
    <m/>
  </r>
  <r>
    <s v="COUNTY"/>
    <x v="177"/>
    <s v="913323"/>
    <n v="208.15"/>
    <n v="208.15"/>
    <x v="4"/>
    <d v="2017-01-23T00:00:00"/>
    <x v="9"/>
    <n v="5011572"/>
    <m/>
    <m/>
  </r>
  <r>
    <s v="COUNTY"/>
    <x v="177"/>
    <s v="913379"/>
    <n v="153.94"/>
    <n v="153.94"/>
    <x v="4"/>
    <d v="2017-01-23T00:00:00"/>
    <x v="9"/>
    <n v="5011579"/>
    <m/>
    <m/>
  </r>
  <r>
    <s v="COUNTY"/>
    <x v="177"/>
    <s v="913381"/>
    <n v="342.58"/>
    <n v="342.58"/>
    <x v="4"/>
    <d v="2017-01-23T00:00:00"/>
    <x v="9"/>
    <n v="5759740"/>
    <m/>
    <m/>
  </r>
  <r>
    <s v="COUNTY"/>
    <x v="177"/>
    <s v="913891"/>
    <n v="170.2"/>
    <n v="170.2"/>
    <x v="4"/>
    <d v="2017-01-23T00:00:00"/>
    <x v="9"/>
    <n v="5011582"/>
    <m/>
    <m/>
  </r>
  <r>
    <s v="COUNTY"/>
    <x v="177"/>
    <s v="913894"/>
    <n v="278.61"/>
    <n v="278.61"/>
    <x v="4"/>
    <d v="2017-01-23T00:00:00"/>
    <x v="9"/>
    <n v="5011625"/>
    <m/>
    <m/>
  </r>
  <r>
    <s v="COUNTY"/>
    <x v="177"/>
    <s v="916483"/>
    <n v="428.22"/>
    <n v="428.22"/>
    <x v="4"/>
    <d v="2017-01-23T00:00:00"/>
    <x v="9"/>
    <n v="5011577"/>
    <m/>
    <m/>
  </r>
  <r>
    <s v="COUNTY"/>
    <x v="177"/>
    <s v="913913"/>
    <n v="153.94"/>
    <n v="153.94"/>
    <x v="4"/>
    <d v="2017-01-24T00:00:00"/>
    <x v="9"/>
    <n v="5708310"/>
    <m/>
    <m/>
  </r>
  <r>
    <s v="COUNTY"/>
    <x v="177"/>
    <s v="913916"/>
    <n v="268.86"/>
    <n v="268.86"/>
    <x v="4"/>
    <d v="2017-01-24T00:00:00"/>
    <x v="9"/>
    <n v="5014191"/>
    <m/>
    <m/>
  </r>
  <r>
    <s v="COUNTY"/>
    <x v="177"/>
    <s v="913919"/>
    <n v="152.86000000000001"/>
    <n v="152.86000000000001"/>
    <x v="4"/>
    <d v="2017-01-24T00:00:00"/>
    <x v="9"/>
    <n v="5777930"/>
    <m/>
    <m/>
  </r>
  <r>
    <s v="COUNTY"/>
    <x v="177"/>
    <s v="913922"/>
    <n v="189.72"/>
    <n v="189.72"/>
    <x v="4"/>
    <d v="2017-01-24T00:00:00"/>
    <x v="9"/>
    <n v="5729870"/>
    <m/>
    <m/>
  </r>
  <r>
    <s v="COUNTY"/>
    <x v="177"/>
    <s v="913925"/>
    <n v="511.7"/>
    <n v="511.7"/>
    <x v="4"/>
    <d v="2017-01-24T00:00:00"/>
    <x v="9"/>
    <n v="5732040"/>
    <m/>
    <m/>
  </r>
  <r>
    <s v="COUNTY"/>
    <x v="177"/>
    <s v="913929"/>
    <n v="124.67"/>
    <n v="124.67"/>
    <x v="4"/>
    <d v="2017-01-24T00:00:00"/>
    <x v="9"/>
    <n v="5011605"/>
    <m/>
    <m/>
  </r>
  <r>
    <s v="COUNTY"/>
    <x v="177"/>
    <s v="913932"/>
    <n v="973.52"/>
    <n v="973.52"/>
    <x v="4"/>
    <d v="2017-01-24T00:00:00"/>
    <x v="9"/>
    <n v="5011614"/>
    <m/>
    <m/>
  </r>
  <r>
    <s v="COUNTY"/>
    <x v="177"/>
    <s v="913941"/>
    <n v="174.54"/>
    <n v="174.54"/>
    <x v="4"/>
    <d v="2017-01-25T00:00:00"/>
    <x v="9"/>
    <n v="5011581"/>
    <m/>
    <m/>
  </r>
  <r>
    <s v="SpokCity"/>
    <x v="177"/>
    <s v="913949"/>
    <n v="52.04"/>
    <n v="52.04"/>
    <x v="4"/>
    <d v="2017-01-25T00:00:00"/>
    <x v="9"/>
    <n v="5011587"/>
    <m/>
    <m/>
  </r>
  <r>
    <s v="COUNTY"/>
    <x v="177"/>
    <s v="913951"/>
    <n v="98.65"/>
    <n v="98.65"/>
    <x v="4"/>
    <d v="2017-01-25T00:00:00"/>
    <x v="9"/>
    <n v="5777930"/>
    <m/>
    <m/>
  </r>
  <r>
    <s v="COUNTY"/>
    <x v="177"/>
    <s v="913953"/>
    <n v="47.7"/>
    <n v="47.7"/>
    <x v="4"/>
    <d v="2017-01-25T00:00:00"/>
    <x v="9"/>
    <n v="5749230"/>
    <m/>
    <m/>
  </r>
  <r>
    <s v="COUNTY"/>
    <x v="177"/>
    <s v="913957"/>
    <n v="324.14999999999998"/>
    <n v="324.14999999999998"/>
    <x v="4"/>
    <d v="2017-01-25T00:00:00"/>
    <x v="9"/>
    <n v="5011604"/>
    <m/>
    <m/>
  </r>
  <r>
    <s v="COUNTY"/>
    <x v="177"/>
    <s v="914192"/>
    <n v="113.83"/>
    <n v="113.83"/>
    <x v="4"/>
    <d v="2017-01-26T00:00:00"/>
    <x v="9"/>
    <n v="5708310"/>
    <m/>
    <m/>
  </r>
  <r>
    <s v="COUNTY"/>
    <x v="177"/>
    <s v="914195"/>
    <n v="196.22"/>
    <n v="196.22"/>
    <x v="4"/>
    <d v="2017-01-26T00:00:00"/>
    <x v="9"/>
    <n v="5011572"/>
    <m/>
    <m/>
  </r>
  <r>
    <s v="COUNTY"/>
    <x v="177"/>
    <s v="914198"/>
    <n v="315.47000000000003"/>
    <n v="315.47000000000003"/>
    <x v="4"/>
    <d v="2017-01-26T00:00:00"/>
    <x v="9"/>
    <n v="5011577"/>
    <m/>
    <m/>
  </r>
  <r>
    <s v="COUNTY"/>
    <x v="177"/>
    <s v="914208"/>
    <n v="92.15"/>
    <n v="92.15"/>
    <x v="4"/>
    <d v="2017-01-26T00:00:00"/>
    <x v="9"/>
    <n v="5011579"/>
    <m/>
    <m/>
  </r>
  <r>
    <s v="COUNTY"/>
    <x v="177"/>
    <s v="914230"/>
    <n v="238.5"/>
    <n v="238.5"/>
    <x v="4"/>
    <d v="2017-01-27T00:00:00"/>
    <x v="9"/>
    <n v="5777930"/>
    <m/>
    <m/>
  </r>
  <r>
    <s v="COUNTY"/>
    <x v="177"/>
    <s v="914233"/>
    <n v="139.85"/>
    <n v="139.85"/>
    <x v="4"/>
    <d v="2017-01-27T00:00:00"/>
    <x v="9"/>
    <n v="5011575"/>
    <m/>
    <m/>
  </r>
  <r>
    <s v="COUNTY"/>
    <x v="177"/>
    <s v="914240"/>
    <n v="822.83"/>
    <n v="822.83"/>
    <x v="4"/>
    <d v="2017-01-27T00:00:00"/>
    <x v="9"/>
    <n v="5011614"/>
    <m/>
    <m/>
  </r>
  <r>
    <s v="COUNTY"/>
    <x v="177"/>
    <s v="914242"/>
    <n v="26.02"/>
    <n v="26.02"/>
    <x v="4"/>
    <d v="2017-01-27T00:00:00"/>
    <x v="9"/>
    <n v="5013420"/>
    <m/>
    <m/>
  </r>
  <r>
    <s v="COUNTY"/>
    <x v="177"/>
    <s v="915188"/>
    <n v="196.22"/>
    <n v="196.22"/>
    <x v="4"/>
    <d v="2017-01-30T00:00:00"/>
    <x v="9"/>
    <n v="5011572"/>
    <m/>
    <m/>
  </r>
  <r>
    <s v="COUNTY"/>
    <x v="177"/>
    <s v="915193"/>
    <n v="466.16"/>
    <n v="466.16"/>
    <x v="4"/>
    <d v="2017-01-30T00:00:00"/>
    <x v="9"/>
    <n v="5011577"/>
    <m/>
    <m/>
  </r>
  <r>
    <s v="COUNTY"/>
    <x v="177"/>
    <s v="915195"/>
    <n v="321.98"/>
    <n v="321.98"/>
    <x v="4"/>
    <d v="2017-01-30T00:00:00"/>
    <x v="9"/>
    <n v="5759740"/>
    <m/>
    <m/>
  </r>
  <r>
    <s v="COUNTY"/>
    <x v="177"/>
    <s v="915197"/>
    <n v="76.97"/>
    <n v="76.97"/>
    <x v="4"/>
    <d v="2017-01-30T00:00:00"/>
    <x v="9"/>
    <n v="5763970"/>
    <m/>
    <m/>
  </r>
  <r>
    <s v="COUNTY"/>
    <x v="177"/>
    <s v="915199"/>
    <n v="153.94"/>
    <n v="153.94"/>
    <x v="4"/>
    <d v="2017-01-30T00:00:00"/>
    <x v="9"/>
    <n v="5011581"/>
    <m/>
    <m/>
  </r>
  <r>
    <s v="COUNTY"/>
    <x v="177"/>
    <s v="915201"/>
    <n v="88.9"/>
    <n v="88.9"/>
    <x v="4"/>
    <d v="2017-01-30T00:00:00"/>
    <x v="9"/>
    <n v="5011605"/>
    <m/>
    <m/>
  </r>
  <r>
    <s v="COUNTY"/>
    <x v="177"/>
    <s v="915210"/>
    <n v="171.29"/>
    <n v="171.29"/>
    <x v="4"/>
    <d v="2017-01-30T00:00:00"/>
    <x v="9"/>
    <n v="5011579"/>
    <m/>
    <m/>
  </r>
  <r>
    <s v="COUNTY"/>
    <x v="177"/>
    <s v="915213"/>
    <n v="357.75"/>
    <n v="357.75"/>
    <x v="4"/>
    <d v="2017-01-30T00:00:00"/>
    <x v="9"/>
    <n v="5016742"/>
    <m/>
    <m/>
  </r>
  <r>
    <s v="COUNTY"/>
    <x v="177"/>
    <s v="915216"/>
    <n v="202.73"/>
    <n v="202.73"/>
    <x v="4"/>
    <d v="2017-01-30T00:00:00"/>
    <x v="9"/>
    <n v="5011582"/>
    <m/>
    <m/>
  </r>
  <r>
    <s v="SpokCity"/>
    <x v="177"/>
    <s v="915218"/>
    <n v="130.09"/>
    <n v="130.09"/>
    <x v="4"/>
    <d v="2017-01-30T00:00:00"/>
    <x v="9"/>
    <n v="5011576"/>
    <m/>
    <m/>
  </r>
  <r>
    <s v="COUNTY"/>
    <x v="177"/>
    <s v="915753"/>
    <n v="126.43"/>
    <n v="126.43"/>
    <x v="4"/>
    <d v="2017-01-31T00:00:00"/>
    <x v="9"/>
    <n v="5011584"/>
    <m/>
    <m/>
  </r>
  <r>
    <s v="SpokCity"/>
    <x v="177"/>
    <s v="915754"/>
    <n v="-72.7"/>
    <n v="72.7"/>
    <x v="4"/>
    <d v="2017-01-31T00:00:00"/>
    <x v="9"/>
    <n v="5011587"/>
    <m/>
    <m/>
  </r>
  <r>
    <s v="COUNTY"/>
    <x v="177"/>
    <s v="915756"/>
    <n v="260.24"/>
    <n v="260.24"/>
    <x v="4"/>
    <d v="2017-01-31T00:00:00"/>
    <x v="9"/>
    <n v="5011625"/>
    <m/>
    <m/>
  </r>
  <r>
    <s v="COUNTY"/>
    <x v="177"/>
    <s v="916027"/>
    <n v="104.07"/>
    <n v="104.07"/>
    <x v="4"/>
    <d v="2017-01-31T00:00:00"/>
    <x v="9"/>
    <n v="5011584"/>
    <m/>
    <m/>
  </r>
  <r>
    <s v="COUNTY"/>
    <x v="177"/>
    <s v="916366"/>
    <n v="470.5"/>
    <n v="470.5"/>
    <x v="4"/>
    <d v="2017-01-31T00:00:00"/>
    <x v="9"/>
    <n v="5732040"/>
    <m/>
    <m/>
  </r>
  <r>
    <s v="COUNTY"/>
    <x v="177"/>
    <s v="916369"/>
    <n v="473.75"/>
    <n v="473.75"/>
    <x v="4"/>
    <d v="2017-01-31T00:00:00"/>
    <x v="9"/>
    <n v="5011614"/>
    <m/>
    <m/>
  </r>
  <r>
    <s v="COUNTY"/>
    <x v="177"/>
    <s v="916373"/>
    <n v="228.75"/>
    <n v="228.75"/>
    <x v="4"/>
    <d v="2017-01-31T00:00:00"/>
    <x v="9"/>
    <n v="5708310"/>
    <m/>
    <m/>
  </r>
  <r>
    <s v="AWH"/>
    <x v="177"/>
    <s v="918364"/>
    <n v="726.35"/>
    <n v="726.35"/>
    <x v="4"/>
    <d v="2017-02-01T00:00:00"/>
    <x v="10"/>
    <n v="5011595"/>
    <m/>
    <m/>
  </r>
  <r>
    <s v="COUNTY"/>
    <x v="177"/>
    <s v="918368"/>
    <n v="89.98"/>
    <n v="89.98"/>
    <x v="4"/>
    <d v="2017-02-01T00:00:00"/>
    <x v="10"/>
    <n v="5011598"/>
    <m/>
    <m/>
  </r>
  <r>
    <s v="COUNTY"/>
    <x v="177"/>
    <s v="918375"/>
    <n v="271.02999999999997"/>
    <n v="271.02999999999997"/>
    <x v="4"/>
    <d v="2017-02-01T00:00:00"/>
    <x v="10"/>
    <n v="5011625"/>
    <m/>
    <m/>
  </r>
  <r>
    <s v="COUNTY"/>
    <x v="177"/>
    <s v="918414"/>
    <n v="35.78"/>
    <n v="35.78"/>
    <x v="4"/>
    <d v="2017-02-01T00:00:00"/>
    <x v="10"/>
    <n v="5749230"/>
    <m/>
    <m/>
  </r>
  <r>
    <s v="COUNTY"/>
    <x v="177"/>
    <s v="918417"/>
    <n v="92.15"/>
    <n v="92.15"/>
    <x v="4"/>
    <d v="2017-02-01T00:00:00"/>
    <x v="10"/>
    <n v="5777930"/>
    <m/>
    <m/>
  </r>
  <r>
    <s v="SpokCity"/>
    <x v="177"/>
    <s v="918419"/>
    <n v="62.88"/>
    <n v="62.88"/>
    <x v="4"/>
    <d v="2017-02-01T00:00:00"/>
    <x v="10"/>
    <n v="5011580"/>
    <m/>
    <m/>
  </r>
  <r>
    <s v="COUNTY"/>
    <x v="177"/>
    <s v="918421"/>
    <n v="16.59"/>
    <n v="16.59"/>
    <x v="4"/>
    <d v="2017-02-01T00:00:00"/>
    <x v="10"/>
    <n v="5010592"/>
    <m/>
    <m/>
  </r>
  <r>
    <s v="SpokCity"/>
    <x v="177"/>
    <s v="918426"/>
    <n v="79.14"/>
    <n v="79.14"/>
    <x v="4"/>
    <d v="2017-02-01T00:00:00"/>
    <x v="10"/>
    <n v="5011587"/>
    <m/>
    <m/>
  </r>
  <r>
    <s v="AWH"/>
    <x v="177"/>
    <s v="921021"/>
    <n v="323.06"/>
    <n v="323.06"/>
    <x v="4"/>
    <d v="2017-02-01T00:00:00"/>
    <x v="10"/>
    <n v="5013646"/>
    <m/>
    <m/>
  </r>
  <r>
    <s v="COUNTY"/>
    <x v="177"/>
    <s v="919322"/>
    <n v="76.97"/>
    <n v="76.97"/>
    <x v="4"/>
    <d v="2017-02-02T00:00:00"/>
    <x v="10"/>
    <n v="5708310"/>
    <m/>
    <m/>
  </r>
  <r>
    <s v="COUNTY"/>
    <x v="177"/>
    <s v="919325"/>
    <n v="339.32"/>
    <n v="339.32"/>
    <x v="4"/>
    <d v="2017-02-02T00:00:00"/>
    <x v="10"/>
    <n v="5011572"/>
    <m/>
    <m/>
  </r>
  <r>
    <s v="COUNTY"/>
    <x v="177"/>
    <s v="919328"/>
    <n v="356.67"/>
    <n v="356.67"/>
    <x v="4"/>
    <d v="2017-02-02T00:00:00"/>
    <x v="10"/>
    <n v="5011577"/>
    <m/>
    <m/>
  </r>
  <r>
    <s v="COUNTY"/>
    <x v="177"/>
    <s v="919330"/>
    <n v="16.59"/>
    <n v="16.59"/>
    <x v="4"/>
    <d v="2017-02-02T00:00:00"/>
    <x v="10"/>
    <n v="5010592"/>
    <m/>
    <m/>
  </r>
  <r>
    <s v="COUNTY"/>
    <x v="177"/>
    <s v="919334"/>
    <n v="79.14"/>
    <n v="79.14"/>
    <x v="4"/>
    <d v="2017-02-02T00:00:00"/>
    <x v="10"/>
    <n v="5011614"/>
    <m/>
    <m/>
  </r>
  <r>
    <s v="AWH"/>
    <x v="177"/>
    <s v="919347"/>
    <n v="945.34"/>
    <n v="945.34"/>
    <x v="4"/>
    <d v="2017-02-03T00:00:00"/>
    <x v="10"/>
    <n v="5012682"/>
    <m/>
    <m/>
  </r>
  <r>
    <s v="COUNTY"/>
    <x v="177"/>
    <s v="919349"/>
    <n v="94.32"/>
    <n v="94.32"/>
    <x v="4"/>
    <d v="2017-02-03T00:00:00"/>
    <x v="10"/>
    <n v="5011573"/>
    <m/>
    <m/>
  </r>
  <r>
    <s v="COUNTY"/>
    <x v="177"/>
    <s v="919352"/>
    <n v="72.63"/>
    <n v="72.63"/>
    <x v="4"/>
    <d v="2017-02-03T00:00:00"/>
    <x v="10"/>
    <n v="5011575"/>
    <m/>
    <m/>
  </r>
  <r>
    <s v="COUNTY"/>
    <x v="177"/>
    <s v="919359"/>
    <n v="241.75"/>
    <n v="241.75"/>
    <x v="4"/>
    <d v="2017-02-03T00:00:00"/>
    <x v="10"/>
    <n v="5010592"/>
    <m/>
    <m/>
  </r>
  <r>
    <s v="SpokCity"/>
    <x v="177"/>
    <s v="919361"/>
    <n v="107.33"/>
    <n v="107.33"/>
    <x v="4"/>
    <d v="2017-02-03T00:00:00"/>
    <x v="10"/>
    <n v="5011576"/>
    <m/>
    <m/>
  </r>
  <r>
    <s v="COUNTY"/>
    <x v="177"/>
    <s v="919363"/>
    <n v="39.03"/>
    <n v="39.03"/>
    <x v="4"/>
    <d v="2017-02-03T00:00:00"/>
    <x v="10"/>
    <n v="5013420"/>
    <m/>
    <m/>
  </r>
  <r>
    <s v="COUNTY"/>
    <x v="177"/>
    <s v="919365"/>
    <n v="60.71"/>
    <n v="60.71"/>
    <x v="4"/>
    <d v="2017-02-03T00:00:00"/>
    <x v="10"/>
    <n v="5777930"/>
    <m/>
    <m/>
  </r>
  <r>
    <s v="COUNTY"/>
    <x v="177"/>
    <s v="919371"/>
    <n v="290.54000000000002"/>
    <n v="290.54000000000002"/>
    <x v="4"/>
    <d v="2017-02-06T00:00:00"/>
    <x v="10"/>
    <n v="5011579"/>
    <m/>
    <m/>
  </r>
  <r>
    <s v="COUNTY"/>
    <x v="177"/>
    <s v="919373"/>
    <n v="129.01"/>
    <n v="129.01"/>
    <x v="4"/>
    <d v="2017-02-06T00:00:00"/>
    <x v="10"/>
    <n v="5011605"/>
    <m/>
    <m/>
  </r>
  <r>
    <s v="COUNTY"/>
    <x v="177"/>
    <s v="919376"/>
    <n v="148.52000000000001"/>
    <n v="148.52000000000001"/>
    <x v="4"/>
    <d v="2017-02-06T00:00:00"/>
    <x v="10"/>
    <n v="5011582"/>
    <m/>
    <m/>
  </r>
  <r>
    <s v="COUNTY"/>
    <x v="177"/>
    <s v="919378"/>
    <n v="397.86"/>
    <n v="397.86"/>
    <x v="4"/>
    <d v="2017-02-06T00:00:00"/>
    <x v="10"/>
    <n v="5759740"/>
    <m/>
    <m/>
  </r>
  <r>
    <s v="COUNTY"/>
    <x v="177"/>
    <s v="919381"/>
    <n v="186.47"/>
    <n v="186.47"/>
    <x v="4"/>
    <d v="2017-02-06T00:00:00"/>
    <x v="10"/>
    <n v="5011572"/>
    <m/>
    <m/>
  </r>
  <r>
    <s v="COUNTY"/>
    <x v="177"/>
    <s v="919384"/>
    <n v="460.74"/>
    <n v="460.74"/>
    <x v="4"/>
    <d v="2017-02-06T00:00:00"/>
    <x v="10"/>
    <n v="5011577"/>
    <m/>
    <m/>
  </r>
  <r>
    <s v="COUNTY"/>
    <x v="177"/>
    <s v="919390"/>
    <n v="181.04"/>
    <n v="181.04"/>
    <x v="4"/>
    <d v="2017-02-06T00:00:00"/>
    <x v="10"/>
    <n v="5011581"/>
    <m/>
    <m/>
  </r>
  <r>
    <s v="COUNTY"/>
    <x v="177"/>
    <s v="919392"/>
    <n v="183.21"/>
    <n v="183.21"/>
    <x v="4"/>
    <d v="2017-02-06T00:00:00"/>
    <x v="10"/>
    <n v="5777930"/>
    <m/>
    <m/>
  </r>
  <r>
    <s v="COUNTY"/>
    <x v="177"/>
    <s v="919395"/>
    <n v="344.74"/>
    <n v="344.74"/>
    <x v="4"/>
    <d v="2017-02-07T00:00:00"/>
    <x v="10"/>
    <n v="5011604"/>
    <m/>
    <m/>
  </r>
  <r>
    <s v="COUNTY"/>
    <x v="177"/>
    <s v="919398"/>
    <n v="389.19"/>
    <n v="389.19"/>
    <x v="4"/>
    <d v="2017-02-07T00:00:00"/>
    <x v="10"/>
    <n v="5016742"/>
    <m/>
    <m/>
  </r>
  <r>
    <s v="COUNTY"/>
    <x v="177"/>
    <s v="919401"/>
    <n v="427.14"/>
    <n v="427.14"/>
    <x v="4"/>
    <d v="2017-02-07T00:00:00"/>
    <x v="10"/>
    <n v="5732040"/>
    <m/>
    <m/>
  </r>
  <r>
    <s v="COUNTY"/>
    <x v="177"/>
    <s v="919404"/>
    <n v="1236.96"/>
    <n v="1236.96"/>
    <x v="4"/>
    <d v="2017-02-07T00:00:00"/>
    <x v="10"/>
    <n v="5011614"/>
    <m/>
    <m/>
  </r>
  <r>
    <s v="COUNTY"/>
    <x v="177"/>
    <s v="919415"/>
    <n v="173.46"/>
    <n v="173.46"/>
    <x v="4"/>
    <d v="2017-02-07T00:00:00"/>
    <x v="10"/>
    <n v="5729870"/>
    <m/>
    <m/>
  </r>
  <r>
    <s v="COUNTY"/>
    <x v="177"/>
    <s v="919419"/>
    <n v="58.54"/>
    <n v="58.54"/>
    <x v="4"/>
    <d v="2017-02-08T00:00:00"/>
    <x v="10"/>
    <n v="5777930"/>
    <m/>
    <m/>
  </r>
  <r>
    <s v="COUNTY"/>
    <x v="177"/>
    <s v="919422"/>
    <n v="131.18"/>
    <n v="131.18"/>
    <x v="4"/>
    <d v="2017-02-08T00:00:00"/>
    <x v="10"/>
    <n v="5777930"/>
    <m/>
    <m/>
  </r>
  <r>
    <s v="COUNTY"/>
    <x v="177"/>
    <s v="919425"/>
    <n v="210.32"/>
    <n v="210.32"/>
    <x v="4"/>
    <d v="2017-02-08T00:00:00"/>
    <x v="10"/>
    <n v="5708310"/>
    <m/>
    <m/>
  </r>
  <r>
    <s v="SpokCity"/>
    <x v="177"/>
    <s v="919427"/>
    <n v="57.46"/>
    <n v="57.46"/>
    <x v="4"/>
    <d v="2017-02-08T00:00:00"/>
    <x v="10"/>
    <n v="5011580"/>
    <m/>
    <m/>
  </r>
  <r>
    <s v="COUNTY"/>
    <x v="177"/>
    <s v="919438"/>
    <n v="37.94"/>
    <n v="37.94"/>
    <x v="4"/>
    <d v="2017-02-08T00:00:00"/>
    <x v="10"/>
    <n v="5011581"/>
    <m/>
    <m/>
  </r>
  <r>
    <s v="COUNTY"/>
    <x v="177"/>
    <s v="919442"/>
    <n v="21.68"/>
    <n v="21.68"/>
    <x v="4"/>
    <d v="2017-02-08T00:00:00"/>
    <x v="10"/>
    <n v="5749230"/>
    <m/>
    <m/>
  </r>
  <r>
    <s v="COUNTY"/>
    <x v="177"/>
    <s v="919450"/>
    <n v="174.54"/>
    <n v="174.54"/>
    <x v="4"/>
    <d v="2017-02-09T00:00:00"/>
    <x v="10"/>
    <n v="5011579"/>
    <m/>
    <m/>
  </r>
  <r>
    <s v="COUNTY"/>
    <x v="177"/>
    <s v="919457"/>
    <n v="308.97000000000003"/>
    <n v="308.97000000000003"/>
    <x v="4"/>
    <d v="2017-02-09T00:00:00"/>
    <x v="10"/>
    <n v="5011572"/>
    <m/>
    <m/>
  </r>
  <r>
    <s v="COUNTY"/>
    <x v="177"/>
    <s v="919460"/>
    <n v="349.08"/>
    <n v="349.08"/>
    <x v="4"/>
    <d v="2017-02-09T00:00:00"/>
    <x v="10"/>
    <n v="5011577"/>
    <m/>
    <m/>
  </r>
  <r>
    <s v="COUNTY"/>
    <x v="177"/>
    <s v="919463"/>
    <n v="121.42"/>
    <n v="121.42"/>
    <x v="4"/>
    <d v="2017-02-09T00:00:00"/>
    <x v="10"/>
    <n v="5708310"/>
    <m/>
    <m/>
  </r>
  <r>
    <s v="SpokCity"/>
    <x v="177"/>
    <s v="919465"/>
    <n v="55.29"/>
    <n v="55.29"/>
    <x v="4"/>
    <d v="2017-02-09T00:00:00"/>
    <x v="10"/>
    <n v="5011587"/>
    <m/>
    <m/>
  </r>
  <r>
    <s v="COUNTY"/>
    <x v="177"/>
    <s v="919476"/>
    <n v="264.52"/>
    <n v="264.52"/>
    <x v="4"/>
    <d v="2017-02-10T00:00:00"/>
    <x v="10"/>
    <n v="5011625"/>
    <m/>
    <m/>
  </r>
  <r>
    <s v="COUNTY"/>
    <x v="177"/>
    <s v="919479"/>
    <n v="172.37"/>
    <n v="172.37"/>
    <x v="4"/>
    <d v="2017-02-10T00:00:00"/>
    <x v="10"/>
    <n v="5011575"/>
    <m/>
    <m/>
  </r>
  <r>
    <s v="COUNTY"/>
    <x v="177"/>
    <s v="919487"/>
    <n v="216.82"/>
    <n v="216.82"/>
    <x v="4"/>
    <d v="2017-02-10T00:00:00"/>
    <x v="10"/>
    <n v="5011584"/>
    <m/>
    <m/>
  </r>
  <r>
    <s v="COUNTY"/>
    <x v="177"/>
    <s v="919489"/>
    <n v="144.19"/>
    <n v="144.19"/>
    <x v="4"/>
    <d v="2017-02-10T00:00:00"/>
    <x v="10"/>
    <n v="5013420"/>
    <m/>
    <m/>
  </r>
  <r>
    <s v="COUNTY"/>
    <x v="177"/>
    <s v="919492"/>
    <n v="724.18"/>
    <n v="724.18"/>
    <x v="4"/>
    <d v="2017-02-10T00:00:00"/>
    <x v="10"/>
    <n v="5011614"/>
    <m/>
    <m/>
  </r>
  <r>
    <s v="COUNTY"/>
    <x v="177"/>
    <s v="921028"/>
    <n v="213.57"/>
    <n v="213.57"/>
    <x v="4"/>
    <d v="2017-02-10T00:00:00"/>
    <x v="10"/>
    <n v="5777930"/>
    <m/>
    <m/>
  </r>
  <r>
    <s v="COUNTY"/>
    <x v="177"/>
    <s v="920849"/>
    <n v="240.67"/>
    <n v="240.67"/>
    <x v="4"/>
    <d v="2017-02-13T00:00:00"/>
    <x v="10"/>
    <n v="5011572"/>
    <m/>
    <m/>
  </r>
  <r>
    <s v="COUNTY"/>
    <x v="177"/>
    <s v="920852"/>
    <n v="469.42"/>
    <n v="469.42"/>
    <x v="4"/>
    <d v="2017-02-13T00:00:00"/>
    <x v="10"/>
    <n v="5011577"/>
    <m/>
    <m/>
  </r>
  <r>
    <s v="SpokCity"/>
    <x v="177"/>
    <s v="920894"/>
    <n v="31.44"/>
    <n v="31.44"/>
    <x v="4"/>
    <d v="2017-02-13T00:00:00"/>
    <x v="10"/>
    <n v="5011587"/>
    <m/>
    <m/>
  </r>
  <r>
    <s v="SpokCity"/>
    <x v="177"/>
    <s v="920906"/>
    <n v="125.76"/>
    <n v="125.76"/>
    <x v="4"/>
    <d v="2017-02-13T00:00:00"/>
    <x v="10"/>
    <n v="5011576"/>
    <m/>
    <m/>
  </r>
  <r>
    <s v="COUNTY"/>
    <x v="177"/>
    <s v="920908"/>
    <n v="393.53"/>
    <n v="393.53"/>
    <x v="4"/>
    <d v="2017-02-13T00:00:00"/>
    <x v="10"/>
    <n v="5759740"/>
    <m/>
    <m/>
  </r>
  <r>
    <s v="COUNTY"/>
    <x v="177"/>
    <s v="920966"/>
    <n v="98.65"/>
    <n v="98.65"/>
    <x v="4"/>
    <d v="2017-02-13T00:00:00"/>
    <x v="10"/>
    <n v="5011581"/>
    <m/>
    <m/>
  </r>
  <r>
    <s v="COUNTY"/>
    <x v="177"/>
    <s v="920968"/>
    <n v="126.84"/>
    <n v="126.84"/>
    <x v="4"/>
    <d v="2017-02-13T00:00:00"/>
    <x v="10"/>
    <n v="5768280"/>
    <m/>
    <m/>
  </r>
  <r>
    <s v="COUNTY"/>
    <x v="177"/>
    <s v="920971"/>
    <n v="139.85"/>
    <n v="139.85"/>
    <x v="4"/>
    <d v="2017-02-13T00:00:00"/>
    <x v="10"/>
    <n v="5011582"/>
    <m/>
    <m/>
  </r>
  <r>
    <s v="COUNTY"/>
    <x v="177"/>
    <s v="920984"/>
    <n v="156.11000000000001"/>
    <n v="156.11000000000001"/>
    <x v="4"/>
    <d v="2017-02-14T00:00:00"/>
    <x v="10"/>
    <n v="5708310"/>
    <m/>
    <m/>
  </r>
  <r>
    <s v="COUNTY"/>
    <x v="177"/>
    <s v="920993"/>
    <n v="458.57"/>
    <n v="458.57"/>
    <x v="4"/>
    <d v="2017-02-14T00:00:00"/>
    <x v="10"/>
    <n v="5732040"/>
    <m/>
    <m/>
  </r>
  <r>
    <s v="COUNTY"/>
    <x v="177"/>
    <s v="920995"/>
    <n v="67.209999999999994"/>
    <n v="67.209999999999994"/>
    <x v="4"/>
    <d v="2017-02-14T00:00:00"/>
    <x v="10"/>
    <n v="5749570"/>
    <m/>
    <m/>
  </r>
  <r>
    <s v="COUNTY"/>
    <x v="177"/>
    <s v="921001"/>
    <n v="548.54999999999995"/>
    <n v="548.54999999999995"/>
    <x v="4"/>
    <d v="2017-02-14T00:00:00"/>
    <x v="10"/>
    <n v="5011614"/>
    <m/>
    <m/>
  </r>
  <r>
    <s v="COUNTY"/>
    <x v="177"/>
    <s v="921003"/>
    <n v="210.32"/>
    <n v="210.32"/>
    <x v="4"/>
    <d v="2017-02-14T00:00:00"/>
    <x v="10"/>
    <n v="5011604"/>
    <m/>
    <m/>
  </r>
  <r>
    <s v="AWH"/>
    <x v="177"/>
    <s v="921024"/>
    <n v="744.78"/>
    <n v="744.78"/>
    <x v="4"/>
    <d v="2017-02-15T00:00:00"/>
    <x v="10"/>
    <n v="5011595"/>
    <m/>
    <m/>
  </r>
  <r>
    <s v="COUNTY"/>
    <x v="177"/>
    <s v="921026"/>
    <n v="110.58"/>
    <n v="110.58"/>
    <x v="4"/>
    <d v="2017-02-15T00:00:00"/>
    <x v="10"/>
    <n v="5011571"/>
    <m/>
    <m/>
  </r>
  <r>
    <s v="COUNTY"/>
    <x v="177"/>
    <s v="921032"/>
    <n v="138.76"/>
    <n v="138.76"/>
    <x v="4"/>
    <d v="2017-02-15T00:00:00"/>
    <x v="10"/>
    <n v="5777930"/>
    <m/>
    <m/>
  </r>
  <r>
    <s v="COUNTY"/>
    <x v="177"/>
    <s v="921038"/>
    <n v="102.99"/>
    <n v="102.99"/>
    <x v="4"/>
    <d v="2017-02-15T00:00:00"/>
    <x v="10"/>
    <n v="5749230"/>
    <m/>
    <m/>
  </r>
  <r>
    <s v="SpokCity"/>
    <x v="177"/>
    <s v="921040"/>
    <n v="101.91"/>
    <n v="101.91"/>
    <x v="4"/>
    <d v="2017-02-15T00:00:00"/>
    <x v="10"/>
    <n v="5011576"/>
    <m/>
    <m/>
  </r>
  <r>
    <s v="COUNTY"/>
    <x v="177"/>
    <s v="921042"/>
    <n v="89.98"/>
    <n v="89.98"/>
    <x v="4"/>
    <d v="2017-02-15T00:00:00"/>
    <x v="10"/>
    <n v="5011605"/>
    <m/>
    <m/>
  </r>
  <r>
    <s v="SpokCity"/>
    <x v="177"/>
    <s v="921044"/>
    <n v="57.46"/>
    <n v="57.46"/>
    <x v="4"/>
    <d v="2017-02-15T00:00:00"/>
    <x v="10"/>
    <n v="5011580"/>
    <m/>
    <m/>
  </r>
  <r>
    <s v="COUNTY"/>
    <x v="177"/>
    <s v="921051"/>
    <n v="227.66"/>
    <n v="227.66"/>
    <x v="4"/>
    <d v="2017-02-16T00:00:00"/>
    <x v="10"/>
    <n v="5011572"/>
    <m/>
    <m/>
  </r>
  <r>
    <s v="SpokCity"/>
    <x v="177"/>
    <s v="921056"/>
    <n v="52.04"/>
    <n v="52.04"/>
    <x v="4"/>
    <d v="2017-02-16T00:00:00"/>
    <x v="10"/>
    <n v="5011587"/>
    <m/>
    <m/>
  </r>
  <r>
    <s v="COUNTY"/>
    <x v="177"/>
    <s v="921067"/>
    <n v="304.63"/>
    <n v="304.63"/>
    <x v="4"/>
    <d v="2017-02-16T00:00:00"/>
    <x v="10"/>
    <n v="5011579"/>
    <m/>
    <m/>
  </r>
  <r>
    <s v="COUNTY"/>
    <x v="177"/>
    <s v="921070"/>
    <n v="157.19"/>
    <n v="157.19"/>
    <x v="4"/>
    <d v="2017-02-16T00:00:00"/>
    <x v="10"/>
    <n v="5708310"/>
    <m/>
    <m/>
  </r>
  <r>
    <s v="COUNTY"/>
    <x v="177"/>
    <s v="921073"/>
    <n v="264.52"/>
    <n v="264.52"/>
    <x v="4"/>
    <d v="2017-02-16T00:00:00"/>
    <x v="10"/>
    <n v="5763970"/>
    <m/>
    <m/>
  </r>
  <r>
    <s v="COUNTY"/>
    <x v="177"/>
    <s v="921075"/>
    <n v="33.61"/>
    <n v="33.61"/>
    <x v="4"/>
    <d v="2017-02-16T00:00:00"/>
    <x v="10"/>
    <n v="5011573"/>
    <m/>
    <m/>
  </r>
  <r>
    <s v="COUNTY"/>
    <x v="177"/>
    <s v="921232"/>
    <n v="299.20999999999998"/>
    <n v="299.20999999999998"/>
    <x v="4"/>
    <d v="2017-02-16T00:00:00"/>
    <x v="10"/>
    <n v="5011577"/>
    <m/>
    <m/>
  </r>
  <r>
    <s v="COUNTY"/>
    <x v="177"/>
    <s v="921078"/>
    <n v="29.27"/>
    <n v="29.27"/>
    <x v="4"/>
    <d v="2017-02-17T00:00:00"/>
    <x v="10"/>
    <n v="5777930"/>
    <m/>
    <m/>
  </r>
  <r>
    <s v="COUNTY"/>
    <x v="177"/>
    <s v="921081"/>
    <n v="71.55"/>
    <n v="71.55"/>
    <x v="4"/>
    <d v="2017-02-17T00:00:00"/>
    <x v="10"/>
    <n v="5011575"/>
    <m/>
    <m/>
  </r>
  <r>
    <s v="COUNTY"/>
    <x v="177"/>
    <s v="921086"/>
    <n v="164.78"/>
    <n v="164.78"/>
    <x v="4"/>
    <d v="2017-02-17T00:00:00"/>
    <x v="10"/>
    <n v="5011581"/>
    <m/>
    <m/>
  </r>
  <r>
    <s v="COUNTY"/>
    <x v="177"/>
    <s v="921088"/>
    <n v="71.55"/>
    <n v="71.55"/>
    <x v="4"/>
    <d v="2017-02-17T00:00:00"/>
    <x v="10"/>
    <n v="5013420"/>
    <m/>
    <m/>
  </r>
  <r>
    <s v="COUNTY"/>
    <x v="177"/>
    <s v="920998"/>
    <n v="67.209999999999994"/>
    <n v="67.209999999999994"/>
    <x v="4"/>
    <d v="2017-02-20T00:00:00"/>
    <x v="10"/>
    <n v="5011572"/>
    <m/>
    <m/>
  </r>
  <r>
    <s v="COUNTY"/>
    <x v="177"/>
    <s v="922246"/>
    <n v="329.57"/>
    <n v="329.57"/>
    <x v="4"/>
    <d v="2017-02-20T00:00:00"/>
    <x v="10"/>
    <n v="5759740"/>
    <m/>
    <m/>
  </r>
  <r>
    <s v="COUNTY"/>
    <x v="177"/>
    <s v="922440"/>
    <n v="469.42"/>
    <n v="469.42"/>
    <x v="4"/>
    <d v="2017-02-20T00:00:00"/>
    <x v="10"/>
    <n v="5011577"/>
    <m/>
    <m/>
  </r>
  <r>
    <s v="COUNTY"/>
    <x v="177"/>
    <s v="922443"/>
    <n v="181.04"/>
    <n v="181.04"/>
    <x v="4"/>
    <d v="2017-02-20T00:00:00"/>
    <x v="10"/>
    <n v="5011572"/>
    <m/>
    <m/>
  </r>
  <r>
    <s v="SpokCity"/>
    <x v="177"/>
    <s v="922445"/>
    <n v="67.209999999999994"/>
    <n v="67.209999999999994"/>
    <x v="4"/>
    <d v="2017-02-20T00:00:00"/>
    <x v="10"/>
    <n v="5011587"/>
    <m/>
    <m/>
  </r>
  <r>
    <s v="COUNTY"/>
    <x v="177"/>
    <s v="922455"/>
    <n v="155.03"/>
    <n v="155.03"/>
    <x v="4"/>
    <d v="2017-02-20T00:00:00"/>
    <x v="10"/>
    <n v="5011579"/>
    <m/>
    <m/>
  </r>
  <r>
    <s v="COUNTY"/>
    <x v="177"/>
    <s v="922458"/>
    <n v="233.08"/>
    <n v="233.08"/>
    <x v="4"/>
    <d v="2017-02-20T00:00:00"/>
    <x v="10"/>
    <n v="5011625"/>
    <m/>
    <m/>
  </r>
  <r>
    <s v="COUNTY"/>
    <x v="177"/>
    <s v="922461"/>
    <n v="405.45"/>
    <n v="405.45"/>
    <x v="4"/>
    <d v="2017-02-20T00:00:00"/>
    <x v="10"/>
    <n v="5014191"/>
    <m/>
    <m/>
  </r>
  <r>
    <s v="SpokCity"/>
    <x v="177"/>
    <s v="922463"/>
    <n v="166.95"/>
    <n v="166.95"/>
    <x v="4"/>
    <d v="2017-02-20T00:00:00"/>
    <x v="10"/>
    <n v="5011576"/>
    <m/>
    <m/>
  </r>
  <r>
    <s v="COUNTY"/>
    <x v="177"/>
    <s v="922466"/>
    <n v="194.05"/>
    <n v="194.05"/>
    <x v="4"/>
    <d v="2017-02-20T00:00:00"/>
    <x v="10"/>
    <n v="5011582"/>
    <m/>
    <m/>
  </r>
  <r>
    <s v="COUNTY"/>
    <x v="177"/>
    <s v="922904"/>
    <n v="1300.92"/>
    <n v="1300.92"/>
    <x v="4"/>
    <d v="2017-02-21T00:00:00"/>
    <x v="10"/>
    <n v="5011614"/>
    <m/>
    <m/>
  </r>
  <r>
    <s v="COUNTY"/>
    <x v="177"/>
    <s v="922906"/>
    <n v="138.76"/>
    <n v="138.76"/>
    <x v="4"/>
    <d v="2017-02-21T00:00:00"/>
    <x v="10"/>
    <n v="5011573"/>
    <m/>
    <m/>
  </r>
  <r>
    <s v="AWH"/>
    <x v="177"/>
    <s v="922958"/>
    <n v="903.06"/>
    <n v="903.06"/>
    <x v="4"/>
    <d v="2017-02-21T00:00:00"/>
    <x v="10"/>
    <n v="5012682"/>
    <m/>
    <m/>
  </r>
  <r>
    <s v="COUNTY"/>
    <x v="177"/>
    <s v="922962"/>
    <n v="178.88"/>
    <n v="178.88"/>
    <x v="4"/>
    <d v="2017-02-21T00:00:00"/>
    <x v="10"/>
    <n v="5729870"/>
    <m/>
    <m/>
  </r>
  <r>
    <s v="COUNTY"/>
    <x v="177"/>
    <s v="922964"/>
    <n v="295.95999999999998"/>
    <n v="295.95999999999998"/>
    <x v="4"/>
    <d v="2017-02-21T00:00:00"/>
    <x v="10"/>
    <n v="5771980"/>
    <m/>
    <m/>
  </r>
  <r>
    <s v="COUNTY"/>
    <x v="177"/>
    <s v="922968"/>
    <n v="212.48"/>
    <n v="212.48"/>
    <x v="4"/>
    <d v="2017-02-21T00:00:00"/>
    <x v="10"/>
    <n v="5708310"/>
    <m/>
    <m/>
  </r>
  <r>
    <s v="COUNTY"/>
    <x v="177"/>
    <s v="922971"/>
    <n v="430.39"/>
    <n v="430.39"/>
    <x v="4"/>
    <d v="2017-02-21T00:00:00"/>
    <x v="10"/>
    <n v="5732040"/>
    <m/>
    <m/>
  </r>
  <r>
    <s v="COUNTY"/>
    <x v="177"/>
    <s v="922993"/>
    <n v="112.75"/>
    <n v="112.75"/>
    <x v="4"/>
    <d v="2017-02-21T00:00:00"/>
    <x v="10"/>
    <n v="5011614"/>
    <m/>
    <m/>
  </r>
  <r>
    <s v="COUNTY"/>
    <x v="177"/>
    <s v="923624"/>
    <n v="61.79"/>
    <n v="61.79"/>
    <x v="4"/>
    <d v="2017-02-22T00:00:00"/>
    <x v="10"/>
    <n v="5011581"/>
    <m/>
    <m/>
  </r>
  <r>
    <s v="COUNTY"/>
    <x v="177"/>
    <s v="923626"/>
    <n v="78.06"/>
    <n v="78.06"/>
    <x v="4"/>
    <d v="2017-02-22T00:00:00"/>
    <x v="10"/>
    <n v="5749230"/>
    <m/>
    <m/>
  </r>
  <r>
    <s v="COUNTY"/>
    <x v="177"/>
    <s v="923650"/>
    <n v="85.64"/>
    <n v="85.64"/>
    <x v="4"/>
    <d v="2017-02-23T00:00:00"/>
    <x v="10"/>
    <n v="5777930"/>
    <m/>
    <m/>
  </r>
  <r>
    <s v="COUNTY"/>
    <x v="177"/>
    <s v="923652"/>
    <n v="268.86"/>
    <n v="268.86"/>
    <x v="4"/>
    <d v="2017-02-23T00:00:00"/>
    <x v="10"/>
    <n v="5011579"/>
    <m/>
    <m/>
  </r>
  <r>
    <s v="COUNTY"/>
    <x v="177"/>
    <s v="923659"/>
    <n v="372.93"/>
    <n v="372.93"/>
    <x v="4"/>
    <d v="2017-02-23T00:00:00"/>
    <x v="10"/>
    <n v="5011577"/>
    <m/>
    <m/>
  </r>
  <r>
    <s v="COUNTY"/>
    <x v="177"/>
    <s v="923662"/>
    <n v="171.29"/>
    <n v="171.29"/>
    <x v="4"/>
    <d v="2017-02-23T00:00:00"/>
    <x v="10"/>
    <n v="5011572"/>
    <m/>
    <m/>
  </r>
  <r>
    <s v="COUNTY"/>
    <x v="177"/>
    <s v="923665"/>
    <n v="76.97"/>
    <n v="76.97"/>
    <x v="4"/>
    <d v="2017-02-23T00:00:00"/>
    <x v="10"/>
    <n v="5708310"/>
    <m/>
    <m/>
  </r>
  <r>
    <s v="COUNTY"/>
    <x v="177"/>
    <s v="923669"/>
    <n v="203.81"/>
    <n v="203.81"/>
    <x v="4"/>
    <d v="2017-02-23T00:00:00"/>
    <x v="10"/>
    <n v="5010498"/>
    <m/>
    <m/>
  </r>
  <r>
    <s v="COUNTY"/>
    <x v="177"/>
    <s v="923672"/>
    <n v="181.04"/>
    <n v="181.04"/>
    <x v="4"/>
    <d v="2017-02-23T00:00:00"/>
    <x v="10"/>
    <n v="5011573"/>
    <m/>
    <m/>
  </r>
  <r>
    <s v="COUNTY"/>
    <x v="177"/>
    <s v="923935"/>
    <n v="22.77"/>
    <n v="22.77"/>
    <x v="4"/>
    <d v="2017-02-24T00:00:00"/>
    <x v="10"/>
    <n v="5702500"/>
    <m/>
    <m/>
  </r>
  <r>
    <s v="COUNTY"/>
    <x v="177"/>
    <s v="923937"/>
    <n v="148.52000000000001"/>
    <n v="148.52000000000001"/>
    <x v="4"/>
    <d v="2017-02-24T00:00:00"/>
    <x v="10"/>
    <n v="5011584"/>
    <m/>
    <m/>
  </r>
  <r>
    <s v="COUNTY"/>
    <x v="177"/>
    <s v="923939"/>
    <n v="33.61"/>
    <n v="33.61"/>
    <x v="4"/>
    <d v="2017-02-24T00:00:00"/>
    <x v="10"/>
    <n v="5013420"/>
    <m/>
    <m/>
  </r>
  <r>
    <s v="COUNTY"/>
    <x v="177"/>
    <s v="923941"/>
    <n v="101.91"/>
    <n v="101.91"/>
    <x v="4"/>
    <d v="2017-02-24T00:00:00"/>
    <x v="10"/>
    <n v="5011605"/>
    <m/>
    <m/>
  </r>
  <r>
    <s v="COUNTY"/>
    <x v="177"/>
    <s v="923943"/>
    <n v="174.54"/>
    <n v="174.54"/>
    <x v="4"/>
    <d v="2017-02-24T00:00:00"/>
    <x v="10"/>
    <n v="5777930"/>
    <m/>
    <m/>
  </r>
  <r>
    <s v="AWH"/>
    <x v="177"/>
    <s v="923950"/>
    <n v="647.21"/>
    <n v="647.21"/>
    <x v="4"/>
    <d v="2017-02-24T00:00:00"/>
    <x v="10"/>
    <n v="5011595"/>
    <m/>
    <m/>
  </r>
  <r>
    <s v="COUNTY"/>
    <x v="177"/>
    <s v="923955"/>
    <n v="697.08"/>
    <n v="697.08"/>
    <x v="4"/>
    <d v="2017-02-24T00:00:00"/>
    <x v="10"/>
    <n v="5011614"/>
    <m/>
    <m/>
  </r>
  <r>
    <s v="COUNTY"/>
    <x v="177"/>
    <s v="923958"/>
    <n v="398.95"/>
    <n v="398.95"/>
    <x v="4"/>
    <d v="2017-02-24T00:00:00"/>
    <x v="10"/>
    <n v="5016742"/>
    <m/>
    <m/>
  </r>
  <r>
    <s v="COUNTY"/>
    <x v="177"/>
    <s v="923963"/>
    <n v="109.49"/>
    <n v="109.49"/>
    <x v="4"/>
    <d v="2017-02-24T00:00:00"/>
    <x v="10"/>
    <n v="5011575"/>
    <m/>
    <m/>
  </r>
  <r>
    <s v="COUNTY"/>
    <x v="177"/>
    <s v="925133"/>
    <n v="162.62"/>
    <n v="162.62"/>
    <x v="4"/>
    <d v="2017-02-27T00:00:00"/>
    <x v="10"/>
    <n v="5011582"/>
    <m/>
    <m/>
  </r>
  <r>
    <s v="COUNTY"/>
    <x v="177"/>
    <s v="925137"/>
    <n v="42.28"/>
    <n v="42.28"/>
    <x v="4"/>
    <d v="2017-02-27T00:00:00"/>
    <x v="10"/>
    <n v="5777930"/>
    <m/>
    <m/>
  </r>
  <r>
    <s v="COUNTY"/>
    <x v="177"/>
    <s v="925772"/>
    <n v="196.22"/>
    <n v="196.22"/>
    <x v="4"/>
    <d v="2017-02-27T00:00:00"/>
    <x v="10"/>
    <n v="5011579"/>
    <m/>
    <m/>
  </r>
  <r>
    <s v="COUNTY"/>
    <x v="177"/>
    <s v="925775"/>
    <n v="477"/>
    <n v="477"/>
    <x v="4"/>
    <d v="2017-02-27T00:00:00"/>
    <x v="10"/>
    <n v="5011577"/>
    <m/>
    <m/>
  </r>
  <r>
    <s v="COUNTY"/>
    <x v="177"/>
    <s v="925777"/>
    <n v="388.11"/>
    <n v="388.11"/>
    <x v="4"/>
    <d v="2017-02-27T00:00:00"/>
    <x v="10"/>
    <n v="5759740"/>
    <m/>
    <m/>
  </r>
  <r>
    <s v="COUNTY"/>
    <x v="177"/>
    <s v="925803"/>
    <n v="113.83"/>
    <n v="113.83"/>
    <x v="4"/>
    <d v="2017-02-27T00:00:00"/>
    <x v="10"/>
    <n v="5011581"/>
    <m/>
    <m/>
  </r>
  <r>
    <s v="SpokCity"/>
    <x v="177"/>
    <s v="926239"/>
    <n v="73.72"/>
    <n v="73.72"/>
    <x v="4"/>
    <d v="2017-02-28T00:00:00"/>
    <x v="10"/>
    <n v="5011587"/>
    <m/>
    <m/>
  </r>
  <r>
    <s v="SpokCity"/>
    <x v="177"/>
    <s v="926253"/>
    <n v="151.77000000000001"/>
    <n v="151.77000000000001"/>
    <x v="4"/>
    <d v="2017-02-28T00:00:00"/>
    <x v="10"/>
    <n v="5011576"/>
    <m/>
    <m/>
  </r>
  <r>
    <s v="COUNTY"/>
    <x v="177"/>
    <s v="926258"/>
    <n v="88.9"/>
    <n v="88.9"/>
    <x v="4"/>
    <d v="2017-02-28T00:00:00"/>
    <x v="10"/>
    <n v="5011604"/>
    <m/>
    <m/>
  </r>
  <r>
    <s v="COUNTY"/>
    <x v="177"/>
    <s v="926261"/>
    <n v="459.66"/>
    <n v="459.66"/>
    <x v="4"/>
    <d v="2017-02-28T00:00:00"/>
    <x v="10"/>
    <n v="5011614"/>
    <m/>
    <m/>
  </r>
  <r>
    <s v="COUNTY"/>
    <x v="177"/>
    <s v="926373"/>
    <n v="186.47"/>
    <n v="186.47"/>
    <x v="4"/>
    <d v="2017-02-28T00:00:00"/>
    <x v="10"/>
    <n v="5702500"/>
    <m/>
    <m/>
  </r>
  <r>
    <s v="COUNTY"/>
    <x v="177"/>
    <s v="926383"/>
    <n v="199.47"/>
    <n v="199.47"/>
    <x v="4"/>
    <d v="2017-02-28T00:00:00"/>
    <x v="10"/>
    <n v="5708310"/>
    <m/>
    <m/>
  </r>
  <r>
    <s v="COUNTY"/>
    <x v="177"/>
    <s v="926386"/>
    <n v="439.06"/>
    <n v="439.06"/>
    <x v="4"/>
    <d v="2017-02-28T00:00:00"/>
    <x v="10"/>
    <n v="5732040"/>
    <m/>
    <m/>
  </r>
  <r>
    <s v="COUNTY"/>
    <x v="177"/>
    <s v="928540"/>
    <n v="73.72"/>
    <n v="73.72"/>
    <x v="4"/>
    <d v="2017-03-01T00:00:00"/>
    <x v="11"/>
    <n v="5749230"/>
    <m/>
    <m/>
  </r>
  <r>
    <s v="COUNTY"/>
    <x v="177"/>
    <s v="928542"/>
    <n v="156.11000000000001"/>
    <n v="156.11000000000001"/>
    <x v="4"/>
    <d v="2017-03-01T00:00:00"/>
    <x v="11"/>
    <n v="5777930"/>
    <m/>
    <m/>
  </r>
  <r>
    <s v="SpokCity"/>
    <x v="177"/>
    <s v="928893"/>
    <n v="75.89"/>
    <n v="75.89"/>
    <x v="4"/>
    <d v="2017-03-01T00:00:00"/>
    <x v="11"/>
    <n v="5011580"/>
    <m/>
    <m/>
  </r>
  <r>
    <s v="COUNTY"/>
    <x v="177"/>
    <s v="928908"/>
    <n v="276.45"/>
    <n v="276.45"/>
    <x v="4"/>
    <d v="2017-03-01T00:00:00"/>
    <x v="11"/>
    <n v="5011625"/>
    <m/>
    <m/>
  </r>
  <r>
    <s v="COUNTY"/>
    <x v="177"/>
    <s v="936252"/>
    <n v="-67.209999999999994"/>
    <n v="67.209999999999994"/>
    <x v="4"/>
    <d v="2017-03-01T00:00:00"/>
    <x v="11"/>
    <n v="5011572"/>
    <m/>
    <m/>
  </r>
  <r>
    <s v="SpokCity"/>
    <x v="177"/>
    <s v="936256"/>
    <n v="67.209999999999994"/>
    <n v="67.209999999999994"/>
    <x v="4"/>
    <d v="2017-03-01T00:00:00"/>
    <x v="11"/>
    <n v="5011587"/>
    <m/>
    <m/>
  </r>
  <r>
    <s v="COUNTY"/>
    <x v="177"/>
    <s v="928915"/>
    <n v="408.71"/>
    <n v="408.71"/>
    <x v="4"/>
    <d v="2017-03-02T00:00:00"/>
    <x v="11"/>
    <n v="5011572"/>
    <m/>
    <m/>
  </r>
  <r>
    <s v="COUNTY"/>
    <x v="177"/>
    <s v="928939"/>
    <n v="343.66"/>
    <n v="343.66"/>
    <x v="4"/>
    <d v="2017-03-02T00:00:00"/>
    <x v="11"/>
    <n v="5011577"/>
    <m/>
    <m/>
  </r>
  <r>
    <s v="COUNTY"/>
    <x v="177"/>
    <s v="929103"/>
    <n v="85.64"/>
    <n v="85.64"/>
    <x v="4"/>
    <d v="2017-03-02T00:00:00"/>
    <x v="11"/>
    <n v="5708310"/>
    <m/>
    <m/>
  </r>
  <r>
    <s v="COUNTY"/>
    <x v="177"/>
    <s v="929106"/>
    <n v="131.18"/>
    <n v="131.18"/>
    <x v="4"/>
    <d v="2017-03-03T00:00:00"/>
    <x v="11"/>
    <n v="5011575"/>
    <m/>
    <m/>
  </r>
  <r>
    <s v="COUNTY"/>
    <x v="177"/>
    <s v="929110"/>
    <n v="124.67"/>
    <n v="124.67"/>
    <x v="4"/>
    <d v="2017-03-03T00:00:00"/>
    <x v="11"/>
    <n v="5777930"/>
    <m/>
    <m/>
  </r>
  <r>
    <s v="COUNTY"/>
    <x v="177"/>
    <s v="929367"/>
    <n v="60.71"/>
    <n v="60.71"/>
    <x v="4"/>
    <d v="2017-03-03T00:00:00"/>
    <x v="11"/>
    <n v="5011572"/>
    <m/>
    <m/>
  </r>
  <r>
    <s v="COUNTY"/>
    <x v="177"/>
    <s v="929371"/>
    <n v="201.64"/>
    <n v="201.64"/>
    <x v="4"/>
    <d v="2017-03-03T00:00:00"/>
    <x v="11"/>
    <n v="5011573"/>
    <m/>
    <m/>
  </r>
  <r>
    <s v="SpokCity"/>
    <x v="177"/>
    <s v="929373"/>
    <n v="60.71"/>
    <n v="60.71"/>
    <x v="4"/>
    <d v="2017-03-03T00:00:00"/>
    <x v="11"/>
    <n v="5011587"/>
    <m/>
    <m/>
  </r>
  <r>
    <s v="COUNTY"/>
    <x v="177"/>
    <s v="929713"/>
    <n v="91.06"/>
    <n v="91.06"/>
    <x v="4"/>
    <d v="2017-03-03T00:00:00"/>
    <x v="11"/>
    <n v="5011581"/>
    <m/>
    <m/>
  </r>
  <r>
    <s v="COUNTY"/>
    <x v="177"/>
    <s v="929715"/>
    <n v="406.54"/>
    <n v="406.54"/>
    <x v="4"/>
    <d v="2017-03-06T00:00:00"/>
    <x v="11"/>
    <n v="5759740"/>
    <m/>
    <m/>
  </r>
  <r>
    <s v="COUNTY"/>
    <x v="177"/>
    <s v="929717"/>
    <n v="329.57"/>
    <n v="329.57"/>
    <x v="4"/>
    <d v="2017-03-06T00:00:00"/>
    <x v="11"/>
    <n v="5702500"/>
    <m/>
    <m/>
  </r>
  <r>
    <s v="COUNTY"/>
    <x v="177"/>
    <s v="929719"/>
    <n v="251.51"/>
    <n v="251.51"/>
    <x v="4"/>
    <d v="2017-03-06T00:00:00"/>
    <x v="11"/>
    <n v="5011579"/>
    <m/>
    <m/>
  </r>
  <r>
    <s v="COUNTY"/>
    <x v="177"/>
    <s v="932061"/>
    <n v="55.29"/>
    <n v="55.29"/>
    <x v="4"/>
    <d v="2017-03-06T00:00:00"/>
    <x v="11"/>
    <n v="5011581"/>
    <m/>
    <m/>
  </r>
  <r>
    <s v="COUNTY"/>
    <x v="177"/>
    <s v="932303"/>
    <n v="148.52000000000001"/>
    <n v="148.52000000000001"/>
    <x v="4"/>
    <d v="2017-03-06T00:00:00"/>
    <x v="11"/>
    <n v="5011572"/>
    <m/>
    <m/>
  </r>
  <r>
    <s v="COUNTY"/>
    <x v="177"/>
    <s v="932306"/>
    <n v="189.72"/>
    <n v="189.72"/>
    <x v="4"/>
    <d v="2017-03-06T00:00:00"/>
    <x v="11"/>
    <n v="5011582"/>
    <m/>
    <m/>
  </r>
  <r>
    <s v="COUNTY"/>
    <x v="177"/>
    <s v="932309"/>
    <n v="462.91"/>
    <n v="462.91"/>
    <x v="4"/>
    <d v="2017-03-06T00:00:00"/>
    <x v="11"/>
    <n v="5011577"/>
    <m/>
    <m/>
  </r>
  <r>
    <s v="COUNTY"/>
    <x v="177"/>
    <s v="931590"/>
    <n v="390.28"/>
    <n v="390.28"/>
    <x v="4"/>
    <d v="2017-03-07T00:00:00"/>
    <x v="11"/>
    <n v="5011604"/>
    <m/>
    <m/>
  </r>
  <r>
    <s v="COUNTY"/>
    <x v="177"/>
    <s v="931593"/>
    <n v="1361.63"/>
    <n v="1361.63"/>
    <x v="4"/>
    <d v="2017-03-07T00:00:00"/>
    <x v="11"/>
    <n v="5011614"/>
    <m/>
    <m/>
  </r>
  <r>
    <s v="COUNTY"/>
    <x v="177"/>
    <s v="931596"/>
    <n v="426.05"/>
    <n v="426.05"/>
    <x v="4"/>
    <d v="2017-03-07T00:00:00"/>
    <x v="11"/>
    <n v="5732040"/>
    <m/>
    <m/>
  </r>
  <r>
    <s v="COUNTY"/>
    <x v="177"/>
    <s v="931605"/>
    <n v="94.32"/>
    <n v="94.32"/>
    <x v="4"/>
    <d v="2017-03-07T00:00:00"/>
    <x v="11"/>
    <n v="5777930"/>
    <m/>
    <m/>
  </r>
  <r>
    <s v="COUNTY"/>
    <x v="177"/>
    <s v="931608"/>
    <n v="181.04"/>
    <n v="181.04"/>
    <x v="4"/>
    <d v="2017-03-07T00:00:00"/>
    <x v="11"/>
    <n v="5729870"/>
    <m/>
    <m/>
  </r>
  <r>
    <s v="COUNTY"/>
    <x v="177"/>
    <s v="931613"/>
    <n v="204.89"/>
    <n v="204.89"/>
    <x v="4"/>
    <d v="2017-03-07T00:00:00"/>
    <x v="11"/>
    <n v="5708310"/>
    <m/>
    <m/>
  </r>
  <r>
    <s v="SpokCity"/>
    <x v="177"/>
    <s v="931707"/>
    <n v="258.02"/>
    <n v="258.02"/>
    <x v="4"/>
    <d v="2017-03-08T00:00:00"/>
    <x v="11"/>
    <n v="5011576"/>
    <m/>
    <m/>
  </r>
  <r>
    <s v="SpokCity"/>
    <x v="177"/>
    <s v="931709"/>
    <n v="338.24"/>
    <n v="338.24"/>
    <x v="4"/>
    <d v="2017-03-08T00:00:00"/>
    <x v="11"/>
    <n v="5011580"/>
    <m/>
    <m/>
  </r>
  <r>
    <s v="COUNTY"/>
    <x v="177"/>
    <s v="931968"/>
    <n v="52.04"/>
    <n v="52.04"/>
    <x v="4"/>
    <d v="2017-03-08T00:00:00"/>
    <x v="11"/>
    <n v="5749230"/>
    <m/>
    <m/>
  </r>
  <r>
    <s v="COUNTY"/>
    <x v="177"/>
    <s v="931979"/>
    <n v="131.18"/>
    <n v="131.18"/>
    <x v="4"/>
    <d v="2017-03-09T00:00:00"/>
    <x v="11"/>
    <n v="5768280"/>
    <m/>
    <m/>
  </r>
  <r>
    <s v="COUNTY"/>
    <x v="177"/>
    <s v="931981"/>
    <n v="157.19"/>
    <n v="157.19"/>
    <x v="4"/>
    <d v="2017-03-09T00:00:00"/>
    <x v="11"/>
    <n v="5010592"/>
    <m/>
    <m/>
  </r>
  <r>
    <s v="COUNTY"/>
    <x v="177"/>
    <s v="931983"/>
    <n v="250.43"/>
    <n v="250.43"/>
    <x v="4"/>
    <d v="2017-03-09T00:00:00"/>
    <x v="11"/>
    <n v="5771980"/>
    <m/>
    <m/>
  </r>
  <r>
    <s v="COUNTY"/>
    <x v="177"/>
    <s v="931989"/>
    <n v="165.87"/>
    <n v="165.87"/>
    <x v="4"/>
    <d v="2017-03-09T00:00:00"/>
    <x v="11"/>
    <n v="5011605"/>
    <m/>
    <m/>
  </r>
  <r>
    <s v="COUNTY"/>
    <x v="177"/>
    <s v="931992"/>
    <n v="182.13"/>
    <n v="182.13"/>
    <x v="4"/>
    <d v="2017-03-09T00:00:00"/>
    <x v="11"/>
    <n v="5011572"/>
    <m/>
    <m/>
  </r>
  <r>
    <s v="COUNTY"/>
    <x v="177"/>
    <s v="931995"/>
    <n v="371.85"/>
    <n v="371.85"/>
    <x v="4"/>
    <d v="2017-03-09T00:00:00"/>
    <x v="11"/>
    <n v="5011577"/>
    <m/>
    <m/>
  </r>
  <r>
    <s v="COUNTY"/>
    <x v="177"/>
    <s v="931998"/>
    <n v="52.04"/>
    <n v="52.04"/>
    <x v="4"/>
    <d v="2017-03-09T00:00:00"/>
    <x v="11"/>
    <n v="5708310"/>
    <m/>
    <m/>
  </r>
  <r>
    <s v="SpokCity"/>
    <x v="177"/>
    <s v="932004"/>
    <n v="43.36"/>
    <n v="43.36"/>
    <x v="4"/>
    <d v="2017-03-09T00:00:00"/>
    <x v="11"/>
    <n v="5011587"/>
    <m/>
    <m/>
  </r>
  <r>
    <s v="AWH"/>
    <x v="177"/>
    <s v="932038"/>
    <n v="987.62"/>
    <n v="987.62"/>
    <x v="4"/>
    <d v="2017-03-10T00:00:00"/>
    <x v="11"/>
    <n v="5012682"/>
    <m/>
    <m/>
  </r>
  <r>
    <s v="COUNTY"/>
    <x v="177"/>
    <s v="932042"/>
    <n v="259.10000000000002"/>
    <n v="259.10000000000002"/>
    <x v="4"/>
    <d v="2017-03-10T00:00:00"/>
    <x v="11"/>
    <n v="5011625"/>
    <m/>
    <m/>
  </r>
  <r>
    <s v="COUNTY"/>
    <x v="177"/>
    <s v="932045"/>
    <n v="143.1"/>
    <n v="143.1"/>
    <x v="4"/>
    <d v="2017-03-10T00:00:00"/>
    <x v="11"/>
    <n v="5011575"/>
    <m/>
    <m/>
  </r>
  <r>
    <s v="COUNTY"/>
    <x v="177"/>
    <s v="932054"/>
    <n v="629.86"/>
    <n v="629.86"/>
    <x v="4"/>
    <d v="2017-03-10T00:00:00"/>
    <x v="11"/>
    <n v="5011614"/>
    <m/>
    <m/>
  </r>
  <r>
    <s v="COUNTY"/>
    <x v="177"/>
    <s v="932057"/>
    <n v="85.64"/>
    <n v="85.64"/>
    <x v="4"/>
    <d v="2017-03-10T00:00:00"/>
    <x v="11"/>
    <n v="5013420"/>
    <m/>
    <m/>
  </r>
  <r>
    <s v="SpokCity"/>
    <x v="177"/>
    <s v="932059"/>
    <n v="173.46"/>
    <n v="173.46"/>
    <x v="4"/>
    <d v="2017-03-10T00:00:00"/>
    <x v="11"/>
    <n v="5011576"/>
    <m/>
    <m/>
  </r>
  <r>
    <s v="COUNTY"/>
    <x v="177"/>
    <s v="932063"/>
    <n v="160.44999999999999"/>
    <n v="160.44999999999999"/>
    <x v="4"/>
    <d v="2017-03-10T00:00:00"/>
    <x v="11"/>
    <n v="5011581"/>
    <m/>
    <m/>
  </r>
  <r>
    <s v="COUNTY"/>
    <x v="177"/>
    <s v="934953"/>
    <n v="491.1"/>
    <n v="491.1"/>
    <x v="4"/>
    <d v="2017-03-13T00:00:00"/>
    <x v="11"/>
    <n v="5011577"/>
    <m/>
    <m/>
  </r>
  <r>
    <s v="COUNTY"/>
    <x v="177"/>
    <s v="934956"/>
    <n v="207.06"/>
    <n v="207.06"/>
    <x v="4"/>
    <d v="2017-03-13T00:00:00"/>
    <x v="11"/>
    <n v="5011572"/>
    <m/>
    <m/>
  </r>
  <r>
    <s v="COUNTY"/>
    <x v="177"/>
    <s v="934958"/>
    <n v="300.3"/>
    <n v="300.3"/>
    <x v="4"/>
    <d v="2017-03-13T00:00:00"/>
    <x v="11"/>
    <n v="5011579"/>
    <m/>
    <m/>
  </r>
  <r>
    <s v="COUNTY"/>
    <x v="177"/>
    <s v="934960"/>
    <n v="319.81"/>
    <n v="319.81"/>
    <x v="4"/>
    <d v="2017-03-13T00:00:00"/>
    <x v="11"/>
    <n v="5759740"/>
    <m/>
    <m/>
  </r>
  <r>
    <s v="SpokCity"/>
    <x v="177"/>
    <s v="934962"/>
    <n v="60.71"/>
    <n v="60.71"/>
    <x v="4"/>
    <d v="2017-03-13T00:00:00"/>
    <x v="11"/>
    <n v="5011587"/>
    <m/>
    <m/>
  </r>
  <r>
    <s v="AWH"/>
    <x v="177"/>
    <s v="934994"/>
    <n v="859.69"/>
    <n v="859.69"/>
    <x v="4"/>
    <d v="2017-03-13T00:00:00"/>
    <x v="11"/>
    <n v="5011595"/>
    <m/>
    <m/>
  </r>
  <r>
    <s v="COUNTY"/>
    <x v="177"/>
    <s v="934997"/>
    <n v="290.54000000000002"/>
    <n v="290.54000000000002"/>
    <x v="4"/>
    <d v="2017-03-13T00:00:00"/>
    <x v="11"/>
    <n v="5014191"/>
    <m/>
    <m/>
  </r>
  <r>
    <s v="COUNTY"/>
    <x v="177"/>
    <s v="935000"/>
    <n v="184.3"/>
    <n v="184.3"/>
    <x v="4"/>
    <d v="2017-03-13T00:00:00"/>
    <x v="11"/>
    <n v="5011582"/>
    <m/>
    <m/>
  </r>
  <r>
    <s v="COUNTY"/>
    <x v="177"/>
    <s v="935002"/>
    <n v="49.87"/>
    <n v="49.87"/>
    <x v="4"/>
    <d v="2017-03-13T00:00:00"/>
    <x v="11"/>
    <n v="5791520"/>
    <m/>
    <m/>
  </r>
  <r>
    <s v="COUNTY"/>
    <x v="177"/>
    <s v="935004"/>
    <n v="96.48"/>
    <n v="96.48"/>
    <x v="4"/>
    <d v="2017-03-13T00:00:00"/>
    <x v="11"/>
    <n v="5011581"/>
    <m/>
    <m/>
  </r>
  <r>
    <s v="COUNTY"/>
    <x v="177"/>
    <s v="935013"/>
    <n v="454.24"/>
    <n v="454.24"/>
    <x v="4"/>
    <d v="2017-03-14T00:00:00"/>
    <x v="11"/>
    <n v="5732040"/>
    <m/>
    <m/>
  </r>
  <r>
    <s v="COUNTY"/>
    <x v="177"/>
    <s v="935016"/>
    <n v="155.03"/>
    <n v="155.03"/>
    <x v="4"/>
    <d v="2017-03-14T00:00:00"/>
    <x v="11"/>
    <n v="5708310"/>
    <m/>
    <m/>
  </r>
  <r>
    <s v="COUNTY"/>
    <x v="177"/>
    <s v="935023"/>
    <n v="211.4"/>
    <n v="211.4"/>
    <x v="4"/>
    <d v="2017-03-14T00:00:00"/>
    <x v="11"/>
    <n v="5011584"/>
    <m/>
    <m/>
  </r>
  <r>
    <s v="COUNTY"/>
    <x v="177"/>
    <s v="935025"/>
    <n v="537.71"/>
    <n v="537.71"/>
    <x v="4"/>
    <d v="2017-03-14T00:00:00"/>
    <x v="11"/>
    <n v="5016742"/>
    <m/>
    <m/>
  </r>
  <r>
    <s v="COUNTY"/>
    <x v="177"/>
    <s v="935028"/>
    <n v="429.3"/>
    <n v="429.3"/>
    <x v="4"/>
    <d v="2017-03-14T00:00:00"/>
    <x v="11"/>
    <n v="5011614"/>
    <m/>
    <m/>
  </r>
  <r>
    <s v="COUNTY"/>
    <x v="177"/>
    <s v="935032"/>
    <n v="65.05"/>
    <n v="65.05"/>
    <x v="4"/>
    <d v="2017-03-15T00:00:00"/>
    <x v="11"/>
    <n v="5749230"/>
    <m/>
    <m/>
  </r>
  <r>
    <s v="SpokCity"/>
    <x v="177"/>
    <s v="935034"/>
    <n v="221.16"/>
    <n v="221.16"/>
    <x v="4"/>
    <d v="2017-03-15T00:00:00"/>
    <x v="11"/>
    <n v="5011580"/>
    <m/>
    <m/>
  </r>
  <r>
    <s v="COUNTY"/>
    <x v="177"/>
    <s v="935036"/>
    <n v="126.84"/>
    <n v="126.84"/>
    <x v="4"/>
    <d v="2017-03-15T00:00:00"/>
    <x v="11"/>
    <n v="5763970"/>
    <m/>
    <m/>
  </r>
  <r>
    <s v="COUNTY"/>
    <x v="177"/>
    <s v="935038"/>
    <n v="194.05"/>
    <n v="194.05"/>
    <x v="4"/>
    <d v="2017-03-15T00:00:00"/>
    <x v="11"/>
    <n v="5749570"/>
    <m/>
    <m/>
  </r>
  <r>
    <s v="COUNTY"/>
    <x v="177"/>
    <s v="935053"/>
    <n v="35.78"/>
    <n v="35.78"/>
    <x v="4"/>
    <d v="2017-03-16T00:00:00"/>
    <x v="11"/>
    <n v="5708310"/>
    <m/>
    <m/>
  </r>
  <r>
    <s v="COUNTY"/>
    <x v="177"/>
    <s v="935056"/>
    <n v="220.07"/>
    <n v="220.07"/>
    <x v="4"/>
    <d v="2017-03-16T00:00:00"/>
    <x v="11"/>
    <n v="5011572"/>
    <m/>
    <m/>
  </r>
  <r>
    <s v="COUNTY"/>
    <x v="177"/>
    <s v="935059"/>
    <n v="330.65"/>
    <n v="330.65"/>
    <x v="4"/>
    <d v="2017-03-16T00:00:00"/>
    <x v="11"/>
    <n v="5011577"/>
    <m/>
    <m/>
  </r>
  <r>
    <s v="COUNTY"/>
    <x v="177"/>
    <s v="935062"/>
    <n v="92.15"/>
    <n v="92.15"/>
    <x v="4"/>
    <d v="2017-03-16T00:00:00"/>
    <x v="11"/>
    <n v="5791520"/>
    <m/>
    <m/>
  </r>
  <r>
    <s v="COUNTY"/>
    <x v="177"/>
    <s v="935073"/>
    <n v="147.44"/>
    <n v="147.44"/>
    <x v="4"/>
    <d v="2017-03-17T00:00:00"/>
    <x v="11"/>
    <n v="5777930"/>
    <m/>
    <m/>
  </r>
  <r>
    <s v="COUNTY"/>
    <x v="177"/>
    <s v="935076"/>
    <n v="124.67"/>
    <n v="124.67"/>
    <x v="4"/>
    <d v="2017-03-17T00:00:00"/>
    <x v="11"/>
    <n v="5011575"/>
    <m/>
    <m/>
  </r>
  <r>
    <s v="SpokCity"/>
    <x v="177"/>
    <s v="935084"/>
    <n v="36.86"/>
    <n v="36.86"/>
    <x v="4"/>
    <d v="2017-03-17T00:00:00"/>
    <x v="11"/>
    <n v="5011587"/>
    <m/>
    <m/>
  </r>
  <r>
    <s v="COUNTY"/>
    <x v="177"/>
    <s v="935086"/>
    <n v="144.19"/>
    <n v="144.19"/>
    <x v="4"/>
    <d v="2017-03-17T00:00:00"/>
    <x v="11"/>
    <n v="5011581"/>
    <m/>
    <m/>
  </r>
  <r>
    <s v="COUNTY"/>
    <x v="177"/>
    <s v="935088"/>
    <n v="97.57"/>
    <n v="97.57"/>
    <x v="4"/>
    <d v="2017-03-17T00:00:00"/>
    <x v="11"/>
    <n v="5013420"/>
    <m/>
    <m/>
  </r>
  <r>
    <s v="COUNTY"/>
    <x v="177"/>
    <s v="935091"/>
    <n v="181.04"/>
    <n v="181.04"/>
    <x v="4"/>
    <d v="2017-03-20T00:00:00"/>
    <x v="11"/>
    <n v="5011625"/>
    <m/>
    <m/>
  </r>
  <r>
    <s v="COUNTY"/>
    <x v="177"/>
    <s v="935093"/>
    <n v="71.55"/>
    <n v="71.55"/>
    <x v="4"/>
    <d v="2017-03-20T00:00:00"/>
    <x v="11"/>
    <n v="5775810"/>
    <m/>
    <m/>
  </r>
  <r>
    <s v="COUNTY"/>
    <x v="177"/>
    <s v="935096"/>
    <n v="199.47"/>
    <n v="199.47"/>
    <x v="4"/>
    <d v="2017-03-20T00:00:00"/>
    <x v="11"/>
    <n v="5011582"/>
    <m/>
    <m/>
  </r>
  <r>
    <s v="COUNTY"/>
    <x v="177"/>
    <s v="935098"/>
    <n v="186.47"/>
    <n v="186.47"/>
    <x v="4"/>
    <d v="2017-03-20T00:00:00"/>
    <x v="11"/>
    <n v="5011581"/>
    <m/>
    <m/>
  </r>
  <r>
    <s v="COUNTY"/>
    <x v="177"/>
    <s v="935107"/>
    <n v="214.65"/>
    <n v="214.65"/>
    <x v="4"/>
    <d v="2017-03-20T00:00:00"/>
    <x v="11"/>
    <n v="5011572"/>
    <m/>
    <m/>
  </r>
  <r>
    <s v="COUNTY"/>
    <x v="177"/>
    <s v="935110"/>
    <n v="504.11"/>
    <n v="504.11"/>
    <x v="4"/>
    <d v="2017-03-20T00:00:00"/>
    <x v="11"/>
    <n v="5011577"/>
    <m/>
    <m/>
  </r>
  <r>
    <s v="COUNTY"/>
    <x v="177"/>
    <s v="935112"/>
    <n v="348"/>
    <n v="348"/>
    <x v="4"/>
    <d v="2017-03-20T00:00:00"/>
    <x v="11"/>
    <n v="5759740"/>
    <m/>
    <m/>
  </r>
  <r>
    <s v="COUNTY"/>
    <x v="177"/>
    <s v="935114"/>
    <n v="445.57"/>
    <n v="445.57"/>
    <x v="4"/>
    <d v="2017-03-20T00:00:00"/>
    <x v="11"/>
    <n v="5011604"/>
    <m/>
    <m/>
  </r>
  <r>
    <s v="COUNTY"/>
    <x v="177"/>
    <s v="935116"/>
    <n v="413.04"/>
    <n v="413.04"/>
    <x v="4"/>
    <d v="2017-03-20T00:00:00"/>
    <x v="11"/>
    <n v="5011579"/>
    <m/>
    <m/>
  </r>
  <r>
    <s v="COUNTY"/>
    <x v="177"/>
    <s v="935121"/>
    <n v="89.98"/>
    <n v="89.98"/>
    <x v="4"/>
    <d v="2017-03-20T00:00:00"/>
    <x v="11"/>
    <n v="5791520"/>
    <m/>
    <m/>
  </r>
  <r>
    <s v="SpokCity"/>
    <x v="177"/>
    <s v="935129"/>
    <n v="203.81"/>
    <n v="203.81"/>
    <x v="4"/>
    <d v="2017-03-21T00:00:00"/>
    <x v="11"/>
    <n v="5011576"/>
    <m/>
    <m/>
  </r>
  <r>
    <s v="COUNTY"/>
    <x v="177"/>
    <s v="935132"/>
    <n v="475.92"/>
    <n v="475.92"/>
    <x v="4"/>
    <d v="2017-03-21T00:00:00"/>
    <x v="11"/>
    <n v="5732040"/>
    <m/>
    <m/>
  </r>
  <r>
    <s v="COUNTY"/>
    <x v="177"/>
    <s v="935135"/>
    <n v="1381.14"/>
    <n v="1381.14"/>
    <x v="4"/>
    <d v="2017-03-21T00:00:00"/>
    <x v="11"/>
    <n v="5011614"/>
    <m/>
    <m/>
  </r>
  <r>
    <s v="COUNTY"/>
    <x v="177"/>
    <s v="935142"/>
    <n v="189.72"/>
    <n v="189.72"/>
    <x v="4"/>
    <d v="2017-03-21T00:00:00"/>
    <x v="11"/>
    <n v="5708310"/>
    <m/>
    <m/>
  </r>
  <r>
    <s v="COUNTY"/>
    <x v="177"/>
    <s v="935145"/>
    <n v="202.73"/>
    <n v="202.73"/>
    <x v="4"/>
    <d v="2017-03-21T00:00:00"/>
    <x v="11"/>
    <n v="5729870"/>
    <m/>
    <m/>
  </r>
  <r>
    <s v="COUNTY"/>
    <x v="177"/>
    <s v="935150"/>
    <n v="57.46"/>
    <n v="57.46"/>
    <x v="4"/>
    <d v="2017-03-22T00:00:00"/>
    <x v="11"/>
    <n v="5749230"/>
    <m/>
    <m/>
  </r>
  <r>
    <s v="SpokCity"/>
    <x v="177"/>
    <s v="935152"/>
    <n v="161.53"/>
    <n v="161.53"/>
    <x v="4"/>
    <d v="2017-03-22T00:00:00"/>
    <x v="11"/>
    <n v="5011580"/>
    <m/>
    <m/>
  </r>
  <r>
    <s v="SpokCity"/>
    <x v="177"/>
    <s v="935155"/>
    <n v="45.53"/>
    <n v="45.53"/>
    <x v="4"/>
    <d v="2017-03-22T00:00:00"/>
    <x v="11"/>
    <n v="5011587"/>
    <m/>
    <m/>
  </r>
  <r>
    <s v="COUNTY"/>
    <x v="177"/>
    <s v="935163"/>
    <n v="152.86000000000001"/>
    <n v="152.86000000000001"/>
    <x v="4"/>
    <d v="2017-03-22T00:00:00"/>
    <x v="11"/>
    <n v="5011605"/>
    <m/>
    <m/>
  </r>
  <r>
    <s v="COUNTY"/>
    <x v="177"/>
    <s v="936642"/>
    <n v="114.91"/>
    <n v="114.91"/>
    <x v="4"/>
    <d v="2017-03-23T00:00:00"/>
    <x v="11"/>
    <n v="5011579"/>
    <m/>
    <m/>
  </r>
  <r>
    <s v="COUNTY"/>
    <x v="177"/>
    <s v="936645"/>
    <n v="92.15"/>
    <n v="92.15"/>
    <x v="4"/>
    <d v="2017-03-23T00:00:00"/>
    <x v="11"/>
    <n v="5708310"/>
    <m/>
    <m/>
  </r>
  <r>
    <s v="COUNTY"/>
    <x v="177"/>
    <s v="936649"/>
    <n v="192.97"/>
    <n v="192.97"/>
    <x v="4"/>
    <d v="2017-03-23T00:00:00"/>
    <x v="11"/>
    <n v="5011572"/>
    <m/>
    <m/>
  </r>
  <r>
    <s v="COUNTY"/>
    <x v="177"/>
    <s v="936655"/>
    <n v="355.58"/>
    <n v="355.58"/>
    <x v="4"/>
    <d v="2017-03-23T00:00:00"/>
    <x v="11"/>
    <n v="5011577"/>
    <m/>
    <m/>
  </r>
  <r>
    <s v="COUNTY"/>
    <x v="177"/>
    <s v="936690"/>
    <n v="267.77"/>
    <n v="267.77"/>
    <x v="4"/>
    <d v="2017-03-23T00:00:00"/>
    <x v="11"/>
    <n v="5771980"/>
    <m/>
    <m/>
  </r>
  <r>
    <s v="COUNTY"/>
    <x v="177"/>
    <s v="936709"/>
    <n v="107.33"/>
    <n v="107.33"/>
    <x v="4"/>
    <d v="2017-03-24T00:00:00"/>
    <x v="11"/>
    <n v="5011575"/>
    <m/>
    <m/>
  </r>
  <r>
    <s v="COUNTY"/>
    <x v="177"/>
    <s v="936712"/>
    <n v="591.91999999999996"/>
    <n v="591.91999999999996"/>
    <x v="4"/>
    <d v="2017-03-24T00:00:00"/>
    <x v="11"/>
    <n v="5011614"/>
    <m/>
    <m/>
  </r>
  <r>
    <s v="COUNTY"/>
    <x v="177"/>
    <s v="936714"/>
    <n v="172.37"/>
    <n v="172.37"/>
    <x v="4"/>
    <d v="2017-03-24T00:00:00"/>
    <x v="11"/>
    <n v="5011573"/>
    <m/>
    <m/>
  </r>
  <r>
    <s v="COUNTY"/>
    <x v="177"/>
    <s v="936759"/>
    <n v="82.39"/>
    <n v="82.39"/>
    <x v="4"/>
    <d v="2017-03-24T00:00:00"/>
    <x v="11"/>
    <n v="5011581"/>
    <m/>
    <m/>
  </r>
  <r>
    <s v="COUNTY"/>
    <x v="177"/>
    <s v="936763"/>
    <n v="102.99"/>
    <n v="102.99"/>
    <x v="4"/>
    <d v="2017-03-24T00:00:00"/>
    <x v="11"/>
    <n v="5791520"/>
    <m/>
    <m/>
  </r>
  <r>
    <s v="COUNTY"/>
    <x v="177"/>
    <s v="936765"/>
    <n v="57.46"/>
    <n v="57.46"/>
    <x v="4"/>
    <d v="2017-03-24T00:00:00"/>
    <x v="11"/>
    <n v="5013420"/>
    <m/>
    <m/>
  </r>
  <r>
    <s v="COUNTY"/>
    <x v="177"/>
    <s v="938910"/>
    <n v="336.07"/>
    <n v="336.07"/>
    <x v="4"/>
    <d v="2017-03-27T00:00:00"/>
    <x v="11"/>
    <n v="5759740"/>
    <m/>
    <m/>
  </r>
  <r>
    <s v="COUNTY"/>
    <x v="177"/>
    <s v="938913"/>
    <n v="172.37"/>
    <n v="172.37"/>
    <x v="4"/>
    <d v="2017-03-27T00:00:00"/>
    <x v="11"/>
    <n v="5011572"/>
    <m/>
    <m/>
  </r>
  <r>
    <s v="COUNTY"/>
    <x v="177"/>
    <s v="938916"/>
    <n v="517.12"/>
    <n v="517.12"/>
    <x v="4"/>
    <d v="2017-03-27T00:00:00"/>
    <x v="11"/>
    <n v="5011577"/>
    <m/>
    <m/>
  </r>
  <r>
    <s v="COUNTY"/>
    <x v="177"/>
    <s v="938918"/>
    <n v="173.46"/>
    <n v="173.46"/>
    <x v="4"/>
    <d v="2017-03-27T00:00:00"/>
    <x v="11"/>
    <n v="5011579"/>
    <m/>
    <m/>
  </r>
  <r>
    <s v="COUNTY"/>
    <x v="177"/>
    <s v="938969"/>
    <n v="175.62"/>
    <n v="175.62"/>
    <x v="4"/>
    <d v="2017-03-27T00:00:00"/>
    <x v="11"/>
    <n v="5011625"/>
    <m/>
    <m/>
  </r>
  <r>
    <s v="COUNTY"/>
    <x v="177"/>
    <s v="938972"/>
    <n v="181.04"/>
    <n v="181.04"/>
    <x v="4"/>
    <d v="2017-03-27T00:00:00"/>
    <x v="11"/>
    <n v="5011582"/>
    <m/>
    <m/>
  </r>
  <r>
    <s v="COUNTY"/>
    <x v="177"/>
    <s v="938974"/>
    <n v="171.29"/>
    <n v="171.29"/>
    <x v="4"/>
    <d v="2017-03-27T00:00:00"/>
    <x v="11"/>
    <n v="5787180"/>
    <m/>
    <m/>
  </r>
  <r>
    <s v="COUNTY"/>
    <x v="177"/>
    <s v="938985"/>
    <n v="96.48"/>
    <n v="96.48"/>
    <x v="4"/>
    <d v="2017-03-28T00:00:00"/>
    <x v="11"/>
    <n v="5791520"/>
    <m/>
    <m/>
  </r>
  <r>
    <s v="COUNTY"/>
    <x v="177"/>
    <s v="938988"/>
    <n v="439.06"/>
    <n v="439.06"/>
    <x v="4"/>
    <d v="2017-03-28T00:00:00"/>
    <x v="11"/>
    <n v="5011614"/>
    <m/>
    <m/>
  </r>
  <r>
    <s v="SpokCity"/>
    <x v="177"/>
    <s v="938992"/>
    <n v="380.52"/>
    <n v="380.52"/>
    <x v="4"/>
    <d v="2017-03-28T00:00:00"/>
    <x v="11"/>
    <n v="5011576"/>
    <m/>
    <m/>
  </r>
  <r>
    <s v="COUNTY"/>
    <x v="177"/>
    <s v="938995"/>
    <n v="461.83"/>
    <n v="461.83"/>
    <x v="4"/>
    <d v="2017-03-28T00:00:00"/>
    <x v="11"/>
    <n v="5732040"/>
    <m/>
    <m/>
  </r>
  <r>
    <s v="COUNTY"/>
    <x v="177"/>
    <s v="938998"/>
    <n v="168.04"/>
    <n v="168.04"/>
    <x v="4"/>
    <d v="2017-03-28T00:00:00"/>
    <x v="11"/>
    <n v="5708310"/>
    <m/>
    <m/>
  </r>
  <r>
    <s v="COUNTY"/>
    <x v="177"/>
    <s v="939303"/>
    <n v="97.57"/>
    <n v="97.57"/>
    <x v="4"/>
    <d v="2017-03-28T00:00:00"/>
    <x v="11"/>
    <n v="5791520"/>
    <m/>
    <m/>
  </r>
  <r>
    <s v="COUNTY"/>
    <x v="177"/>
    <s v="939004"/>
    <n v="169.12"/>
    <n v="169.12"/>
    <x v="4"/>
    <d v="2017-03-29T00:00:00"/>
    <x v="11"/>
    <n v="5011584"/>
    <m/>
    <m/>
  </r>
  <r>
    <s v="SpokCity"/>
    <x v="177"/>
    <s v="939006"/>
    <n v="102.99"/>
    <n v="102.99"/>
    <x v="4"/>
    <d v="2017-03-29T00:00:00"/>
    <x v="11"/>
    <n v="5011587"/>
    <m/>
    <m/>
  </r>
  <r>
    <s v="COUNTY"/>
    <x v="177"/>
    <s v="939008"/>
    <n v="71.55"/>
    <n v="71.55"/>
    <x v="4"/>
    <d v="2017-03-29T00:00:00"/>
    <x v="11"/>
    <n v="5791520"/>
    <m/>
    <m/>
  </r>
  <r>
    <s v="SpokCity"/>
    <x v="177"/>
    <s v="939010"/>
    <n v="352.33"/>
    <n v="352.33"/>
    <x v="4"/>
    <d v="2017-03-29T00:00:00"/>
    <x v="11"/>
    <n v="5011580"/>
    <m/>
    <m/>
  </r>
  <r>
    <s v="COUNTY"/>
    <x v="177"/>
    <s v="939017"/>
    <n v="236.33"/>
    <n v="236.33"/>
    <x v="4"/>
    <d v="2017-03-29T00:00:00"/>
    <x v="11"/>
    <n v="5011571"/>
    <m/>
    <m/>
  </r>
  <r>
    <s v="COUNTY"/>
    <x v="177"/>
    <s v="939019"/>
    <n v="146.35"/>
    <n v="146.35"/>
    <x v="4"/>
    <d v="2017-03-29T00:00:00"/>
    <x v="11"/>
    <n v="5011581"/>
    <m/>
    <m/>
  </r>
  <r>
    <s v="AWH"/>
    <x v="177"/>
    <s v="939022"/>
    <n v="935.58"/>
    <n v="935.58"/>
    <x v="4"/>
    <d v="2017-03-29T00:00:00"/>
    <x v="11"/>
    <n v="5012682"/>
    <m/>
    <m/>
  </r>
  <r>
    <s v="COUNTY"/>
    <x v="177"/>
    <s v="939132"/>
    <n v="189.72"/>
    <n v="189.72"/>
    <x v="4"/>
    <d v="2017-03-30T00:00:00"/>
    <x v="11"/>
    <n v="5791510"/>
    <m/>
    <m/>
  </r>
  <r>
    <s v="COUNTY"/>
    <x v="177"/>
    <s v="939134"/>
    <n v="130.09"/>
    <n v="130.09"/>
    <x v="4"/>
    <d v="2017-03-30T00:00:00"/>
    <x v="11"/>
    <n v="5011579"/>
    <m/>
    <m/>
  </r>
  <r>
    <s v="COUNTY"/>
    <x v="177"/>
    <s v="939143"/>
    <n v="67.209999999999994"/>
    <n v="67.209999999999994"/>
    <x v="4"/>
    <d v="2017-03-30T00:00:00"/>
    <x v="11"/>
    <n v="5708310"/>
    <m/>
    <m/>
  </r>
  <r>
    <s v="COUNTY"/>
    <x v="177"/>
    <s v="939146"/>
    <n v="197.31"/>
    <n v="197.31"/>
    <x v="4"/>
    <d v="2017-03-30T00:00:00"/>
    <x v="11"/>
    <n v="5011572"/>
    <m/>
    <m/>
  </r>
  <r>
    <s v="COUNTY"/>
    <x v="177"/>
    <s v="939149"/>
    <n v="388.11"/>
    <n v="388.11"/>
    <x v="4"/>
    <d v="2017-03-30T00:00:00"/>
    <x v="11"/>
    <n v="5011577"/>
    <m/>
    <m/>
  </r>
  <r>
    <s v="AWH"/>
    <x v="177"/>
    <s v="939284"/>
    <n v="1111.2"/>
    <n v="1111.2"/>
    <x v="4"/>
    <d v="2017-03-31T00:00:00"/>
    <x v="11"/>
    <n v="5011595"/>
    <m/>
    <m/>
  </r>
  <r>
    <s v="SpokCity"/>
    <x v="177"/>
    <s v="939294"/>
    <n v="58.54"/>
    <n v="58.54"/>
    <x v="4"/>
    <d v="2017-03-31T00:00:00"/>
    <x v="11"/>
    <n v="5011587"/>
    <m/>
    <m/>
  </r>
  <r>
    <s v="COUNTY"/>
    <x v="177"/>
    <s v="939310"/>
    <n v="248.26"/>
    <n v="248.26"/>
    <x v="4"/>
    <d v="2017-03-31T00:00:00"/>
    <x v="11"/>
    <n v="5011604"/>
    <m/>
    <m/>
  </r>
  <r>
    <s v="COUNTY"/>
    <x v="177"/>
    <s v="939312"/>
    <n v="107.33"/>
    <n v="107.33"/>
    <x v="4"/>
    <d v="2017-03-31T00:00:00"/>
    <x v="11"/>
    <n v="5011605"/>
    <m/>
    <m/>
  </r>
  <r>
    <s v="COUNTY"/>
    <x v="177"/>
    <s v="939315"/>
    <n v="82.39"/>
    <n v="82.39"/>
    <x v="4"/>
    <d v="2017-03-31T00:00:00"/>
    <x v="11"/>
    <n v="5013420"/>
    <m/>
    <m/>
  </r>
  <r>
    <s v="COUNTY"/>
    <x v="177"/>
    <s v="939907"/>
    <n v="78.06"/>
    <n v="78.06"/>
    <x v="4"/>
    <d v="2017-03-31T00:00:00"/>
    <x v="11"/>
    <n v="5012106"/>
    <m/>
    <m/>
  </r>
  <r>
    <s v="COUNTY"/>
    <x v="177"/>
    <s v="939963"/>
    <n v="87.81"/>
    <n v="87.81"/>
    <x v="4"/>
    <d v="2017-03-31T00:00:00"/>
    <x v="11"/>
    <n v="5011575"/>
    <m/>
    <m/>
  </r>
  <r>
    <s v="COUNTY"/>
    <x v="105"/>
    <s v="894074"/>
    <n v="23.33"/>
    <n v="23.33"/>
    <x v="9"/>
    <d v="2016-12-16T00:00:00"/>
    <x v="8"/>
    <n v="5010484"/>
    <m/>
    <m/>
  </r>
  <r>
    <s v="COUNTY"/>
    <x v="105"/>
    <s v="905585"/>
    <n v="35"/>
    <n v="35"/>
    <x v="9"/>
    <d v="2017-01-06T00:00:00"/>
    <x v="9"/>
    <n v="5010484"/>
    <m/>
    <m/>
  </r>
  <r>
    <s v="COUNTY"/>
    <x v="107"/>
    <s v="854600"/>
    <n v="14.67"/>
    <n v="14.67"/>
    <x v="9"/>
    <d v="2016-09-16T00:00:00"/>
    <x v="5"/>
    <n v="5776990"/>
    <m/>
    <m/>
  </r>
  <r>
    <s v="COUNTY"/>
    <x v="108"/>
    <s v="854603"/>
    <n v="20"/>
    <n v="20"/>
    <x v="9"/>
    <d v="2016-09-23T00:00:00"/>
    <x v="5"/>
    <n v="5776990"/>
    <m/>
    <m/>
  </r>
  <r>
    <s v="COUNTY"/>
    <x v="108"/>
    <s v="880513"/>
    <n v="15"/>
    <n v="15"/>
    <x v="9"/>
    <d v="2016-11-25T00:00:00"/>
    <x v="7"/>
    <n v="5788330"/>
    <m/>
    <m/>
  </r>
  <r>
    <s v="COUNTY"/>
    <x v="108"/>
    <s v="876290"/>
    <n v="45"/>
    <n v="45"/>
    <x v="9"/>
    <d v="2016-11-30T00:00:00"/>
    <x v="7"/>
    <n v="5011454"/>
    <m/>
    <m/>
  </r>
  <r>
    <s v="SpokCity"/>
    <x v="112"/>
    <s v="906935"/>
    <n v="12.5"/>
    <n v="12.5"/>
    <x v="9"/>
    <d v="2017-01-05T00:00:00"/>
    <x v="9"/>
    <n v="5746620"/>
    <m/>
    <m/>
  </r>
  <r>
    <s v="COUNTY"/>
    <x v="112"/>
    <s v="917301"/>
    <n v="46"/>
    <n v="46"/>
    <x v="9"/>
    <d v="2017-02-03T00:00:00"/>
    <x v="10"/>
    <n v="5789560"/>
    <m/>
    <m/>
  </r>
  <r>
    <s v="COUNTY"/>
    <x v="115"/>
    <s v="802105"/>
    <n v="166.24"/>
    <n v="166.24"/>
    <x v="9"/>
    <d v="2016-05-27T00:00:00"/>
    <x v="1"/>
    <n v="5011452"/>
    <m/>
    <m/>
  </r>
  <r>
    <s v="COUNTY"/>
    <x v="115"/>
    <s v="809586"/>
    <n v="166.24"/>
    <n v="166.24"/>
    <x v="9"/>
    <d v="2016-06-03T00:00:00"/>
    <x v="2"/>
    <n v="5011452"/>
    <m/>
    <m/>
  </r>
  <r>
    <s v="COUNTY"/>
    <x v="115"/>
    <s v="864208"/>
    <n v="13.75"/>
    <n v="13.75"/>
    <x v="9"/>
    <d v="2016-10-07T00:00:00"/>
    <x v="6"/>
    <n v="5011503"/>
    <m/>
    <m/>
  </r>
  <r>
    <s v="COUNTY"/>
    <x v="115"/>
    <s v="864209"/>
    <n v="37.5"/>
    <n v="37.5"/>
    <x v="9"/>
    <d v="2016-10-14T00:00:00"/>
    <x v="6"/>
    <n v="5011503"/>
    <m/>
    <m/>
  </r>
  <r>
    <s v="COUNTY"/>
    <x v="116"/>
    <s v="879404"/>
    <n v="13.5"/>
    <n v="13.5"/>
    <x v="9"/>
    <d v="2016-11-10T00:00:00"/>
    <x v="7"/>
    <n v="5011523"/>
    <m/>
    <m/>
  </r>
  <r>
    <s v="COUNTY"/>
    <x v="119"/>
    <s v="808716"/>
    <n v="37.5"/>
    <n v="37.5"/>
    <x v="9"/>
    <d v="2016-06-17T00:00:00"/>
    <x v="2"/>
    <n v="5782970"/>
    <m/>
    <m/>
  </r>
  <r>
    <s v="COUNTY"/>
    <x v="119"/>
    <s v="813297"/>
    <n v="60"/>
    <n v="60"/>
    <x v="9"/>
    <d v="2016-07-01T00:00:00"/>
    <x v="3"/>
    <n v="5012564"/>
    <m/>
    <m/>
  </r>
  <r>
    <s v="COUNTY"/>
    <x v="119"/>
    <s v="841051"/>
    <n v="30"/>
    <n v="30"/>
    <x v="9"/>
    <d v="2016-08-23T00:00:00"/>
    <x v="4"/>
    <n v="5785470"/>
    <m/>
    <m/>
  </r>
  <r>
    <s v="COUNTY"/>
    <x v="119"/>
    <s v="844587"/>
    <n v="240"/>
    <n v="240"/>
    <x v="9"/>
    <d v="2016-08-26T00:00:00"/>
    <x v="4"/>
    <n v="5732050"/>
    <m/>
    <m/>
  </r>
  <r>
    <s v="COUNTY"/>
    <x v="119"/>
    <s v="844588"/>
    <n v="45.66"/>
    <n v="45.66"/>
    <x v="9"/>
    <d v="2016-08-29T00:00:00"/>
    <x v="4"/>
    <n v="5732050"/>
    <m/>
    <m/>
  </r>
  <r>
    <s v="COUNTY"/>
    <x v="119"/>
    <s v="853419"/>
    <n v="48"/>
    <n v="48"/>
    <x v="9"/>
    <d v="2016-09-23T00:00:00"/>
    <x v="5"/>
    <n v="5012564"/>
    <m/>
    <m/>
  </r>
  <r>
    <s v="COUNTY"/>
    <x v="119"/>
    <s v="876319"/>
    <n v="60"/>
    <n v="60"/>
    <x v="9"/>
    <d v="2016-11-08T00:00:00"/>
    <x v="7"/>
    <n v="5785470"/>
    <m/>
    <m/>
  </r>
  <r>
    <s v="COUNTY"/>
    <x v="119"/>
    <s v="915185"/>
    <n v="75"/>
    <n v="75"/>
    <x v="9"/>
    <d v="2017-01-30T00:00:00"/>
    <x v="9"/>
    <n v="5782970"/>
    <m/>
    <m/>
  </r>
  <r>
    <s v="COUNTY"/>
    <x v="122"/>
    <s v="802106"/>
    <n v="40.5"/>
    <n v="40.5"/>
    <x v="9"/>
    <d v="2016-05-27T00:00:00"/>
    <x v="1"/>
    <n v="5011452"/>
    <m/>
    <m/>
  </r>
  <r>
    <s v="COUNTY"/>
    <x v="122"/>
    <s v="809587"/>
    <n v="40.5"/>
    <n v="40.5"/>
    <x v="9"/>
    <d v="2016-06-03T00:00:00"/>
    <x v="2"/>
    <n v="5011452"/>
    <m/>
    <m/>
  </r>
  <r>
    <s v="COUNTY"/>
    <x v="122"/>
    <s v="878873"/>
    <n v="5.99"/>
    <n v="5.99"/>
    <x v="9"/>
    <d v="2016-11-23T00:00:00"/>
    <x v="7"/>
    <n v="5788170"/>
    <m/>
    <m/>
  </r>
  <r>
    <s v="COUNTY"/>
    <x v="123"/>
    <s v="835836"/>
    <n v="9.75"/>
    <n v="9.75"/>
    <x v="9"/>
    <d v="2016-08-12T00:00:00"/>
    <x v="4"/>
    <n v="5785170"/>
    <m/>
    <m/>
  </r>
  <r>
    <s v="COUNTY"/>
    <x v="123"/>
    <s v="879403"/>
    <n v="3.25"/>
    <n v="3.25"/>
    <x v="9"/>
    <d v="2016-11-07T00:00:00"/>
    <x v="7"/>
    <n v="5011523"/>
    <m/>
    <m/>
  </r>
  <r>
    <s v="COUNTY"/>
    <x v="178"/>
    <s v="897520"/>
    <n v="35"/>
    <n v="35"/>
    <x v="9"/>
    <d v="2016-12-16T00:00:00"/>
    <x v="8"/>
    <n v="5010521"/>
    <m/>
    <m/>
  </r>
  <r>
    <s v="COUNTY"/>
    <x v="179"/>
    <s v="907311"/>
    <n v="0.02"/>
    <n v="0.02"/>
    <x v="10"/>
    <d v="2016-12-01T00:00:00"/>
    <x v="8"/>
    <n v="5789000"/>
    <m/>
    <m/>
  </r>
  <r>
    <s v="SpokCity"/>
    <x v="179"/>
    <s v="907312"/>
    <n v="0.02"/>
    <n v="0.02"/>
    <x v="10"/>
    <d v="2016-12-01T00:00:00"/>
    <x v="8"/>
    <n v="5004549"/>
    <m/>
    <m/>
  </r>
  <r>
    <s v="COUNTY"/>
    <x v="179"/>
    <s v="907313"/>
    <n v="0.02"/>
    <n v="0.02"/>
    <x v="10"/>
    <d v="2016-12-01T00:00:00"/>
    <x v="8"/>
    <n v="5005228"/>
    <m/>
    <m/>
  </r>
  <r>
    <s v="COUNTY"/>
    <x v="179"/>
    <s v="907314"/>
    <n v="0.02"/>
    <n v="0.02"/>
    <x v="10"/>
    <d v="2016-12-01T00:00:00"/>
    <x v="8"/>
    <n v="5005604"/>
    <m/>
    <m/>
  </r>
  <r>
    <s v="COUNTY"/>
    <x v="179"/>
    <s v="907315"/>
    <n v="0.02"/>
    <n v="0.02"/>
    <x v="10"/>
    <d v="2016-12-01T00:00:00"/>
    <x v="8"/>
    <n v="5013056"/>
    <m/>
    <m/>
  </r>
  <r>
    <s v="COUNTY"/>
    <x v="179"/>
    <s v="907316"/>
    <n v="0.02"/>
    <n v="0.02"/>
    <x v="10"/>
    <d v="2016-12-01T00:00:00"/>
    <x v="8"/>
    <n v="5015875"/>
    <m/>
    <m/>
  </r>
  <r>
    <s v="COUNTY"/>
    <x v="179"/>
    <s v="907317"/>
    <n v="0.02"/>
    <n v="0.02"/>
    <x v="10"/>
    <d v="2016-12-01T00:00:00"/>
    <x v="8"/>
    <n v="5016108"/>
    <m/>
    <m/>
  </r>
  <r>
    <s v="COUNTY"/>
    <x v="179"/>
    <s v="907318"/>
    <n v="0.02"/>
    <n v="0.02"/>
    <x v="10"/>
    <d v="2016-12-01T00:00:00"/>
    <x v="8"/>
    <n v="5743110"/>
    <m/>
    <m/>
  </r>
  <r>
    <s v="COUNTY"/>
    <x v="179"/>
    <s v="907319"/>
    <n v="0.02"/>
    <n v="0.02"/>
    <x v="10"/>
    <d v="2016-12-01T00:00:00"/>
    <x v="8"/>
    <n v="5762450"/>
    <m/>
    <m/>
  </r>
  <r>
    <s v="AWH"/>
    <x v="179"/>
    <s v="907320"/>
    <n v="0.02"/>
    <n v="0.02"/>
    <x v="10"/>
    <d v="2016-12-01T00:00:00"/>
    <x v="8"/>
    <n v="5763740"/>
    <m/>
    <m/>
  </r>
  <r>
    <s v="COUNTY"/>
    <x v="179"/>
    <s v="907321"/>
    <n v="0.02"/>
    <n v="0.02"/>
    <x v="10"/>
    <d v="2016-12-01T00:00:00"/>
    <x v="8"/>
    <n v="5766040"/>
    <m/>
    <m/>
  </r>
  <r>
    <s v="COUNTY"/>
    <x v="179"/>
    <s v="907322"/>
    <n v="0.02"/>
    <n v="0.02"/>
    <x v="10"/>
    <d v="2016-12-01T00:00:00"/>
    <x v="8"/>
    <n v="5766860"/>
    <m/>
    <m/>
  </r>
  <r>
    <s v="COUNTY"/>
    <x v="179"/>
    <s v="907323"/>
    <n v="0.02"/>
    <n v="0.02"/>
    <x v="10"/>
    <d v="2016-12-01T00:00:00"/>
    <x v="8"/>
    <n v="5776800"/>
    <m/>
    <m/>
  </r>
  <r>
    <s v="COUNTY"/>
    <x v="179"/>
    <s v="907324"/>
    <n v="0.02"/>
    <n v="0.02"/>
    <x v="10"/>
    <d v="2016-12-01T00:00:00"/>
    <x v="8"/>
    <n v="5778310"/>
    <m/>
    <m/>
  </r>
  <r>
    <s v="COUNTY"/>
    <x v="179"/>
    <s v="907325"/>
    <n v="0.02"/>
    <n v="0.02"/>
    <x v="10"/>
    <d v="2016-12-01T00:00:00"/>
    <x v="8"/>
    <n v="5778310"/>
    <m/>
    <m/>
  </r>
  <r>
    <s v="COUNTY"/>
    <x v="179"/>
    <s v="907326"/>
    <n v="0.02"/>
    <n v="0.02"/>
    <x v="10"/>
    <d v="2016-12-01T00:00:00"/>
    <x v="8"/>
    <n v="5778980"/>
    <m/>
    <m/>
  </r>
  <r>
    <s v="COUNTY"/>
    <x v="179"/>
    <s v="907327"/>
    <n v="0.02"/>
    <n v="0.02"/>
    <x v="10"/>
    <d v="2016-12-01T00:00:00"/>
    <x v="8"/>
    <n v="5780940"/>
    <m/>
    <m/>
  </r>
  <r>
    <s v="COUNTY"/>
    <x v="179"/>
    <s v="907328"/>
    <n v="0.02"/>
    <n v="0.02"/>
    <x v="10"/>
    <d v="2016-12-01T00:00:00"/>
    <x v="8"/>
    <n v="5782380"/>
    <m/>
    <m/>
  </r>
  <r>
    <s v="COUNTY"/>
    <x v="179"/>
    <s v="907329"/>
    <n v="0.02"/>
    <n v="0.02"/>
    <x v="10"/>
    <d v="2016-12-01T00:00:00"/>
    <x v="8"/>
    <n v="5788950"/>
    <m/>
    <m/>
  </r>
  <r>
    <s v="COUNTY"/>
    <x v="179"/>
    <s v="907330"/>
    <n v="0.02"/>
    <n v="0.02"/>
    <x v="10"/>
    <d v="2016-12-01T00:00:00"/>
    <x v="8"/>
    <n v="5788980"/>
    <m/>
    <m/>
  </r>
  <r>
    <s v="COUNTY"/>
    <x v="179"/>
    <s v="907331"/>
    <n v="0.02"/>
    <n v="0.02"/>
    <x v="10"/>
    <d v="2016-12-01T00:00:00"/>
    <x v="8"/>
    <n v="5789050"/>
    <m/>
    <m/>
  </r>
  <r>
    <s v="COUNTY"/>
    <x v="179"/>
    <s v="907332"/>
    <n v="0.02"/>
    <n v="0.02"/>
    <x v="10"/>
    <d v="2016-12-01T00:00:00"/>
    <x v="8"/>
    <n v="5789070"/>
    <m/>
    <m/>
  </r>
  <r>
    <s v="COUNTY"/>
    <x v="179"/>
    <s v="907333"/>
    <n v="0.02"/>
    <n v="0.02"/>
    <x v="10"/>
    <d v="2016-12-01T00:00:00"/>
    <x v="8"/>
    <n v="5789090"/>
    <m/>
    <m/>
  </r>
  <r>
    <s v="COUNTY"/>
    <x v="179"/>
    <s v="907334"/>
    <n v="0.02"/>
    <n v="0.02"/>
    <x v="10"/>
    <d v="2016-12-01T00:00:00"/>
    <x v="8"/>
    <n v="5789130"/>
    <m/>
    <m/>
  </r>
  <r>
    <s v="COUNTY"/>
    <x v="179"/>
    <s v="907335"/>
    <n v="0.02"/>
    <n v="0.02"/>
    <x v="10"/>
    <d v="2016-12-01T00:00:00"/>
    <x v="8"/>
    <n v="5789170"/>
    <m/>
    <m/>
  </r>
  <r>
    <s v="COUNTY"/>
    <x v="179"/>
    <s v="907336"/>
    <n v="0.02"/>
    <n v="0.02"/>
    <x v="10"/>
    <d v="2016-12-01T00:00:00"/>
    <x v="8"/>
    <n v="5789180"/>
    <m/>
    <m/>
  </r>
  <r>
    <s v="COUNTY"/>
    <x v="179"/>
    <s v="907337"/>
    <n v="0.02"/>
    <n v="0.02"/>
    <x v="10"/>
    <d v="2016-12-01T00:00:00"/>
    <x v="8"/>
    <n v="5789200"/>
    <m/>
    <m/>
  </r>
  <r>
    <s v="COUNTY"/>
    <x v="179"/>
    <s v="907338"/>
    <n v="0.02"/>
    <n v="0.02"/>
    <x v="10"/>
    <d v="2016-12-01T00:00:00"/>
    <x v="8"/>
    <n v="5789220"/>
    <m/>
    <m/>
  </r>
  <r>
    <s v="COUNTY"/>
    <x v="179"/>
    <s v="907339"/>
    <n v="0.02"/>
    <n v="0.02"/>
    <x v="10"/>
    <d v="2016-12-01T00:00:00"/>
    <x v="8"/>
    <n v="5789330"/>
    <m/>
    <m/>
  </r>
  <r>
    <s v="COUNTY"/>
    <x v="179"/>
    <s v="907340"/>
    <n v="0.02"/>
    <n v="0.02"/>
    <x v="10"/>
    <d v="2016-12-01T00:00:00"/>
    <x v="8"/>
    <n v="5789340"/>
    <m/>
    <m/>
  </r>
  <r>
    <s v="COUNTY"/>
    <x v="179"/>
    <s v="907341"/>
    <n v="0.02"/>
    <n v="0.02"/>
    <x v="10"/>
    <d v="2016-12-01T00:00:00"/>
    <x v="8"/>
    <n v="5789350"/>
    <m/>
    <m/>
  </r>
  <r>
    <s v="COUNTY"/>
    <x v="179"/>
    <s v="907342"/>
    <n v="0.02"/>
    <n v="0.02"/>
    <x v="10"/>
    <d v="2016-12-01T00:00:00"/>
    <x v="8"/>
    <n v="5789370"/>
    <m/>
    <m/>
  </r>
  <r>
    <s v="COUNTY"/>
    <x v="179"/>
    <s v="907343"/>
    <n v="0.02"/>
    <n v="0.02"/>
    <x v="10"/>
    <d v="2016-12-01T00:00:00"/>
    <x v="8"/>
    <n v="5789380"/>
    <m/>
    <m/>
  </r>
  <r>
    <s v="COUNTY"/>
    <x v="179"/>
    <s v="907344"/>
    <n v="0.02"/>
    <n v="0.02"/>
    <x v="10"/>
    <d v="2016-12-01T00:00:00"/>
    <x v="8"/>
    <n v="5789400"/>
    <m/>
    <m/>
  </r>
  <r>
    <s v="COUNTY"/>
    <x v="179"/>
    <s v="905731"/>
    <n v="-0.02"/>
    <n v="0.02"/>
    <x v="10"/>
    <d v="2016-12-26T00:00:00"/>
    <x v="8"/>
    <n v="5779980"/>
    <m/>
    <m/>
  </r>
  <r>
    <s v="COUNTY"/>
    <x v="179"/>
    <s v="915794"/>
    <n v="-0.01"/>
    <n v="0.01"/>
    <x v="10"/>
    <d v="2017-01-01T00:00:00"/>
    <x v="9"/>
    <n v="5756000"/>
    <m/>
    <m/>
  </r>
  <r>
    <s v="COUNTY"/>
    <x v="179"/>
    <s v="915795"/>
    <n v="-0.02"/>
    <n v="0.02"/>
    <x v="10"/>
    <d v="2017-01-01T00:00:00"/>
    <x v="9"/>
    <n v="5756000"/>
    <m/>
    <m/>
  </r>
  <r>
    <s v="COUNTY"/>
    <x v="179"/>
    <s v="915868"/>
    <n v="0.01"/>
    <n v="0.01"/>
    <x v="10"/>
    <d v="2017-01-01T00:00:00"/>
    <x v="9"/>
    <n v="5756380"/>
    <m/>
    <m/>
  </r>
  <r>
    <s v="COUNTY"/>
    <x v="179"/>
    <s v="918252"/>
    <n v="0.01"/>
    <n v="0.01"/>
    <x v="10"/>
    <d v="2017-01-01T00:00:00"/>
    <x v="9"/>
    <n v="5786810"/>
    <m/>
    <m/>
  </r>
  <r>
    <s v="COUNTY"/>
    <x v="179"/>
    <s v="918253"/>
    <n v="0.02"/>
    <n v="0.02"/>
    <x v="10"/>
    <d v="2017-01-01T00:00:00"/>
    <x v="9"/>
    <n v="5786810"/>
    <m/>
    <m/>
  </r>
  <r>
    <s v="COUNTY"/>
    <x v="179"/>
    <s v="918254"/>
    <n v="0.02"/>
    <n v="0.02"/>
    <x v="10"/>
    <d v="2017-01-01T00:00:00"/>
    <x v="9"/>
    <n v="5786810"/>
    <m/>
    <m/>
  </r>
  <r>
    <s v="AWH"/>
    <x v="179"/>
    <s v="14118647"/>
    <n v="-1.06"/>
    <n v="1.06"/>
    <x v="10"/>
    <d v="2017-01-01T00:00:00"/>
    <x v="9"/>
    <n v="5015219"/>
    <m/>
    <m/>
  </r>
  <r>
    <s v="SpokCity"/>
    <x v="179"/>
    <s v="14118647"/>
    <n v="-0.12"/>
    <n v="0.12"/>
    <x v="10"/>
    <d v="2017-01-01T00:00:00"/>
    <x v="9"/>
    <n v="5772010"/>
    <m/>
    <m/>
  </r>
  <r>
    <s v="COUNTY"/>
    <x v="179"/>
    <s v="14118647"/>
    <n v="-1.52"/>
    <n v="1.52"/>
    <x v="10"/>
    <d v="2017-01-01T00:00:00"/>
    <x v="9"/>
    <n v="5773850"/>
    <m/>
    <m/>
  </r>
  <r>
    <s v="COUNTY"/>
    <x v="179"/>
    <s v="14118647"/>
    <n v="-0.12"/>
    <n v="0.12"/>
    <x v="10"/>
    <d v="2017-01-01T00:00:00"/>
    <x v="9"/>
    <n v="5767910"/>
    <m/>
    <m/>
  </r>
  <r>
    <s v="COUNTY"/>
    <x v="179"/>
    <s v="14118647"/>
    <n v="-0.04"/>
    <n v="0.04"/>
    <x v="10"/>
    <d v="2017-01-01T00:00:00"/>
    <x v="9"/>
    <n v="5778180"/>
    <m/>
    <m/>
  </r>
  <r>
    <s v="COUNTY"/>
    <x v="179"/>
    <s v="14118647"/>
    <n v="-14.84"/>
    <n v="14.84"/>
    <x v="10"/>
    <d v="2017-01-01T00:00:00"/>
    <x v="9"/>
    <n v="5762760"/>
    <m/>
    <m/>
  </r>
  <r>
    <s v="AWH"/>
    <x v="179"/>
    <s v="14318964"/>
    <n v="-0.04"/>
    <n v="0.04"/>
    <x v="10"/>
    <d v="2017-01-01T00:00:00"/>
    <x v="9"/>
    <n v="5769510"/>
    <m/>
    <m/>
  </r>
  <r>
    <s v="COUNTY"/>
    <x v="179"/>
    <s v="14318964"/>
    <n v="-0.1"/>
    <n v="0.1"/>
    <x v="10"/>
    <d v="2017-01-01T00:00:00"/>
    <x v="9"/>
    <n v="5781150"/>
    <m/>
    <m/>
  </r>
  <r>
    <s v="COUNTY"/>
    <x v="179"/>
    <s v="14318964"/>
    <n v="-0.02"/>
    <n v="0.02"/>
    <x v="10"/>
    <d v="2017-01-01T00:00:00"/>
    <x v="9"/>
    <n v="5787310"/>
    <m/>
    <m/>
  </r>
  <r>
    <s v="COUNTY"/>
    <x v="179"/>
    <s v="14318964"/>
    <n v="-1.58"/>
    <n v="1.58"/>
    <x v="10"/>
    <d v="2017-01-01T00:00:00"/>
    <x v="9"/>
    <n v="5769590"/>
    <m/>
    <m/>
  </r>
  <r>
    <s v="COUNTY"/>
    <x v="179"/>
    <s v="905597"/>
    <n v="-0.01"/>
    <n v="0.01"/>
    <x v="10"/>
    <d v="2017-01-02T00:00:00"/>
    <x v="9"/>
    <n v="5772060"/>
    <m/>
    <m/>
  </r>
  <r>
    <s v="COUNTY"/>
    <x v="179"/>
    <s v="905626"/>
    <n v="0.02"/>
    <n v="0.02"/>
    <x v="10"/>
    <d v="2017-01-02T00:00:00"/>
    <x v="9"/>
    <n v="5777040"/>
    <m/>
    <m/>
  </r>
  <r>
    <s v="COUNTY"/>
    <x v="179"/>
    <s v="905642"/>
    <n v="-0.01"/>
    <n v="0.01"/>
    <x v="10"/>
    <d v="2017-01-02T00:00:00"/>
    <x v="9"/>
    <n v="5006861"/>
    <m/>
    <m/>
  </r>
  <r>
    <s v="COUNTY"/>
    <x v="179"/>
    <s v="905658"/>
    <n v="-0.01"/>
    <n v="0.01"/>
    <x v="10"/>
    <d v="2017-01-02T00:00:00"/>
    <x v="9"/>
    <n v="5775070"/>
    <m/>
    <m/>
  </r>
  <r>
    <s v="COUNTY"/>
    <x v="179"/>
    <s v="905764"/>
    <n v="0.01"/>
    <n v="0.01"/>
    <x v="10"/>
    <d v="2017-01-02T00:00:00"/>
    <x v="9"/>
    <n v="5757190"/>
    <m/>
    <m/>
  </r>
  <r>
    <s v="COUNTY"/>
    <x v="179"/>
    <s v="906694"/>
    <n v="0.01"/>
    <n v="0.01"/>
    <x v="10"/>
    <d v="2017-01-02T00:00:00"/>
    <x v="9"/>
    <n v="5730470"/>
    <m/>
    <m/>
  </r>
  <r>
    <s v="COUNTY"/>
    <x v="179"/>
    <s v="906698"/>
    <n v="0.01"/>
    <n v="0.01"/>
    <x v="10"/>
    <d v="2017-01-02T00:00:00"/>
    <x v="9"/>
    <n v="5755940"/>
    <m/>
    <m/>
  </r>
  <r>
    <s v="COUNTY"/>
    <x v="179"/>
    <s v="907539"/>
    <n v="-0.01"/>
    <n v="0.01"/>
    <x v="10"/>
    <d v="2017-01-02T00:00:00"/>
    <x v="9"/>
    <n v="5007239"/>
    <m/>
    <m/>
  </r>
  <r>
    <s v="COUNTY"/>
    <x v="179"/>
    <s v="907545"/>
    <n v="0.01"/>
    <n v="0.01"/>
    <x v="10"/>
    <d v="2017-01-02T00:00:00"/>
    <x v="9"/>
    <n v="5005396"/>
    <m/>
    <m/>
  </r>
  <r>
    <s v="COUNTY"/>
    <x v="179"/>
    <s v="908039"/>
    <n v="0.01"/>
    <n v="0.01"/>
    <x v="10"/>
    <d v="2017-01-02T00:00:00"/>
    <x v="9"/>
    <n v="5730650"/>
    <m/>
    <m/>
  </r>
  <r>
    <s v="COUNTY"/>
    <x v="179"/>
    <s v="908064"/>
    <n v="0.01"/>
    <n v="0.01"/>
    <x v="10"/>
    <d v="2017-01-02T00:00:00"/>
    <x v="9"/>
    <n v="5005627"/>
    <m/>
    <m/>
  </r>
  <r>
    <s v="COUNTY"/>
    <x v="179"/>
    <s v="908946"/>
    <n v="0.01"/>
    <n v="0.01"/>
    <x v="10"/>
    <d v="2017-01-02T00:00:00"/>
    <x v="9"/>
    <n v="5720380"/>
    <m/>
    <m/>
  </r>
  <r>
    <s v="COUNTY"/>
    <x v="179"/>
    <s v="905652"/>
    <n v="0.01"/>
    <n v="0.01"/>
    <x v="10"/>
    <d v="2017-01-09T00:00:00"/>
    <x v="9"/>
    <n v="5772730"/>
    <m/>
    <m/>
  </r>
  <r>
    <s v="COUNTY"/>
    <x v="179"/>
    <s v="905693"/>
    <n v="0.01"/>
    <n v="0.01"/>
    <x v="10"/>
    <d v="2017-01-09T00:00:00"/>
    <x v="9"/>
    <n v="5006937"/>
    <m/>
    <m/>
  </r>
  <r>
    <s v="COUNTY"/>
    <x v="179"/>
    <s v="905770"/>
    <n v="-0.01"/>
    <n v="0.01"/>
    <x v="10"/>
    <d v="2017-01-09T00:00:00"/>
    <x v="9"/>
    <n v="5789580"/>
    <m/>
    <m/>
  </r>
  <r>
    <s v="COUNTY"/>
    <x v="179"/>
    <s v="906684"/>
    <n v="-0.01"/>
    <n v="0.01"/>
    <x v="10"/>
    <d v="2017-01-09T00:00:00"/>
    <x v="9"/>
    <n v="5730710"/>
    <m/>
    <m/>
  </r>
  <r>
    <s v="COUNTY"/>
    <x v="179"/>
    <s v="907044"/>
    <n v="-0.01"/>
    <n v="0.01"/>
    <x v="10"/>
    <d v="2017-01-09T00:00:00"/>
    <x v="9"/>
    <n v="5789630"/>
    <m/>
    <m/>
  </r>
  <r>
    <s v="COUNTY"/>
    <x v="179"/>
    <s v="907453"/>
    <n v="0.01"/>
    <n v="0.01"/>
    <x v="10"/>
    <d v="2017-01-09T00:00:00"/>
    <x v="9"/>
    <n v="5748840"/>
    <m/>
    <m/>
  </r>
  <r>
    <s v="COUNTY"/>
    <x v="179"/>
    <s v="907459"/>
    <n v="-0.01"/>
    <n v="0.01"/>
    <x v="10"/>
    <d v="2017-01-09T00:00:00"/>
    <x v="9"/>
    <n v="5015861"/>
    <m/>
    <m/>
  </r>
  <r>
    <s v="COUNTY"/>
    <x v="179"/>
    <s v="907525"/>
    <n v="0.01"/>
    <n v="0.01"/>
    <x v="10"/>
    <d v="2017-01-09T00:00:00"/>
    <x v="9"/>
    <n v="5773210"/>
    <m/>
    <m/>
  </r>
  <r>
    <s v="COUNTY"/>
    <x v="179"/>
    <s v="908060"/>
    <n v="0.01"/>
    <n v="0.01"/>
    <x v="10"/>
    <d v="2017-01-09T00:00:00"/>
    <x v="9"/>
    <n v="5781720"/>
    <m/>
    <m/>
  </r>
  <r>
    <s v="COUNTY"/>
    <x v="179"/>
    <s v="908432"/>
    <n v="0.01"/>
    <n v="0.01"/>
    <x v="10"/>
    <d v="2017-01-09T00:00:00"/>
    <x v="9"/>
    <n v="5776810"/>
    <m/>
    <m/>
  </r>
  <r>
    <s v="COUNTY"/>
    <x v="179"/>
    <s v="908755"/>
    <n v="0.01"/>
    <n v="0.01"/>
    <x v="10"/>
    <d v="2017-01-09T00:00:00"/>
    <x v="9"/>
    <n v="5740250"/>
    <m/>
    <m/>
  </r>
  <r>
    <s v="COUNTY"/>
    <x v="179"/>
    <s v="905701"/>
    <n v="0.01"/>
    <n v="0.01"/>
    <x v="10"/>
    <d v="2017-01-16T00:00:00"/>
    <x v="9"/>
    <n v="5789550"/>
    <m/>
    <m/>
  </r>
  <r>
    <s v="COUNTY"/>
    <x v="179"/>
    <s v="905767"/>
    <n v="-0.01"/>
    <n v="0.01"/>
    <x v="10"/>
    <d v="2017-01-16T00:00:00"/>
    <x v="9"/>
    <n v="5789540"/>
    <m/>
    <m/>
  </r>
  <r>
    <s v="COUNTY"/>
    <x v="179"/>
    <s v="905772"/>
    <n v="-0.01"/>
    <n v="0.01"/>
    <x v="10"/>
    <d v="2017-01-16T00:00:00"/>
    <x v="9"/>
    <n v="5789590"/>
    <m/>
    <m/>
  </r>
  <r>
    <s v="COUNTY"/>
    <x v="179"/>
    <s v="906956"/>
    <n v="-0.01"/>
    <n v="0.01"/>
    <x v="10"/>
    <d v="2017-01-16T00:00:00"/>
    <x v="9"/>
    <n v="5789620"/>
    <m/>
    <m/>
  </r>
  <r>
    <s v="COUNTY"/>
    <x v="179"/>
    <s v="907121"/>
    <n v="-0.01"/>
    <n v="0.01"/>
    <x v="10"/>
    <d v="2017-01-16T00:00:00"/>
    <x v="9"/>
    <n v="5006894"/>
    <m/>
    <m/>
  </r>
  <r>
    <s v="COUNTY"/>
    <x v="179"/>
    <s v="907445"/>
    <n v="-0.01"/>
    <n v="0.01"/>
    <x v="10"/>
    <d v="2017-01-16T00:00:00"/>
    <x v="9"/>
    <n v="5761320"/>
    <m/>
    <m/>
  </r>
  <r>
    <s v="COUNTY"/>
    <x v="179"/>
    <s v="908608"/>
    <n v="-0.01"/>
    <n v="0.01"/>
    <x v="10"/>
    <d v="2017-01-16T00:00:00"/>
    <x v="9"/>
    <n v="5789720"/>
    <m/>
    <m/>
  </r>
  <r>
    <s v="COUNTY"/>
    <x v="179"/>
    <s v="908784"/>
    <n v="-0.01"/>
    <n v="0.01"/>
    <x v="10"/>
    <d v="2017-01-16T00:00:00"/>
    <x v="9"/>
    <n v="5789750"/>
    <m/>
    <m/>
  </r>
  <r>
    <s v="COUNTY"/>
    <x v="179"/>
    <s v="908786"/>
    <n v="-0.01"/>
    <n v="0.01"/>
    <x v="10"/>
    <d v="2017-01-16T00:00:00"/>
    <x v="9"/>
    <n v="5775470"/>
    <m/>
    <m/>
  </r>
  <r>
    <s v="COUNTY"/>
    <x v="179"/>
    <s v="909941"/>
    <n v="0.01"/>
    <n v="0.01"/>
    <x v="10"/>
    <d v="2017-01-16T00:00:00"/>
    <x v="9"/>
    <n v="5780130"/>
    <m/>
    <m/>
  </r>
  <r>
    <s v="COUNTY"/>
    <x v="179"/>
    <s v="910370"/>
    <n v="-0.01"/>
    <n v="0.01"/>
    <x v="10"/>
    <d v="2017-01-16T00:00:00"/>
    <x v="9"/>
    <n v="5787480"/>
    <m/>
    <m/>
  </r>
  <r>
    <s v="COUNTY"/>
    <x v="179"/>
    <s v="910395"/>
    <n v="0.01"/>
    <n v="0.01"/>
    <x v="10"/>
    <d v="2017-01-16T00:00:00"/>
    <x v="9"/>
    <n v="5767890"/>
    <m/>
    <m/>
  </r>
  <r>
    <s v="COUNTY"/>
    <x v="179"/>
    <s v="911113"/>
    <n v="0.01"/>
    <n v="0.01"/>
    <x v="10"/>
    <d v="2017-01-16T00:00:00"/>
    <x v="9"/>
    <n v="5787130"/>
    <m/>
    <m/>
  </r>
  <r>
    <s v="COUNTY"/>
    <x v="179"/>
    <s v="913103"/>
    <n v="-0.01"/>
    <n v="0.01"/>
    <x v="10"/>
    <d v="2017-01-16T00:00:00"/>
    <x v="9"/>
    <n v="5770040"/>
    <m/>
    <m/>
  </r>
  <r>
    <s v="COUNTY"/>
    <x v="179"/>
    <s v="913114"/>
    <n v="-0.01"/>
    <n v="0.01"/>
    <x v="10"/>
    <d v="2017-01-16T00:00:00"/>
    <x v="9"/>
    <n v="5781470"/>
    <m/>
    <m/>
  </r>
  <r>
    <s v="COUNTY"/>
    <x v="179"/>
    <s v="913183"/>
    <n v="-0.01"/>
    <n v="0.01"/>
    <x v="10"/>
    <d v="2017-01-16T00:00:00"/>
    <x v="9"/>
    <n v="5784440"/>
    <m/>
    <m/>
  </r>
  <r>
    <s v="COUNTY"/>
    <x v="179"/>
    <s v="916413"/>
    <n v="-0.01"/>
    <n v="0.01"/>
    <x v="10"/>
    <d v="2017-01-16T00:00:00"/>
    <x v="9"/>
    <n v="5790310"/>
    <m/>
    <m/>
  </r>
  <r>
    <s v="COUNTY"/>
    <x v="179"/>
    <s v="910760"/>
    <n v="-0.01"/>
    <n v="0.01"/>
    <x v="10"/>
    <d v="2017-01-17T00:00:00"/>
    <x v="9"/>
    <n v="5786960"/>
    <m/>
    <m/>
  </r>
  <r>
    <s v="COUNTY"/>
    <x v="179"/>
    <s v="905747"/>
    <n v="0.01"/>
    <n v="0.01"/>
    <x v="10"/>
    <d v="2017-01-23T00:00:00"/>
    <x v="9"/>
    <n v="5789570"/>
    <m/>
    <m/>
  </r>
  <r>
    <s v="COUNTY"/>
    <x v="179"/>
    <s v="906939"/>
    <n v="-0.01"/>
    <n v="0.01"/>
    <x v="10"/>
    <d v="2017-01-23T00:00:00"/>
    <x v="9"/>
    <n v="5789610"/>
    <m/>
    <m/>
  </r>
  <r>
    <s v="COUNTY"/>
    <x v="179"/>
    <s v="907173"/>
    <n v="-0.01"/>
    <n v="0.01"/>
    <x v="10"/>
    <d v="2017-01-23T00:00:00"/>
    <x v="9"/>
    <n v="5746470"/>
    <m/>
    <m/>
  </r>
  <r>
    <s v="COUNTY"/>
    <x v="179"/>
    <s v="908032"/>
    <n v="-0.01"/>
    <n v="0.01"/>
    <x v="10"/>
    <d v="2017-01-23T00:00:00"/>
    <x v="9"/>
    <n v="5789690"/>
    <m/>
    <m/>
  </r>
  <r>
    <s v="COUNTY"/>
    <x v="179"/>
    <s v="908365"/>
    <n v="-0.01"/>
    <n v="0.01"/>
    <x v="10"/>
    <d v="2017-01-23T00:00:00"/>
    <x v="9"/>
    <n v="5789710"/>
    <m/>
    <m/>
  </r>
  <r>
    <s v="COUNTY"/>
    <x v="179"/>
    <s v="908605"/>
    <n v="-0.01"/>
    <n v="0.01"/>
    <x v="10"/>
    <d v="2017-01-23T00:00:00"/>
    <x v="9"/>
    <n v="5778380"/>
    <m/>
    <m/>
  </r>
  <r>
    <s v="COUNTY"/>
    <x v="179"/>
    <s v="908792"/>
    <n v="-0.01"/>
    <n v="0.01"/>
    <x v="10"/>
    <d v="2017-01-23T00:00:00"/>
    <x v="9"/>
    <n v="5789760"/>
    <m/>
    <m/>
  </r>
  <r>
    <s v="COUNTY"/>
    <x v="179"/>
    <s v="908894"/>
    <n v="-0.01"/>
    <n v="0.01"/>
    <x v="10"/>
    <d v="2017-01-23T00:00:00"/>
    <x v="9"/>
    <n v="5789780"/>
    <m/>
    <m/>
  </r>
  <r>
    <s v="COUNTY"/>
    <x v="179"/>
    <s v="908966"/>
    <n v="-0.01"/>
    <n v="0.01"/>
    <x v="10"/>
    <d v="2017-01-23T00:00:00"/>
    <x v="9"/>
    <n v="5789800"/>
    <m/>
    <m/>
  </r>
  <r>
    <s v="COUNTY"/>
    <x v="179"/>
    <s v="909308"/>
    <n v="-0.01"/>
    <n v="0.01"/>
    <x v="10"/>
    <d v="2017-01-23T00:00:00"/>
    <x v="9"/>
    <n v="5789830"/>
    <m/>
    <m/>
  </r>
  <r>
    <s v="COUNTY"/>
    <x v="179"/>
    <s v="909503"/>
    <n v="-0.01"/>
    <n v="0.01"/>
    <x v="10"/>
    <d v="2017-01-23T00:00:00"/>
    <x v="9"/>
    <n v="5789890"/>
    <m/>
    <m/>
  </r>
  <r>
    <s v="COUNTY"/>
    <x v="179"/>
    <s v="909538"/>
    <n v="-0.01"/>
    <n v="0.01"/>
    <x v="10"/>
    <d v="2017-01-23T00:00:00"/>
    <x v="9"/>
    <n v="5789910"/>
    <m/>
    <m/>
  </r>
  <r>
    <s v="COUNTY"/>
    <x v="179"/>
    <s v="909992"/>
    <n v="-0.01"/>
    <n v="0.01"/>
    <x v="10"/>
    <d v="2017-01-23T00:00:00"/>
    <x v="9"/>
    <n v="5006501"/>
    <m/>
    <m/>
  </r>
  <r>
    <s v="COUNTY"/>
    <x v="179"/>
    <s v="910748"/>
    <n v="-0.01"/>
    <n v="0.01"/>
    <x v="10"/>
    <d v="2017-01-23T00:00:00"/>
    <x v="9"/>
    <n v="5786960"/>
    <m/>
    <m/>
  </r>
  <r>
    <s v="COUNTY"/>
    <x v="179"/>
    <s v="911119"/>
    <n v="-0.01"/>
    <n v="0.01"/>
    <x v="10"/>
    <d v="2017-01-23T00:00:00"/>
    <x v="9"/>
    <n v="5013920"/>
    <m/>
    <m/>
  </r>
  <r>
    <s v="COUNTY"/>
    <x v="179"/>
    <s v="911154"/>
    <n v="-0.01"/>
    <n v="0.01"/>
    <x v="10"/>
    <d v="2017-01-23T00:00:00"/>
    <x v="9"/>
    <n v="5730470"/>
    <m/>
    <m/>
  </r>
  <r>
    <s v="COUNTY"/>
    <x v="179"/>
    <s v="912874"/>
    <n v="-0.01"/>
    <n v="0.01"/>
    <x v="10"/>
    <d v="2017-01-23T00:00:00"/>
    <x v="9"/>
    <n v="5712690"/>
    <m/>
    <m/>
  </r>
  <r>
    <s v="COUNTY"/>
    <x v="179"/>
    <s v="912891"/>
    <n v="-0.01"/>
    <n v="0.01"/>
    <x v="10"/>
    <d v="2017-01-23T00:00:00"/>
    <x v="9"/>
    <n v="5726580"/>
    <m/>
    <m/>
  </r>
  <r>
    <s v="COUNTY"/>
    <x v="179"/>
    <s v="913094"/>
    <n v="-0.01"/>
    <n v="0.01"/>
    <x v="10"/>
    <d v="2017-01-23T00:00:00"/>
    <x v="9"/>
    <n v="5743290"/>
    <m/>
    <m/>
  </r>
  <r>
    <s v="COUNTY"/>
    <x v="179"/>
    <s v="913101"/>
    <n v="-0.01"/>
    <n v="0.01"/>
    <x v="10"/>
    <d v="2017-01-23T00:00:00"/>
    <x v="9"/>
    <n v="5764700"/>
    <m/>
    <m/>
  </r>
  <r>
    <s v="COUNTY"/>
    <x v="179"/>
    <s v="913135"/>
    <n v="-0.01"/>
    <n v="0.01"/>
    <x v="10"/>
    <d v="2017-01-23T00:00:00"/>
    <x v="9"/>
    <n v="5005691"/>
    <m/>
    <m/>
  </r>
  <r>
    <s v="COUNTY"/>
    <x v="179"/>
    <s v="913146"/>
    <n v="-0.01"/>
    <n v="0.01"/>
    <x v="10"/>
    <d v="2017-01-23T00:00:00"/>
    <x v="9"/>
    <n v="5781430"/>
    <m/>
    <m/>
  </r>
  <r>
    <s v="COUNTY"/>
    <x v="179"/>
    <s v="913152"/>
    <n v="-0.01"/>
    <n v="0.01"/>
    <x v="10"/>
    <d v="2017-01-23T00:00:00"/>
    <x v="9"/>
    <n v="5784530"/>
    <m/>
    <m/>
  </r>
  <r>
    <s v="COUNTY"/>
    <x v="179"/>
    <s v="913178"/>
    <n v="-0.01"/>
    <n v="0.01"/>
    <x v="10"/>
    <d v="2017-01-23T00:00:00"/>
    <x v="9"/>
    <n v="5765910"/>
    <m/>
    <m/>
  </r>
  <r>
    <s v="COUNTY"/>
    <x v="179"/>
    <s v="913194"/>
    <n v="-0.01"/>
    <n v="0.01"/>
    <x v="10"/>
    <d v="2017-01-23T00:00:00"/>
    <x v="9"/>
    <n v="5784680"/>
    <m/>
    <m/>
  </r>
  <r>
    <s v="COUNTY"/>
    <x v="179"/>
    <s v="913963"/>
    <n v="-0.01"/>
    <n v="0.01"/>
    <x v="10"/>
    <d v="2017-01-23T00:00:00"/>
    <x v="9"/>
    <n v="5742710"/>
    <m/>
    <m/>
  </r>
  <r>
    <s v="COUNTY"/>
    <x v="179"/>
    <s v="913324"/>
    <n v="-0.02"/>
    <n v="0.02"/>
    <x v="10"/>
    <d v="2017-01-25T00:00:00"/>
    <x v="9"/>
    <n v="5006975"/>
    <m/>
    <m/>
  </r>
  <r>
    <s v="COUNTY"/>
    <x v="179"/>
    <s v="909536"/>
    <n v="-0.01"/>
    <n v="0.01"/>
    <x v="10"/>
    <d v="2017-01-30T00:00:00"/>
    <x v="9"/>
    <n v="5789900"/>
    <m/>
    <m/>
  </r>
  <r>
    <s v="COUNTY"/>
    <x v="179"/>
    <s v="911123"/>
    <n v="-0.01"/>
    <n v="0.01"/>
    <x v="10"/>
    <d v="2017-01-30T00:00:00"/>
    <x v="9"/>
    <n v="5789990"/>
    <m/>
    <m/>
  </r>
  <r>
    <s v="COUNTY"/>
    <x v="179"/>
    <s v="913092"/>
    <n v="-0.01"/>
    <n v="0.01"/>
    <x v="10"/>
    <d v="2017-01-30T00:00:00"/>
    <x v="9"/>
    <n v="5790110"/>
    <m/>
    <m/>
  </r>
  <r>
    <s v="COUNTY"/>
    <x v="179"/>
    <s v="913361"/>
    <n v="-0.01"/>
    <n v="0.01"/>
    <x v="10"/>
    <d v="2017-01-30T00:00:00"/>
    <x v="9"/>
    <n v="5006820"/>
    <m/>
    <m/>
  </r>
  <r>
    <s v="COUNTY"/>
    <x v="179"/>
    <s v="913872"/>
    <n v="-0.01"/>
    <n v="0.01"/>
    <x v="10"/>
    <d v="2017-01-30T00:00:00"/>
    <x v="9"/>
    <n v="5015524"/>
    <m/>
    <m/>
  </r>
  <r>
    <s v="COUNTY"/>
    <x v="179"/>
    <s v="915072"/>
    <n v="-0.02"/>
    <n v="0.02"/>
    <x v="10"/>
    <d v="2017-01-30T00:00:00"/>
    <x v="9"/>
    <n v="5771970"/>
    <m/>
    <m/>
  </r>
  <r>
    <s v="COUNTY"/>
    <x v="179"/>
    <s v="915142"/>
    <n v="-0.02"/>
    <n v="0.02"/>
    <x v="10"/>
    <d v="2017-01-30T00:00:00"/>
    <x v="9"/>
    <n v="5787530"/>
    <m/>
    <m/>
  </r>
  <r>
    <s v="COUNTY"/>
    <x v="179"/>
    <s v="915145"/>
    <n v="-0.02"/>
    <n v="0.02"/>
    <x v="10"/>
    <d v="2017-01-30T00:00:00"/>
    <x v="9"/>
    <n v="5012277"/>
    <m/>
    <m/>
  </r>
  <r>
    <s v="COUNTY"/>
    <x v="179"/>
    <s v="916385"/>
    <n v="-0.02"/>
    <n v="0.02"/>
    <x v="10"/>
    <d v="2017-01-30T00:00:00"/>
    <x v="9"/>
    <n v="5787840"/>
    <m/>
    <m/>
  </r>
  <r>
    <s v="COUNTY"/>
    <x v="179"/>
    <s v="916740"/>
    <n v="0.02"/>
    <n v="0.02"/>
    <x v="10"/>
    <d v="2017-01-30T00:00:00"/>
    <x v="9"/>
    <n v="5778850"/>
    <m/>
    <m/>
  </r>
  <r>
    <s v="COUNTY"/>
    <x v="179"/>
    <s v="917922"/>
    <n v="0.02"/>
    <n v="0.02"/>
    <x v="10"/>
    <d v="2017-01-30T00:00:00"/>
    <x v="9"/>
    <n v="5731040"/>
    <m/>
    <m/>
  </r>
  <r>
    <s v="COUNTY"/>
    <x v="179"/>
    <s v="918239"/>
    <n v="0.02"/>
    <n v="0.02"/>
    <x v="10"/>
    <d v="2017-01-30T00:00:00"/>
    <x v="9"/>
    <n v="5703290"/>
    <m/>
    <m/>
  </r>
  <r>
    <s v="AWH"/>
    <x v="179"/>
    <s v="14319018"/>
    <n v="-0.02"/>
    <n v="0.02"/>
    <x v="10"/>
    <d v="2017-01-31T00:00:00"/>
    <x v="9"/>
    <n v="5776820"/>
    <m/>
    <m/>
  </r>
  <r>
    <s v="SpokCity"/>
    <x v="179"/>
    <s v="14319018"/>
    <n v="-0.02"/>
    <n v="0.02"/>
    <x v="10"/>
    <d v="2017-01-31T00:00:00"/>
    <x v="9"/>
    <n v="5783250"/>
    <m/>
    <m/>
  </r>
  <r>
    <s v="COUNTY"/>
    <x v="179"/>
    <s v="14319018"/>
    <n v="-0.02"/>
    <n v="0.02"/>
    <x v="10"/>
    <d v="2017-01-31T00:00:00"/>
    <x v="9"/>
    <n v="5010695"/>
    <m/>
    <m/>
  </r>
  <r>
    <s v="COUNTY"/>
    <x v="179"/>
    <s v="14319018"/>
    <n v="-0.08"/>
    <n v="0.08"/>
    <x v="10"/>
    <d v="2017-01-31T00:00:00"/>
    <x v="9"/>
    <n v="5014808"/>
    <m/>
    <m/>
  </r>
  <r>
    <s v="COUNTY"/>
    <x v="179"/>
    <s v="905732"/>
    <n v="-0.02"/>
    <n v="0.02"/>
    <x v="10"/>
    <d v="2017-02-01T00:00:00"/>
    <x v="10"/>
    <n v="5779980"/>
    <m/>
    <m/>
  </r>
  <r>
    <s v="COUNTY"/>
    <x v="179"/>
    <s v="905765"/>
    <n v="0.02"/>
    <n v="0.02"/>
    <x v="10"/>
    <d v="2017-02-01T00:00:00"/>
    <x v="10"/>
    <n v="5757190"/>
    <m/>
    <m/>
  </r>
  <r>
    <s v="COUNTY"/>
    <x v="179"/>
    <s v="906700"/>
    <n v="0.02"/>
    <n v="0.02"/>
    <x v="10"/>
    <d v="2017-02-01T00:00:00"/>
    <x v="10"/>
    <n v="5755940"/>
    <m/>
    <m/>
  </r>
  <r>
    <s v="COUNTY"/>
    <x v="179"/>
    <s v="907455"/>
    <n v="0.02"/>
    <n v="0.02"/>
    <x v="10"/>
    <d v="2017-02-01T00:00:00"/>
    <x v="10"/>
    <n v="5748840"/>
    <m/>
    <m/>
  </r>
  <r>
    <s v="COUNTY"/>
    <x v="179"/>
    <s v="907461"/>
    <n v="-0.02"/>
    <n v="0.02"/>
    <x v="10"/>
    <d v="2017-02-01T00:00:00"/>
    <x v="10"/>
    <n v="5015861"/>
    <m/>
    <m/>
  </r>
  <r>
    <s v="COUNTY"/>
    <x v="179"/>
    <s v="908040"/>
    <n v="0.02"/>
    <n v="0.02"/>
    <x v="10"/>
    <d v="2017-02-01T00:00:00"/>
    <x v="10"/>
    <n v="5730650"/>
    <m/>
    <m/>
  </r>
  <r>
    <s v="COUNTY"/>
    <x v="179"/>
    <s v="908434"/>
    <n v="0.02"/>
    <n v="0.02"/>
    <x v="10"/>
    <d v="2017-02-01T00:00:00"/>
    <x v="10"/>
    <n v="5776810"/>
    <m/>
    <m/>
  </r>
  <r>
    <s v="COUNTY"/>
    <x v="179"/>
    <s v="908757"/>
    <n v="0.02"/>
    <n v="0.02"/>
    <x v="10"/>
    <d v="2017-02-01T00:00:00"/>
    <x v="10"/>
    <n v="5740250"/>
    <m/>
    <m/>
  </r>
  <r>
    <s v="COUNTY"/>
    <x v="179"/>
    <s v="908947"/>
    <n v="0.02"/>
    <n v="0.02"/>
    <x v="10"/>
    <d v="2017-02-01T00:00:00"/>
    <x v="10"/>
    <n v="5720380"/>
    <m/>
    <m/>
  </r>
  <r>
    <s v="COUNTY"/>
    <x v="179"/>
    <s v="909943"/>
    <n v="0.02"/>
    <n v="0.02"/>
    <x v="10"/>
    <d v="2017-02-01T00:00:00"/>
    <x v="10"/>
    <n v="5780130"/>
    <m/>
    <m/>
  </r>
  <r>
    <s v="COUNTY"/>
    <x v="179"/>
    <s v="910397"/>
    <n v="0.02"/>
    <n v="0.02"/>
    <x v="10"/>
    <d v="2017-02-01T00:00:00"/>
    <x v="10"/>
    <n v="5767890"/>
    <m/>
    <m/>
  </r>
  <r>
    <s v="COUNTY"/>
    <x v="179"/>
    <s v="911116"/>
    <n v="0.02"/>
    <n v="0.02"/>
    <x v="10"/>
    <d v="2017-02-01T00:00:00"/>
    <x v="10"/>
    <n v="5787130"/>
    <m/>
    <m/>
  </r>
  <r>
    <s v="COUNTY"/>
    <x v="179"/>
    <s v="911637"/>
    <n v="-0.02"/>
    <n v="0.02"/>
    <x v="10"/>
    <d v="2017-02-01T00:00:00"/>
    <x v="10"/>
    <n v="5790010"/>
    <m/>
    <m/>
  </r>
  <r>
    <s v="COUNTY"/>
    <x v="179"/>
    <s v="912224"/>
    <n v="-0.02"/>
    <n v="0.02"/>
    <x v="10"/>
    <d v="2017-02-01T00:00:00"/>
    <x v="10"/>
    <n v="5790050"/>
    <m/>
    <m/>
  </r>
  <r>
    <s v="COUNTY"/>
    <x v="179"/>
    <s v="912681"/>
    <n v="-0.02"/>
    <n v="0.02"/>
    <x v="10"/>
    <d v="2017-02-01T00:00:00"/>
    <x v="10"/>
    <n v="5790070"/>
    <m/>
    <m/>
  </r>
  <r>
    <s v="COUNTY"/>
    <x v="179"/>
    <s v="912786"/>
    <n v="0.02"/>
    <n v="0.02"/>
    <x v="10"/>
    <d v="2017-02-01T00:00:00"/>
    <x v="10"/>
    <n v="5786770"/>
    <m/>
    <m/>
  </r>
  <r>
    <s v="COUNTY"/>
    <x v="179"/>
    <s v="912788"/>
    <n v="-0.02"/>
    <n v="0.02"/>
    <x v="10"/>
    <d v="2017-02-01T00:00:00"/>
    <x v="10"/>
    <n v="5790080"/>
    <m/>
    <m/>
  </r>
  <r>
    <s v="COUNTY"/>
    <x v="179"/>
    <s v="913228"/>
    <n v="-0.02"/>
    <n v="0.02"/>
    <x v="10"/>
    <d v="2017-02-01T00:00:00"/>
    <x v="10"/>
    <n v="5712690"/>
    <m/>
    <m/>
  </r>
  <r>
    <s v="COUNTY"/>
    <x v="179"/>
    <s v="913353"/>
    <n v="0.02"/>
    <n v="0.02"/>
    <x v="10"/>
    <d v="2017-02-01T00:00:00"/>
    <x v="10"/>
    <n v="5764830"/>
    <m/>
    <m/>
  </r>
  <r>
    <s v="COUNTY"/>
    <x v="179"/>
    <s v="913436"/>
    <n v="-0.01"/>
    <n v="0.01"/>
    <x v="10"/>
    <d v="2017-02-01T00:00:00"/>
    <x v="10"/>
    <n v="5789870"/>
    <m/>
    <m/>
  </r>
  <r>
    <s v="COUNTY"/>
    <x v="179"/>
    <s v="913961"/>
    <n v="-0.02"/>
    <n v="0.02"/>
    <x v="10"/>
    <d v="2017-02-01T00:00:00"/>
    <x v="10"/>
    <n v="5790200"/>
    <m/>
    <m/>
  </r>
  <r>
    <s v="COUNTY"/>
    <x v="179"/>
    <s v="914839"/>
    <n v="0.02"/>
    <n v="0.02"/>
    <x v="10"/>
    <d v="2017-02-01T00:00:00"/>
    <x v="10"/>
    <n v="5004491"/>
    <m/>
    <m/>
  </r>
  <r>
    <s v="COUNTY"/>
    <x v="179"/>
    <s v="914846"/>
    <n v="0.02"/>
    <n v="0.02"/>
    <x v="10"/>
    <d v="2017-02-01T00:00:00"/>
    <x v="10"/>
    <n v="5762560"/>
    <m/>
    <m/>
  </r>
  <r>
    <s v="COUNTY"/>
    <x v="179"/>
    <s v="914849"/>
    <n v="0.02"/>
    <n v="0.02"/>
    <x v="10"/>
    <d v="2017-02-01T00:00:00"/>
    <x v="10"/>
    <n v="5778980"/>
    <m/>
    <m/>
  </r>
  <r>
    <s v="COUNTY"/>
    <x v="179"/>
    <s v="915043"/>
    <n v="0.02"/>
    <n v="0.02"/>
    <x v="10"/>
    <d v="2017-02-01T00:00:00"/>
    <x v="10"/>
    <n v="5006818"/>
    <m/>
    <m/>
  </r>
  <r>
    <s v="COUNTY"/>
    <x v="179"/>
    <s v="915075"/>
    <n v="0.02"/>
    <n v="0.02"/>
    <x v="10"/>
    <d v="2017-02-01T00:00:00"/>
    <x v="10"/>
    <n v="5786190"/>
    <m/>
    <m/>
  </r>
  <r>
    <s v="COUNTY"/>
    <x v="179"/>
    <s v="915134"/>
    <n v="-0.02"/>
    <n v="0.02"/>
    <x v="10"/>
    <d v="2017-02-01T00:00:00"/>
    <x v="10"/>
    <n v="5790210"/>
    <m/>
    <m/>
  </r>
  <r>
    <s v="COUNTY"/>
    <x v="179"/>
    <s v="915144"/>
    <n v="-0.02"/>
    <n v="0.02"/>
    <x v="10"/>
    <d v="2017-02-01T00:00:00"/>
    <x v="10"/>
    <n v="5790220"/>
    <m/>
    <m/>
  </r>
  <r>
    <s v="COUNTY"/>
    <x v="179"/>
    <s v="915796"/>
    <n v="-0.02"/>
    <n v="0.02"/>
    <x v="10"/>
    <d v="2017-02-01T00:00:00"/>
    <x v="10"/>
    <n v="5756000"/>
    <m/>
    <m/>
  </r>
  <r>
    <s v="COUNTY"/>
    <x v="179"/>
    <s v="915803"/>
    <n v="-0.02"/>
    <n v="0.02"/>
    <x v="10"/>
    <d v="2017-02-01T00:00:00"/>
    <x v="10"/>
    <n v="5790250"/>
    <m/>
    <m/>
  </r>
  <r>
    <s v="COUNTY"/>
    <x v="179"/>
    <s v="915812"/>
    <n v="-0.02"/>
    <n v="0.02"/>
    <x v="10"/>
    <d v="2017-02-01T00:00:00"/>
    <x v="10"/>
    <n v="5790270"/>
    <m/>
    <m/>
  </r>
  <r>
    <s v="COUNTY"/>
    <x v="179"/>
    <s v="915944"/>
    <n v="-0.02"/>
    <n v="0.02"/>
    <x v="10"/>
    <d v="2017-02-01T00:00:00"/>
    <x v="10"/>
    <n v="5787530"/>
    <m/>
    <m/>
  </r>
  <r>
    <s v="COUNTY"/>
    <x v="179"/>
    <s v="919658"/>
    <n v="0.02"/>
    <n v="0.02"/>
    <x v="10"/>
    <d v="2017-02-01T00:00:00"/>
    <x v="10"/>
    <n v="5712770"/>
    <m/>
    <m/>
  </r>
  <r>
    <s v="COUNTY"/>
    <x v="179"/>
    <s v="923247"/>
    <n v="0.01"/>
    <n v="0.01"/>
    <x v="10"/>
    <d v="2017-02-01T00:00:00"/>
    <x v="10"/>
    <n v="5004633"/>
    <m/>
    <m/>
  </r>
  <r>
    <s v="AWH"/>
    <x v="179"/>
    <s v="14118662"/>
    <n v="-1.06"/>
    <n v="1.06"/>
    <x v="10"/>
    <d v="2017-02-01T00:00:00"/>
    <x v="10"/>
    <n v="5767930"/>
    <m/>
    <m/>
  </r>
  <r>
    <s v="SpokCity"/>
    <x v="179"/>
    <s v="14118662"/>
    <n v="-0.12"/>
    <n v="0.12"/>
    <x v="10"/>
    <d v="2017-02-01T00:00:00"/>
    <x v="10"/>
    <n v="5013494"/>
    <m/>
    <m/>
  </r>
  <r>
    <s v="COUNTY"/>
    <x v="179"/>
    <s v="14118662"/>
    <n v="-1.52"/>
    <n v="1.52"/>
    <x v="10"/>
    <d v="2017-02-01T00:00:00"/>
    <x v="10"/>
    <n v="5769830"/>
    <m/>
    <m/>
  </r>
  <r>
    <s v="COUNTY"/>
    <x v="179"/>
    <s v="14118662"/>
    <n v="-0.12"/>
    <n v="0.12"/>
    <x v="10"/>
    <d v="2017-02-01T00:00:00"/>
    <x v="10"/>
    <n v="5786520"/>
    <m/>
    <m/>
  </r>
  <r>
    <s v="COUNTY"/>
    <x v="179"/>
    <s v="14118662"/>
    <n v="-0.04"/>
    <n v="0.04"/>
    <x v="10"/>
    <d v="2017-02-01T00:00:00"/>
    <x v="10"/>
    <n v="5786210"/>
    <m/>
    <m/>
  </r>
  <r>
    <s v="COUNTY"/>
    <x v="179"/>
    <s v="14118662"/>
    <n v="-15.14"/>
    <n v="15.14"/>
    <x v="10"/>
    <d v="2017-02-01T00:00:00"/>
    <x v="10"/>
    <n v="5774750"/>
    <m/>
    <m/>
  </r>
  <r>
    <s v="AWH"/>
    <x v="179"/>
    <s v="14318985"/>
    <n v="-0.04"/>
    <n v="0.04"/>
    <x v="10"/>
    <d v="2017-02-01T00:00:00"/>
    <x v="10"/>
    <n v="5769510"/>
    <m/>
    <m/>
  </r>
  <r>
    <s v="COUNTY"/>
    <x v="179"/>
    <s v="14318985"/>
    <n v="-0.1"/>
    <n v="0.1"/>
    <x v="10"/>
    <d v="2017-02-01T00:00:00"/>
    <x v="10"/>
    <n v="5787910"/>
    <m/>
    <m/>
  </r>
  <r>
    <s v="COUNTY"/>
    <x v="179"/>
    <s v="14318985"/>
    <n v="-0.04"/>
    <n v="0.04"/>
    <x v="10"/>
    <d v="2017-02-01T00:00:00"/>
    <x v="10"/>
    <n v="5789690"/>
    <m/>
    <m/>
  </r>
  <r>
    <s v="COUNTY"/>
    <x v="179"/>
    <s v="14318985"/>
    <n v="-0.02"/>
    <n v="0.02"/>
    <x v="10"/>
    <d v="2017-02-01T00:00:00"/>
    <x v="10"/>
    <n v="5789570"/>
    <m/>
    <m/>
  </r>
  <r>
    <s v="COUNTY"/>
    <x v="179"/>
    <s v="14318985"/>
    <n v="-2.2999999999999998"/>
    <n v="2.2999999999999998"/>
    <x v="10"/>
    <d v="2017-02-01T00:00:00"/>
    <x v="10"/>
    <n v="5772730"/>
    <m/>
    <m/>
  </r>
  <r>
    <s v="AWH"/>
    <x v="179"/>
    <s v="14497656"/>
    <n v="-0.64"/>
    <n v="0.64"/>
    <x v="10"/>
    <d v="2017-02-01T00:00:00"/>
    <x v="10"/>
    <n v="5758540"/>
    <m/>
    <m/>
  </r>
  <r>
    <s v="SpokCity"/>
    <x v="179"/>
    <s v="14497656"/>
    <n v="-0.18"/>
    <n v="0.18"/>
    <x v="10"/>
    <d v="2017-02-01T00:00:00"/>
    <x v="10"/>
    <n v="5763770"/>
    <m/>
    <m/>
  </r>
  <r>
    <s v="COUNTY"/>
    <x v="179"/>
    <s v="14497656"/>
    <n v="-1.18"/>
    <n v="1.18"/>
    <x v="10"/>
    <d v="2017-02-01T00:00:00"/>
    <x v="10"/>
    <n v="5760790"/>
    <m/>
    <m/>
  </r>
  <r>
    <s v="COUNTY"/>
    <x v="179"/>
    <s v="14497656"/>
    <n v="-0.12"/>
    <n v="0.12"/>
    <x v="10"/>
    <d v="2017-02-01T00:00:00"/>
    <x v="10"/>
    <n v="5780930"/>
    <m/>
    <m/>
  </r>
  <r>
    <s v="COUNTY"/>
    <x v="179"/>
    <s v="14497656"/>
    <n v="-0.02"/>
    <n v="0.02"/>
    <x v="10"/>
    <d v="2017-02-01T00:00:00"/>
    <x v="10"/>
    <n v="5781990"/>
    <m/>
    <m/>
  </r>
  <r>
    <s v="COUNTY"/>
    <x v="179"/>
    <s v="14497656"/>
    <n v="-12.22"/>
    <n v="12.22"/>
    <x v="10"/>
    <d v="2017-02-01T00:00:00"/>
    <x v="10"/>
    <n v="5758750"/>
    <m/>
    <m/>
  </r>
  <r>
    <s v="COUNTY"/>
    <x v="179"/>
    <s v="916750"/>
    <n v="-0.02"/>
    <n v="0.02"/>
    <x v="10"/>
    <d v="2017-02-06T00:00:00"/>
    <x v="10"/>
    <n v="5752870"/>
    <m/>
    <m/>
  </r>
  <r>
    <s v="COUNTY"/>
    <x v="179"/>
    <s v="917612"/>
    <n v="-0.02"/>
    <n v="0.02"/>
    <x v="10"/>
    <d v="2017-02-06T00:00:00"/>
    <x v="10"/>
    <n v="5726580"/>
    <m/>
    <m/>
  </r>
  <r>
    <s v="COUNTY"/>
    <x v="179"/>
    <s v="917685"/>
    <n v="-0.02"/>
    <n v="0.02"/>
    <x v="10"/>
    <d v="2017-02-06T00:00:00"/>
    <x v="10"/>
    <n v="5779460"/>
    <m/>
    <m/>
  </r>
  <r>
    <s v="COUNTY"/>
    <x v="179"/>
    <s v="917947"/>
    <n v="-0.01"/>
    <n v="0.01"/>
    <x v="10"/>
    <d v="2017-02-06T00:00:00"/>
    <x v="10"/>
    <n v="5774270"/>
    <m/>
    <m/>
  </r>
  <r>
    <s v="COUNTY"/>
    <x v="179"/>
    <s v="917953"/>
    <n v="0.01"/>
    <n v="0.01"/>
    <x v="10"/>
    <d v="2017-02-06T00:00:00"/>
    <x v="10"/>
    <n v="5756000"/>
    <m/>
    <m/>
  </r>
  <r>
    <s v="COUNTY"/>
    <x v="179"/>
    <s v="918144"/>
    <n v="-0.01"/>
    <n v="0.01"/>
    <x v="10"/>
    <d v="2017-02-06T00:00:00"/>
    <x v="10"/>
    <n v="5012719"/>
    <m/>
    <m/>
  </r>
  <r>
    <s v="COUNTY"/>
    <x v="179"/>
    <s v="918963"/>
    <n v="0.01"/>
    <n v="0.01"/>
    <x v="10"/>
    <d v="2017-02-06T00:00:00"/>
    <x v="10"/>
    <n v="5787960"/>
    <m/>
    <m/>
  </r>
  <r>
    <s v="COUNTY"/>
    <x v="179"/>
    <s v="919074"/>
    <n v="0.01"/>
    <n v="0.01"/>
    <x v="10"/>
    <d v="2017-02-06T00:00:00"/>
    <x v="10"/>
    <n v="5012269"/>
    <m/>
    <m/>
  </r>
  <r>
    <s v="COUNTY"/>
    <x v="179"/>
    <s v="918306"/>
    <n v="-0.04"/>
    <n v="0.04"/>
    <x v="10"/>
    <d v="2017-02-07T00:00:00"/>
    <x v="10"/>
    <n v="5731040"/>
    <m/>
    <m/>
  </r>
  <r>
    <s v="COUNTY"/>
    <x v="179"/>
    <s v="923245"/>
    <n v="-0.01"/>
    <n v="0.01"/>
    <x v="10"/>
    <d v="2017-02-09T00:00:00"/>
    <x v="10"/>
    <n v="5004633"/>
    <m/>
    <m/>
  </r>
  <r>
    <s v="COUNTY"/>
    <x v="179"/>
    <s v="919283"/>
    <n v="-0.02"/>
    <n v="0.02"/>
    <x v="10"/>
    <d v="2017-02-10T00:00:00"/>
    <x v="10"/>
    <n v="5759710"/>
    <m/>
    <m/>
  </r>
  <r>
    <s v="COUNTY"/>
    <x v="179"/>
    <s v="919291"/>
    <n v="-0.02"/>
    <n v="0.02"/>
    <x v="10"/>
    <d v="2017-02-10T00:00:00"/>
    <x v="10"/>
    <n v="5790650"/>
    <m/>
    <m/>
  </r>
  <r>
    <s v="COUNTY"/>
    <x v="179"/>
    <s v="917356"/>
    <n v="-0.02"/>
    <n v="0.02"/>
    <x v="10"/>
    <d v="2017-02-13T00:00:00"/>
    <x v="10"/>
    <n v="5790370"/>
    <m/>
    <m/>
  </r>
  <r>
    <s v="COUNTY"/>
    <x v="179"/>
    <s v="917365"/>
    <n v="-0.02"/>
    <n v="0.02"/>
    <x v="10"/>
    <d v="2017-02-13T00:00:00"/>
    <x v="10"/>
    <n v="5005691"/>
    <m/>
    <m/>
  </r>
  <r>
    <s v="COUNTY"/>
    <x v="179"/>
    <s v="917640"/>
    <n v="-0.02"/>
    <n v="0.02"/>
    <x v="10"/>
    <d v="2017-02-13T00:00:00"/>
    <x v="10"/>
    <n v="5790400"/>
    <m/>
    <m/>
  </r>
  <r>
    <s v="COUNTY"/>
    <x v="179"/>
    <s v="917904"/>
    <n v="-0.02"/>
    <n v="0.02"/>
    <x v="10"/>
    <d v="2017-02-13T00:00:00"/>
    <x v="10"/>
    <n v="5006975"/>
    <m/>
    <m/>
  </r>
  <r>
    <s v="COUNTY"/>
    <x v="179"/>
    <s v="918235"/>
    <n v="-0.02"/>
    <n v="0.02"/>
    <x v="10"/>
    <d v="2017-02-13T00:00:00"/>
    <x v="10"/>
    <n v="5790440"/>
    <m/>
    <m/>
  </r>
  <r>
    <s v="COUNTY"/>
    <x v="179"/>
    <s v="918247"/>
    <n v="-0.02"/>
    <n v="0.02"/>
    <x v="10"/>
    <d v="2017-02-13T00:00:00"/>
    <x v="10"/>
    <n v="5790450"/>
    <m/>
    <m/>
  </r>
  <r>
    <s v="COUNTY"/>
    <x v="179"/>
    <s v="918284"/>
    <n v="-0.02"/>
    <n v="0.02"/>
    <x v="10"/>
    <d v="2017-02-13T00:00:00"/>
    <x v="10"/>
    <n v="5790470"/>
    <m/>
    <m/>
  </r>
  <r>
    <s v="COUNTY"/>
    <x v="179"/>
    <s v="918331"/>
    <n v="-0.02"/>
    <n v="0.02"/>
    <x v="10"/>
    <d v="2017-02-13T00:00:00"/>
    <x v="10"/>
    <n v="5012277"/>
    <m/>
    <m/>
  </r>
  <r>
    <s v="COUNTY"/>
    <x v="179"/>
    <s v="918463"/>
    <n v="-0.02"/>
    <n v="0.02"/>
    <x v="10"/>
    <d v="2017-02-13T00:00:00"/>
    <x v="10"/>
    <n v="5790600"/>
    <m/>
    <m/>
  </r>
  <r>
    <s v="COUNTY"/>
    <x v="179"/>
    <s v="920823"/>
    <n v="-0.01"/>
    <n v="0.01"/>
    <x v="10"/>
    <d v="2017-02-13T00:00:00"/>
    <x v="10"/>
    <n v="5779390"/>
    <m/>
    <m/>
  </r>
  <r>
    <s v="COUNTY"/>
    <x v="179"/>
    <s v="921218"/>
    <n v="0.01"/>
    <n v="0.01"/>
    <x v="10"/>
    <d v="2017-02-13T00:00:00"/>
    <x v="10"/>
    <n v="5779600"/>
    <m/>
    <m/>
  </r>
  <r>
    <s v="COUNTY"/>
    <x v="179"/>
    <s v="921296"/>
    <n v="0.01"/>
    <n v="0.01"/>
    <x v="10"/>
    <d v="2017-02-13T00:00:00"/>
    <x v="10"/>
    <n v="5790270"/>
    <m/>
    <m/>
  </r>
  <r>
    <s v="COUNTY"/>
    <x v="179"/>
    <s v="922606"/>
    <n v="-0.01"/>
    <n v="0.01"/>
    <x v="10"/>
    <d v="2017-02-13T00:00:00"/>
    <x v="10"/>
    <n v="5016203"/>
    <m/>
    <m/>
  </r>
  <r>
    <s v="COUNTY"/>
    <x v="179"/>
    <s v="922609"/>
    <n v="-0.01"/>
    <n v="0.01"/>
    <x v="10"/>
    <d v="2017-02-13T00:00:00"/>
    <x v="10"/>
    <n v="5762750"/>
    <m/>
    <m/>
  </r>
  <r>
    <s v="COUNTY"/>
    <x v="179"/>
    <s v="922611"/>
    <n v="-0.01"/>
    <n v="0.01"/>
    <x v="10"/>
    <d v="2017-02-13T00:00:00"/>
    <x v="10"/>
    <n v="5740890"/>
    <m/>
    <m/>
  </r>
  <r>
    <s v="COUNTY"/>
    <x v="179"/>
    <s v="922616"/>
    <n v="-0.01"/>
    <n v="0.01"/>
    <x v="10"/>
    <d v="2017-02-13T00:00:00"/>
    <x v="10"/>
    <n v="5778110"/>
    <m/>
    <m/>
  </r>
  <r>
    <s v="COUNTY"/>
    <x v="179"/>
    <s v="922620"/>
    <n v="-0.01"/>
    <n v="0.01"/>
    <x v="10"/>
    <d v="2017-02-13T00:00:00"/>
    <x v="10"/>
    <n v="5005551"/>
    <m/>
    <m/>
  </r>
  <r>
    <s v="COUNTY"/>
    <x v="179"/>
    <s v="922881"/>
    <n v="-0.01"/>
    <n v="0.01"/>
    <x v="10"/>
    <d v="2017-02-13T00:00:00"/>
    <x v="10"/>
    <n v="5004780"/>
    <m/>
    <m/>
  </r>
  <r>
    <s v="COUNTY"/>
    <x v="179"/>
    <s v="923690"/>
    <n v="-0.01"/>
    <n v="0.01"/>
    <x v="10"/>
    <d v="2017-02-13T00:00:00"/>
    <x v="10"/>
    <n v="5778880"/>
    <m/>
    <m/>
  </r>
  <r>
    <s v="COUNTY"/>
    <x v="179"/>
    <s v="923712"/>
    <n v="-0.01"/>
    <n v="0.01"/>
    <x v="10"/>
    <d v="2017-02-13T00:00:00"/>
    <x v="10"/>
    <n v="5005243"/>
    <m/>
    <m/>
  </r>
  <r>
    <s v="COUNTY"/>
    <x v="179"/>
    <s v="920930"/>
    <n v="-0.02"/>
    <n v="0.02"/>
    <x v="10"/>
    <d v="2017-02-17T00:00:00"/>
    <x v="10"/>
    <n v="5758590"/>
    <m/>
    <m/>
  </r>
  <r>
    <s v="COUNTY"/>
    <x v="179"/>
    <s v="917642"/>
    <n v="-0.01"/>
    <n v="0.01"/>
    <x v="10"/>
    <d v="2017-02-20T00:00:00"/>
    <x v="10"/>
    <n v="5790400"/>
    <m/>
    <m/>
  </r>
  <r>
    <s v="COUNTY"/>
    <x v="179"/>
    <s v="918229"/>
    <n v="-0.01"/>
    <n v="0.01"/>
    <x v="10"/>
    <d v="2017-02-20T00:00:00"/>
    <x v="10"/>
    <n v="5790430"/>
    <m/>
    <m/>
  </r>
  <r>
    <s v="COUNTY"/>
    <x v="179"/>
    <s v="918393"/>
    <n v="-0.01"/>
    <n v="0.01"/>
    <x v="10"/>
    <d v="2017-02-20T00:00:00"/>
    <x v="10"/>
    <n v="5790490"/>
    <m/>
    <m/>
  </r>
  <r>
    <s v="COUNTY"/>
    <x v="179"/>
    <s v="918868"/>
    <n v="-0.01"/>
    <n v="0.01"/>
    <x v="10"/>
    <d v="2017-02-20T00:00:00"/>
    <x v="10"/>
    <n v="5790350"/>
    <m/>
    <m/>
  </r>
  <r>
    <s v="COUNTY"/>
    <x v="179"/>
    <s v="918889"/>
    <n v="-0.01"/>
    <n v="0.01"/>
    <x v="10"/>
    <d v="2017-02-20T00:00:00"/>
    <x v="10"/>
    <n v="5790610"/>
    <m/>
    <m/>
  </r>
  <r>
    <s v="COUNTY"/>
    <x v="179"/>
    <s v="919293"/>
    <n v="-0.01"/>
    <n v="0.01"/>
    <x v="10"/>
    <d v="2017-02-20T00:00:00"/>
    <x v="10"/>
    <n v="5790650"/>
    <m/>
    <m/>
  </r>
  <r>
    <s v="COUNTY"/>
    <x v="179"/>
    <s v="920038"/>
    <n v="-0.01"/>
    <n v="0.01"/>
    <x v="10"/>
    <d v="2017-02-20T00:00:00"/>
    <x v="10"/>
    <n v="5790720"/>
    <m/>
    <m/>
  </r>
  <r>
    <s v="COUNTY"/>
    <x v="179"/>
    <s v="920117"/>
    <n v="-0.01"/>
    <n v="0.01"/>
    <x v="10"/>
    <d v="2017-02-20T00:00:00"/>
    <x v="10"/>
    <n v="5790730"/>
    <m/>
    <m/>
  </r>
  <r>
    <s v="COUNTY"/>
    <x v="179"/>
    <s v="920461"/>
    <n v="-0.01"/>
    <n v="0.01"/>
    <x v="10"/>
    <d v="2017-02-20T00:00:00"/>
    <x v="10"/>
    <n v="5742710"/>
    <m/>
    <m/>
  </r>
  <r>
    <s v="COUNTY"/>
    <x v="179"/>
    <s v="922891"/>
    <n v="-0.02"/>
    <n v="0.02"/>
    <x v="10"/>
    <d v="2017-02-20T00:00:00"/>
    <x v="10"/>
    <n v="5728580"/>
    <m/>
    <m/>
  </r>
  <r>
    <s v="COUNTY"/>
    <x v="179"/>
    <s v="922914"/>
    <n v="-0.02"/>
    <n v="0.02"/>
    <x v="10"/>
    <d v="2017-02-20T00:00:00"/>
    <x v="10"/>
    <n v="5785810"/>
    <m/>
    <m/>
  </r>
  <r>
    <s v="COUNTY"/>
    <x v="179"/>
    <s v="922917"/>
    <n v="-0.02"/>
    <n v="0.02"/>
    <x v="10"/>
    <d v="2017-02-20T00:00:00"/>
    <x v="10"/>
    <n v="5004767"/>
    <m/>
    <m/>
  </r>
  <r>
    <s v="COUNTY"/>
    <x v="179"/>
    <s v="922927"/>
    <n v="-0.02"/>
    <n v="0.02"/>
    <x v="10"/>
    <d v="2017-02-20T00:00:00"/>
    <x v="10"/>
    <n v="5730460"/>
    <m/>
    <m/>
  </r>
  <r>
    <s v="COUNTY"/>
    <x v="179"/>
    <s v="922934"/>
    <n v="-0.02"/>
    <n v="0.02"/>
    <x v="10"/>
    <d v="2017-02-20T00:00:00"/>
    <x v="10"/>
    <n v="5741120"/>
    <m/>
    <m/>
  </r>
  <r>
    <s v="COUNTY"/>
    <x v="179"/>
    <s v="922955"/>
    <n v="-0.02"/>
    <n v="0.02"/>
    <x v="10"/>
    <d v="2017-02-20T00:00:00"/>
    <x v="10"/>
    <n v="5016011"/>
    <m/>
    <m/>
  </r>
  <r>
    <s v="COUNTY"/>
    <x v="179"/>
    <s v="922976"/>
    <n v="-0.02"/>
    <n v="0.02"/>
    <x v="10"/>
    <d v="2017-02-20T00:00:00"/>
    <x v="10"/>
    <n v="5784960"/>
    <m/>
    <m/>
  </r>
  <r>
    <s v="COUNTY"/>
    <x v="179"/>
    <s v="923057"/>
    <n v="-0.02"/>
    <n v="0.02"/>
    <x v="10"/>
    <d v="2017-02-20T00:00:00"/>
    <x v="10"/>
    <n v="5748960"/>
    <m/>
    <m/>
  </r>
  <r>
    <s v="COUNTY"/>
    <x v="179"/>
    <s v="923062"/>
    <n v="-0.02"/>
    <n v="0.02"/>
    <x v="10"/>
    <d v="2017-02-20T00:00:00"/>
    <x v="10"/>
    <n v="5774450"/>
    <m/>
    <m/>
  </r>
  <r>
    <s v="COUNTY"/>
    <x v="179"/>
    <s v="923065"/>
    <n v="-0.02"/>
    <n v="0.02"/>
    <x v="10"/>
    <d v="2017-02-20T00:00:00"/>
    <x v="10"/>
    <n v="5003943"/>
    <m/>
    <m/>
  </r>
  <r>
    <s v="COUNTY"/>
    <x v="179"/>
    <s v="923071"/>
    <n v="-0.02"/>
    <n v="0.02"/>
    <x v="10"/>
    <d v="2017-02-20T00:00:00"/>
    <x v="10"/>
    <n v="5703980"/>
    <m/>
    <m/>
  </r>
  <r>
    <s v="COUNTY"/>
    <x v="179"/>
    <s v="923074"/>
    <n v="-0.02"/>
    <n v="0.02"/>
    <x v="10"/>
    <d v="2017-02-20T00:00:00"/>
    <x v="10"/>
    <n v="5714160"/>
    <m/>
    <m/>
  </r>
  <r>
    <s v="COUNTY"/>
    <x v="179"/>
    <s v="923085"/>
    <n v="-0.02"/>
    <n v="0.02"/>
    <x v="10"/>
    <d v="2017-02-20T00:00:00"/>
    <x v="10"/>
    <n v="5004421"/>
    <m/>
    <m/>
  </r>
  <r>
    <s v="COUNTY"/>
    <x v="179"/>
    <s v="923106"/>
    <n v="-0.02"/>
    <n v="0.02"/>
    <x v="10"/>
    <d v="2017-02-20T00:00:00"/>
    <x v="10"/>
    <n v="5788870"/>
    <m/>
    <m/>
  </r>
  <r>
    <s v="COUNTY"/>
    <x v="179"/>
    <s v="923196"/>
    <n v="-0.02"/>
    <n v="0.02"/>
    <x v="10"/>
    <d v="2017-02-20T00:00:00"/>
    <x v="10"/>
    <n v="5763800"/>
    <m/>
    <m/>
  </r>
  <r>
    <s v="COUNTY"/>
    <x v="179"/>
    <s v="923201"/>
    <n v="-0.02"/>
    <n v="0.02"/>
    <x v="10"/>
    <d v="2017-02-20T00:00:00"/>
    <x v="10"/>
    <n v="5776110"/>
    <m/>
    <m/>
  </r>
  <r>
    <s v="COUNTY"/>
    <x v="179"/>
    <s v="923208"/>
    <n v="-0.02"/>
    <n v="0.02"/>
    <x v="10"/>
    <d v="2017-02-20T00:00:00"/>
    <x v="10"/>
    <n v="5784980"/>
    <m/>
    <m/>
  </r>
  <r>
    <s v="COUNTY"/>
    <x v="179"/>
    <s v="923212"/>
    <n v="-0.02"/>
    <n v="0.02"/>
    <x v="10"/>
    <d v="2017-02-20T00:00:00"/>
    <x v="10"/>
    <n v="5005236"/>
    <m/>
    <m/>
  </r>
  <r>
    <s v="COUNTY"/>
    <x v="179"/>
    <s v="923219"/>
    <n v="-0.02"/>
    <n v="0.02"/>
    <x v="10"/>
    <d v="2017-02-20T00:00:00"/>
    <x v="10"/>
    <n v="5738610"/>
    <m/>
    <m/>
  </r>
  <r>
    <s v="COUNTY"/>
    <x v="179"/>
    <s v="923223"/>
    <n v="-0.02"/>
    <n v="0.02"/>
    <x v="10"/>
    <d v="2017-02-20T00:00:00"/>
    <x v="10"/>
    <n v="5740340"/>
    <m/>
    <m/>
  </r>
  <r>
    <s v="COUNTY"/>
    <x v="179"/>
    <s v="923232"/>
    <n v="-0.02"/>
    <n v="0.02"/>
    <x v="10"/>
    <d v="2017-02-20T00:00:00"/>
    <x v="10"/>
    <n v="5004932"/>
    <m/>
    <m/>
  </r>
  <r>
    <s v="COUNTY"/>
    <x v="179"/>
    <s v="923260"/>
    <n v="-0.02"/>
    <n v="0.02"/>
    <x v="10"/>
    <d v="2017-02-20T00:00:00"/>
    <x v="10"/>
    <n v="5788110"/>
    <m/>
    <m/>
  </r>
  <r>
    <s v="SpokCity"/>
    <x v="179"/>
    <s v="923711"/>
    <n v="-0.02"/>
    <n v="0.02"/>
    <x v="10"/>
    <d v="2017-02-20T00:00:00"/>
    <x v="10"/>
    <n v="5736420"/>
    <m/>
    <m/>
  </r>
  <r>
    <s v="COUNTY"/>
    <x v="179"/>
    <s v="927418"/>
    <n v="0.02"/>
    <n v="0.02"/>
    <x v="10"/>
    <d v="2017-02-20T00:00:00"/>
    <x v="10"/>
    <n v="5722270"/>
    <m/>
    <m/>
  </r>
  <r>
    <s v="COUNTY"/>
    <x v="179"/>
    <s v="920862"/>
    <n v="-0.01"/>
    <n v="0.01"/>
    <x v="10"/>
    <d v="2017-02-23T00:00:00"/>
    <x v="10"/>
    <n v="5010695"/>
    <m/>
    <m/>
  </r>
  <r>
    <s v="COUNTY"/>
    <x v="179"/>
    <s v="919005"/>
    <n v="-0.01"/>
    <n v="0.01"/>
    <x v="10"/>
    <d v="2017-02-27T00:00:00"/>
    <x v="10"/>
    <n v="5790640"/>
    <m/>
    <m/>
  </r>
  <r>
    <s v="COUNTY"/>
    <x v="179"/>
    <s v="919704"/>
    <n v="-0.01"/>
    <n v="0.01"/>
    <x v="10"/>
    <d v="2017-02-27T00:00:00"/>
    <x v="10"/>
    <n v="5790710"/>
    <m/>
    <m/>
  </r>
  <r>
    <s v="COUNTY"/>
    <x v="179"/>
    <s v="920840"/>
    <n v="-0.01"/>
    <n v="0.01"/>
    <x v="10"/>
    <d v="2017-02-27T00:00:00"/>
    <x v="10"/>
    <n v="5006579"/>
    <m/>
    <m/>
  </r>
  <r>
    <s v="COUNTY"/>
    <x v="179"/>
    <s v="921258"/>
    <n v="-0.01"/>
    <n v="0.01"/>
    <x v="10"/>
    <d v="2017-02-27T00:00:00"/>
    <x v="10"/>
    <n v="5775070"/>
    <m/>
    <m/>
  </r>
  <r>
    <s v="COUNTY"/>
    <x v="179"/>
    <s v="922047"/>
    <n v="-0.01"/>
    <n v="0.01"/>
    <x v="10"/>
    <d v="2017-02-27T00:00:00"/>
    <x v="10"/>
    <n v="5790870"/>
    <m/>
    <m/>
  </r>
  <r>
    <s v="COUNTY"/>
    <x v="179"/>
    <s v="922900"/>
    <n v="-0.01"/>
    <n v="0.01"/>
    <x v="10"/>
    <d v="2017-02-27T00:00:00"/>
    <x v="10"/>
    <n v="5016211"/>
    <m/>
    <m/>
  </r>
  <r>
    <s v="COUNTY"/>
    <x v="179"/>
    <s v="923244"/>
    <n v="-0.01"/>
    <n v="0.01"/>
    <x v="10"/>
    <d v="2017-02-27T00:00:00"/>
    <x v="10"/>
    <n v="5016203"/>
    <m/>
    <m/>
  </r>
  <r>
    <s v="COUNTY"/>
    <x v="179"/>
    <s v="923513"/>
    <n v="-0.01"/>
    <n v="0.01"/>
    <x v="10"/>
    <d v="2017-02-27T00:00:00"/>
    <x v="10"/>
    <n v="5012719"/>
    <m/>
    <m/>
  </r>
  <r>
    <s v="COUNTY"/>
    <x v="179"/>
    <s v="923609"/>
    <n v="-0.01"/>
    <n v="0.01"/>
    <x v="10"/>
    <d v="2017-02-27T00:00:00"/>
    <x v="10"/>
    <n v="5004421"/>
    <m/>
    <m/>
  </r>
  <r>
    <s v="COUNTY"/>
    <x v="179"/>
    <s v="927049"/>
    <n v="0.02"/>
    <n v="0.02"/>
    <x v="10"/>
    <d v="2017-02-27T00:00:00"/>
    <x v="10"/>
    <n v="5702280"/>
    <m/>
    <m/>
  </r>
  <r>
    <s v="COUNTY"/>
    <x v="179"/>
    <s v="928513"/>
    <n v="-0.04"/>
    <n v="0.04"/>
    <x v="10"/>
    <d v="2017-02-27T00:00:00"/>
    <x v="10"/>
    <n v="5731040"/>
    <m/>
    <m/>
  </r>
  <r>
    <s v="COUNTY"/>
    <x v="179"/>
    <s v="926438"/>
    <n v="-0.02"/>
    <n v="0.02"/>
    <x v="10"/>
    <d v="2017-02-28T00:00:00"/>
    <x v="10"/>
    <n v="5784960"/>
    <m/>
    <m/>
  </r>
  <r>
    <s v="AWH"/>
    <x v="179"/>
    <s v="14497989"/>
    <n v="-0.02"/>
    <n v="0.02"/>
    <x v="10"/>
    <d v="2017-02-28T00:00:00"/>
    <x v="10"/>
    <n v="5776820"/>
    <m/>
    <m/>
  </r>
  <r>
    <s v="SpokCity"/>
    <x v="179"/>
    <s v="14497989"/>
    <n v="-0.02"/>
    <n v="0.02"/>
    <x v="10"/>
    <d v="2017-02-28T00:00:00"/>
    <x v="10"/>
    <n v="5783250"/>
    <m/>
    <m/>
  </r>
  <r>
    <s v="COUNTY"/>
    <x v="179"/>
    <s v="14497989"/>
    <n v="-0.08"/>
    <n v="0.08"/>
    <x v="10"/>
    <d v="2017-02-28T00:00:00"/>
    <x v="10"/>
    <n v="5014808"/>
    <m/>
    <m/>
  </r>
  <r>
    <s v="COUNTY"/>
    <x v="179"/>
    <s v="918962"/>
    <n v="-0.02"/>
    <n v="0.02"/>
    <x v="10"/>
    <d v="2017-03-01T00:00:00"/>
    <x v="11"/>
    <n v="5790630"/>
    <m/>
    <m/>
  </r>
  <r>
    <s v="COUNTY"/>
    <x v="179"/>
    <s v="920401"/>
    <n v="-0.02"/>
    <n v="0.02"/>
    <x v="10"/>
    <d v="2017-03-01T00:00:00"/>
    <x v="11"/>
    <n v="5790740"/>
    <m/>
    <m/>
  </r>
  <r>
    <s v="COUNTY"/>
    <x v="179"/>
    <s v="920464"/>
    <n v="-0.02"/>
    <n v="0.02"/>
    <x v="10"/>
    <d v="2017-03-01T00:00:00"/>
    <x v="11"/>
    <n v="5742710"/>
    <m/>
    <m/>
  </r>
  <r>
    <s v="COUNTY"/>
    <x v="179"/>
    <s v="921223"/>
    <n v="-0.02"/>
    <n v="0.02"/>
    <x v="10"/>
    <d v="2017-03-01T00:00:00"/>
    <x v="11"/>
    <n v="5790830"/>
    <m/>
    <m/>
  </r>
  <r>
    <s v="COUNTY"/>
    <x v="179"/>
    <s v="921252"/>
    <n v="-0.02"/>
    <n v="0.02"/>
    <x v="10"/>
    <d v="2017-03-01T00:00:00"/>
    <x v="11"/>
    <n v="5790850"/>
    <m/>
    <m/>
  </r>
  <r>
    <s v="COUNTY"/>
    <x v="179"/>
    <s v="921297"/>
    <n v="0.02"/>
    <n v="0.02"/>
    <x v="10"/>
    <d v="2017-03-01T00:00:00"/>
    <x v="11"/>
    <n v="5790270"/>
    <m/>
    <m/>
  </r>
  <r>
    <s v="COUNTY"/>
    <x v="179"/>
    <s v="922031"/>
    <n v="-0.02"/>
    <n v="0.02"/>
    <x v="10"/>
    <d v="2017-03-01T00:00:00"/>
    <x v="11"/>
    <n v="5790860"/>
    <m/>
    <m/>
  </r>
  <r>
    <s v="COUNTY"/>
    <x v="179"/>
    <s v="922449"/>
    <n v="-0.02"/>
    <n v="0.02"/>
    <x v="10"/>
    <d v="2017-03-01T00:00:00"/>
    <x v="11"/>
    <n v="5790880"/>
    <m/>
    <m/>
  </r>
  <r>
    <s v="COUNTY"/>
    <x v="179"/>
    <s v="922480"/>
    <n v="-0.02"/>
    <n v="0.02"/>
    <x v="10"/>
    <d v="2017-03-01T00:00:00"/>
    <x v="11"/>
    <n v="5790890"/>
    <m/>
    <m/>
  </r>
  <r>
    <s v="COUNTY"/>
    <x v="179"/>
    <s v="922592"/>
    <n v="-0.02"/>
    <n v="0.02"/>
    <x v="10"/>
    <d v="2017-03-01T00:00:00"/>
    <x v="11"/>
    <n v="5747710"/>
    <m/>
    <m/>
  </r>
  <r>
    <s v="COUNTY"/>
    <x v="179"/>
    <s v="923148"/>
    <n v="-0.02"/>
    <n v="0.02"/>
    <x v="10"/>
    <d v="2017-03-01T00:00:00"/>
    <x v="11"/>
    <n v="5790930"/>
    <m/>
    <m/>
  </r>
  <r>
    <s v="COUNTY"/>
    <x v="179"/>
    <s v="923297"/>
    <n v="-0.02"/>
    <n v="0.02"/>
    <x v="10"/>
    <d v="2017-03-01T00:00:00"/>
    <x v="11"/>
    <n v="5740250"/>
    <m/>
    <m/>
  </r>
  <r>
    <s v="COUNTY"/>
    <x v="179"/>
    <s v="923484"/>
    <n v="-0.02"/>
    <n v="0.02"/>
    <x v="10"/>
    <d v="2017-03-01T00:00:00"/>
    <x v="11"/>
    <n v="5790970"/>
    <m/>
    <m/>
  </r>
  <r>
    <s v="COUNTY"/>
    <x v="179"/>
    <s v="923706"/>
    <n v="-0.02"/>
    <n v="0.02"/>
    <x v="10"/>
    <d v="2017-03-01T00:00:00"/>
    <x v="11"/>
    <n v="5791020"/>
    <m/>
    <m/>
  </r>
  <r>
    <s v="COUNTY"/>
    <x v="179"/>
    <s v="923770"/>
    <n v="-0.02"/>
    <n v="0.02"/>
    <x v="10"/>
    <d v="2017-03-01T00:00:00"/>
    <x v="11"/>
    <n v="5791040"/>
    <m/>
    <m/>
  </r>
  <r>
    <s v="COUNTY"/>
    <x v="179"/>
    <s v="923818"/>
    <n v="-0.02"/>
    <n v="0.02"/>
    <x v="10"/>
    <d v="2017-03-01T00:00:00"/>
    <x v="11"/>
    <n v="5763800"/>
    <m/>
    <m/>
  </r>
  <r>
    <s v="COUNTY"/>
    <x v="179"/>
    <s v="923856"/>
    <n v="-0.02"/>
    <n v="0.02"/>
    <x v="10"/>
    <d v="2017-03-01T00:00:00"/>
    <x v="11"/>
    <n v="5762280"/>
    <m/>
    <m/>
  </r>
  <r>
    <s v="COUNTY"/>
    <x v="179"/>
    <s v="923876"/>
    <n v="-0.02"/>
    <n v="0.02"/>
    <x v="10"/>
    <d v="2017-03-01T00:00:00"/>
    <x v="11"/>
    <n v="5005243"/>
    <m/>
    <m/>
  </r>
  <r>
    <s v="COUNTY"/>
    <x v="179"/>
    <s v="924007"/>
    <n v="-0.02"/>
    <n v="0.02"/>
    <x v="10"/>
    <d v="2017-03-01T00:00:00"/>
    <x v="11"/>
    <n v="5791060"/>
    <m/>
    <m/>
  </r>
  <r>
    <s v="COUNTY"/>
    <x v="179"/>
    <s v="924667"/>
    <n v="-0.02"/>
    <n v="0.02"/>
    <x v="10"/>
    <d v="2017-03-01T00:00:00"/>
    <x v="11"/>
    <n v="5740890"/>
    <m/>
    <m/>
  </r>
  <r>
    <s v="COUNTY"/>
    <x v="179"/>
    <s v="925770"/>
    <n v="-0.02"/>
    <n v="0.02"/>
    <x v="10"/>
    <d v="2017-03-01T00:00:00"/>
    <x v="11"/>
    <n v="5740340"/>
    <m/>
    <m/>
  </r>
  <r>
    <s v="COUNTY"/>
    <x v="179"/>
    <s v="925804"/>
    <n v="-0.02"/>
    <n v="0.02"/>
    <x v="10"/>
    <d v="2017-03-01T00:00:00"/>
    <x v="11"/>
    <n v="5781470"/>
    <m/>
    <m/>
  </r>
  <r>
    <s v="AWH"/>
    <x v="179"/>
    <s v="14318995"/>
    <n v="-0.04"/>
    <n v="0.04"/>
    <x v="10"/>
    <d v="2017-03-01T00:00:00"/>
    <x v="11"/>
    <n v="5769510"/>
    <m/>
    <m/>
  </r>
  <r>
    <s v="COUNTY"/>
    <x v="179"/>
    <s v="14318995"/>
    <n v="-0.12"/>
    <n v="0.12"/>
    <x v="10"/>
    <d v="2017-03-01T00:00:00"/>
    <x v="11"/>
    <n v="5781150"/>
    <m/>
    <m/>
  </r>
  <r>
    <s v="COUNTY"/>
    <x v="179"/>
    <s v="14318995"/>
    <n v="-0.04"/>
    <n v="0.04"/>
    <x v="10"/>
    <d v="2017-03-01T00:00:00"/>
    <x v="11"/>
    <n v="5787310"/>
    <m/>
    <m/>
  </r>
  <r>
    <s v="COUNTY"/>
    <x v="179"/>
    <s v="14318995"/>
    <n v="-0.04"/>
    <n v="0.04"/>
    <x v="10"/>
    <d v="2017-03-01T00:00:00"/>
    <x v="11"/>
    <n v="5790070"/>
    <m/>
    <m/>
  </r>
  <r>
    <s v="COUNTY"/>
    <x v="179"/>
    <s v="14318995"/>
    <n v="-2.52"/>
    <n v="2.52"/>
    <x v="10"/>
    <d v="2017-03-01T00:00:00"/>
    <x v="11"/>
    <n v="5769590"/>
    <m/>
    <m/>
  </r>
  <r>
    <s v="AWH"/>
    <x v="179"/>
    <s v="14497685"/>
    <n v="-0.64"/>
    <n v="0.64"/>
    <x v="10"/>
    <d v="2017-03-01T00:00:00"/>
    <x v="11"/>
    <n v="5774140"/>
    <m/>
    <m/>
  </r>
  <r>
    <s v="SpokCity"/>
    <x v="179"/>
    <s v="14497685"/>
    <n v="-0.18"/>
    <n v="0.18"/>
    <x v="10"/>
    <d v="2017-03-01T00:00:00"/>
    <x v="11"/>
    <n v="5763770"/>
    <m/>
    <m/>
  </r>
  <r>
    <s v="COUNTY"/>
    <x v="179"/>
    <s v="14497685"/>
    <n v="-1.22"/>
    <n v="1.22"/>
    <x v="10"/>
    <d v="2017-03-01T00:00:00"/>
    <x v="11"/>
    <n v="5790650"/>
    <m/>
    <m/>
  </r>
  <r>
    <s v="COUNTY"/>
    <x v="179"/>
    <s v="14497685"/>
    <n v="-0.12"/>
    <n v="0.12"/>
    <x v="10"/>
    <d v="2017-03-01T00:00:00"/>
    <x v="11"/>
    <n v="5785880"/>
    <m/>
    <m/>
  </r>
  <r>
    <s v="COUNTY"/>
    <x v="179"/>
    <s v="14497685"/>
    <n v="-0.02"/>
    <n v="0.02"/>
    <x v="10"/>
    <d v="2017-03-01T00:00:00"/>
    <x v="11"/>
    <n v="5781990"/>
    <m/>
    <m/>
  </r>
  <r>
    <s v="COUNTY"/>
    <x v="179"/>
    <s v="14497685"/>
    <n v="-12.78"/>
    <n v="12.78"/>
    <x v="10"/>
    <d v="2017-03-01T00:00:00"/>
    <x v="11"/>
    <n v="5775070"/>
    <m/>
    <m/>
  </r>
  <r>
    <s v="AWH"/>
    <x v="179"/>
    <s v="14767430"/>
    <n v="-1.06"/>
    <n v="1.06"/>
    <x v="10"/>
    <d v="2017-03-01T00:00:00"/>
    <x v="11"/>
    <n v="5014038"/>
    <m/>
    <m/>
  </r>
  <r>
    <s v="SpokCity"/>
    <x v="179"/>
    <s v="14767430"/>
    <n v="-0.1"/>
    <n v="0.1"/>
    <x v="10"/>
    <d v="2017-03-01T00:00:00"/>
    <x v="11"/>
    <n v="5772010"/>
    <m/>
    <m/>
  </r>
  <r>
    <s v="COUNTY"/>
    <x v="179"/>
    <s v="14767430"/>
    <n v="-1.38"/>
    <n v="1.38"/>
    <x v="10"/>
    <d v="2017-03-01T00:00:00"/>
    <x v="11"/>
    <n v="5789050"/>
    <m/>
    <m/>
  </r>
  <r>
    <s v="COUNTY"/>
    <x v="179"/>
    <s v="14767430"/>
    <n v="-0.12"/>
    <n v="0.12"/>
    <x v="10"/>
    <d v="2017-03-01T00:00:00"/>
    <x v="11"/>
    <n v="5767910"/>
    <m/>
    <m/>
  </r>
  <r>
    <s v="COUNTY"/>
    <x v="179"/>
    <s v="14767430"/>
    <n v="-0.04"/>
    <n v="0.04"/>
    <x v="10"/>
    <d v="2017-03-01T00:00:00"/>
    <x v="11"/>
    <n v="5778180"/>
    <m/>
    <m/>
  </r>
  <r>
    <s v="COUNTY"/>
    <x v="179"/>
    <s v="14767430"/>
    <n v="-14.14"/>
    <n v="14.14"/>
    <x v="10"/>
    <d v="2017-03-01T00:00:00"/>
    <x v="11"/>
    <n v="5014057"/>
    <m/>
    <m/>
  </r>
  <r>
    <s v="COUNTY"/>
    <x v="179"/>
    <s v="926251"/>
    <n v="-0.02"/>
    <n v="0.02"/>
    <x v="10"/>
    <d v="2017-03-06T00:00:00"/>
    <x v="11"/>
    <n v="5005236"/>
    <m/>
    <m/>
  </r>
  <r>
    <s v="COUNTY"/>
    <x v="179"/>
    <s v="926364"/>
    <n v="-0.02"/>
    <n v="0.02"/>
    <x v="10"/>
    <d v="2017-03-06T00:00:00"/>
    <x v="11"/>
    <n v="5767160"/>
    <m/>
    <m/>
  </r>
  <r>
    <s v="COUNTY"/>
    <x v="179"/>
    <s v="927127"/>
    <n v="-0.02"/>
    <n v="0.02"/>
    <x v="10"/>
    <d v="2017-03-06T00:00:00"/>
    <x v="11"/>
    <n v="5702280"/>
    <m/>
    <m/>
  </r>
  <r>
    <s v="COUNTY"/>
    <x v="179"/>
    <s v="927154"/>
    <n v="-0.02"/>
    <n v="0.02"/>
    <x v="10"/>
    <d v="2017-03-06T00:00:00"/>
    <x v="11"/>
    <n v="5004767"/>
    <m/>
    <m/>
  </r>
  <r>
    <s v="COUNTY"/>
    <x v="179"/>
    <s v="927436"/>
    <n v="-0.02"/>
    <n v="0.02"/>
    <x v="10"/>
    <d v="2017-03-06T00:00:00"/>
    <x v="11"/>
    <n v="5004780"/>
    <m/>
    <m/>
  </r>
  <r>
    <s v="COUNTY"/>
    <x v="179"/>
    <s v="927441"/>
    <n v="-0.02"/>
    <n v="0.02"/>
    <x v="10"/>
    <d v="2017-03-06T00:00:00"/>
    <x v="11"/>
    <n v="5004932"/>
    <m/>
    <m/>
  </r>
  <r>
    <s v="COUNTY"/>
    <x v="179"/>
    <s v="927512"/>
    <n v="-0.02"/>
    <n v="0.02"/>
    <x v="10"/>
    <d v="2017-03-06T00:00:00"/>
    <x v="11"/>
    <n v="5016011"/>
    <m/>
    <m/>
  </r>
  <r>
    <s v="COUNTY"/>
    <x v="179"/>
    <s v="927583"/>
    <n v="0.01"/>
    <n v="0.01"/>
    <x v="10"/>
    <d v="2017-03-06T00:00:00"/>
    <x v="11"/>
    <n v="5736060"/>
    <m/>
    <m/>
  </r>
  <r>
    <s v="COUNTY"/>
    <x v="179"/>
    <s v="927652"/>
    <n v="0.01"/>
    <n v="0.01"/>
    <x v="10"/>
    <d v="2017-03-06T00:00:00"/>
    <x v="11"/>
    <n v="5015680"/>
    <m/>
    <m/>
  </r>
  <r>
    <s v="COUNTY"/>
    <x v="179"/>
    <s v="928895"/>
    <n v="0.01"/>
    <n v="0.01"/>
    <x v="10"/>
    <d v="2017-03-06T00:00:00"/>
    <x v="11"/>
    <n v="5789580"/>
    <m/>
    <m/>
  </r>
  <r>
    <s v="SpokCity"/>
    <x v="179"/>
    <s v="929921"/>
    <n v="-0.01"/>
    <n v="0.01"/>
    <x v="10"/>
    <d v="2017-03-06T00:00:00"/>
    <x v="11"/>
    <n v="5004549"/>
    <m/>
    <m/>
  </r>
  <r>
    <s v="COUNTY"/>
    <x v="179"/>
    <s v="931973"/>
    <n v="-0.01"/>
    <n v="0.01"/>
    <x v="10"/>
    <d v="2017-03-06T00:00:00"/>
    <x v="11"/>
    <n v="5786940"/>
    <m/>
    <m/>
  </r>
  <r>
    <s v="COUNTY"/>
    <x v="179"/>
    <s v="929078"/>
    <n v="-0.01"/>
    <n v="0.01"/>
    <x v="10"/>
    <d v="2017-03-08T00:00:00"/>
    <x v="11"/>
    <n v="5003943"/>
    <m/>
    <m/>
  </r>
  <r>
    <s v="SpokCity"/>
    <x v="179"/>
    <s v="927593"/>
    <n v="-0.01"/>
    <n v="0.01"/>
    <x v="10"/>
    <d v="2017-03-13T00:00:00"/>
    <x v="11"/>
    <n v="5736420"/>
    <m/>
    <m/>
  </r>
  <r>
    <s v="COUNTY"/>
    <x v="179"/>
    <s v="928514"/>
    <n v="-0.02"/>
    <n v="0.02"/>
    <x v="10"/>
    <d v="2017-03-13T00:00:00"/>
    <x v="11"/>
    <n v="5731040"/>
    <m/>
    <m/>
  </r>
  <r>
    <s v="COUNTY"/>
    <x v="179"/>
    <s v="928533"/>
    <n v="-0.01"/>
    <n v="0.01"/>
    <x v="10"/>
    <d v="2017-03-13T00:00:00"/>
    <x v="11"/>
    <n v="5785810"/>
    <m/>
    <m/>
  </r>
  <r>
    <s v="COUNTY"/>
    <x v="179"/>
    <s v="928879"/>
    <n v="-0.02"/>
    <n v="0.02"/>
    <x v="10"/>
    <d v="2017-03-13T00:00:00"/>
    <x v="11"/>
    <n v="5748960"/>
    <m/>
    <m/>
  </r>
  <r>
    <s v="COUNTY"/>
    <x v="179"/>
    <s v="928904"/>
    <n v="-0.02"/>
    <n v="0.02"/>
    <x v="10"/>
    <d v="2017-03-13T00:00:00"/>
    <x v="11"/>
    <n v="5791170"/>
    <m/>
    <m/>
  </r>
  <r>
    <s v="COUNTY"/>
    <x v="179"/>
    <s v="928992"/>
    <n v="-0.01"/>
    <n v="0.01"/>
    <x v="10"/>
    <d v="2017-03-13T00:00:00"/>
    <x v="11"/>
    <n v="5728580"/>
    <m/>
    <m/>
  </r>
  <r>
    <s v="COUNTY"/>
    <x v="179"/>
    <s v="929035"/>
    <n v="-0.01"/>
    <n v="0.01"/>
    <x v="10"/>
    <d v="2017-03-13T00:00:00"/>
    <x v="11"/>
    <n v="5778110"/>
    <m/>
    <m/>
  </r>
  <r>
    <s v="COUNTY"/>
    <x v="179"/>
    <s v="929052"/>
    <n v="-0.01"/>
    <n v="0.01"/>
    <x v="10"/>
    <d v="2017-03-13T00:00:00"/>
    <x v="11"/>
    <n v="5738610"/>
    <m/>
    <m/>
  </r>
  <r>
    <s v="COUNTY"/>
    <x v="179"/>
    <s v="929061"/>
    <n v="-0.02"/>
    <n v="0.02"/>
    <x v="10"/>
    <d v="2017-03-13T00:00:00"/>
    <x v="11"/>
    <n v="5013243"/>
    <m/>
    <m/>
  </r>
  <r>
    <s v="COUNTY"/>
    <x v="179"/>
    <s v="929073"/>
    <n v="-0.01"/>
    <n v="0.01"/>
    <x v="10"/>
    <d v="2017-03-13T00:00:00"/>
    <x v="11"/>
    <n v="5003943"/>
    <m/>
    <m/>
  </r>
  <r>
    <s v="COUNTY"/>
    <x v="179"/>
    <s v="929388"/>
    <n v="-0.01"/>
    <n v="0.01"/>
    <x v="10"/>
    <d v="2017-03-13T00:00:00"/>
    <x v="11"/>
    <n v="5004491"/>
    <m/>
    <m/>
  </r>
  <r>
    <s v="COUNTY"/>
    <x v="179"/>
    <s v="929442"/>
    <n v="-0.02"/>
    <n v="0.02"/>
    <x v="10"/>
    <d v="2017-03-13T00:00:00"/>
    <x v="11"/>
    <n v="5005551"/>
    <m/>
    <m/>
  </r>
  <r>
    <s v="COUNTY"/>
    <x v="179"/>
    <s v="929445"/>
    <n v="-0.02"/>
    <n v="0.02"/>
    <x v="10"/>
    <d v="2017-03-13T00:00:00"/>
    <x v="11"/>
    <n v="5005731"/>
    <m/>
    <m/>
  </r>
  <r>
    <s v="COUNTY"/>
    <x v="179"/>
    <s v="929918"/>
    <n v="0.01"/>
    <n v="0.01"/>
    <x v="10"/>
    <d v="2017-03-13T00:00:00"/>
    <x v="11"/>
    <n v="5765860"/>
    <m/>
    <m/>
  </r>
  <r>
    <s v="COUNTY"/>
    <x v="179"/>
    <s v="929923"/>
    <n v="0.01"/>
    <n v="0.01"/>
    <x v="10"/>
    <d v="2017-03-13T00:00:00"/>
    <x v="11"/>
    <n v="5015217"/>
    <m/>
    <m/>
  </r>
  <r>
    <s v="COUNTY"/>
    <x v="179"/>
    <s v="930692"/>
    <n v="0.01"/>
    <n v="0.01"/>
    <x v="10"/>
    <d v="2017-03-13T00:00:00"/>
    <x v="11"/>
    <n v="5004203"/>
    <m/>
    <m/>
  </r>
  <r>
    <s v="COUNTY"/>
    <x v="179"/>
    <s v="931531"/>
    <n v="0.01"/>
    <n v="0.01"/>
    <x v="10"/>
    <d v="2017-03-13T00:00:00"/>
    <x v="11"/>
    <n v="5726650"/>
    <m/>
    <m/>
  </r>
  <r>
    <s v="COUNTY"/>
    <x v="179"/>
    <s v="932163"/>
    <n v="0.01"/>
    <n v="0.01"/>
    <x v="10"/>
    <d v="2017-03-13T00:00:00"/>
    <x v="11"/>
    <n v="5775640"/>
    <m/>
    <m/>
  </r>
  <r>
    <s v="COUNTY"/>
    <x v="179"/>
    <s v="933988"/>
    <n v="-0.01"/>
    <n v="0.01"/>
    <x v="10"/>
    <d v="2017-03-13T00:00:00"/>
    <x v="11"/>
    <n v="5006789"/>
    <m/>
    <m/>
  </r>
  <r>
    <s v="COUNTY"/>
    <x v="179"/>
    <s v="934332"/>
    <n v="-0.01"/>
    <n v="0.01"/>
    <x v="10"/>
    <d v="2017-03-13T00:00:00"/>
    <x v="11"/>
    <n v="5762470"/>
    <m/>
    <m/>
  </r>
  <r>
    <s v="COUNTY"/>
    <x v="179"/>
    <s v="927597"/>
    <n v="-0.01"/>
    <n v="0.01"/>
    <x v="10"/>
    <d v="2017-03-20T00:00:00"/>
    <x v="11"/>
    <n v="5784980"/>
    <m/>
    <m/>
  </r>
  <r>
    <s v="COUNTY"/>
    <x v="179"/>
    <s v="927669"/>
    <n v="-0.01"/>
    <n v="0.01"/>
    <x v="10"/>
    <d v="2017-03-20T00:00:00"/>
    <x v="11"/>
    <n v="5791160"/>
    <m/>
    <m/>
  </r>
  <r>
    <s v="COUNTY"/>
    <x v="179"/>
    <s v="928528"/>
    <n v="-0.01"/>
    <n v="0.01"/>
    <x v="10"/>
    <d v="2017-03-20T00:00:00"/>
    <x v="11"/>
    <n v="5776110"/>
    <m/>
    <m/>
  </r>
  <r>
    <s v="COUNTY"/>
    <x v="179"/>
    <s v="928530"/>
    <n v="-0.01"/>
    <n v="0.01"/>
    <x v="10"/>
    <d v="2017-03-20T00:00:00"/>
    <x v="11"/>
    <n v="5781430"/>
    <m/>
    <m/>
  </r>
  <r>
    <s v="COUNTY"/>
    <x v="179"/>
    <s v="929006"/>
    <n v="-0.01"/>
    <n v="0.01"/>
    <x v="10"/>
    <d v="2017-03-20T00:00:00"/>
    <x v="11"/>
    <n v="5741120"/>
    <m/>
    <m/>
  </r>
  <r>
    <s v="COUNTY"/>
    <x v="179"/>
    <s v="930655"/>
    <n v="-0.01"/>
    <n v="0.01"/>
    <x v="10"/>
    <d v="2017-03-20T00:00:00"/>
    <x v="11"/>
    <n v="5004633"/>
    <m/>
    <m/>
  </r>
  <r>
    <s v="COUNTY"/>
    <x v="179"/>
    <s v="930679"/>
    <n v="-0.01"/>
    <n v="0.01"/>
    <x v="10"/>
    <d v="2017-03-20T00:00:00"/>
    <x v="11"/>
    <n v="5788870"/>
    <m/>
    <m/>
  </r>
  <r>
    <s v="COUNTY"/>
    <x v="179"/>
    <s v="930793"/>
    <n v="-0.01"/>
    <n v="0.01"/>
    <x v="10"/>
    <d v="2017-03-20T00:00:00"/>
    <x v="11"/>
    <n v="5784680"/>
    <m/>
    <m/>
  </r>
  <r>
    <s v="COUNTY"/>
    <x v="179"/>
    <s v="932097"/>
    <n v="-0.01"/>
    <n v="0.01"/>
    <x v="10"/>
    <d v="2017-03-20T00:00:00"/>
    <x v="11"/>
    <n v="5006818"/>
    <m/>
    <m/>
  </r>
  <r>
    <s v="COUNTY"/>
    <x v="179"/>
    <s v="932571"/>
    <n v="-0.02"/>
    <n v="0.02"/>
    <x v="10"/>
    <d v="2017-03-20T00:00:00"/>
    <x v="11"/>
    <n v="5768100"/>
    <m/>
    <m/>
  </r>
  <r>
    <s v="COUNTY"/>
    <x v="179"/>
    <s v="933280"/>
    <n v="-0.02"/>
    <n v="0.02"/>
    <x v="10"/>
    <d v="2017-03-20T00:00:00"/>
    <x v="11"/>
    <n v="5768140"/>
    <m/>
    <m/>
  </r>
  <r>
    <s v="COUNTY"/>
    <x v="179"/>
    <s v="933283"/>
    <n v="-0.02"/>
    <n v="0.02"/>
    <x v="10"/>
    <d v="2017-03-20T00:00:00"/>
    <x v="11"/>
    <n v="5778100"/>
    <m/>
    <m/>
  </r>
  <r>
    <s v="COUNTY"/>
    <x v="179"/>
    <s v="933292"/>
    <n v="-0.02"/>
    <n v="0.02"/>
    <x v="10"/>
    <d v="2017-03-20T00:00:00"/>
    <x v="11"/>
    <n v="5780040"/>
    <m/>
    <m/>
  </r>
  <r>
    <s v="COUNTY"/>
    <x v="179"/>
    <s v="933296"/>
    <n v="-0.02"/>
    <n v="0.02"/>
    <x v="10"/>
    <d v="2017-03-20T00:00:00"/>
    <x v="11"/>
    <n v="5016748"/>
    <m/>
    <m/>
  </r>
  <r>
    <s v="COUNTY"/>
    <x v="179"/>
    <s v="933308"/>
    <n v="-0.02"/>
    <n v="0.02"/>
    <x v="10"/>
    <d v="2017-03-20T00:00:00"/>
    <x v="11"/>
    <n v="5789340"/>
    <m/>
    <m/>
  </r>
  <r>
    <s v="COUNTY"/>
    <x v="179"/>
    <s v="933746"/>
    <n v="-0.02"/>
    <n v="0.02"/>
    <x v="10"/>
    <d v="2017-03-20T00:00:00"/>
    <x v="11"/>
    <n v="5004120"/>
    <m/>
    <m/>
  </r>
  <r>
    <s v="COUNTY"/>
    <x v="179"/>
    <s v="933749"/>
    <n v="-0.02"/>
    <n v="0.02"/>
    <x v="10"/>
    <d v="2017-03-20T00:00:00"/>
    <x v="11"/>
    <n v="5736980"/>
    <m/>
    <m/>
  </r>
  <r>
    <s v="COUNTY"/>
    <x v="179"/>
    <s v="933755"/>
    <n v="-0.02"/>
    <n v="0.02"/>
    <x v="10"/>
    <d v="2017-03-20T00:00:00"/>
    <x v="11"/>
    <n v="5759230"/>
    <m/>
    <m/>
  </r>
  <r>
    <s v="COUNTY"/>
    <x v="179"/>
    <s v="933766"/>
    <n v="-0.02"/>
    <n v="0.02"/>
    <x v="10"/>
    <d v="2017-03-20T00:00:00"/>
    <x v="11"/>
    <n v="5778310"/>
    <m/>
    <m/>
  </r>
  <r>
    <s v="COUNTY"/>
    <x v="179"/>
    <s v="933775"/>
    <n v="-0.02"/>
    <n v="0.02"/>
    <x v="10"/>
    <d v="2017-03-20T00:00:00"/>
    <x v="11"/>
    <n v="5775170"/>
    <m/>
    <m/>
  </r>
  <r>
    <s v="COUNTY"/>
    <x v="179"/>
    <s v="933779"/>
    <n v="-0.02"/>
    <n v="0.02"/>
    <x v="10"/>
    <d v="2017-03-20T00:00:00"/>
    <x v="11"/>
    <n v="5775350"/>
    <m/>
    <m/>
  </r>
  <r>
    <s v="COUNTY"/>
    <x v="179"/>
    <s v="933983"/>
    <n v="-0.02"/>
    <n v="0.02"/>
    <x v="10"/>
    <d v="2017-03-20T00:00:00"/>
    <x v="11"/>
    <n v="5770220"/>
    <m/>
    <m/>
  </r>
  <r>
    <s v="COUNTY"/>
    <x v="179"/>
    <s v="933992"/>
    <n v="-0.02"/>
    <n v="0.02"/>
    <x v="10"/>
    <d v="2017-03-20T00:00:00"/>
    <x v="11"/>
    <n v="5779680"/>
    <m/>
    <m/>
  </r>
  <r>
    <s v="COUNTY"/>
    <x v="179"/>
    <s v="933995"/>
    <n v="-0.02"/>
    <n v="0.02"/>
    <x v="10"/>
    <d v="2017-03-20T00:00:00"/>
    <x v="11"/>
    <n v="5775040"/>
    <m/>
    <m/>
  </r>
  <r>
    <s v="COUNTY"/>
    <x v="179"/>
    <s v="934007"/>
    <n v="-0.02"/>
    <n v="0.02"/>
    <x v="10"/>
    <d v="2017-03-20T00:00:00"/>
    <x v="11"/>
    <n v="5005604"/>
    <m/>
    <m/>
  </r>
  <r>
    <s v="COUNTY"/>
    <x v="179"/>
    <s v="934009"/>
    <n v="-0.02"/>
    <n v="0.02"/>
    <x v="10"/>
    <d v="2017-03-20T00:00:00"/>
    <x v="11"/>
    <n v="5778780"/>
    <m/>
    <m/>
  </r>
  <r>
    <s v="COUNTY"/>
    <x v="179"/>
    <s v="934011"/>
    <n v="-0.02"/>
    <n v="0.02"/>
    <x v="10"/>
    <d v="2017-03-20T00:00:00"/>
    <x v="11"/>
    <n v="5014594"/>
    <m/>
    <m/>
  </r>
  <r>
    <s v="COUNTY"/>
    <x v="179"/>
    <s v="934315"/>
    <n v="-0.02"/>
    <n v="0.02"/>
    <x v="10"/>
    <d v="2017-03-20T00:00:00"/>
    <x v="11"/>
    <n v="5729940"/>
    <m/>
    <m/>
  </r>
  <r>
    <s v="COUNTY"/>
    <x v="179"/>
    <s v="934316"/>
    <n v="-0.02"/>
    <n v="0.02"/>
    <x v="10"/>
    <d v="2017-03-20T00:00:00"/>
    <x v="11"/>
    <n v="5777330"/>
    <m/>
    <m/>
  </r>
  <r>
    <s v="COUNTY"/>
    <x v="179"/>
    <s v="934319"/>
    <n v="-0.02"/>
    <n v="0.02"/>
    <x v="10"/>
    <d v="2017-03-20T00:00:00"/>
    <x v="11"/>
    <n v="5766860"/>
    <m/>
    <m/>
  </r>
  <r>
    <s v="COUNTY"/>
    <x v="179"/>
    <s v="934919"/>
    <n v="-0.02"/>
    <n v="0.02"/>
    <x v="10"/>
    <d v="2017-03-20T00:00:00"/>
    <x v="11"/>
    <n v="5743110"/>
    <m/>
    <m/>
  </r>
  <r>
    <s v="COUNTY"/>
    <x v="179"/>
    <s v="935192"/>
    <n v="-0.02"/>
    <n v="0.02"/>
    <x v="10"/>
    <d v="2017-03-20T00:00:00"/>
    <x v="11"/>
    <n v="5007038"/>
    <m/>
    <m/>
  </r>
  <r>
    <s v="COUNTY"/>
    <x v="179"/>
    <s v="937204"/>
    <n v="-0.02"/>
    <n v="0.02"/>
    <x v="10"/>
    <d v="2017-03-20T00:00:00"/>
    <x v="11"/>
    <n v="5778190"/>
    <m/>
    <m/>
  </r>
  <r>
    <s v="COUNTY"/>
    <x v="179"/>
    <s v="928967"/>
    <n v="-0.01"/>
    <n v="0.01"/>
    <x v="10"/>
    <d v="2017-03-27T00:00:00"/>
    <x v="11"/>
    <n v="5791200"/>
    <m/>
    <m/>
  </r>
  <r>
    <s v="COUNTY"/>
    <x v="179"/>
    <s v="929041"/>
    <n v="-0.01"/>
    <n v="0.01"/>
    <x v="10"/>
    <d v="2017-03-27T00:00:00"/>
    <x v="11"/>
    <n v="5791210"/>
    <m/>
    <m/>
  </r>
  <r>
    <s v="COUNTY"/>
    <x v="179"/>
    <s v="929902"/>
    <n v="-0.01"/>
    <n v="0.01"/>
    <x v="10"/>
    <d v="2017-03-27T00:00:00"/>
    <x v="11"/>
    <n v="5791270"/>
    <m/>
    <m/>
  </r>
  <r>
    <s v="COUNTY"/>
    <x v="179"/>
    <s v="929907"/>
    <n v="-0.01"/>
    <n v="0.01"/>
    <x v="10"/>
    <d v="2017-03-27T00:00:00"/>
    <x v="11"/>
    <n v="5791280"/>
    <m/>
    <m/>
  </r>
  <r>
    <s v="COUNTY"/>
    <x v="179"/>
    <s v="931204"/>
    <n v="-0.01"/>
    <n v="0.01"/>
    <x v="10"/>
    <d v="2017-03-27T00:00:00"/>
    <x v="11"/>
    <n v="5791340"/>
    <m/>
    <m/>
  </r>
  <r>
    <s v="COUNTY"/>
    <x v="179"/>
    <s v="931487"/>
    <n v="-0.01"/>
    <n v="0.01"/>
    <x v="10"/>
    <d v="2017-03-27T00:00:00"/>
    <x v="11"/>
    <n v="5791350"/>
    <m/>
    <m/>
  </r>
  <r>
    <s v="COUNTY"/>
    <x v="179"/>
    <s v="934368"/>
    <n v="-0.01"/>
    <n v="0.01"/>
    <x v="10"/>
    <d v="2017-03-27T00:00:00"/>
    <x v="11"/>
    <n v="5791580"/>
    <m/>
    <m/>
  </r>
  <r>
    <s v="COUNTY"/>
    <x v="179"/>
    <s v="934803"/>
    <n v="-0.01"/>
    <n v="0.01"/>
    <x v="10"/>
    <d v="2017-03-27T00:00:00"/>
    <x v="11"/>
    <n v="5791650"/>
    <m/>
    <m/>
  </r>
  <r>
    <s v="COUNTY"/>
    <x v="179"/>
    <s v="934838"/>
    <n v="-0.01"/>
    <n v="0.01"/>
    <x v="10"/>
    <d v="2017-03-27T00:00:00"/>
    <x v="11"/>
    <n v="5005604"/>
    <m/>
    <m/>
  </r>
  <r>
    <s v="COUNTY"/>
    <x v="179"/>
    <s v="935184"/>
    <n v="-0.02"/>
    <n v="0.02"/>
    <x v="10"/>
    <d v="2017-03-27T00:00:00"/>
    <x v="11"/>
    <n v="5773020"/>
    <m/>
    <m/>
  </r>
  <r>
    <s v="COUNTY"/>
    <x v="179"/>
    <s v="936226"/>
    <n v="2.5"/>
    <n v="2.5"/>
    <x v="10"/>
    <d v="2017-03-27T00:00:00"/>
    <x v="11"/>
    <n v="5005558"/>
    <m/>
    <m/>
  </r>
  <r>
    <s v="COUNTY"/>
    <x v="179"/>
    <s v="936287"/>
    <n v="-0.02"/>
    <n v="0.02"/>
    <x v="10"/>
    <d v="2017-03-27T00:00:00"/>
    <x v="11"/>
    <n v="5745520"/>
    <m/>
    <m/>
  </r>
  <r>
    <s v="COUNTY"/>
    <x v="179"/>
    <s v="936787"/>
    <n v="-0.02"/>
    <n v="0.02"/>
    <x v="10"/>
    <d v="2017-03-27T00:00:00"/>
    <x v="11"/>
    <n v="5783680"/>
    <m/>
    <m/>
  </r>
  <r>
    <s v="COUNTY"/>
    <x v="179"/>
    <s v="939163"/>
    <n v="-0.02"/>
    <n v="0.02"/>
    <x v="10"/>
    <d v="2017-03-27T00:00:00"/>
    <x v="11"/>
    <n v="5755810"/>
    <m/>
    <m/>
  </r>
  <r>
    <s v="AWH"/>
    <x v="179"/>
    <s v="14767594"/>
    <n v="-0.02"/>
    <n v="0.02"/>
    <x v="10"/>
    <d v="2017-03-31T00:00:00"/>
    <x v="11"/>
    <n v="5776820"/>
    <m/>
    <m/>
  </r>
  <r>
    <s v="SpokCity"/>
    <x v="179"/>
    <s v="14767594"/>
    <n v="-0.02"/>
    <n v="0.02"/>
    <x v="10"/>
    <d v="2017-03-31T00:00:00"/>
    <x v="11"/>
    <n v="5783250"/>
    <m/>
    <m/>
  </r>
  <r>
    <s v="COUNTY"/>
    <x v="179"/>
    <s v="14767594"/>
    <n v="-0.08"/>
    <n v="0.08"/>
    <x v="10"/>
    <d v="2017-03-31T00:00:00"/>
    <x v="11"/>
    <n v="5014808"/>
    <m/>
    <m/>
  </r>
  <r>
    <s v="COUNTY"/>
    <x v="180"/>
    <s v="485850"/>
    <n v="-0.08"/>
    <n v="0.08"/>
    <x v="10"/>
    <d v="2017-02-27T00:00:00"/>
    <x v="10"/>
    <n v="5006891"/>
    <m/>
    <m/>
  </r>
  <r>
    <s v="COUNTY"/>
    <x v="181"/>
    <s v="783980"/>
    <n v="-1"/>
    <n v="1"/>
    <x v="10"/>
    <d v="2016-04-19T00:00:00"/>
    <x v="0"/>
    <n v="5724510"/>
    <m/>
    <m/>
  </r>
  <r>
    <s v="COUNTY"/>
    <x v="181"/>
    <s v="790762"/>
    <n v="1"/>
    <n v="1"/>
    <x v="10"/>
    <d v="2016-04-30T00:00:00"/>
    <x v="0"/>
    <n v="5010769"/>
    <m/>
    <m/>
  </r>
  <r>
    <s v="COUNTY"/>
    <x v="181"/>
    <s v="790763"/>
    <n v="1"/>
    <n v="1"/>
    <x v="10"/>
    <d v="2016-04-30T00:00:00"/>
    <x v="0"/>
    <n v="5010793"/>
    <m/>
    <m/>
  </r>
  <r>
    <s v="COUNTY"/>
    <x v="181"/>
    <s v="790764"/>
    <n v="1"/>
    <n v="1"/>
    <x v="10"/>
    <d v="2016-04-30T00:00:00"/>
    <x v="0"/>
    <n v="5010897"/>
    <m/>
    <m/>
  </r>
  <r>
    <s v="COUNTY"/>
    <x v="181"/>
    <s v="790765"/>
    <n v="1"/>
    <n v="1"/>
    <x v="10"/>
    <d v="2016-04-30T00:00:00"/>
    <x v="0"/>
    <n v="5011020"/>
    <m/>
    <m/>
  </r>
  <r>
    <s v="COUNTY"/>
    <x v="181"/>
    <s v="790768"/>
    <n v="1"/>
    <n v="1"/>
    <x v="10"/>
    <d v="2016-04-30T00:00:00"/>
    <x v="0"/>
    <n v="5011516"/>
    <m/>
    <m/>
  </r>
  <r>
    <s v="COUNTY"/>
    <x v="181"/>
    <s v="790769"/>
    <n v="1"/>
    <n v="1"/>
    <x v="10"/>
    <d v="2016-04-30T00:00:00"/>
    <x v="0"/>
    <n v="5011570"/>
    <m/>
    <m/>
  </r>
  <r>
    <s v="COUNTY"/>
    <x v="181"/>
    <s v="790770"/>
    <n v="1"/>
    <n v="1"/>
    <x v="10"/>
    <d v="2016-04-30T00:00:00"/>
    <x v="0"/>
    <n v="5011658"/>
    <m/>
    <m/>
  </r>
  <r>
    <s v="COUNTY"/>
    <x v="181"/>
    <s v="790771"/>
    <n v="1"/>
    <n v="1"/>
    <x v="10"/>
    <d v="2016-04-30T00:00:00"/>
    <x v="0"/>
    <n v="5012649"/>
    <m/>
    <m/>
  </r>
  <r>
    <s v="COUNTY"/>
    <x v="181"/>
    <s v="790772"/>
    <n v="1"/>
    <n v="1"/>
    <x v="10"/>
    <d v="2016-04-30T00:00:00"/>
    <x v="0"/>
    <n v="5013489"/>
    <m/>
    <m/>
  </r>
  <r>
    <s v="COUNTY"/>
    <x v="181"/>
    <s v="790775"/>
    <n v="1.24"/>
    <n v="1.24"/>
    <x v="10"/>
    <d v="2016-04-30T00:00:00"/>
    <x v="0"/>
    <n v="5014534"/>
    <m/>
    <m/>
  </r>
  <r>
    <s v="COUNTY"/>
    <x v="181"/>
    <s v="790777"/>
    <n v="1"/>
    <n v="1"/>
    <x v="10"/>
    <d v="2016-04-30T00:00:00"/>
    <x v="0"/>
    <n v="5707470"/>
    <m/>
    <m/>
  </r>
  <r>
    <s v="COUNTY"/>
    <x v="181"/>
    <s v="790779"/>
    <n v="5.49"/>
    <n v="5.49"/>
    <x v="10"/>
    <d v="2016-04-30T00:00:00"/>
    <x v="0"/>
    <n v="5716330"/>
    <m/>
    <m/>
  </r>
  <r>
    <s v="COUNTY"/>
    <x v="181"/>
    <s v="790780"/>
    <n v="1.1299999999999999"/>
    <n v="1.1299999999999999"/>
    <x v="10"/>
    <d v="2016-04-30T00:00:00"/>
    <x v="0"/>
    <n v="5724070"/>
    <m/>
    <m/>
  </r>
  <r>
    <s v="COUNTY"/>
    <x v="181"/>
    <s v="790781"/>
    <n v="1.58"/>
    <n v="1.58"/>
    <x v="10"/>
    <d v="2016-04-30T00:00:00"/>
    <x v="0"/>
    <n v="5741740"/>
    <m/>
    <m/>
  </r>
  <r>
    <s v="COUNTY"/>
    <x v="181"/>
    <s v="790789"/>
    <n v="3.5"/>
    <n v="3.5"/>
    <x v="10"/>
    <d v="2016-04-30T00:00:00"/>
    <x v="0"/>
    <n v="5776830"/>
    <m/>
    <m/>
  </r>
  <r>
    <s v="COUNTY"/>
    <x v="181"/>
    <s v="790791"/>
    <n v="1.85"/>
    <n v="1.85"/>
    <x v="10"/>
    <d v="2016-04-30T00:00:00"/>
    <x v="0"/>
    <n v="5777060"/>
    <m/>
    <m/>
  </r>
  <r>
    <s v="COUNTY"/>
    <x v="181"/>
    <s v="790792"/>
    <n v="6.88"/>
    <n v="6.88"/>
    <x v="10"/>
    <d v="2016-04-30T00:00:00"/>
    <x v="0"/>
    <n v="5009728"/>
    <m/>
    <m/>
  </r>
  <r>
    <s v="COUNTY"/>
    <x v="181"/>
    <s v="790793"/>
    <n v="1.88"/>
    <n v="1.88"/>
    <x v="10"/>
    <d v="2016-04-30T00:00:00"/>
    <x v="0"/>
    <n v="5010393"/>
    <m/>
    <m/>
  </r>
  <r>
    <s v="COUNTY"/>
    <x v="181"/>
    <s v="790794"/>
    <n v="2.63"/>
    <n v="2.63"/>
    <x v="10"/>
    <d v="2016-04-30T00:00:00"/>
    <x v="0"/>
    <n v="5010431"/>
    <m/>
    <m/>
  </r>
  <r>
    <s v="COUNTY"/>
    <x v="181"/>
    <s v="790795"/>
    <n v="1"/>
    <n v="1"/>
    <x v="10"/>
    <d v="2016-04-30T00:00:00"/>
    <x v="0"/>
    <n v="5010447"/>
    <m/>
    <m/>
  </r>
  <r>
    <s v="COUNTY"/>
    <x v="181"/>
    <s v="790796"/>
    <n v="1"/>
    <n v="1"/>
    <x v="10"/>
    <d v="2016-04-30T00:00:00"/>
    <x v="0"/>
    <n v="5010488"/>
    <m/>
    <m/>
  </r>
  <r>
    <s v="SpokCity"/>
    <x v="181"/>
    <s v="790797"/>
    <n v="1"/>
    <n v="1"/>
    <x v="10"/>
    <d v="2016-04-30T00:00:00"/>
    <x v="0"/>
    <n v="5010512"/>
    <m/>
    <m/>
  </r>
  <r>
    <s v="COUNTY"/>
    <x v="181"/>
    <s v="790798"/>
    <n v="1.56"/>
    <n v="1.56"/>
    <x v="10"/>
    <d v="2016-04-30T00:00:00"/>
    <x v="0"/>
    <n v="5010584"/>
    <m/>
    <m/>
  </r>
  <r>
    <s v="COUNTY"/>
    <x v="181"/>
    <s v="790799"/>
    <n v="1"/>
    <n v="1"/>
    <x v="10"/>
    <d v="2016-04-30T00:00:00"/>
    <x v="0"/>
    <n v="5010621"/>
    <m/>
    <m/>
  </r>
  <r>
    <s v="COUNTY"/>
    <x v="181"/>
    <s v="790800"/>
    <n v="1.58"/>
    <n v="1.58"/>
    <x v="10"/>
    <d v="2016-04-30T00:00:00"/>
    <x v="0"/>
    <n v="5010728"/>
    <m/>
    <m/>
  </r>
  <r>
    <s v="AWH"/>
    <x v="181"/>
    <s v="790804"/>
    <n v="7.37"/>
    <n v="7.37"/>
    <x v="10"/>
    <d v="2016-04-30T00:00:00"/>
    <x v="0"/>
    <n v="5013646"/>
    <m/>
    <m/>
  </r>
  <r>
    <s v="AWH"/>
    <x v="181"/>
    <s v="790805"/>
    <n v="11"/>
    <n v="11"/>
    <x v="10"/>
    <d v="2016-04-30T00:00:00"/>
    <x v="0"/>
    <n v="5014866"/>
    <m/>
    <m/>
  </r>
  <r>
    <s v="AWH"/>
    <x v="181"/>
    <s v="790806"/>
    <n v="2.4300000000000002"/>
    <n v="2.4300000000000002"/>
    <x v="10"/>
    <d v="2016-04-30T00:00:00"/>
    <x v="0"/>
    <n v="5014998"/>
    <m/>
    <m/>
  </r>
  <r>
    <s v="COUNTY"/>
    <x v="181"/>
    <s v="790807"/>
    <n v="1"/>
    <n v="1"/>
    <x v="10"/>
    <d v="2016-04-30T00:00:00"/>
    <x v="0"/>
    <n v="5016258"/>
    <m/>
    <m/>
  </r>
  <r>
    <s v="SpokCity"/>
    <x v="181"/>
    <s v="790808"/>
    <n v="1.77"/>
    <n v="1.77"/>
    <x v="10"/>
    <d v="2016-04-30T00:00:00"/>
    <x v="0"/>
    <n v="5707640"/>
    <m/>
    <m/>
  </r>
  <r>
    <s v="COUNTY"/>
    <x v="181"/>
    <s v="790809"/>
    <n v="1.56"/>
    <n v="1.56"/>
    <x v="10"/>
    <d v="2016-04-30T00:00:00"/>
    <x v="0"/>
    <n v="5715540"/>
    <m/>
    <m/>
  </r>
  <r>
    <s v="COUNTY"/>
    <x v="181"/>
    <s v="790810"/>
    <n v="1"/>
    <n v="1"/>
    <x v="10"/>
    <d v="2016-04-30T00:00:00"/>
    <x v="0"/>
    <n v="5720080"/>
    <m/>
    <m/>
  </r>
  <r>
    <s v="COUNTY"/>
    <x v="181"/>
    <s v="790814"/>
    <n v="1"/>
    <n v="1"/>
    <x v="10"/>
    <d v="2016-04-30T00:00:00"/>
    <x v="0"/>
    <n v="5744570"/>
    <m/>
    <m/>
  </r>
  <r>
    <s v="COUNTY"/>
    <x v="181"/>
    <s v="790816"/>
    <n v="7.13"/>
    <n v="7.13"/>
    <x v="10"/>
    <d v="2016-04-30T00:00:00"/>
    <x v="0"/>
    <n v="5757130"/>
    <m/>
    <m/>
  </r>
  <r>
    <s v="COUNTY"/>
    <x v="181"/>
    <s v="790818"/>
    <n v="5.65"/>
    <n v="5.65"/>
    <x v="10"/>
    <d v="2016-04-30T00:00:00"/>
    <x v="0"/>
    <n v="5766870"/>
    <m/>
    <m/>
  </r>
  <r>
    <s v="COUNTY"/>
    <x v="181"/>
    <s v="790820"/>
    <n v="1"/>
    <n v="1"/>
    <x v="10"/>
    <d v="2016-04-30T00:00:00"/>
    <x v="0"/>
    <n v="5777980"/>
    <m/>
    <m/>
  </r>
  <r>
    <s v="COUNTY"/>
    <x v="181"/>
    <s v="790821"/>
    <n v="6.41"/>
    <n v="6.41"/>
    <x v="10"/>
    <d v="2016-04-30T00:00:00"/>
    <x v="0"/>
    <n v="5778470"/>
    <m/>
    <m/>
  </r>
  <r>
    <s v="COUNTY"/>
    <x v="181"/>
    <s v="790822"/>
    <n v="2.2799999999999998"/>
    <n v="2.2799999999999998"/>
    <x v="10"/>
    <d v="2016-04-30T00:00:00"/>
    <x v="0"/>
    <n v="5779060"/>
    <m/>
    <m/>
  </r>
  <r>
    <s v="COUNTY"/>
    <x v="181"/>
    <s v="790823"/>
    <n v="1"/>
    <n v="1"/>
    <x v="10"/>
    <d v="2016-04-30T00:00:00"/>
    <x v="0"/>
    <n v="5779820"/>
    <m/>
    <m/>
  </r>
  <r>
    <s v="COUNTY"/>
    <x v="181"/>
    <s v="790825"/>
    <n v="1"/>
    <n v="1"/>
    <x v="10"/>
    <d v="2016-04-30T00:00:00"/>
    <x v="0"/>
    <n v="5010765"/>
    <m/>
    <m/>
  </r>
  <r>
    <s v="COUNTY"/>
    <x v="181"/>
    <s v="790826"/>
    <n v="1"/>
    <n v="1"/>
    <x v="10"/>
    <d v="2016-04-30T00:00:00"/>
    <x v="0"/>
    <n v="5010779"/>
    <m/>
    <m/>
  </r>
  <r>
    <s v="COUNTY"/>
    <x v="181"/>
    <s v="790827"/>
    <n v="1"/>
    <n v="1"/>
    <x v="10"/>
    <d v="2016-04-30T00:00:00"/>
    <x v="0"/>
    <n v="5010829"/>
    <m/>
    <m/>
  </r>
  <r>
    <s v="AWH"/>
    <x v="181"/>
    <s v="790828"/>
    <n v="8.9499999999999993"/>
    <n v="8.9499999999999993"/>
    <x v="10"/>
    <d v="2016-04-30T00:00:00"/>
    <x v="0"/>
    <n v="5010855"/>
    <m/>
    <m/>
  </r>
  <r>
    <s v="AWH"/>
    <x v="181"/>
    <s v="790829"/>
    <n v="1"/>
    <n v="1"/>
    <x v="10"/>
    <d v="2016-04-30T00:00:00"/>
    <x v="0"/>
    <n v="5010984"/>
    <m/>
    <m/>
  </r>
  <r>
    <s v="COUNTY"/>
    <x v="181"/>
    <s v="790834"/>
    <n v="8.99"/>
    <n v="8.99"/>
    <x v="10"/>
    <d v="2016-04-30T00:00:00"/>
    <x v="0"/>
    <n v="5011584"/>
    <m/>
    <m/>
  </r>
  <r>
    <s v="COUNTY"/>
    <x v="181"/>
    <s v="790835"/>
    <n v="7.3"/>
    <n v="7.3"/>
    <x v="10"/>
    <d v="2016-04-30T00:00:00"/>
    <x v="0"/>
    <n v="5013420"/>
    <m/>
    <m/>
  </r>
  <r>
    <s v="AWH"/>
    <x v="181"/>
    <s v="790839"/>
    <n v="4.21"/>
    <n v="4.21"/>
    <x v="10"/>
    <d v="2016-04-30T00:00:00"/>
    <x v="0"/>
    <n v="5014569"/>
    <m/>
    <m/>
  </r>
  <r>
    <s v="COUNTY"/>
    <x v="181"/>
    <s v="790841"/>
    <n v="1"/>
    <n v="1"/>
    <x v="10"/>
    <d v="2016-04-30T00:00:00"/>
    <x v="0"/>
    <n v="5015924"/>
    <m/>
    <m/>
  </r>
  <r>
    <s v="AWH"/>
    <x v="181"/>
    <s v="790842"/>
    <n v="3.98"/>
    <n v="3.98"/>
    <x v="10"/>
    <d v="2016-04-30T00:00:00"/>
    <x v="0"/>
    <n v="5705210"/>
    <m/>
    <m/>
  </r>
  <r>
    <s v="SpokCity"/>
    <x v="181"/>
    <s v="790843"/>
    <n v="3.28"/>
    <n v="3.28"/>
    <x v="10"/>
    <d v="2016-04-30T00:00:00"/>
    <x v="0"/>
    <n v="5711990"/>
    <m/>
    <m/>
  </r>
  <r>
    <s v="COUNTY"/>
    <x v="181"/>
    <s v="790844"/>
    <n v="1"/>
    <n v="1"/>
    <x v="10"/>
    <d v="2016-04-30T00:00:00"/>
    <x v="0"/>
    <n v="5712540"/>
    <m/>
    <m/>
  </r>
  <r>
    <s v="COUNTY"/>
    <x v="181"/>
    <s v="790845"/>
    <n v="1"/>
    <n v="1"/>
    <x v="10"/>
    <d v="2016-04-30T00:00:00"/>
    <x v="0"/>
    <n v="5718260"/>
    <m/>
    <m/>
  </r>
  <r>
    <s v="COUNTY"/>
    <x v="181"/>
    <s v="790846"/>
    <n v="1"/>
    <n v="1"/>
    <x v="10"/>
    <d v="2016-04-30T00:00:00"/>
    <x v="0"/>
    <n v="5739580"/>
    <m/>
    <m/>
  </r>
  <r>
    <s v="COUNTY"/>
    <x v="181"/>
    <s v="790851"/>
    <n v="1"/>
    <n v="1"/>
    <x v="10"/>
    <d v="2016-04-30T00:00:00"/>
    <x v="0"/>
    <n v="5775420"/>
    <m/>
    <m/>
  </r>
  <r>
    <s v="COUNTY"/>
    <x v="181"/>
    <s v="790852"/>
    <n v="4.63"/>
    <n v="4.63"/>
    <x v="10"/>
    <d v="2016-04-30T00:00:00"/>
    <x v="0"/>
    <n v="5776510"/>
    <m/>
    <m/>
  </r>
  <r>
    <s v="COUNTY"/>
    <x v="181"/>
    <s v="790853"/>
    <n v="1"/>
    <n v="1"/>
    <x v="10"/>
    <d v="2016-04-30T00:00:00"/>
    <x v="0"/>
    <n v="5776640"/>
    <m/>
    <m/>
  </r>
  <r>
    <s v="COUNTY"/>
    <x v="181"/>
    <s v="790854"/>
    <n v="1.4"/>
    <n v="1.4"/>
    <x v="10"/>
    <d v="2016-04-30T00:00:00"/>
    <x v="0"/>
    <n v="5776740"/>
    <m/>
    <m/>
  </r>
  <r>
    <s v="COUNTY"/>
    <x v="181"/>
    <s v="790855"/>
    <n v="2.35"/>
    <n v="2.35"/>
    <x v="10"/>
    <d v="2016-04-30T00:00:00"/>
    <x v="0"/>
    <n v="5776990"/>
    <m/>
    <m/>
  </r>
  <r>
    <s v="COUNTY"/>
    <x v="181"/>
    <s v="790857"/>
    <n v="1"/>
    <n v="1"/>
    <x v="10"/>
    <d v="2016-04-30T00:00:00"/>
    <x v="0"/>
    <n v="5010361"/>
    <m/>
    <m/>
  </r>
  <r>
    <s v="COUNTY"/>
    <x v="181"/>
    <s v="790858"/>
    <n v="1.53"/>
    <n v="1.53"/>
    <x v="10"/>
    <d v="2016-04-30T00:00:00"/>
    <x v="0"/>
    <n v="5010427"/>
    <m/>
    <m/>
  </r>
  <r>
    <s v="SpokCity"/>
    <x v="181"/>
    <s v="790859"/>
    <n v="1.97"/>
    <n v="1.97"/>
    <x v="10"/>
    <d v="2016-04-30T00:00:00"/>
    <x v="0"/>
    <n v="5010445"/>
    <m/>
    <m/>
  </r>
  <r>
    <s v="COUNTY"/>
    <x v="181"/>
    <s v="790860"/>
    <n v="1"/>
    <n v="1"/>
    <x v="10"/>
    <d v="2016-04-30T00:00:00"/>
    <x v="0"/>
    <n v="5010458"/>
    <m/>
    <m/>
  </r>
  <r>
    <s v="COUNTY"/>
    <x v="181"/>
    <s v="790861"/>
    <n v="3.96"/>
    <n v="3.96"/>
    <x v="10"/>
    <d v="2016-04-30T00:00:00"/>
    <x v="0"/>
    <n v="5010502"/>
    <m/>
    <m/>
  </r>
  <r>
    <s v="COUNTY"/>
    <x v="181"/>
    <s v="790862"/>
    <n v="1.6"/>
    <n v="1.6"/>
    <x v="10"/>
    <d v="2016-04-30T00:00:00"/>
    <x v="0"/>
    <n v="5010568"/>
    <m/>
    <m/>
  </r>
  <r>
    <s v="SpokCity"/>
    <x v="181"/>
    <s v="790863"/>
    <n v="2.64"/>
    <n v="2.64"/>
    <x v="10"/>
    <d v="2016-04-30T00:00:00"/>
    <x v="0"/>
    <n v="5010606"/>
    <m/>
    <m/>
  </r>
  <r>
    <s v="COUNTY"/>
    <x v="181"/>
    <s v="790864"/>
    <n v="1"/>
    <n v="1"/>
    <x v="10"/>
    <d v="2016-04-30T00:00:00"/>
    <x v="0"/>
    <n v="5010620"/>
    <m/>
    <m/>
  </r>
  <r>
    <s v="COUNTY"/>
    <x v="181"/>
    <s v="790865"/>
    <n v="1"/>
    <n v="1"/>
    <x v="10"/>
    <d v="2016-04-30T00:00:00"/>
    <x v="0"/>
    <n v="5010695"/>
    <m/>
    <m/>
  </r>
  <r>
    <s v="SpokCity"/>
    <x v="181"/>
    <s v="790866"/>
    <n v="1.06"/>
    <n v="1.06"/>
    <x v="10"/>
    <d v="2016-04-30T00:00:00"/>
    <x v="0"/>
    <n v="5010748"/>
    <m/>
    <m/>
  </r>
  <r>
    <s v="COUNTY"/>
    <x v="181"/>
    <s v="790868"/>
    <n v="1"/>
    <n v="1"/>
    <x v="10"/>
    <d v="2016-04-30T00:00:00"/>
    <x v="0"/>
    <n v="5011787"/>
    <m/>
    <m/>
  </r>
  <r>
    <s v="COUNTY"/>
    <x v="181"/>
    <s v="790869"/>
    <n v="1"/>
    <n v="1"/>
    <x v="10"/>
    <d v="2016-04-30T00:00:00"/>
    <x v="0"/>
    <n v="5011870"/>
    <m/>
    <m/>
  </r>
  <r>
    <s v="COUNTY"/>
    <x v="181"/>
    <s v="790870"/>
    <n v="3.44"/>
    <n v="3.44"/>
    <x v="10"/>
    <d v="2016-04-30T00:00:00"/>
    <x v="0"/>
    <n v="5014843"/>
    <m/>
    <m/>
  </r>
  <r>
    <s v="COUNTY"/>
    <x v="181"/>
    <s v="790872"/>
    <n v="1"/>
    <n v="1"/>
    <x v="10"/>
    <d v="2016-04-30T00:00:00"/>
    <x v="0"/>
    <n v="5016052"/>
    <m/>
    <m/>
  </r>
  <r>
    <s v="COUNTY"/>
    <x v="181"/>
    <s v="790873"/>
    <n v="4.07"/>
    <n v="4.07"/>
    <x v="10"/>
    <d v="2016-04-30T00:00:00"/>
    <x v="0"/>
    <n v="5702500"/>
    <m/>
    <m/>
  </r>
  <r>
    <s v="COUNTY"/>
    <x v="181"/>
    <s v="790874"/>
    <n v="1"/>
    <n v="1"/>
    <x v="10"/>
    <d v="2016-04-30T00:00:00"/>
    <x v="0"/>
    <n v="5715090"/>
    <m/>
    <m/>
  </r>
  <r>
    <s v="SpokCity"/>
    <x v="181"/>
    <s v="790875"/>
    <n v="11.64"/>
    <n v="11.64"/>
    <x v="10"/>
    <d v="2016-04-30T00:00:00"/>
    <x v="0"/>
    <n v="5719150"/>
    <m/>
    <m/>
  </r>
  <r>
    <s v="COUNTY"/>
    <x v="181"/>
    <s v="790876"/>
    <n v="1.59"/>
    <n v="1.59"/>
    <x v="10"/>
    <d v="2016-04-30T00:00:00"/>
    <x v="0"/>
    <n v="5721640"/>
    <m/>
    <m/>
  </r>
  <r>
    <s v="COUNTY"/>
    <x v="181"/>
    <s v="790877"/>
    <n v="2.77"/>
    <n v="2.77"/>
    <x v="10"/>
    <d v="2016-04-30T00:00:00"/>
    <x v="0"/>
    <n v="5725670"/>
    <m/>
    <m/>
  </r>
  <r>
    <s v="COUNTY"/>
    <x v="181"/>
    <s v="790879"/>
    <n v="1"/>
    <n v="1"/>
    <x v="10"/>
    <d v="2016-04-30T00:00:00"/>
    <x v="0"/>
    <n v="5748430"/>
    <m/>
    <m/>
  </r>
  <r>
    <s v="COUNTY"/>
    <x v="181"/>
    <s v="790882"/>
    <n v="1.64"/>
    <n v="1.64"/>
    <x v="10"/>
    <d v="2016-04-30T00:00:00"/>
    <x v="0"/>
    <n v="5772470"/>
    <m/>
    <m/>
  </r>
  <r>
    <s v="COUNTY"/>
    <x v="181"/>
    <s v="790883"/>
    <n v="108.47"/>
    <n v="108.47"/>
    <x v="10"/>
    <d v="2016-04-30T00:00:00"/>
    <x v="0"/>
    <n v="5777930"/>
    <m/>
    <m/>
  </r>
  <r>
    <s v="COUNTY"/>
    <x v="181"/>
    <s v="790884"/>
    <n v="1"/>
    <n v="1"/>
    <x v="10"/>
    <d v="2016-04-30T00:00:00"/>
    <x v="0"/>
    <n v="5778330"/>
    <m/>
    <m/>
  </r>
  <r>
    <s v="COUNTY"/>
    <x v="181"/>
    <s v="790885"/>
    <n v="6.84"/>
    <n v="6.84"/>
    <x v="10"/>
    <d v="2016-04-30T00:00:00"/>
    <x v="0"/>
    <n v="5778990"/>
    <m/>
    <m/>
  </r>
  <r>
    <s v="COUNTY"/>
    <x v="181"/>
    <s v="804555"/>
    <n v="1"/>
    <n v="1"/>
    <x v="10"/>
    <d v="2016-05-31T00:00:00"/>
    <x v="1"/>
    <n v="5004997"/>
    <m/>
    <m/>
  </r>
  <r>
    <s v="COUNTY"/>
    <x v="181"/>
    <s v="804556"/>
    <n v="1"/>
    <n v="1"/>
    <x v="10"/>
    <d v="2016-05-31T00:00:00"/>
    <x v="1"/>
    <n v="5005505"/>
    <m/>
    <m/>
  </r>
  <r>
    <s v="COUNTY"/>
    <x v="181"/>
    <s v="804557"/>
    <n v="1"/>
    <n v="1"/>
    <x v="10"/>
    <d v="2016-05-31T00:00:00"/>
    <x v="1"/>
    <n v="5007099"/>
    <m/>
    <m/>
  </r>
  <r>
    <s v="COUNTY"/>
    <x v="181"/>
    <s v="804558"/>
    <n v="1.75"/>
    <n v="1.75"/>
    <x v="10"/>
    <d v="2016-05-31T00:00:00"/>
    <x v="1"/>
    <n v="5010897"/>
    <m/>
    <m/>
  </r>
  <r>
    <s v="COUNTY"/>
    <x v="181"/>
    <s v="804559"/>
    <n v="1.41"/>
    <n v="1.41"/>
    <x v="10"/>
    <d v="2016-05-31T00:00:00"/>
    <x v="1"/>
    <n v="5010946"/>
    <m/>
    <m/>
  </r>
  <r>
    <s v="COUNTY"/>
    <x v="181"/>
    <s v="804561"/>
    <n v="1"/>
    <n v="1"/>
    <x v="10"/>
    <d v="2016-05-31T00:00:00"/>
    <x v="1"/>
    <n v="5011516"/>
    <m/>
    <m/>
  </r>
  <r>
    <s v="COUNTY"/>
    <x v="181"/>
    <s v="804562"/>
    <n v="5.98"/>
    <n v="5.98"/>
    <x v="10"/>
    <d v="2016-05-31T00:00:00"/>
    <x v="1"/>
    <n v="5011584"/>
    <m/>
    <m/>
  </r>
  <r>
    <s v="COUNTY"/>
    <x v="181"/>
    <s v="804563"/>
    <n v="1"/>
    <n v="1"/>
    <x v="10"/>
    <d v="2016-05-31T00:00:00"/>
    <x v="1"/>
    <n v="5011686"/>
    <m/>
    <m/>
  </r>
  <r>
    <s v="COUNTY"/>
    <x v="181"/>
    <s v="804564"/>
    <n v="1"/>
    <n v="1"/>
    <x v="10"/>
    <d v="2016-05-31T00:00:00"/>
    <x v="1"/>
    <n v="5013837"/>
    <m/>
    <m/>
  </r>
  <r>
    <s v="AWH"/>
    <x v="181"/>
    <s v="804567"/>
    <n v="2.4300000000000002"/>
    <n v="2.4300000000000002"/>
    <x v="10"/>
    <d v="2016-05-31T00:00:00"/>
    <x v="1"/>
    <n v="5014998"/>
    <m/>
    <m/>
  </r>
  <r>
    <s v="COUNTY"/>
    <x v="181"/>
    <s v="804568"/>
    <n v="1.1200000000000001"/>
    <n v="1.1200000000000001"/>
    <x v="10"/>
    <d v="2016-05-31T00:00:00"/>
    <x v="1"/>
    <n v="5016052"/>
    <m/>
    <m/>
  </r>
  <r>
    <s v="COUNTY"/>
    <x v="181"/>
    <s v="804569"/>
    <n v="1"/>
    <n v="1"/>
    <x v="10"/>
    <d v="2016-05-31T00:00:00"/>
    <x v="1"/>
    <n v="5707470"/>
    <m/>
    <m/>
  </r>
  <r>
    <s v="COUNTY"/>
    <x v="181"/>
    <s v="804570"/>
    <n v="1"/>
    <n v="1"/>
    <x v="10"/>
    <d v="2016-05-31T00:00:00"/>
    <x v="1"/>
    <n v="5719000"/>
    <m/>
    <m/>
  </r>
  <r>
    <s v="COUNTY"/>
    <x v="181"/>
    <s v="804573"/>
    <n v="1"/>
    <n v="1"/>
    <x v="10"/>
    <d v="2016-05-31T00:00:00"/>
    <x v="1"/>
    <n v="5729940"/>
    <m/>
    <m/>
  </r>
  <r>
    <s v="SpokCity"/>
    <x v="181"/>
    <s v="804574"/>
    <n v="1"/>
    <n v="1"/>
    <x v="10"/>
    <d v="2016-05-31T00:00:00"/>
    <x v="1"/>
    <n v="5736420"/>
    <m/>
    <m/>
  </r>
  <r>
    <s v="COUNTY"/>
    <x v="181"/>
    <s v="804575"/>
    <n v="1.58"/>
    <n v="1.58"/>
    <x v="10"/>
    <d v="2016-05-31T00:00:00"/>
    <x v="1"/>
    <n v="5741740"/>
    <m/>
    <m/>
  </r>
  <r>
    <s v="COUNTY"/>
    <x v="181"/>
    <s v="804579"/>
    <n v="1"/>
    <n v="1"/>
    <x v="10"/>
    <d v="2016-05-31T00:00:00"/>
    <x v="1"/>
    <n v="5748420"/>
    <m/>
    <m/>
  </r>
  <r>
    <s v="COUNTY"/>
    <x v="181"/>
    <s v="804581"/>
    <n v="1"/>
    <n v="1"/>
    <x v="10"/>
    <d v="2016-05-31T00:00:00"/>
    <x v="1"/>
    <n v="5759400"/>
    <m/>
    <m/>
  </r>
  <r>
    <s v="SpokCity"/>
    <x v="181"/>
    <s v="804584"/>
    <n v="1"/>
    <n v="1"/>
    <x v="10"/>
    <d v="2016-05-31T00:00:00"/>
    <x v="1"/>
    <n v="5765570"/>
    <m/>
    <m/>
  </r>
  <r>
    <s v="COUNTY"/>
    <x v="181"/>
    <s v="804588"/>
    <n v="1"/>
    <n v="1"/>
    <x v="10"/>
    <d v="2016-05-31T00:00:00"/>
    <x v="1"/>
    <n v="5772030"/>
    <m/>
    <m/>
  </r>
  <r>
    <s v="COUNTY"/>
    <x v="181"/>
    <s v="804589"/>
    <n v="1.1200000000000001"/>
    <n v="1.1200000000000001"/>
    <x v="10"/>
    <d v="2016-05-31T00:00:00"/>
    <x v="1"/>
    <n v="5775740"/>
    <m/>
    <m/>
  </r>
  <r>
    <s v="COUNTY"/>
    <x v="181"/>
    <s v="804590"/>
    <n v="1"/>
    <n v="1"/>
    <x v="10"/>
    <d v="2016-05-31T00:00:00"/>
    <x v="1"/>
    <n v="5775850"/>
    <m/>
    <m/>
  </r>
  <r>
    <s v="COUNTY"/>
    <x v="181"/>
    <s v="804591"/>
    <n v="1"/>
    <n v="1"/>
    <x v="10"/>
    <d v="2016-05-31T00:00:00"/>
    <x v="1"/>
    <n v="5776640"/>
    <m/>
    <m/>
  </r>
  <r>
    <s v="COUNTY"/>
    <x v="181"/>
    <s v="804593"/>
    <n v="1"/>
    <n v="1"/>
    <x v="10"/>
    <d v="2016-05-31T00:00:00"/>
    <x v="1"/>
    <n v="5778100"/>
    <m/>
    <m/>
  </r>
  <r>
    <s v="COUNTY"/>
    <x v="181"/>
    <s v="804594"/>
    <n v="1.18"/>
    <n v="1.18"/>
    <x v="10"/>
    <d v="2016-05-31T00:00:00"/>
    <x v="1"/>
    <n v="5781050"/>
    <m/>
    <m/>
  </r>
  <r>
    <s v="COUNTY"/>
    <x v="181"/>
    <s v="804595"/>
    <n v="1.22"/>
    <n v="1.22"/>
    <x v="10"/>
    <d v="2016-05-31T00:00:00"/>
    <x v="1"/>
    <n v="5001519"/>
    <m/>
    <m/>
  </r>
  <r>
    <s v="COUNTY"/>
    <x v="181"/>
    <s v="804596"/>
    <n v="1"/>
    <n v="1"/>
    <x v="10"/>
    <d v="2016-05-31T00:00:00"/>
    <x v="1"/>
    <n v="5005728"/>
    <m/>
    <m/>
  </r>
  <r>
    <s v="COUNTY"/>
    <x v="181"/>
    <s v="804597"/>
    <n v="1"/>
    <n v="1"/>
    <x v="10"/>
    <d v="2016-05-31T00:00:00"/>
    <x v="1"/>
    <n v="5006364"/>
    <m/>
    <m/>
  </r>
  <r>
    <s v="COUNTY"/>
    <x v="181"/>
    <s v="804598"/>
    <n v="1.53"/>
    <n v="1.53"/>
    <x v="10"/>
    <d v="2016-05-31T00:00:00"/>
    <x v="1"/>
    <n v="5010427"/>
    <m/>
    <m/>
  </r>
  <r>
    <s v="SpokCity"/>
    <x v="181"/>
    <s v="804599"/>
    <n v="1.97"/>
    <n v="1.97"/>
    <x v="10"/>
    <d v="2016-05-31T00:00:00"/>
    <x v="1"/>
    <n v="5010445"/>
    <m/>
    <m/>
  </r>
  <r>
    <s v="COUNTY"/>
    <x v="181"/>
    <s v="804600"/>
    <n v="1"/>
    <n v="1"/>
    <x v="10"/>
    <d v="2016-05-31T00:00:00"/>
    <x v="1"/>
    <n v="5010463"/>
    <m/>
    <m/>
  </r>
  <r>
    <s v="SpokCity"/>
    <x v="181"/>
    <s v="804601"/>
    <n v="2.2799999999999998"/>
    <n v="2.2799999999999998"/>
    <x v="10"/>
    <d v="2016-05-31T00:00:00"/>
    <x v="1"/>
    <n v="5010475"/>
    <m/>
    <m/>
  </r>
  <r>
    <s v="COUNTY"/>
    <x v="181"/>
    <s v="804602"/>
    <n v="12.64"/>
    <n v="12.64"/>
    <x v="10"/>
    <d v="2016-05-31T00:00:00"/>
    <x v="1"/>
    <n v="5010681"/>
    <m/>
    <m/>
  </r>
  <r>
    <s v="SpokCity"/>
    <x v="181"/>
    <s v="804603"/>
    <n v="1"/>
    <n v="1"/>
    <x v="10"/>
    <d v="2016-05-31T00:00:00"/>
    <x v="1"/>
    <n v="5010705"/>
    <m/>
    <m/>
  </r>
  <r>
    <s v="COUNTY"/>
    <x v="181"/>
    <s v="804604"/>
    <n v="1"/>
    <n v="1"/>
    <x v="10"/>
    <d v="2016-05-31T00:00:00"/>
    <x v="1"/>
    <n v="5010758"/>
    <m/>
    <m/>
  </r>
  <r>
    <s v="COUNTY"/>
    <x v="181"/>
    <s v="804605"/>
    <n v="1"/>
    <n v="1"/>
    <x v="10"/>
    <d v="2016-05-31T00:00:00"/>
    <x v="1"/>
    <n v="5010829"/>
    <m/>
    <m/>
  </r>
  <r>
    <s v="AWH"/>
    <x v="181"/>
    <s v="804606"/>
    <n v="8.9499999999999993"/>
    <n v="8.9499999999999993"/>
    <x v="10"/>
    <d v="2016-05-31T00:00:00"/>
    <x v="1"/>
    <n v="5010855"/>
    <m/>
    <m/>
  </r>
  <r>
    <s v="COUNTY"/>
    <x v="181"/>
    <s v="804611"/>
    <n v="1"/>
    <n v="1"/>
    <x v="10"/>
    <d v="2016-05-31T00:00:00"/>
    <x v="1"/>
    <n v="5012436"/>
    <m/>
    <m/>
  </r>
  <r>
    <s v="COUNTY"/>
    <x v="181"/>
    <s v="804612"/>
    <n v="1"/>
    <n v="1"/>
    <x v="10"/>
    <d v="2016-05-31T00:00:00"/>
    <x v="1"/>
    <n v="5013489"/>
    <m/>
    <m/>
  </r>
  <r>
    <s v="AWH"/>
    <x v="181"/>
    <s v="804613"/>
    <n v="1"/>
    <n v="1"/>
    <x v="10"/>
    <d v="2016-05-31T00:00:00"/>
    <x v="1"/>
    <n v="5013646"/>
    <m/>
    <m/>
  </r>
  <r>
    <s v="COUNTY"/>
    <x v="181"/>
    <s v="804618"/>
    <n v="1.06"/>
    <n v="1.06"/>
    <x v="10"/>
    <d v="2016-05-31T00:00:00"/>
    <x v="1"/>
    <n v="5016258"/>
    <m/>
    <m/>
  </r>
  <r>
    <s v="COUNTY"/>
    <x v="181"/>
    <s v="804620"/>
    <n v="1"/>
    <n v="1"/>
    <x v="10"/>
    <d v="2016-05-31T00:00:00"/>
    <x v="1"/>
    <n v="5702800"/>
    <m/>
    <m/>
  </r>
  <r>
    <s v="AWH"/>
    <x v="181"/>
    <s v="804621"/>
    <n v="3.98"/>
    <n v="3.98"/>
    <x v="10"/>
    <d v="2016-05-31T00:00:00"/>
    <x v="1"/>
    <n v="5705210"/>
    <m/>
    <m/>
  </r>
  <r>
    <s v="COUNTY"/>
    <x v="181"/>
    <s v="804622"/>
    <n v="1"/>
    <n v="1"/>
    <x v="10"/>
    <d v="2016-05-31T00:00:00"/>
    <x v="1"/>
    <n v="5709930"/>
    <m/>
    <m/>
  </r>
  <r>
    <s v="COUNTY"/>
    <x v="181"/>
    <s v="804624"/>
    <n v="1.58"/>
    <n v="1.58"/>
    <x v="10"/>
    <d v="2016-05-31T00:00:00"/>
    <x v="1"/>
    <n v="5715540"/>
    <m/>
    <m/>
  </r>
  <r>
    <s v="COUNTY"/>
    <x v="181"/>
    <s v="804626"/>
    <n v="2.66"/>
    <n v="2.66"/>
    <x v="10"/>
    <d v="2016-05-31T00:00:00"/>
    <x v="1"/>
    <n v="5725670"/>
    <m/>
    <m/>
  </r>
  <r>
    <s v="COUNTY"/>
    <x v="181"/>
    <s v="804627"/>
    <n v="1"/>
    <n v="1"/>
    <x v="10"/>
    <d v="2016-05-31T00:00:00"/>
    <x v="1"/>
    <n v="5726470"/>
    <m/>
    <m/>
  </r>
  <r>
    <s v="COUNTY"/>
    <x v="181"/>
    <s v="804628"/>
    <n v="1"/>
    <n v="1"/>
    <x v="10"/>
    <d v="2016-05-31T00:00:00"/>
    <x v="1"/>
    <n v="5728060"/>
    <m/>
    <m/>
  </r>
  <r>
    <s v="COUNTY"/>
    <x v="181"/>
    <s v="804630"/>
    <n v="1"/>
    <n v="1"/>
    <x v="10"/>
    <d v="2016-05-31T00:00:00"/>
    <x v="1"/>
    <n v="5737270"/>
    <m/>
    <m/>
  </r>
  <r>
    <s v="COUNTY"/>
    <x v="181"/>
    <s v="804631"/>
    <n v="1"/>
    <n v="1"/>
    <x v="10"/>
    <d v="2016-05-31T00:00:00"/>
    <x v="1"/>
    <n v="5738500"/>
    <m/>
    <m/>
  </r>
  <r>
    <s v="COUNTY"/>
    <x v="181"/>
    <s v="804632"/>
    <n v="1"/>
    <n v="1"/>
    <x v="10"/>
    <d v="2016-05-31T00:00:00"/>
    <x v="1"/>
    <n v="5743480"/>
    <m/>
    <m/>
  </r>
  <r>
    <s v="COUNTY"/>
    <x v="181"/>
    <s v="804634"/>
    <n v="2.38"/>
    <n v="2.38"/>
    <x v="10"/>
    <d v="2016-05-31T00:00:00"/>
    <x v="1"/>
    <n v="5756150"/>
    <m/>
    <m/>
  </r>
  <r>
    <s v="COUNTY"/>
    <x v="181"/>
    <s v="804638"/>
    <n v="1"/>
    <n v="1"/>
    <x v="10"/>
    <d v="2016-05-31T00:00:00"/>
    <x v="1"/>
    <n v="5761450"/>
    <m/>
    <m/>
  </r>
  <r>
    <s v="COUNTY"/>
    <x v="181"/>
    <s v="804639"/>
    <n v="1"/>
    <n v="1"/>
    <x v="10"/>
    <d v="2016-05-31T00:00:00"/>
    <x v="1"/>
    <n v="5766860"/>
    <m/>
    <m/>
  </r>
  <r>
    <s v="COUNTY"/>
    <x v="181"/>
    <s v="804640"/>
    <n v="1.1299999999999999"/>
    <n v="1.1299999999999999"/>
    <x v="10"/>
    <d v="2016-05-31T00:00:00"/>
    <x v="1"/>
    <n v="5768820"/>
    <m/>
    <m/>
  </r>
  <r>
    <s v="COUNTY"/>
    <x v="181"/>
    <s v="804641"/>
    <n v="1"/>
    <n v="1"/>
    <x v="10"/>
    <d v="2016-05-31T00:00:00"/>
    <x v="1"/>
    <n v="5773330"/>
    <m/>
    <m/>
  </r>
  <r>
    <s v="COUNTY"/>
    <x v="181"/>
    <s v="804642"/>
    <n v="1"/>
    <n v="1"/>
    <x v="10"/>
    <d v="2016-05-31T00:00:00"/>
    <x v="1"/>
    <n v="5773840"/>
    <m/>
    <m/>
  </r>
  <r>
    <s v="COUNTY"/>
    <x v="181"/>
    <s v="804643"/>
    <n v="1"/>
    <n v="1"/>
    <x v="10"/>
    <d v="2016-05-31T00:00:00"/>
    <x v="1"/>
    <n v="5774450"/>
    <m/>
    <m/>
  </r>
  <r>
    <s v="COUNTY"/>
    <x v="181"/>
    <s v="804644"/>
    <n v="1"/>
    <n v="1"/>
    <x v="10"/>
    <d v="2016-05-31T00:00:00"/>
    <x v="1"/>
    <n v="5774500"/>
    <m/>
    <m/>
  </r>
  <r>
    <s v="COUNTY"/>
    <x v="181"/>
    <s v="804645"/>
    <n v="1"/>
    <n v="1"/>
    <x v="10"/>
    <d v="2016-05-31T00:00:00"/>
    <x v="1"/>
    <n v="5778470"/>
    <m/>
    <m/>
  </r>
  <r>
    <s v="COUNTY"/>
    <x v="181"/>
    <s v="804647"/>
    <n v="1"/>
    <n v="1"/>
    <x v="10"/>
    <d v="2016-05-31T00:00:00"/>
    <x v="1"/>
    <n v="5779330"/>
    <m/>
    <m/>
  </r>
  <r>
    <s v="COUNTY"/>
    <x v="181"/>
    <s v="804649"/>
    <n v="1"/>
    <n v="1"/>
    <x v="10"/>
    <d v="2016-05-31T00:00:00"/>
    <x v="1"/>
    <n v="5780980"/>
    <m/>
    <m/>
  </r>
  <r>
    <s v="COUNTY"/>
    <x v="181"/>
    <s v="804650"/>
    <n v="1"/>
    <n v="1"/>
    <x v="10"/>
    <d v="2016-05-31T00:00:00"/>
    <x v="1"/>
    <n v="5001356"/>
    <m/>
    <m/>
  </r>
  <r>
    <s v="COUNTY"/>
    <x v="181"/>
    <s v="804651"/>
    <n v="1"/>
    <n v="1"/>
    <x v="10"/>
    <d v="2016-05-31T00:00:00"/>
    <x v="1"/>
    <n v="5005473"/>
    <m/>
    <m/>
  </r>
  <r>
    <s v="COUNTY"/>
    <x v="181"/>
    <s v="804652"/>
    <n v="1"/>
    <n v="1"/>
    <x v="10"/>
    <d v="2016-05-31T00:00:00"/>
    <x v="1"/>
    <n v="5007040"/>
    <m/>
    <m/>
  </r>
  <r>
    <s v="COUNTY"/>
    <x v="181"/>
    <s v="804653"/>
    <n v="1"/>
    <n v="1"/>
    <x v="10"/>
    <d v="2016-05-31T00:00:00"/>
    <x v="1"/>
    <n v="5007104"/>
    <m/>
    <m/>
  </r>
  <r>
    <s v="COUNTY"/>
    <x v="181"/>
    <s v="804654"/>
    <n v="1"/>
    <n v="1"/>
    <x v="10"/>
    <d v="2016-05-31T00:00:00"/>
    <x v="1"/>
    <n v="5009754"/>
    <m/>
    <m/>
  </r>
  <r>
    <s v="COUNTY"/>
    <x v="181"/>
    <s v="804655"/>
    <n v="11.98"/>
    <n v="11.98"/>
    <x v="10"/>
    <d v="2016-05-31T00:00:00"/>
    <x v="1"/>
    <n v="5010932"/>
    <m/>
    <m/>
  </r>
  <r>
    <s v="COUNTY"/>
    <x v="181"/>
    <s v="804656"/>
    <n v="1"/>
    <n v="1"/>
    <x v="10"/>
    <d v="2016-05-31T00:00:00"/>
    <x v="1"/>
    <n v="5010960"/>
    <m/>
    <m/>
  </r>
  <r>
    <s v="COUNTY"/>
    <x v="181"/>
    <s v="804658"/>
    <n v="2.81"/>
    <n v="2.81"/>
    <x v="10"/>
    <d v="2016-05-31T00:00:00"/>
    <x v="1"/>
    <n v="5011570"/>
    <m/>
    <m/>
  </r>
  <r>
    <s v="COUNTY"/>
    <x v="181"/>
    <s v="804659"/>
    <n v="1"/>
    <n v="1"/>
    <x v="10"/>
    <d v="2016-05-31T00:00:00"/>
    <x v="1"/>
    <n v="5011658"/>
    <m/>
    <m/>
  </r>
  <r>
    <s v="COUNTY"/>
    <x v="181"/>
    <s v="804660"/>
    <n v="1"/>
    <n v="1"/>
    <x v="10"/>
    <d v="2016-05-31T00:00:00"/>
    <x v="1"/>
    <n v="5012649"/>
    <m/>
    <m/>
  </r>
  <r>
    <s v="COUNTY"/>
    <x v="181"/>
    <s v="804661"/>
    <n v="1"/>
    <n v="1"/>
    <x v="10"/>
    <d v="2016-05-31T00:00:00"/>
    <x v="1"/>
    <n v="5013328"/>
    <m/>
    <m/>
  </r>
  <r>
    <s v="COUNTY"/>
    <x v="181"/>
    <s v="804662"/>
    <n v="1"/>
    <n v="1"/>
    <x v="10"/>
    <d v="2016-05-31T00:00:00"/>
    <x v="1"/>
    <n v="5013902"/>
    <m/>
    <m/>
  </r>
  <r>
    <s v="COUNTY"/>
    <x v="181"/>
    <s v="804663"/>
    <n v="3.48"/>
    <n v="3.48"/>
    <x v="10"/>
    <d v="2016-05-31T00:00:00"/>
    <x v="1"/>
    <n v="5014843"/>
    <m/>
    <m/>
  </r>
  <r>
    <s v="COUNTY"/>
    <x v="181"/>
    <s v="804665"/>
    <n v="1"/>
    <n v="1"/>
    <x v="10"/>
    <d v="2016-05-31T00:00:00"/>
    <x v="1"/>
    <n v="5015543"/>
    <m/>
    <m/>
  </r>
  <r>
    <s v="SpokCity"/>
    <x v="181"/>
    <s v="804666"/>
    <n v="2.34"/>
    <n v="2.34"/>
    <x v="10"/>
    <d v="2016-05-31T00:00:00"/>
    <x v="1"/>
    <n v="5707640"/>
    <m/>
    <m/>
  </r>
  <r>
    <s v="COUNTY"/>
    <x v="181"/>
    <s v="804668"/>
    <n v="1.19"/>
    <n v="1.19"/>
    <x v="10"/>
    <d v="2016-05-31T00:00:00"/>
    <x v="1"/>
    <n v="5724070"/>
    <m/>
    <m/>
  </r>
  <r>
    <s v="COUNTY"/>
    <x v="181"/>
    <s v="804669"/>
    <n v="1"/>
    <n v="1"/>
    <x v="10"/>
    <d v="2016-05-31T00:00:00"/>
    <x v="1"/>
    <n v="5724670"/>
    <m/>
    <m/>
  </r>
  <r>
    <s v="COUNTY"/>
    <x v="181"/>
    <s v="804670"/>
    <n v="1"/>
    <n v="1"/>
    <x v="10"/>
    <d v="2016-05-31T00:00:00"/>
    <x v="1"/>
    <n v="5728790"/>
    <m/>
    <m/>
  </r>
  <r>
    <s v="AWH"/>
    <x v="181"/>
    <s v="804672"/>
    <n v="1"/>
    <n v="1"/>
    <x v="10"/>
    <d v="2016-05-31T00:00:00"/>
    <x v="1"/>
    <n v="5740550"/>
    <m/>
    <m/>
  </r>
  <r>
    <s v="COUNTY"/>
    <x v="181"/>
    <s v="804674"/>
    <n v="1"/>
    <n v="1"/>
    <x v="10"/>
    <d v="2016-05-31T00:00:00"/>
    <x v="1"/>
    <n v="5742710"/>
    <m/>
    <m/>
  </r>
  <r>
    <s v="COUNTY"/>
    <x v="181"/>
    <s v="804675"/>
    <n v="1"/>
    <n v="1"/>
    <x v="10"/>
    <d v="2016-05-31T00:00:00"/>
    <x v="1"/>
    <n v="5746730"/>
    <m/>
    <m/>
  </r>
  <r>
    <s v="COUNTY"/>
    <x v="181"/>
    <s v="804676"/>
    <n v="1"/>
    <n v="1"/>
    <x v="10"/>
    <d v="2016-05-31T00:00:00"/>
    <x v="1"/>
    <n v="5748110"/>
    <m/>
    <m/>
  </r>
  <r>
    <s v="COUNTY"/>
    <x v="181"/>
    <s v="804677"/>
    <n v="6.67"/>
    <n v="6.67"/>
    <x v="10"/>
    <d v="2016-05-31T00:00:00"/>
    <x v="1"/>
    <n v="5754110"/>
    <m/>
    <m/>
  </r>
  <r>
    <s v="COUNTY"/>
    <x v="181"/>
    <s v="804678"/>
    <n v="1"/>
    <n v="1"/>
    <x v="10"/>
    <d v="2016-05-31T00:00:00"/>
    <x v="1"/>
    <n v="5758420"/>
    <m/>
    <m/>
  </r>
  <r>
    <s v="COUNTY"/>
    <x v="181"/>
    <s v="804679"/>
    <n v="16.420000000000002"/>
    <n v="16.420000000000002"/>
    <x v="10"/>
    <d v="2016-05-31T00:00:00"/>
    <x v="1"/>
    <n v="5759740"/>
    <m/>
    <m/>
  </r>
  <r>
    <s v="COUNTY"/>
    <x v="181"/>
    <s v="804680"/>
    <n v="1"/>
    <n v="1"/>
    <x v="10"/>
    <d v="2016-05-31T00:00:00"/>
    <x v="1"/>
    <n v="5760290"/>
    <m/>
    <m/>
  </r>
  <r>
    <s v="COUNTY"/>
    <x v="181"/>
    <s v="804682"/>
    <n v="1"/>
    <n v="1"/>
    <x v="10"/>
    <d v="2016-05-31T00:00:00"/>
    <x v="1"/>
    <n v="5766530"/>
    <m/>
    <m/>
  </r>
  <r>
    <s v="COUNTY"/>
    <x v="181"/>
    <s v="804684"/>
    <n v="1"/>
    <n v="1"/>
    <x v="10"/>
    <d v="2016-05-31T00:00:00"/>
    <x v="1"/>
    <n v="5770880"/>
    <m/>
    <m/>
  </r>
  <r>
    <s v="COUNTY"/>
    <x v="181"/>
    <s v="804686"/>
    <n v="1"/>
    <n v="1"/>
    <x v="10"/>
    <d v="2016-05-31T00:00:00"/>
    <x v="1"/>
    <n v="5771970"/>
    <m/>
    <m/>
  </r>
  <r>
    <s v="COUNTY"/>
    <x v="181"/>
    <s v="804687"/>
    <n v="1"/>
    <n v="1"/>
    <x v="10"/>
    <d v="2016-05-31T00:00:00"/>
    <x v="1"/>
    <n v="5775540"/>
    <m/>
    <m/>
  </r>
  <r>
    <s v="COUNTY"/>
    <x v="181"/>
    <s v="804688"/>
    <n v="1"/>
    <n v="1"/>
    <x v="10"/>
    <d v="2016-05-31T00:00:00"/>
    <x v="1"/>
    <n v="5775830"/>
    <m/>
    <m/>
  </r>
  <r>
    <s v="COUNTY"/>
    <x v="181"/>
    <s v="804690"/>
    <n v="2.34"/>
    <n v="2.34"/>
    <x v="10"/>
    <d v="2016-05-31T00:00:00"/>
    <x v="1"/>
    <n v="5776990"/>
    <m/>
    <m/>
  </r>
  <r>
    <s v="COUNTY"/>
    <x v="181"/>
    <s v="804692"/>
    <n v="32.979999999999997"/>
    <n v="32.979999999999997"/>
    <x v="10"/>
    <d v="2016-05-31T00:00:00"/>
    <x v="1"/>
    <n v="5777930"/>
    <m/>
    <m/>
  </r>
  <r>
    <s v="COUNTY"/>
    <x v="181"/>
    <s v="804694"/>
    <n v="1"/>
    <n v="1"/>
    <x v="10"/>
    <d v="2016-05-31T00:00:00"/>
    <x v="1"/>
    <n v="5001096"/>
    <m/>
    <m/>
  </r>
  <r>
    <s v="COUNTY"/>
    <x v="181"/>
    <s v="804695"/>
    <n v="1"/>
    <n v="1"/>
    <x v="10"/>
    <d v="2016-05-31T00:00:00"/>
    <x v="1"/>
    <n v="5004736"/>
    <m/>
    <m/>
  </r>
  <r>
    <s v="COUNTY"/>
    <x v="181"/>
    <s v="804696"/>
    <n v="1"/>
    <n v="1"/>
    <x v="10"/>
    <d v="2016-05-31T00:00:00"/>
    <x v="1"/>
    <n v="5005243"/>
    <m/>
    <m/>
  </r>
  <r>
    <s v="COUNTY"/>
    <x v="181"/>
    <s v="804697"/>
    <n v="1"/>
    <n v="1"/>
    <x v="10"/>
    <d v="2016-05-31T00:00:00"/>
    <x v="1"/>
    <n v="5005836"/>
    <m/>
    <m/>
  </r>
  <r>
    <s v="COUNTY"/>
    <x v="181"/>
    <s v="804698"/>
    <n v="1"/>
    <n v="1"/>
    <x v="10"/>
    <d v="2016-05-31T00:00:00"/>
    <x v="1"/>
    <n v="5010409"/>
    <m/>
    <m/>
  </r>
  <r>
    <s v="COUNTY"/>
    <x v="181"/>
    <s v="804699"/>
    <n v="1.89"/>
    <n v="1.89"/>
    <x v="10"/>
    <d v="2016-05-31T00:00:00"/>
    <x v="1"/>
    <n v="5010447"/>
    <m/>
    <m/>
  </r>
  <r>
    <s v="COUNTY"/>
    <x v="181"/>
    <s v="804700"/>
    <n v="1"/>
    <n v="1"/>
    <x v="10"/>
    <d v="2016-05-31T00:00:00"/>
    <x v="1"/>
    <n v="5010465"/>
    <m/>
    <m/>
  </r>
  <r>
    <s v="COUNTY"/>
    <x v="181"/>
    <s v="804701"/>
    <n v="4.21"/>
    <n v="4.21"/>
    <x v="10"/>
    <d v="2016-05-31T00:00:00"/>
    <x v="1"/>
    <n v="5010502"/>
    <m/>
    <m/>
  </r>
  <r>
    <s v="COUNTY"/>
    <x v="181"/>
    <s v="804702"/>
    <n v="1"/>
    <n v="1"/>
    <x v="10"/>
    <d v="2016-05-31T00:00:00"/>
    <x v="1"/>
    <n v="5010588"/>
    <m/>
    <m/>
  </r>
  <r>
    <s v="COUNTY"/>
    <x v="181"/>
    <s v="804703"/>
    <n v="1"/>
    <n v="1"/>
    <x v="10"/>
    <d v="2016-05-31T00:00:00"/>
    <x v="1"/>
    <n v="5010638"/>
    <m/>
    <m/>
  </r>
  <r>
    <s v="COUNTY"/>
    <x v="181"/>
    <s v="804704"/>
    <n v="1"/>
    <n v="1"/>
    <x v="10"/>
    <d v="2016-05-31T00:00:00"/>
    <x v="1"/>
    <n v="5010690"/>
    <m/>
    <m/>
  </r>
  <r>
    <s v="COUNTY"/>
    <x v="181"/>
    <s v="804705"/>
    <n v="1.58"/>
    <n v="1.58"/>
    <x v="10"/>
    <d v="2016-05-31T00:00:00"/>
    <x v="1"/>
    <n v="5010728"/>
    <m/>
    <m/>
  </r>
  <r>
    <s v="COUNTY"/>
    <x v="181"/>
    <s v="804706"/>
    <n v="1"/>
    <n v="1"/>
    <x v="10"/>
    <d v="2016-05-31T00:00:00"/>
    <x v="1"/>
    <n v="5010785"/>
    <m/>
    <m/>
  </r>
  <r>
    <s v="COUNTY"/>
    <x v="181"/>
    <s v="804711"/>
    <n v="2.63"/>
    <n v="2.63"/>
    <x v="10"/>
    <d v="2016-05-31T00:00:00"/>
    <x v="1"/>
    <n v="5011874"/>
    <m/>
    <m/>
  </r>
  <r>
    <s v="COUNTY"/>
    <x v="181"/>
    <s v="804712"/>
    <n v="8.6"/>
    <n v="8.6"/>
    <x v="10"/>
    <d v="2016-05-31T00:00:00"/>
    <x v="1"/>
    <n v="5013420"/>
    <m/>
    <m/>
  </r>
  <r>
    <s v="COUNTY"/>
    <x v="181"/>
    <s v="804714"/>
    <n v="1"/>
    <n v="1"/>
    <x v="10"/>
    <d v="2016-05-31T00:00:00"/>
    <x v="1"/>
    <n v="5014001"/>
    <m/>
    <m/>
  </r>
  <r>
    <s v="AWH"/>
    <x v="181"/>
    <s v="804717"/>
    <n v="4.41"/>
    <n v="4.41"/>
    <x v="10"/>
    <d v="2016-05-31T00:00:00"/>
    <x v="1"/>
    <n v="5014569"/>
    <m/>
    <m/>
  </r>
  <r>
    <s v="COUNTY"/>
    <x v="181"/>
    <s v="804719"/>
    <n v="1"/>
    <n v="1"/>
    <x v="10"/>
    <d v="2016-05-31T00:00:00"/>
    <x v="1"/>
    <n v="5016659"/>
    <m/>
    <m/>
  </r>
  <r>
    <s v="COUNTY"/>
    <x v="181"/>
    <s v="804720"/>
    <n v="1"/>
    <n v="1"/>
    <x v="10"/>
    <d v="2016-05-31T00:00:00"/>
    <x v="1"/>
    <n v="5702500"/>
    <m/>
    <m/>
  </r>
  <r>
    <s v="COUNTY"/>
    <x v="181"/>
    <s v="804721"/>
    <n v="1"/>
    <n v="1"/>
    <x v="10"/>
    <d v="2016-05-31T00:00:00"/>
    <x v="1"/>
    <n v="5703750"/>
    <m/>
    <m/>
  </r>
  <r>
    <s v="COUNTY"/>
    <x v="181"/>
    <s v="804723"/>
    <n v="1"/>
    <n v="1"/>
    <x v="10"/>
    <d v="2016-05-31T00:00:00"/>
    <x v="1"/>
    <n v="5715090"/>
    <m/>
    <m/>
  </r>
  <r>
    <s v="COUNTY"/>
    <x v="181"/>
    <s v="804724"/>
    <n v="1"/>
    <n v="1"/>
    <x v="10"/>
    <d v="2016-05-31T00:00:00"/>
    <x v="1"/>
    <n v="5720080"/>
    <m/>
    <m/>
  </r>
  <r>
    <s v="COUNTY"/>
    <x v="181"/>
    <s v="804726"/>
    <n v="1"/>
    <n v="1"/>
    <x v="10"/>
    <d v="2016-05-31T00:00:00"/>
    <x v="1"/>
    <n v="5727390"/>
    <m/>
    <m/>
  </r>
  <r>
    <s v="COUNTY"/>
    <x v="181"/>
    <s v="804727"/>
    <n v="1"/>
    <n v="1"/>
    <x v="10"/>
    <d v="2016-05-31T00:00:00"/>
    <x v="1"/>
    <n v="5732870"/>
    <m/>
    <m/>
  </r>
  <r>
    <s v="COUNTY"/>
    <x v="181"/>
    <s v="804729"/>
    <n v="1"/>
    <n v="1"/>
    <x v="10"/>
    <d v="2016-05-31T00:00:00"/>
    <x v="1"/>
    <n v="5738220"/>
    <m/>
    <m/>
  </r>
  <r>
    <s v="COUNTY"/>
    <x v="181"/>
    <s v="804730"/>
    <n v="1.18"/>
    <n v="1.18"/>
    <x v="10"/>
    <d v="2016-05-31T00:00:00"/>
    <x v="1"/>
    <n v="5743660"/>
    <m/>
    <m/>
  </r>
  <r>
    <s v="COUNTY"/>
    <x v="181"/>
    <s v="804731"/>
    <n v="1"/>
    <n v="1"/>
    <x v="10"/>
    <d v="2016-05-31T00:00:00"/>
    <x v="1"/>
    <n v="5749480"/>
    <m/>
    <m/>
  </r>
  <r>
    <s v="COUNTY"/>
    <x v="181"/>
    <s v="804732"/>
    <n v="3.57"/>
    <n v="3.57"/>
    <x v="10"/>
    <d v="2016-05-31T00:00:00"/>
    <x v="1"/>
    <n v="5757130"/>
    <m/>
    <m/>
  </r>
  <r>
    <s v="COUNTY"/>
    <x v="181"/>
    <s v="804737"/>
    <n v="1"/>
    <n v="1"/>
    <x v="10"/>
    <d v="2016-05-31T00:00:00"/>
    <x v="1"/>
    <n v="5763430"/>
    <m/>
    <m/>
  </r>
  <r>
    <s v="COUNTY"/>
    <x v="181"/>
    <s v="804738"/>
    <n v="1"/>
    <n v="1"/>
    <x v="10"/>
    <d v="2016-05-31T00:00:00"/>
    <x v="1"/>
    <n v="5767070"/>
    <m/>
    <m/>
  </r>
  <r>
    <s v="COUNTY"/>
    <x v="181"/>
    <s v="804740"/>
    <n v="1"/>
    <n v="1"/>
    <x v="10"/>
    <d v="2016-05-31T00:00:00"/>
    <x v="1"/>
    <n v="5773810"/>
    <m/>
    <m/>
  </r>
  <r>
    <s v="COUNTY"/>
    <x v="181"/>
    <s v="804742"/>
    <n v="1"/>
    <n v="1"/>
    <x v="10"/>
    <d v="2016-05-31T00:00:00"/>
    <x v="1"/>
    <n v="5774480"/>
    <m/>
    <m/>
  </r>
  <r>
    <s v="COUNTY"/>
    <x v="181"/>
    <s v="804743"/>
    <n v="1"/>
    <n v="1"/>
    <x v="10"/>
    <d v="2016-05-31T00:00:00"/>
    <x v="1"/>
    <n v="5778330"/>
    <m/>
    <m/>
  </r>
  <r>
    <s v="COUNTY"/>
    <x v="181"/>
    <s v="804744"/>
    <n v="1"/>
    <n v="1"/>
    <x v="10"/>
    <d v="2016-05-31T00:00:00"/>
    <x v="1"/>
    <n v="5778990"/>
    <m/>
    <m/>
  </r>
  <r>
    <s v="COUNTY"/>
    <x v="181"/>
    <s v="818764"/>
    <n v="1"/>
    <n v="1"/>
    <x v="10"/>
    <d v="2016-06-30T00:00:00"/>
    <x v="2"/>
    <n v="5004898"/>
    <m/>
    <m/>
  </r>
  <r>
    <s v="COUNTY"/>
    <x v="181"/>
    <s v="818765"/>
    <n v="1"/>
    <n v="1"/>
    <x v="10"/>
    <d v="2016-06-30T00:00:00"/>
    <x v="2"/>
    <n v="5010627"/>
    <m/>
    <m/>
  </r>
  <r>
    <s v="COUNTY"/>
    <x v="181"/>
    <s v="818766"/>
    <n v="1"/>
    <n v="1"/>
    <x v="10"/>
    <d v="2016-06-30T00:00:00"/>
    <x v="2"/>
    <n v="5010695"/>
    <m/>
    <m/>
  </r>
  <r>
    <s v="COUNTY"/>
    <x v="181"/>
    <s v="818767"/>
    <n v="1.38"/>
    <n v="1.38"/>
    <x v="10"/>
    <d v="2016-06-30T00:00:00"/>
    <x v="2"/>
    <n v="5010740"/>
    <m/>
    <m/>
  </r>
  <r>
    <s v="COUNTY"/>
    <x v="181"/>
    <s v="818768"/>
    <n v="1"/>
    <n v="1"/>
    <x v="10"/>
    <d v="2016-06-30T00:00:00"/>
    <x v="2"/>
    <n v="5010765"/>
    <m/>
    <m/>
  </r>
  <r>
    <s v="COUNTY"/>
    <x v="181"/>
    <s v="818769"/>
    <n v="1"/>
    <n v="1"/>
    <x v="10"/>
    <d v="2016-06-30T00:00:00"/>
    <x v="2"/>
    <n v="5010793"/>
    <m/>
    <m/>
  </r>
  <r>
    <s v="COUNTY"/>
    <x v="181"/>
    <s v="818770"/>
    <n v="1"/>
    <n v="1"/>
    <x v="10"/>
    <d v="2016-06-30T00:00:00"/>
    <x v="2"/>
    <n v="5010928"/>
    <m/>
    <m/>
  </r>
  <r>
    <s v="COUNTY"/>
    <x v="181"/>
    <s v="818771"/>
    <n v="1.1200000000000001"/>
    <n v="1.1200000000000001"/>
    <x v="10"/>
    <d v="2016-06-30T00:00:00"/>
    <x v="2"/>
    <n v="5010948"/>
    <m/>
    <m/>
  </r>
  <r>
    <s v="COUNTY"/>
    <x v="181"/>
    <s v="818774"/>
    <n v="1"/>
    <n v="1"/>
    <x v="10"/>
    <d v="2016-06-30T00:00:00"/>
    <x v="2"/>
    <n v="5011570"/>
    <m/>
    <m/>
  </r>
  <r>
    <s v="COUNTY"/>
    <x v="181"/>
    <s v="818775"/>
    <n v="1"/>
    <n v="1"/>
    <x v="10"/>
    <d v="2016-06-30T00:00:00"/>
    <x v="2"/>
    <n v="5012034"/>
    <m/>
    <m/>
  </r>
  <r>
    <s v="COUNTY"/>
    <x v="181"/>
    <s v="818778"/>
    <n v="1"/>
    <n v="1"/>
    <x v="10"/>
    <d v="2016-06-30T00:00:00"/>
    <x v="2"/>
    <n v="5712540"/>
    <m/>
    <m/>
  </r>
  <r>
    <s v="COUNTY"/>
    <x v="181"/>
    <s v="818779"/>
    <n v="1"/>
    <n v="1"/>
    <x v="10"/>
    <d v="2016-06-30T00:00:00"/>
    <x v="2"/>
    <n v="5720080"/>
    <m/>
    <m/>
  </r>
  <r>
    <s v="COUNTY"/>
    <x v="181"/>
    <s v="818782"/>
    <n v="1"/>
    <n v="1"/>
    <x v="10"/>
    <d v="2016-06-30T00:00:00"/>
    <x v="2"/>
    <n v="5742890"/>
    <m/>
    <m/>
  </r>
  <r>
    <s v="COUNTY"/>
    <x v="181"/>
    <s v="818784"/>
    <n v="1"/>
    <n v="1"/>
    <x v="10"/>
    <d v="2016-06-30T00:00:00"/>
    <x v="2"/>
    <n v="5768570"/>
    <m/>
    <m/>
  </r>
  <r>
    <s v="AWH"/>
    <x v="181"/>
    <s v="818785"/>
    <n v="1"/>
    <n v="1"/>
    <x v="10"/>
    <d v="2016-06-30T00:00:00"/>
    <x v="2"/>
    <n v="5770270"/>
    <m/>
    <m/>
  </r>
  <r>
    <s v="COUNTY"/>
    <x v="181"/>
    <s v="818786"/>
    <n v="1.52"/>
    <n v="1.52"/>
    <x v="10"/>
    <d v="2016-06-30T00:00:00"/>
    <x v="2"/>
    <n v="5774030"/>
    <m/>
    <m/>
  </r>
  <r>
    <s v="COUNTY"/>
    <x v="181"/>
    <s v="818787"/>
    <n v="1"/>
    <n v="1"/>
    <x v="10"/>
    <d v="2016-06-30T00:00:00"/>
    <x v="2"/>
    <n v="5775420"/>
    <m/>
    <m/>
  </r>
  <r>
    <s v="COUNTY"/>
    <x v="181"/>
    <s v="818788"/>
    <n v="1.1399999999999999"/>
    <n v="1.1399999999999999"/>
    <x v="10"/>
    <d v="2016-06-30T00:00:00"/>
    <x v="2"/>
    <n v="5775740"/>
    <m/>
    <m/>
  </r>
  <r>
    <s v="COUNTY"/>
    <x v="181"/>
    <s v="818789"/>
    <n v="2.9"/>
    <n v="2.9"/>
    <x v="10"/>
    <d v="2016-06-30T00:00:00"/>
    <x v="2"/>
    <n v="5776590"/>
    <m/>
    <m/>
  </r>
  <r>
    <s v="COUNTY"/>
    <x v="181"/>
    <s v="818790"/>
    <n v="1"/>
    <n v="1"/>
    <x v="10"/>
    <d v="2016-06-30T00:00:00"/>
    <x v="2"/>
    <n v="5779750"/>
    <m/>
    <m/>
  </r>
  <r>
    <s v="COUNTY"/>
    <x v="181"/>
    <s v="818791"/>
    <n v="1"/>
    <n v="1"/>
    <x v="10"/>
    <d v="2016-06-30T00:00:00"/>
    <x v="2"/>
    <n v="5780110"/>
    <m/>
    <m/>
  </r>
  <r>
    <s v="COUNTY"/>
    <x v="181"/>
    <s v="818793"/>
    <n v="1.38"/>
    <n v="1.38"/>
    <x v="10"/>
    <d v="2016-06-30T00:00:00"/>
    <x v="2"/>
    <n v="5780890"/>
    <m/>
    <m/>
  </r>
  <r>
    <s v="COUNTY"/>
    <x v="181"/>
    <s v="818794"/>
    <n v="1"/>
    <n v="1"/>
    <x v="10"/>
    <d v="2016-06-30T00:00:00"/>
    <x v="2"/>
    <n v="5781040"/>
    <m/>
    <m/>
  </r>
  <r>
    <s v="COUNTY"/>
    <x v="181"/>
    <s v="818795"/>
    <n v="2.12"/>
    <n v="2.12"/>
    <x v="10"/>
    <d v="2016-06-30T00:00:00"/>
    <x v="2"/>
    <n v="5782140"/>
    <m/>
    <m/>
  </r>
  <r>
    <s v="COUNTY"/>
    <x v="181"/>
    <s v="818796"/>
    <n v="1"/>
    <n v="1"/>
    <x v="10"/>
    <d v="2016-06-30T00:00:00"/>
    <x v="2"/>
    <n v="5009754"/>
    <m/>
    <m/>
  </r>
  <r>
    <s v="COUNTY"/>
    <x v="181"/>
    <s v="818797"/>
    <n v="1"/>
    <n v="1"/>
    <x v="10"/>
    <d v="2016-06-30T00:00:00"/>
    <x v="2"/>
    <n v="5010361"/>
    <m/>
    <m/>
  </r>
  <r>
    <s v="COUNTY"/>
    <x v="181"/>
    <s v="818798"/>
    <n v="1"/>
    <n v="1"/>
    <x v="10"/>
    <d v="2016-06-30T00:00:00"/>
    <x v="2"/>
    <n v="5010510"/>
    <m/>
    <m/>
  </r>
  <r>
    <s v="COUNTY"/>
    <x v="181"/>
    <s v="818799"/>
    <n v="1.58"/>
    <n v="1.58"/>
    <x v="10"/>
    <d v="2016-06-30T00:00:00"/>
    <x v="2"/>
    <n v="5010584"/>
    <m/>
    <m/>
  </r>
  <r>
    <s v="COUNTY"/>
    <x v="181"/>
    <s v="818801"/>
    <n v="1"/>
    <n v="1"/>
    <x v="10"/>
    <d v="2016-06-30T00:00:00"/>
    <x v="2"/>
    <n v="5012649"/>
    <m/>
    <m/>
  </r>
  <r>
    <s v="COUNTY"/>
    <x v="181"/>
    <s v="818802"/>
    <n v="1"/>
    <n v="1"/>
    <x v="10"/>
    <d v="2016-06-30T00:00:00"/>
    <x v="2"/>
    <n v="5013489"/>
    <m/>
    <m/>
  </r>
  <r>
    <s v="COUNTY"/>
    <x v="181"/>
    <s v="818805"/>
    <n v="1"/>
    <n v="1"/>
    <x v="10"/>
    <d v="2016-06-30T00:00:00"/>
    <x v="2"/>
    <n v="5016052"/>
    <m/>
    <m/>
  </r>
  <r>
    <s v="COUNTY"/>
    <x v="181"/>
    <s v="818806"/>
    <n v="1.57"/>
    <n v="1.57"/>
    <x v="10"/>
    <d v="2016-06-30T00:00:00"/>
    <x v="2"/>
    <n v="5721640"/>
    <m/>
    <m/>
  </r>
  <r>
    <s v="COUNTY"/>
    <x v="181"/>
    <s v="818807"/>
    <n v="1"/>
    <n v="1"/>
    <x v="10"/>
    <d v="2016-06-30T00:00:00"/>
    <x v="2"/>
    <n v="5729050"/>
    <m/>
    <m/>
  </r>
  <r>
    <s v="COUNTY"/>
    <x v="181"/>
    <s v="818808"/>
    <n v="2.63"/>
    <n v="2.63"/>
    <x v="10"/>
    <d v="2016-06-30T00:00:00"/>
    <x v="2"/>
    <n v="5739200"/>
    <m/>
    <m/>
  </r>
  <r>
    <s v="COUNTY"/>
    <x v="181"/>
    <s v="818809"/>
    <n v="1"/>
    <n v="1"/>
    <x v="10"/>
    <d v="2016-06-30T00:00:00"/>
    <x v="2"/>
    <n v="5744570"/>
    <m/>
    <m/>
  </r>
  <r>
    <s v="COUNTY"/>
    <x v="181"/>
    <s v="818810"/>
    <n v="1"/>
    <n v="1"/>
    <x v="10"/>
    <d v="2016-06-30T00:00:00"/>
    <x v="2"/>
    <n v="5746450"/>
    <m/>
    <m/>
  </r>
  <r>
    <s v="COUNTY"/>
    <x v="181"/>
    <s v="818811"/>
    <n v="1"/>
    <n v="1"/>
    <x v="10"/>
    <d v="2016-06-30T00:00:00"/>
    <x v="2"/>
    <n v="5755500"/>
    <m/>
    <m/>
  </r>
  <r>
    <s v="COUNTY"/>
    <x v="181"/>
    <s v="818812"/>
    <n v="1"/>
    <n v="1"/>
    <x v="10"/>
    <d v="2016-06-30T00:00:00"/>
    <x v="2"/>
    <n v="5760090"/>
    <m/>
    <m/>
  </r>
  <r>
    <s v="COUNTY"/>
    <x v="181"/>
    <s v="818817"/>
    <n v="1"/>
    <n v="1"/>
    <x v="10"/>
    <d v="2016-06-30T00:00:00"/>
    <x v="2"/>
    <n v="5771940"/>
    <m/>
    <m/>
  </r>
  <r>
    <s v="COUNTY"/>
    <x v="181"/>
    <s v="818819"/>
    <n v="1.57"/>
    <n v="1.57"/>
    <x v="10"/>
    <d v="2016-06-30T00:00:00"/>
    <x v="2"/>
    <n v="5777690"/>
    <m/>
    <m/>
  </r>
  <r>
    <s v="COUNTY"/>
    <x v="181"/>
    <s v="818820"/>
    <n v="1"/>
    <n v="1"/>
    <x v="10"/>
    <d v="2016-06-30T00:00:00"/>
    <x v="2"/>
    <n v="5778330"/>
    <m/>
    <m/>
  </r>
  <r>
    <s v="COUNTY"/>
    <x v="181"/>
    <s v="818821"/>
    <n v="1.88"/>
    <n v="1.88"/>
    <x v="10"/>
    <d v="2016-06-30T00:00:00"/>
    <x v="2"/>
    <n v="5779150"/>
    <m/>
    <m/>
  </r>
  <r>
    <s v="COUNTY"/>
    <x v="181"/>
    <s v="818822"/>
    <n v="1"/>
    <n v="1"/>
    <x v="10"/>
    <d v="2016-06-30T00:00:00"/>
    <x v="2"/>
    <n v="5004993"/>
    <m/>
    <m/>
  </r>
  <r>
    <s v="COUNTY"/>
    <x v="181"/>
    <s v="818823"/>
    <n v="1"/>
    <n v="1"/>
    <x v="10"/>
    <d v="2016-06-30T00:00:00"/>
    <x v="2"/>
    <n v="5007054"/>
    <m/>
    <m/>
  </r>
  <r>
    <s v="COUNTY"/>
    <x v="181"/>
    <s v="818824"/>
    <n v="1"/>
    <n v="1"/>
    <x v="10"/>
    <d v="2016-06-30T00:00:00"/>
    <x v="2"/>
    <n v="5010629"/>
    <m/>
    <m/>
  </r>
  <r>
    <s v="SpokCity"/>
    <x v="181"/>
    <s v="818825"/>
    <n v="1"/>
    <n v="1"/>
    <x v="10"/>
    <d v="2016-06-30T00:00:00"/>
    <x v="2"/>
    <n v="5010705"/>
    <m/>
    <m/>
  </r>
  <r>
    <s v="SpokCity"/>
    <x v="181"/>
    <s v="818826"/>
    <n v="1.06"/>
    <n v="1.06"/>
    <x v="10"/>
    <d v="2016-06-30T00:00:00"/>
    <x v="2"/>
    <n v="5010748"/>
    <m/>
    <m/>
  </r>
  <r>
    <s v="COUNTY"/>
    <x v="181"/>
    <s v="818827"/>
    <n v="1"/>
    <n v="1"/>
    <x v="10"/>
    <d v="2016-06-30T00:00:00"/>
    <x v="2"/>
    <n v="5010785"/>
    <m/>
    <m/>
  </r>
  <r>
    <s v="COUNTY"/>
    <x v="181"/>
    <s v="818828"/>
    <n v="1"/>
    <n v="1"/>
    <x v="10"/>
    <d v="2016-06-30T00:00:00"/>
    <x v="2"/>
    <n v="5010926"/>
    <m/>
    <m/>
  </r>
  <r>
    <s v="COUNTY"/>
    <x v="181"/>
    <s v="818829"/>
    <n v="11.98"/>
    <n v="11.98"/>
    <x v="10"/>
    <d v="2016-06-30T00:00:00"/>
    <x v="2"/>
    <n v="5010932"/>
    <m/>
    <m/>
  </r>
  <r>
    <s v="COUNTY"/>
    <x v="181"/>
    <s v="818830"/>
    <n v="1"/>
    <n v="1"/>
    <x v="10"/>
    <d v="2016-06-30T00:00:00"/>
    <x v="2"/>
    <n v="5011011"/>
    <m/>
    <m/>
  </r>
  <r>
    <s v="AWH"/>
    <x v="181"/>
    <s v="818831"/>
    <n v="1.3"/>
    <n v="1.3"/>
    <x v="10"/>
    <d v="2016-06-30T00:00:00"/>
    <x v="2"/>
    <n v="5011490"/>
    <m/>
    <m/>
  </r>
  <r>
    <s v="COUNTY"/>
    <x v="181"/>
    <s v="818833"/>
    <n v="3.5"/>
    <n v="3.5"/>
    <x v="10"/>
    <d v="2016-06-30T00:00:00"/>
    <x v="2"/>
    <n v="5011870"/>
    <m/>
    <m/>
  </r>
  <r>
    <s v="COUNTY"/>
    <x v="181"/>
    <s v="818834"/>
    <n v="1.06"/>
    <n v="1.06"/>
    <x v="10"/>
    <d v="2016-06-30T00:00:00"/>
    <x v="2"/>
    <n v="5012436"/>
    <m/>
    <m/>
  </r>
  <r>
    <s v="COUNTY"/>
    <x v="181"/>
    <s v="818835"/>
    <n v="1"/>
    <n v="1"/>
    <x v="10"/>
    <d v="2016-06-30T00:00:00"/>
    <x v="2"/>
    <n v="5013151"/>
    <m/>
    <m/>
  </r>
  <r>
    <s v="COUNTY"/>
    <x v="181"/>
    <s v="818838"/>
    <n v="1"/>
    <n v="1"/>
    <x v="10"/>
    <d v="2016-06-30T00:00:00"/>
    <x v="2"/>
    <n v="5015255"/>
    <m/>
    <m/>
  </r>
  <r>
    <s v="SpokCity"/>
    <x v="181"/>
    <s v="818839"/>
    <n v="11.09"/>
    <n v="11.09"/>
    <x v="10"/>
    <d v="2016-06-30T00:00:00"/>
    <x v="2"/>
    <n v="5719150"/>
    <m/>
    <m/>
  </r>
  <r>
    <s v="COUNTY"/>
    <x v="181"/>
    <s v="818840"/>
    <n v="1.19"/>
    <n v="1.19"/>
    <x v="10"/>
    <d v="2016-06-30T00:00:00"/>
    <x v="2"/>
    <n v="5724070"/>
    <m/>
    <m/>
  </r>
  <r>
    <s v="COUNTY"/>
    <x v="181"/>
    <s v="818841"/>
    <n v="1"/>
    <n v="1"/>
    <x v="10"/>
    <d v="2016-06-30T00:00:00"/>
    <x v="2"/>
    <n v="5726680"/>
    <m/>
    <m/>
  </r>
  <r>
    <s v="COUNTY"/>
    <x v="181"/>
    <s v="818842"/>
    <n v="1"/>
    <n v="1"/>
    <x v="10"/>
    <d v="2016-06-30T00:00:00"/>
    <x v="2"/>
    <n v="5738220"/>
    <m/>
    <m/>
  </r>
  <r>
    <s v="COUNTY"/>
    <x v="181"/>
    <s v="818843"/>
    <n v="1"/>
    <n v="1"/>
    <x v="10"/>
    <d v="2016-06-30T00:00:00"/>
    <x v="2"/>
    <n v="5748430"/>
    <m/>
    <m/>
  </r>
  <r>
    <s v="COUNTY"/>
    <x v="181"/>
    <s v="818844"/>
    <n v="1"/>
    <n v="1"/>
    <x v="10"/>
    <d v="2016-06-30T00:00:00"/>
    <x v="2"/>
    <n v="5759320"/>
    <m/>
    <m/>
  </r>
  <r>
    <s v="COUNTY"/>
    <x v="181"/>
    <s v="818845"/>
    <n v="1"/>
    <n v="1"/>
    <x v="10"/>
    <d v="2016-06-30T00:00:00"/>
    <x v="2"/>
    <n v="5768930"/>
    <m/>
    <m/>
  </r>
  <r>
    <s v="AWH"/>
    <x v="181"/>
    <s v="818849"/>
    <n v="1"/>
    <n v="1"/>
    <x v="10"/>
    <d v="2016-06-30T00:00:00"/>
    <x v="2"/>
    <n v="5775980"/>
    <m/>
    <m/>
  </r>
  <r>
    <s v="COUNTY"/>
    <x v="181"/>
    <s v="818850"/>
    <n v="1"/>
    <n v="1"/>
    <x v="10"/>
    <d v="2016-06-30T00:00:00"/>
    <x v="2"/>
    <n v="5776640"/>
    <m/>
    <m/>
  </r>
  <r>
    <s v="COUNTY"/>
    <x v="181"/>
    <s v="818851"/>
    <n v="2.2200000000000002"/>
    <n v="2.2200000000000002"/>
    <x v="10"/>
    <d v="2016-06-30T00:00:00"/>
    <x v="2"/>
    <n v="5780070"/>
    <m/>
    <m/>
  </r>
  <r>
    <s v="COUNTY"/>
    <x v="181"/>
    <s v="818853"/>
    <n v="30.82"/>
    <n v="30.82"/>
    <x v="10"/>
    <d v="2016-06-30T00:00:00"/>
    <x v="2"/>
    <n v="5780610"/>
    <m/>
    <m/>
  </r>
  <r>
    <s v="COUNTY"/>
    <x v="181"/>
    <s v="818854"/>
    <n v="1"/>
    <n v="1"/>
    <x v="10"/>
    <d v="2016-06-30T00:00:00"/>
    <x v="2"/>
    <n v="5780980"/>
    <m/>
    <m/>
  </r>
  <r>
    <s v="COUNTY"/>
    <x v="181"/>
    <s v="818855"/>
    <n v="1.85"/>
    <n v="1.85"/>
    <x v="10"/>
    <d v="2016-06-30T00:00:00"/>
    <x v="2"/>
    <n v="5781050"/>
    <m/>
    <m/>
  </r>
  <r>
    <s v="COUNTY"/>
    <x v="181"/>
    <s v="818858"/>
    <n v="2.1"/>
    <n v="2.1"/>
    <x v="10"/>
    <d v="2016-06-30T00:00:00"/>
    <x v="2"/>
    <n v="5010357"/>
    <m/>
    <m/>
  </r>
  <r>
    <s v="COUNTY"/>
    <x v="181"/>
    <s v="818859"/>
    <n v="1.53"/>
    <n v="1.53"/>
    <x v="10"/>
    <d v="2016-06-30T00:00:00"/>
    <x v="2"/>
    <n v="5010427"/>
    <m/>
    <m/>
  </r>
  <r>
    <s v="COUNTY"/>
    <x v="181"/>
    <s v="818860"/>
    <n v="10.52"/>
    <n v="10.52"/>
    <x v="10"/>
    <d v="2016-06-30T00:00:00"/>
    <x v="2"/>
    <n v="5010539"/>
    <m/>
    <m/>
  </r>
  <r>
    <s v="COUNTY"/>
    <x v="181"/>
    <s v="818861"/>
    <n v="1"/>
    <n v="1"/>
    <x v="10"/>
    <d v="2016-06-30T00:00:00"/>
    <x v="2"/>
    <n v="5011658"/>
    <m/>
    <m/>
  </r>
  <r>
    <s v="COUNTY"/>
    <x v="181"/>
    <s v="818862"/>
    <n v="1"/>
    <n v="1"/>
    <x v="10"/>
    <d v="2016-06-30T00:00:00"/>
    <x v="2"/>
    <n v="5012277"/>
    <m/>
    <m/>
  </r>
  <r>
    <s v="COUNTY"/>
    <x v="181"/>
    <s v="818865"/>
    <n v="1.58"/>
    <n v="1.58"/>
    <x v="10"/>
    <d v="2016-06-30T00:00:00"/>
    <x v="2"/>
    <n v="5715540"/>
    <m/>
    <m/>
  </r>
  <r>
    <s v="COUNTY"/>
    <x v="181"/>
    <s v="818867"/>
    <n v="1"/>
    <n v="1"/>
    <x v="10"/>
    <d v="2016-06-30T00:00:00"/>
    <x v="2"/>
    <n v="5727190"/>
    <m/>
    <m/>
  </r>
  <r>
    <s v="COUNTY"/>
    <x v="181"/>
    <s v="818868"/>
    <n v="1"/>
    <n v="1"/>
    <x v="10"/>
    <d v="2016-06-30T00:00:00"/>
    <x v="2"/>
    <n v="5739580"/>
    <m/>
    <m/>
  </r>
  <r>
    <s v="COUNTY"/>
    <x v="181"/>
    <s v="818869"/>
    <n v="1"/>
    <n v="1"/>
    <x v="10"/>
    <d v="2016-06-30T00:00:00"/>
    <x v="2"/>
    <n v="5746390"/>
    <m/>
    <m/>
  </r>
  <r>
    <s v="COUNTY"/>
    <x v="181"/>
    <s v="818870"/>
    <n v="1"/>
    <n v="1"/>
    <x v="10"/>
    <d v="2016-06-30T00:00:00"/>
    <x v="2"/>
    <n v="5756000"/>
    <m/>
    <m/>
  </r>
  <r>
    <s v="COUNTY"/>
    <x v="181"/>
    <s v="818871"/>
    <n v="42.12"/>
    <n v="42.12"/>
    <x v="10"/>
    <d v="2016-06-30T00:00:00"/>
    <x v="2"/>
    <n v="5759740"/>
    <m/>
    <m/>
  </r>
  <r>
    <s v="COUNTY"/>
    <x v="181"/>
    <s v="818873"/>
    <n v="1"/>
    <n v="1"/>
    <x v="10"/>
    <d v="2016-06-30T00:00:00"/>
    <x v="2"/>
    <n v="5762080"/>
    <m/>
    <m/>
  </r>
  <r>
    <s v="COUNTY"/>
    <x v="181"/>
    <s v="818874"/>
    <n v="1"/>
    <n v="1"/>
    <x v="10"/>
    <d v="2016-06-30T00:00:00"/>
    <x v="2"/>
    <n v="5773010"/>
    <m/>
    <m/>
  </r>
  <r>
    <s v="COUNTY"/>
    <x v="181"/>
    <s v="818875"/>
    <n v="2.12"/>
    <n v="2.12"/>
    <x v="10"/>
    <d v="2016-06-30T00:00:00"/>
    <x v="2"/>
    <n v="5776830"/>
    <m/>
    <m/>
  </r>
  <r>
    <s v="COUNTY"/>
    <x v="181"/>
    <s v="818876"/>
    <n v="1"/>
    <n v="1"/>
    <x v="10"/>
    <d v="2016-06-30T00:00:00"/>
    <x v="2"/>
    <n v="5776930"/>
    <m/>
    <m/>
  </r>
  <r>
    <s v="COUNTY"/>
    <x v="181"/>
    <s v="818877"/>
    <n v="1.1200000000000001"/>
    <n v="1.1200000000000001"/>
    <x v="10"/>
    <d v="2016-06-30T00:00:00"/>
    <x v="2"/>
    <n v="5778450"/>
    <m/>
    <m/>
  </r>
  <r>
    <s v="COUNTY"/>
    <x v="181"/>
    <s v="820473"/>
    <n v="-1"/>
    <n v="1"/>
    <x v="10"/>
    <d v="2016-07-07T00:00:00"/>
    <x v="3"/>
    <n v="5768930"/>
    <m/>
    <m/>
  </r>
  <r>
    <s v="COUNTY"/>
    <x v="181"/>
    <s v="821255"/>
    <n v="-1"/>
    <n v="1"/>
    <x v="10"/>
    <d v="2016-07-07T00:00:00"/>
    <x v="3"/>
    <n v="5004898"/>
    <m/>
    <m/>
  </r>
  <r>
    <s v="COUNTY"/>
    <x v="181"/>
    <s v="824038"/>
    <n v="-2.9"/>
    <n v="2.9"/>
    <x v="10"/>
    <d v="2016-07-14T00:00:00"/>
    <x v="3"/>
    <n v="5776590"/>
    <m/>
    <m/>
  </r>
  <r>
    <s v="COUNTY"/>
    <x v="181"/>
    <s v="832593"/>
    <n v="3.45"/>
    <n v="3.45"/>
    <x v="10"/>
    <d v="2016-07-31T00:00:00"/>
    <x v="3"/>
    <n v="5010627"/>
    <m/>
    <m/>
  </r>
  <r>
    <s v="COUNTY"/>
    <x v="181"/>
    <s v="832594"/>
    <n v="1.1599999999999999"/>
    <n v="1.1599999999999999"/>
    <x v="10"/>
    <d v="2016-07-31T00:00:00"/>
    <x v="3"/>
    <n v="5010695"/>
    <m/>
    <m/>
  </r>
  <r>
    <s v="COUNTY"/>
    <x v="181"/>
    <s v="832595"/>
    <n v="1"/>
    <n v="1"/>
    <x v="10"/>
    <d v="2016-07-31T00:00:00"/>
    <x v="3"/>
    <n v="5010765"/>
    <m/>
    <m/>
  </r>
  <r>
    <s v="COUNTY"/>
    <x v="181"/>
    <s v="832596"/>
    <n v="1"/>
    <n v="1"/>
    <x v="10"/>
    <d v="2016-07-31T00:00:00"/>
    <x v="3"/>
    <n v="5010829"/>
    <m/>
    <m/>
  </r>
  <r>
    <s v="AWH"/>
    <x v="181"/>
    <s v="832597"/>
    <n v="8.86"/>
    <n v="8.86"/>
    <x v="10"/>
    <d v="2016-07-31T00:00:00"/>
    <x v="3"/>
    <n v="5010855"/>
    <m/>
    <m/>
  </r>
  <r>
    <s v="COUNTY"/>
    <x v="181"/>
    <s v="832598"/>
    <n v="1"/>
    <n v="1"/>
    <x v="10"/>
    <d v="2016-07-31T00:00:00"/>
    <x v="3"/>
    <n v="5010897"/>
    <m/>
    <m/>
  </r>
  <r>
    <s v="COUNTY"/>
    <x v="181"/>
    <s v="832599"/>
    <n v="11.98"/>
    <n v="11.98"/>
    <x v="10"/>
    <d v="2016-07-31T00:00:00"/>
    <x v="3"/>
    <n v="5010932"/>
    <m/>
    <m/>
  </r>
  <r>
    <s v="COUNTY"/>
    <x v="181"/>
    <s v="832600"/>
    <n v="1"/>
    <n v="1"/>
    <x v="10"/>
    <d v="2016-07-31T00:00:00"/>
    <x v="3"/>
    <n v="5010962"/>
    <m/>
    <m/>
  </r>
  <r>
    <s v="COUNTY"/>
    <x v="181"/>
    <s v="832605"/>
    <n v="1"/>
    <n v="1"/>
    <x v="10"/>
    <d v="2016-07-31T00:00:00"/>
    <x v="3"/>
    <n v="5011516"/>
    <m/>
    <m/>
  </r>
  <r>
    <s v="COUNTY"/>
    <x v="181"/>
    <s v="832607"/>
    <n v="7.19"/>
    <n v="7.19"/>
    <x v="10"/>
    <d v="2016-07-31T00:00:00"/>
    <x v="3"/>
    <n v="5011604"/>
    <m/>
    <m/>
  </r>
  <r>
    <s v="COUNTY"/>
    <x v="181"/>
    <s v="832608"/>
    <n v="1"/>
    <n v="1"/>
    <x v="10"/>
    <d v="2016-07-31T00:00:00"/>
    <x v="3"/>
    <n v="5012649"/>
    <m/>
    <m/>
  </r>
  <r>
    <s v="COUNTY"/>
    <x v="181"/>
    <s v="832609"/>
    <n v="1"/>
    <n v="1"/>
    <x v="10"/>
    <d v="2016-07-31T00:00:00"/>
    <x v="3"/>
    <n v="5013489"/>
    <m/>
    <m/>
  </r>
  <r>
    <s v="COUNTY"/>
    <x v="181"/>
    <s v="832610"/>
    <n v="1"/>
    <n v="1"/>
    <x v="10"/>
    <d v="2016-07-31T00:00:00"/>
    <x v="3"/>
    <n v="5015208"/>
    <m/>
    <m/>
  </r>
  <r>
    <s v="COUNTY"/>
    <x v="181"/>
    <s v="832613"/>
    <n v="4.28"/>
    <n v="4.28"/>
    <x v="10"/>
    <d v="2016-07-31T00:00:00"/>
    <x v="3"/>
    <n v="5716330"/>
    <m/>
    <m/>
  </r>
  <r>
    <s v="COUNTY"/>
    <x v="181"/>
    <s v="832614"/>
    <n v="1"/>
    <n v="1"/>
    <x v="10"/>
    <d v="2016-07-31T00:00:00"/>
    <x v="3"/>
    <n v="5718260"/>
    <m/>
    <m/>
  </r>
  <r>
    <s v="COUNTY"/>
    <x v="181"/>
    <s v="832619"/>
    <n v="1"/>
    <n v="1"/>
    <x v="10"/>
    <d v="2016-07-31T00:00:00"/>
    <x v="3"/>
    <n v="5742890"/>
    <m/>
    <m/>
  </r>
  <r>
    <s v="COUNTY"/>
    <x v="181"/>
    <s v="832623"/>
    <n v="1"/>
    <n v="1"/>
    <x v="10"/>
    <d v="2016-07-31T00:00:00"/>
    <x v="3"/>
    <n v="5766370"/>
    <m/>
    <m/>
  </r>
  <r>
    <s v="COUNTY"/>
    <x v="181"/>
    <s v="832624"/>
    <n v="1"/>
    <n v="1"/>
    <x v="10"/>
    <d v="2016-07-31T00:00:00"/>
    <x v="3"/>
    <n v="5767870"/>
    <m/>
    <m/>
  </r>
  <r>
    <s v="COUNTY"/>
    <x v="181"/>
    <s v="832625"/>
    <n v="1.19"/>
    <n v="1.19"/>
    <x v="10"/>
    <d v="2016-07-31T00:00:00"/>
    <x v="3"/>
    <n v="5774320"/>
    <m/>
    <m/>
  </r>
  <r>
    <s v="COUNTY"/>
    <x v="181"/>
    <s v="832627"/>
    <n v="1.89"/>
    <n v="1.89"/>
    <x v="10"/>
    <d v="2016-07-31T00:00:00"/>
    <x v="3"/>
    <n v="5779750"/>
    <m/>
    <m/>
  </r>
  <r>
    <s v="COUNTY"/>
    <x v="181"/>
    <s v="832628"/>
    <n v="1.0900000000000001"/>
    <n v="1.0900000000000001"/>
    <x v="10"/>
    <d v="2016-07-31T00:00:00"/>
    <x v="3"/>
    <n v="5780110"/>
    <m/>
    <m/>
  </r>
  <r>
    <s v="COUNTY"/>
    <x v="181"/>
    <s v="832629"/>
    <n v="1"/>
    <n v="1"/>
    <x v="10"/>
    <d v="2016-07-31T00:00:00"/>
    <x v="3"/>
    <n v="5006280"/>
    <m/>
    <m/>
  </r>
  <r>
    <s v="COUNTY"/>
    <x v="181"/>
    <s v="832630"/>
    <n v="1.1200000000000001"/>
    <n v="1.1200000000000001"/>
    <x v="10"/>
    <d v="2016-07-31T00:00:00"/>
    <x v="3"/>
    <n v="5009748"/>
    <m/>
    <m/>
  </r>
  <r>
    <s v="COUNTY"/>
    <x v="181"/>
    <s v="832631"/>
    <n v="1"/>
    <n v="1"/>
    <x v="10"/>
    <d v="2016-07-31T00:00:00"/>
    <x v="3"/>
    <n v="5010409"/>
    <m/>
    <m/>
  </r>
  <r>
    <s v="COUNTY"/>
    <x v="181"/>
    <s v="832632"/>
    <n v="2.63"/>
    <n v="2.63"/>
    <x v="10"/>
    <d v="2016-07-31T00:00:00"/>
    <x v="3"/>
    <n v="5010431"/>
    <m/>
    <m/>
  </r>
  <r>
    <s v="COUNTY"/>
    <x v="181"/>
    <s v="832633"/>
    <n v="1"/>
    <n v="1"/>
    <x v="10"/>
    <d v="2016-07-31T00:00:00"/>
    <x v="3"/>
    <n v="5010457"/>
    <m/>
    <m/>
  </r>
  <r>
    <s v="SpokCity"/>
    <x v="181"/>
    <s v="832634"/>
    <n v="2.2799999999999998"/>
    <n v="2.2799999999999998"/>
    <x v="10"/>
    <d v="2016-07-31T00:00:00"/>
    <x v="3"/>
    <n v="5010475"/>
    <m/>
    <m/>
  </r>
  <r>
    <s v="COUNTY"/>
    <x v="181"/>
    <s v="832635"/>
    <n v="1"/>
    <n v="1"/>
    <x v="10"/>
    <d v="2016-07-31T00:00:00"/>
    <x v="3"/>
    <n v="5010510"/>
    <m/>
    <m/>
  </r>
  <r>
    <s v="COUNTY"/>
    <x v="181"/>
    <s v="832636"/>
    <n v="1.56"/>
    <n v="1.56"/>
    <x v="10"/>
    <d v="2016-07-31T00:00:00"/>
    <x v="3"/>
    <n v="5010568"/>
    <m/>
    <m/>
  </r>
  <r>
    <s v="COUNTY"/>
    <x v="181"/>
    <s v="832638"/>
    <n v="1.59"/>
    <n v="1.59"/>
    <x v="10"/>
    <d v="2016-07-31T00:00:00"/>
    <x v="3"/>
    <n v="5012436"/>
    <m/>
    <m/>
  </r>
  <r>
    <s v="AWH"/>
    <x v="181"/>
    <s v="832642"/>
    <n v="4.37"/>
    <n v="4.37"/>
    <x v="10"/>
    <d v="2016-07-31T00:00:00"/>
    <x v="3"/>
    <n v="5014569"/>
    <m/>
    <m/>
  </r>
  <r>
    <s v="COUNTY"/>
    <x v="181"/>
    <s v="832644"/>
    <n v="1"/>
    <n v="1"/>
    <x v="10"/>
    <d v="2016-07-31T00:00:00"/>
    <x v="3"/>
    <n v="5015476"/>
    <m/>
    <m/>
  </r>
  <r>
    <s v="AWH"/>
    <x v="181"/>
    <s v="832645"/>
    <n v="3.94"/>
    <n v="3.94"/>
    <x v="10"/>
    <d v="2016-07-31T00:00:00"/>
    <x v="3"/>
    <n v="5705210"/>
    <m/>
    <m/>
  </r>
  <r>
    <s v="COUNTY"/>
    <x v="181"/>
    <s v="832647"/>
    <n v="1.58"/>
    <n v="1.58"/>
    <x v="10"/>
    <d v="2016-07-31T00:00:00"/>
    <x v="3"/>
    <n v="5715540"/>
    <m/>
    <m/>
  </r>
  <r>
    <s v="COUNTY"/>
    <x v="181"/>
    <s v="832648"/>
    <n v="1"/>
    <n v="1"/>
    <x v="10"/>
    <d v="2016-07-31T00:00:00"/>
    <x v="3"/>
    <n v="5727390"/>
    <m/>
    <m/>
  </r>
  <r>
    <s v="COUNTY"/>
    <x v="181"/>
    <s v="832649"/>
    <n v="1"/>
    <n v="1"/>
    <x v="10"/>
    <d v="2016-07-31T00:00:00"/>
    <x v="3"/>
    <n v="5729050"/>
    <m/>
    <m/>
  </r>
  <r>
    <s v="COUNTY"/>
    <x v="181"/>
    <s v="832651"/>
    <n v="1"/>
    <n v="1"/>
    <x v="10"/>
    <d v="2016-07-31T00:00:00"/>
    <x v="3"/>
    <n v="5746390"/>
    <m/>
    <m/>
  </r>
  <r>
    <s v="COUNTY"/>
    <x v="181"/>
    <s v="832657"/>
    <n v="1"/>
    <n v="1"/>
    <x v="10"/>
    <d v="2016-07-31T00:00:00"/>
    <x v="3"/>
    <n v="5775340"/>
    <m/>
    <m/>
  </r>
  <r>
    <s v="COUNTY"/>
    <x v="181"/>
    <s v="832659"/>
    <n v="1"/>
    <n v="1"/>
    <x v="10"/>
    <d v="2016-07-31T00:00:00"/>
    <x v="3"/>
    <n v="5776640"/>
    <m/>
    <m/>
  </r>
  <r>
    <s v="COUNTY"/>
    <x v="181"/>
    <s v="832660"/>
    <n v="1"/>
    <n v="1"/>
    <x v="10"/>
    <d v="2016-07-31T00:00:00"/>
    <x v="3"/>
    <n v="5776850"/>
    <m/>
    <m/>
  </r>
  <r>
    <s v="COUNTY"/>
    <x v="181"/>
    <s v="832662"/>
    <n v="1.97"/>
    <n v="1.97"/>
    <x v="10"/>
    <d v="2016-07-31T00:00:00"/>
    <x v="3"/>
    <n v="5780890"/>
    <m/>
    <m/>
  </r>
  <r>
    <s v="COUNTY"/>
    <x v="181"/>
    <s v="832663"/>
    <n v="1.8"/>
    <n v="1.8"/>
    <x v="10"/>
    <d v="2016-07-31T00:00:00"/>
    <x v="3"/>
    <n v="5781050"/>
    <m/>
    <m/>
  </r>
  <r>
    <s v="COUNTY"/>
    <x v="181"/>
    <s v="832665"/>
    <n v="2.4300000000000002"/>
    <n v="2.4300000000000002"/>
    <x v="10"/>
    <d v="2016-07-31T00:00:00"/>
    <x v="3"/>
    <n v="5782480"/>
    <m/>
    <m/>
  </r>
  <r>
    <s v="COUNTY"/>
    <x v="181"/>
    <s v="832666"/>
    <n v="1"/>
    <n v="1"/>
    <x v="10"/>
    <d v="2016-07-31T00:00:00"/>
    <x v="3"/>
    <n v="5783120"/>
    <m/>
    <m/>
  </r>
  <r>
    <s v="COUNTY"/>
    <x v="181"/>
    <s v="832667"/>
    <n v="1"/>
    <n v="1"/>
    <x v="10"/>
    <d v="2016-07-31T00:00:00"/>
    <x v="3"/>
    <n v="5010621"/>
    <m/>
    <m/>
  </r>
  <r>
    <s v="COUNTY"/>
    <x v="181"/>
    <s v="832668"/>
    <n v="1"/>
    <n v="1"/>
    <x v="10"/>
    <d v="2016-07-31T00:00:00"/>
    <x v="3"/>
    <n v="5010690"/>
    <m/>
    <m/>
  </r>
  <r>
    <s v="SpokCity"/>
    <x v="181"/>
    <s v="832669"/>
    <n v="1"/>
    <n v="1"/>
    <x v="10"/>
    <d v="2016-07-31T00:00:00"/>
    <x v="3"/>
    <n v="5010705"/>
    <m/>
    <m/>
  </r>
  <r>
    <s v="COUNTY"/>
    <x v="181"/>
    <s v="832670"/>
    <n v="1"/>
    <n v="1"/>
    <x v="10"/>
    <d v="2016-07-31T00:00:00"/>
    <x v="3"/>
    <n v="5010811"/>
    <m/>
    <m/>
  </r>
  <r>
    <s v="COUNTY"/>
    <x v="181"/>
    <s v="832671"/>
    <n v="1"/>
    <n v="1"/>
    <x v="10"/>
    <d v="2016-07-31T00:00:00"/>
    <x v="3"/>
    <n v="5010865"/>
    <m/>
    <m/>
  </r>
  <r>
    <s v="COUNTY"/>
    <x v="181"/>
    <s v="832672"/>
    <n v="1"/>
    <n v="1"/>
    <x v="10"/>
    <d v="2016-07-31T00:00:00"/>
    <x v="3"/>
    <n v="5010926"/>
    <m/>
    <m/>
  </r>
  <r>
    <s v="COUNTY"/>
    <x v="181"/>
    <s v="832673"/>
    <n v="1"/>
    <n v="1"/>
    <x v="10"/>
    <d v="2016-07-31T00:00:00"/>
    <x v="3"/>
    <n v="5010960"/>
    <m/>
    <m/>
  </r>
  <r>
    <s v="COUNTY"/>
    <x v="181"/>
    <s v="832674"/>
    <n v="1"/>
    <n v="1"/>
    <x v="10"/>
    <d v="2016-07-31T00:00:00"/>
    <x v="3"/>
    <n v="5011020"/>
    <m/>
    <m/>
  </r>
  <r>
    <s v="COUNTY"/>
    <x v="181"/>
    <s v="832681"/>
    <n v="2.63"/>
    <n v="2.63"/>
    <x v="10"/>
    <d v="2016-07-31T00:00:00"/>
    <x v="3"/>
    <n v="5011874"/>
    <m/>
    <m/>
  </r>
  <r>
    <s v="COUNTY"/>
    <x v="181"/>
    <s v="832682"/>
    <n v="6.52"/>
    <n v="6.52"/>
    <x v="10"/>
    <d v="2016-07-31T00:00:00"/>
    <x v="3"/>
    <n v="5013420"/>
    <m/>
    <m/>
  </r>
  <r>
    <s v="COUNTY"/>
    <x v="181"/>
    <s v="832684"/>
    <n v="1"/>
    <n v="1"/>
    <x v="10"/>
    <d v="2016-07-31T00:00:00"/>
    <x v="3"/>
    <n v="5016258"/>
    <m/>
    <m/>
  </r>
  <r>
    <s v="COUNTY"/>
    <x v="181"/>
    <s v="832685"/>
    <n v="1"/>
    <n v="1"/>
    <x v="10"/>
    <d v="2016-07-31T00:00:00"/>
    <x v="3"/>
    <n v="5709930"/>
    <m/>
    <m/>
  </r>
  <r>
    <s v="COUNTY"/>
    <x v="181"/>
    <s v="832686"/>
    <n v="1.06"/>
    <n v="1.06"/>
    <x v="10"/>
    <d v="2016-07-31T00:00:00"/>
    <x v="3"/>
    <n v="5712540"/>
    <m/>
    <m/>
  </r>
  <r>
    <s v="COUNTY"/>
    <x v="181"/>
    <s v="832688"/>
    <n v="1.59"/>
    <n v="1.59"/>
    <x v="10"/>
    <d v="2016-07-31T00:00:00"/>
    <x v="3"/>
    <n v="5721640"/>
    <m/>
    <m/>
  </r>
  <r>
    <s v="COUNTY"/>
    <x v="181"/>
    <s v="832692"/>
    <n v="1"/>
    <n v="1"/>
    <x v="10"/>
    <d v="2016-07-31T00:00:00"/>
    <x v="3"/>
    <n v="5732870"/>
    <m/>
    <m/>
  </r>
  <r>
    <s v="COUNTY"/>
    <x v="181"/>
    <s v="832693"/>
    <n v="1"/>
    <n v="1"/>
    <x v="10"/>
    <d v="2016-07-31T00:00:00"/>
    <x v="3"/>
    <n v="5748430"/>
    <m/>
    <m/>
  </r>
  <r>
    <s v="COUNTY"/>
    <x v="181"/>
    <s v="832695"/>
    <n v="5.91"/>
    <n v="5.91"/>
    <x v="10"/>
    <d v="2016-07-31T00:00:00"/>
    <x v="3"/>
    <n v="5757130"/>
    <m/>
    <m/>
  </r>
  <r>
    <s v="COUNTY"/>
    <x v="181"/>
    <s v="832699"/>
    <n v="1"/>
    <n v="1"/>
    <x v="10"/>
    <d v="2016-07-31T00:00:00"/>
    <x v="3"/>
    <n v="5773810"/>
    <m/>
    <m/>
  </r>
  <r>
    <s v="COUNTY"/>
    <x v="181"/>
    <s v="832700"/>
    <n v="1"/>
    <n v="1"/>
    <x v="10"/>
    <d v="2016-07-31T00:00:00"/>
    <x v="3"/>
    <n v="5774770"/>
    <m/>
    <m/>
  </r>
  <r>
    <s v="COUNTY"/>
    <x v="181"/>
    <s v="832701"/>
    <n v="1"/>
    <n v="1"/>
    <x v="10"/>
    <d v="2016-07-31T00:00:00"/>
    <x v="3"/>
    <n v="5778330"/>
    <m/>
    <m/>
  </r>
  <r>
    <s v="COUNTY"/>
    <x v="181"/>
    <s v="832702"/>
    <n v="1"/>
    <n v="1"/>
    <x v="10"/>
    <d v="2016-07-31T00:00:00"/>
    <x v="3"/>
    <n v="5780070"/>
    <m/>
    <m/>
  </r>
  <r>
    <s v="COUNTY"/>
    <x v="181"/>
    <s v="832704"/>
    <n v="1"/>
    <n v="1"/>
    <x v="10"/>
    <d v="2016-07-31T00:00:00"/>
    <x v="3"/>
    <n v="5006291"/>
    <m/>
    <m/>
  </r>
  <r>
    <s v="COUNTY"/>
    <x v="181"/>
    <s v="832705"/>
    <n v="1"/>
    <n v="1"/>
    <x v="10"/>
    <d v="2016-07-31T00:00:00"/>
    <x v="3"/>
    <n v="5009754"/>
    <m/>
    <m/>
  </r>
  <r>
    <s v="COUNTY"/>
    <x v="181"/>
    <s v="832706"/>
    <n v="7.76"/>
    <n v="7.76"/>
    <x v="10"/>
    <d v="2016-07-31T00:00:00"/>
    <x v="3"/>
    <n v="5010385"/>
    <m/>
    <m/>
  </r>
  <r>
    <s v="COUNTY"/>
    <x v="181"/>
    <s v="832707"/>
    <n v="3.11"/>
    <n v="3.11"/>
    <x v="10"/>
    <d v="2016-07-31T00:00:00"/>
    <x v="3"/>
    <n v="5010427"/>
    <m/>
    <m/>
  </r>
  <r>
    <s v="SpokCity"/>
    <x v="181"/>
    <s v="832708"/>
    <n v="1.95"/>
    <n v="1.95"/>
    <x v="10"/>
    <d v="2016-07-31T00:00:00"/>
    <x v="3"/>
    <n v="5010445"/>
    <m/>
    <m/>
  </r>
  <r>
    <s v="COUNTY"/>
    <x v="181"/>
    <s v="832709"/>
    <n v="1"/>
    <n v="1"/>
    <x v="10"/>
    <d v="2016-07-31T00:00:00"/>
    <x v="3"/>
    <n v="5010458"/>
    <m/>
    <m/>
  </r>
  <r>
    <s v="COUNTY"/>
    <x v="181"/>
    <s v="832710"/>
    <n v="4.17"/>
    <n v="4.17"/>
    <x v="10"/>
    <d v="2016-07-31T00:00:00"/>
    <x v="3"/>
    <n v="5010502"/>
    <m/>
    <m/>
  </r>
  <r>
    <s v="COUNTY"/>
    <x v="181"/>
    <s v="832711"/>
    <n v="1.26"/>
    <n v="1.26"/>
    <x v="10"/>
    <d v="2016-07-31T00:00:00"/>
    <x v="3"/>
    <n v="5010562"/>
    <m/>
    <m/>
  </r>
  <r>
    <s v="COUNTY"/>
    <x v="181"/>
    <s v="832712"/>
    <n v="1"/>
    <n v="1"/>
    <x v="10"/>
    <d v="2016-07-31T00:00:00"/>
    <x v="3"/>
    <n v="5010588"/>
    <m/>
    <m/>
  </r>
  <r>
    <s v="COUNTY"/>
    <x v="181"/>
    <s v="832717"/>
    <n v="1"/>
    <n v="1"/>
    <x v="10"/>
    <d v="2016-07-31T00:00:00"/>
    <x v="3"/>
    <n v="5014534"/>
    <m/>
    <m/>
  </r>
  <r>
    <s v="AWH"/>
    <x v="181"/>
    <s v="832719"/>
    <n v="2.41"/>
    <n v="2.41"/>
    <x v="10"/>
    <d v="2016-07-31T00:00:00"/>
    <x v="3"/>
    <n v="5014998"/>
    <m/>
    <m/>
  </r>
  <r>
    <s v="COUNTY"/>
    <x v="181"/>
    <s v="832720"/>
    <n v="1"/>
    <n v="1"/>
    <x v="10"/>
    <d v="2016-07-31T00:00:00"/>
    <x v="3"/>
    <n v="5016052"/>
    <m/>
    <m/>
  </r>
  <r>
    <s v="SpokCity"/>
    <x v="181"/>
    <s v="832721"/>
    <n v="1.8"/>
    <n v="1.8"/>
    <x v="10"/>
    <d v="2016-07-31T00:00:00"/>
    <x v="3"/>
    <n v="5707640"/>
    <m/>
    <m/>
  </r>
  <r>
    <s v="COUNTY"/>
    <x v="181"/>
    <s v="832723"/>
    <n v="1"/>
    <n v="1"/>
    <x v="10"/>
    <d v="2016-07-31T00:00:00"/>
    <x v="3"/>
    <n v="5720080"/>
    <m/>
    <m/>
  </r>
  <r>
    <s v="COUNTY"/>
    <x v="181"/>
    <s v="832724"/>
    <n v="1"/>
    <n v="1"/>
    <x v="10"/>
    <d v="2016-07-31T00:00:00"/>
    <x v="3"/>
    <n v="5727110"/>
    <m/>
    <m/>
  </r>
  <r>
    <s v="COUNTY"/>
    <x v="181"/>
    <s v="832725"/>
    <n v="1"/>
    <n v="1"/>
    <x v="10"/>
    <d v="2016-07-31T00:00:00"/>
    <x v="3"/>
    <n v="5727850"/>
    <m/>
    <m/>
  </r>
  <r>
    <s v="COUNTY"/>
    <x v="181"/>
    <s v="832729"/>
    <n v="8.06"/>
    <n v="8.06"/>
    <x v="10"/>
    <d v="2016-07-31T00:00:00"/>
    <x v="3"/>
    <n v="5759740"/>
    <m/>
    <m/>
  </r>
  <r>
    <s v="COUNTY"/>
    <x v="181"/>
    <s v="832731"/>
    <n v="1"/>
    <n v="1"/>
    <x v="10"/>
    <d v="2016-07-31T00:00:00"/>
    <x v="3"/>
    <n v="5764600"/>
    <m/>
    <m/>
  </r>
  <r>
    <s v="COUNTY"/>
    <x v="181"/>
    <s v="832734"/>
    <n v="1"/>
    <n v="1"/>
    <x v="10"/>
    <d v="2016-07-31T00:00:00"/>
    <x v="3"/>
    <n v="5771930"/>
    <m/>
    <m/>
  </r>
  <r>
    <s v="COUNTY"/>
    <x v="181"/>
    <s v="832735"/>
    <n v="1"/>
    <n v="1"/>
    <x v="10"/>
    <d v="2016-07-31T00:00:00"/>
    <x v="3"/>
    <n v="5775420"/>
    <m/>
    <m/>
  </r>
  <r>
    <s v="COUNTY"/>
    <x v="181"/>
    <s v="832736"/>
    <n v="1.17"/>
    <n v="1.17"/>
    <x v="10"/>
    <d v="2016-07-31T00:00:00"/>
    <x v="3"/>
    <n v="5776120"/>
    <m/>
    <m/>
  </r>
  <r>
    <s v="COUNTY"/>
    <x v="181"/>
    <s v="832737"/>
    <n v="2.92"/>
    <n v="2.92"/>
    <x v="10"/>
    <d v="2016-07-31T00:00:00"/>
    <x v="3"/>
    <n v="5776830"/>
    <m/>
    <m/>
  </r>
  <r>
    <s v="COUNTY"/>
    <x v="181"/>
    <s v="832738"/>
    <n v="2.3199999999999998"/>
    <n v="2.3199999999999998"/>
    <x v="10"/>
    <d v="2016-07-31T00:00:00"/>
    <x v="3"/>
    <n v="5776990"/>
    <m/>
    <m/>
  </r>
  <r>
    <s v="COUNTY"/>
    <x v="181"/>
    <s v="832740"/>
    <n v="1"/>
    <n v="1"/>
    <x v="10"/>
    <d v="2016-07-31T00:00:00"/>
    <x v="3"/>
    <n v="5780980"/>
    <m/>
    <m/>
  </r>
  <r>
    <s v="COUNTY"/>
    <x v="181"/>
    <s v="832741"/>
    <n v="1"/>
    <n v="1"/>
    <x v="10"/>
    <d v="2016-07-31T00:00:00"/>
    <x v="3"/>
    <n v="5781220"/>
    <m/>
    <m/>
  </r>
  <r>
    <s v="COUNTY"/>
    <x v="181"/>
    <s v="832742"/>
    <n v="1"/>
    <n v="1"/>
    <x v="10"/>
    <d v="2016-07-31T00:00:00"/>
    <x v="3"/>
    <n v="5781280"/>
    <m/>
    <m/>
  </r>
  <r>
    <s v="COUNTY"/>
    <x v="181"/>
    <s v="832743"/>
    <n v="1"/>
    <n v="1"/>
    <x v="10"/>
    <d v="2016-07-31T00:00:00"/>
    <x v="3"/>
    <n v="5781500"/>
    <m/>
    <m/>
  </r>
  <r>
    <s v="SpokCity"/>
    <x v="181"/>
    <s v="832746"/>
    <n v="1"/>
    <n v="1"/>
    <x v="10"/>
    <d v="2016-07-31T00:00:00"/>
    <x v="3"/>
    <n v="5783250"/>
    <m/>
    <m/>
  </r>
  <r>
    <s v="COUNTY"/>
    <x v="181"/>
    <s v="840040"/>
    <n v="-1.17"/>
    <n v="1.17"/>
    <x v="10"/>
    <d v="2016-08-18T00:00:00"/>
    <x v="4"/>
    <n v="5776120"/>
    <m/>
    <m/>
  </r>
  <r>
    <s v="COUNTY"/>
    <x v="181"/>
    <s v="847160"/>
    <n v="1"/>
    <n v="1"/>
    <x v="10"/>
    <d v="2016-08-31T00:00:00"/>
    <x v="4"/>
    <n v="5001303"/>
    <m/>
    <m/>
  </r>
  <r>
    <s v="COUNTY"/>
    <x v="181"/>
    <s v="847161"/>
    <n v="1"/>
    <n v="1"/>
    <x v="10"/>
    <d v="2016-08-31T00:00:00"/>
    <x v="4"/>
    <n v="5006146"/>
    <m/>
    <m/>
  </r>
  <r>
    <s v="COUNTY"/>
    <x v="181"/>
    <s v="847162"/>
    <n v="1.1100000000000001"/>
    <n v="1.1100000000000001"/>
    <x v="10"/>
    <d v="2016-08-31T00:00:00"/>
    <x v="4"/>
    <n v="5010350"/>
    <m/>
    <m/>
  </r>
  <r>
    <s v="COUNTY"/>
    <x v="181"/>
    <s v="847163"/>
    <n v="1.55"/>
    <n v="1.55"/>
    <x v="10"/>
    <d v="2016-08-31T00:00:00"/>
    <x v="4"/>
    <n v="5010427"/>
    <m/>
    <m/>
  </r>
  <r>
    <s v="COUNTY"/>
    <x v="181"/>
    <s v="847164"/>
    <n v="1"/>
    <n v="1"/>
    <x v="10"/>
    <d v="2016-08-31T00:00:00"/>
    <x v="4"/>
    <n v="5010447"/>
    <m/>
    <m/>
  </r>
  <r>
    <s v="COUNTY"/>
    <x v="181"/>
    <s v="847165"/>
    <n v="1"/>
    <n v="1"/>
    <x v="10"/>
    <d v="2016-08-31T00:00:00"/>
    <x v="4"/>
    <n v="5010458"/>
    <m/>
    <m/>
  </r>
  <r>
    <s v="COUNTY"/>
    <x v="181"/>
    <s v="847166"/>
    <n v="4.21"/>
    <n v="4.21"/>
    <x v="10"/>
    <d v="2016-08-31T00:00:00"/>
    <x v="4"/>
    <n v="5010502"/>
    <m/>
    <m/>
  </r>
  <r>
    <s v="COUNTY"/>
    <x v="181"/>
    <s v="847167"/>
    <n v="2.63"/>
    <n v="2.63"/>
    <x v="10"/>
    <d v="2016-08-31T00:00:00"/>
    <x v="4"/>
    <n v="5010584"/>
    <m/>
    <m/>
  </r>
  <r>
    <s v="COUNTY"/>
    <x v="181"/>
    <s v="847169"/>
    <n v="1"/>
    <n v="1"/>
    <x v="10"/>
    <d v="2016-08-31T00:00:00"/>
    <x v="4"/>
    <n v="5012649"/>
    <m/>
    <m/>
  </r>
  <r>
    <s v="COUNTY"/>
    <x v="181"/>
    <s v="847170"/>
    <n v="1"/>
    <n v="1"/>
    <x v="10"/>
    <d v="2016-08-31T00:00:00"/>
    <x v="4"/>
    <n v="5014001"/>
    <m/>
    <m/>
  </r>
  <r>
    <s v="AWH"/>
    <x v="181"/>
    <s v="847173"/>
    <n v="3.98"/>
    <n v="3.98"/>
    <x v="10"/>
    <d v="2016-08-31T00:00:00"/>
    <x v="4"/>
    <n v="5705210"/>
    <m/>
    <m/>
  </r>
  <r>
    <s v="COUNTY"/>
    <x v="181"/>
    <s v="847175"/>
    <n v="1"/>
    <n v="1"/>
    <x v="10"/>
    <d v="2016-08-31T00:00:00"/>
    <x v="4"/>
    <n v="5723230"/>
    <m/>
    <m/>
  </r>
  <r>
    <s v="COUNTY"/>
    <x v="181"/>
    <s v="847176"/>
    <n v="2.63"/>
    <n v="2.63"/>
    <x v="10"/>
    <d v="2016-08-31T00:00:00"/>
    <x v="4"/>
    <n v="5729530"/>
    <m/>
    <m/>
  </r>
  <r>
    <s v="COUNTY"/>
    <x v="181"/>
    <s v="847178"/>
    <n v="1"/>
    <n v="1"/>
    <x v="10"/>
    <d v="2016-08-31T00:00:00"/>
    <x v="4"/>
    <n v="5744570"/>
    <m/>
    <m/>
  </r>
  <r>
    <s v="COUNTY"/>
    <x v="181"/>
    <s v="847179"/>
    <n v="1"/>
    <n v="1"/>
    <x v="10"/>
    <d v="2016-08-31T00:00:00"/>
    <x v="4"/>
    <n v="5748430"/>
    <m/>
    <m/>
  </r>
  <r>
    <s v="COUNTY"/>
    <x v="181"/>
    <s v="847180"/>
    <n v="1"/>
    <n v="1"/>
    <x v="10"/>
    <d v="2016-08-31T00:00:00"/>
    <x v="4"/>
    <n v="5758930"/>
    <m/>
    <m/>
  </r>
  <r>
    <s v="COUNTY"/>
    <x v="181"/>
    <s v="847182"/>
    <n v="33.46"/>
    <n v="33.46"/>
    <x v="10"/>
    <d v="2016-08-31T00:00:00"/>
    <x v="4"/>
    <n v="5759740"/>
    <m/>
    <m/>
  </r>
  <r>
    <s v="COUNTY"/>
    <x v="181"/>
    <s v="847183"/>
    <n v="1"/>
    <n v="1"/>
    <x v="10"/>
    <d v="2016-08-31T00:00:00"/>
    <x v="4"/>
    <n v="5764010"/>
    <m/>
    <m/>
  </r>
  <r>
    <s v="COUNTY"/>
    <x v="181"/>
    <s v="847184"/>
    <n v="1"/>
    <n v="1"/>
    <x v="10"/>
    <d v="2016-08-31T00:00:00"/>
    <x v="4"/>
    <n v="5765160"/>
    <m/>
    <m/>
  </r>
  <r>
    <s v="COUNTY"/>
    <x v="181"/>
    <s v="847186"/>
    <n v="1"/>
    <n v="1"/>
    <x v="10"/>
    <d v="2016-08-31T00:00:00"/>
    <x v="4"/>
    <n v="5776640"/>
    <m/>
    <m/>
  </r>
  <r>
    <s v="COUNTY"/>
    <x v="181"/>
    <s v="847187"/>
    <n v="2.93"/>
    <n v="2.93"/>
    <x v="10"/>
    <d v="2016-08-31T00:00:00"/>
    <x v="4"/>
    <n v="5776830"/>
    <m/>
    <m/>
  </r>
  <r>
    <s v="COUNTY"/>
    <x v="181"/>
    <s v="847188"/>
    <n v="2.34"/>
    <n v="2.34"/>
    <x v="10"/>
    <d v="2016-08-31T00:00:00"/>
    <x v="4"/>
    <n v="5776990"/>
    <m/>
    <m/>
  </r>
  <r>
    <s v="COUNTY"/>
    <x v="181"/>
    <s v="847190"/>
    <n v="4.75"/>
    <n v="4.75"/>
    <x v="10"/>
    <d v="2016-08-31T00:00:00"/>
    <x v="4"/>
    <n v="5781050"/>
    <m/>
    <m/>
  </r>
  <r>
    <s v="COUNTY"/>
    <x v="181"/>
    <s v="847191"/>
    <n v="1"/>
    <n v="1"/>
    <x v="10"/>
    <d v="2016-08-31T00:00:00"/>
    <x v="4"/>
    <n v="5782170"/>
    <m/>
    <m/>
  </r>
  <r>
    <s v="COUNTY"/>
    <x v="181"/>
    <s v="847192"/>
    <n v="1.84"/>
    <n v="1.84"/>
    <x v="10"/>
    <d v="2016-08-31T00:00:00"/>
    <x v="4"/>
    <n v="5782360"/>
    <m/>
    <m/>
  </r>
  <r>
    <s v="COUNTY"/>
    <x v="181"/>
    <s v="847193"/>
    <n v="1"/>
    <n v="1"/>
    <x v="10"/>
    <d v="2016-08-31T00:00:00"/>
    <x v="4"/>
    <n v="5782880"/>
    <m/>
    <m/>
  </r>
  <r>
    <s v="COUNTY"/>
    <x v="181"/>
    <s v="847195"/>
    <n v="1"/>
    <n v="1"/>
    <x v="10"/>
    <d v="2016-08-31T00:00:00"/>
    <x v="4"/>
    <n v="5005880"/>
    <m/>
    <m/>
  </r>
  <r>
    <s v="SpokCity"/>
    <x v="181"/>
    <s v="847197"/>
    <n v="10.09"/>
    <n v="10.09"/>
    <x v="10"/>
    <d v="2016-08-31T00:00:00"/>
    <x v="4"/>
    <n v="5010669"/>
    <m/>
    <m/>
  </r>
  <r>
    <s v="COUNTY"/>
    <x v="181"/>
    <s v="847198"/>
    <n v="3.44"/>
    <n v="3.44"/>
    <x v="10"/>
    <d v="2016-08-31T00:00:00"/>
    <x v="4"/>
    <n v="5010744"/>
    <m/>
    <m/>
  </r>
  <r>
    <s v="COUNTY"/>
    <x v="181"/>
    <s v="847199"/>
    <n v="1"/>
    <n v="1"/>
    <x v="10"/>
    <d v="2016-08-31T00:00:00"/>
    <x v="4"/>
    <n v="5010773"/>
    <m/>
    <m/>
  </r>
  <r>
    <s v="COUNTY"/>
    <x v="181"/>
    <s v="847200"/>
    <n v="1"/>
    <n v="1"/>
    <x v="10"/>
    <d v="2016-08-31T00:00:00"/>
    <x v="4"/>
    <n v="5010835"/>
    <m/>
    <m/>
  </r>
  <r>
    <s v="AWH"/>
    <x v="181"/>
    <s v="847201"/>
    <n v="8.9499999999999993"/>
    <n v="8.9499999999999993"/>
    <x v="10"/>
    <d v="2016-08-31T00:00:00"/>
    <x v="4"/>
    <n v="5010855"/>
    <m/>
    <m/>
  </r>
  <r>
    <s v="COUNTY"/>
    <x v="181"/>
    <s v="847202"/>
    <n v="1"/>
    <n v="1"/>
    <x v="10"/>
    <d v="2016-08-31T00:00:00"/>
    <x v="4"/>
    <n v="5011049"/>
    <m/>
    <m/>
  </r>
  <r>
    <s v="COUNTY"/>
    <x v="181"/>
    <s v="847206"/>
    <n v="1"/>
    <n v="1"/>
    <x v="10"/>
    <d v="2016-08-31T00:00:00"/>
    <x v="4"/>
    <n v="5011516"/>
    <m/>
    <m/>
  </r>
  <r>
    <s v="COUNTY"/>
    <x v="181"/>
    <s v="847207"/>
    <n v="2.82"/>
    <n v="2.82"/>
    <x v="10"/>
    <d v="2016-08-31T00:00:00"/>
    <x v="4"/>
    <n v="5011570"/>
    <m/>
    <m/>
  </r>
  <r>
    <s v="COUNTY"/>
    <x v="181"/>
    <s v="847208"/>
    <n v="3.24"/>
    <n v="3.24"/>
    <x v="10"/>
    <d v="2016-08-31T00:00:00"/>
    <x v="4"/>
    <n v="5011584"/>
    <m/>
    <m/>
  </r>
  <r>
    <s v="SpokCity"/>
    <x v="181"/>
    <s v="847209"/>
    <n v="129.69"/>
    <n v="129.69"/>
    <x v="10"/>
    <d v="2016-08-31T00:00:00"/>
    <x v="4"/>
    <n v="5011588"/>
    <m/>
    <m/>
  </r>
  <r>
    <s v="COUNTY"/>
    <x v="181"/>
    <s v="847210"/>
    <n v="1"/>
    <n v="1"/>
    <x v="10"/>
    <d v="2016-08-31T00:00:00"/>
    <x v="4"/>
    <n v="5013031"/>
    <m/>
    <m/>
  </r>
  <r>
    <s v="SpokCity"/>
    <x v="181"/>
    <s v="847211"/>
    <n v="38.82"/>
    <n v="38.82"/>
    <x v="10"/>
    <d v="2016-08-31T00:00:00"/>
    <x v="4"/>
    <n v="5013208"/>
    <m/>
    <m/>
  </r>
  <r>
    <s v="AWH"/>
    <x v="181"/>
    <s v="847212"/>
    <n v="1.35"/>
    <n v="1.35"/>
    <x v="10"/>
    <d v="2016-08-31T00:00:00"/>
    <x v="4"/>
    <n v="5013646"/>
    <m/>
    <m/>
  </r>
  <r>
    <s v="AWH"/>
    <x v="181"/>
    <s v="847213"/>
    <n v="4.41"/>
    <n v="4.41"/>
    <x v="10"/>
    <d v="2016-08-31T00:00:00"/>
    <x v="4"/>
    <n v="5014569"/>
    <m/>
    <m/>
  </r>
  <r>
    <s v="AWH"/>
    <x v="181"/>
    <s v="847214"/>
    <n v="2.44"/>
    <n v="2.44"/>
    <x v="10"/>
    <d v="2016-08-31T00:00:00"/>
    <x v="4"/>
    <n v="5014998"/>
    <m/>
    <m/>
  </r>
  <r>
    <s v="COUNTY"/>
    <x v="181"/>
    <s v="847215"/>
    <n v="6.56"/>
    <n v="6.56"/>
    <x v="10"/>
    <d v="2016-08-31T00:00:00"/>
    <x v="4"/>
    <n v="5702500"/>
    <m/>
    <m/>
  </r>
  <r>
    <s v="COUNTY"/>
    <x v="181"/>
    <s v="847216"/>
    <n v="1"/>
    <n v="1"/>
    <x v="10"/>
    <d v="2016-08-31T00:00:00"/>
    <x v="4"/>
    <n v="5715090"/>
    <m/>
    <m/>
  </r>
  <r>
    <s v="COUNTY"/>
    <x v="181"/>
    <s v="847217"/>
    <n v="1"/>
    <n v="1"/>
    <x v="10"/>
    <d v="2016-08-31T00:00:00"/>
    <x v="4"/>
    <n v="5719670"/>
    <m/>
    <m/>
  </r>
  <r>
    <s v="COUNTY"/>
    <x v="181"/>
    <s v="847219"/>
    <n v="1"/>
    <n v="1"/>
    <x v="10"/>
    <d v="2016-08-31T00:00:00"/>
    <x v="4"/>
    <n v="5739580"/>
    <m/>
    <m/>
  </r>
  <r>
    <s v="COUNTY"/>
    <x v="181"/>
    <s v="847220"/>
    <n v="1"/>
    <n v="1"/>
    <x v="10"/>
    <d v="2016-08-31T00:00:00"/>
    <x v="4"/>
    <n v="5741740"/>
    <m/>
    <m/>
  </r>
  <r>
    <s v="COUNTY"/>
    <x v="181"/>
    <s v="847223"/>
    <n v="1"/>
    <n v="1"/>
    <x v="10"/>
    <d v="2016-08-31T00:00:00"/>
    <x v="4"/>
    <n v="5760090"/>
    <m/>
    <m/>
  </r>
  <r>
    <s v="COUNTY"/>
    <x v="181"/>
    <s v="847225"/>
    <n v="1"/>
    <n v="1"/>
    <x v="10"/>
    <d v="2016-08-31T00:00:00"/>
    <x v="4"/>
    <n v="5767150"/>
    <m/>
    <m/>
  </r>
  <r>
    <s v="COUNTY"/>
    <x v="181"/>
    <s v="847226"/>
    <n v="1"/>
    <n v="1"/>
    <x v="10"/>
    <d v="2016-08-31T00:00:00"/>
    <x v="4"/>
    <n v="5772030"/>
    <m/>
    <m/>
  </r>
  <r>
    <s v="COUNTY"/>
    <x v="181"/>
    <s v="847227"/>
    <n v="1.0900000000000001"/>
    <n v="1.0900000000000001"/>
    <x v="10"/>
    <d v="2016-08-31T00:00:00"/>
    <x v="4"/>
    <n v="5773660"/>
    <m/>
    <m/>
  </r>
  <r>
    <s v="COUNTY"/>
    <x v="181"/>
    <s v="847228"/>
    <n v="1"/>
    <n v="1"/>
    <x v="10"/>
    <d v="2016-08-31T00:00:00"/>
    <x v="4"/>
    <n v="5773850"/>
    <m/>
    <m/>
  </r>
  <r>
    <s v="COUNTY"/>
    <x v="181"/>
    <s v="847229"/>
    <n v="1.58"/>
    <n v="1.58"/>
    <x v="10"/>
    <d v="2016-08-31T00:00:00"/>
    <x v="4"/>
    <n v="5774030"/>
    <m/>
    <m/>
  </r>
  <r>
    <s v="COUNTY"/>
    <x v="181"/>
    <s v="847230"/>
    <n v="40.46"/>
    <n v="40.46"/>
    <x v="10"/>
    <d v="2016-08-31T00:00:00"/>
    <x v="4"/>
    <n v="5777930"/>
    <m/>
    <m/>
  </r>
  <r>
    <s v="COUNTY"/>
    <x v="181"/>
    <s v="847231"/>
    <n v="1"/>
    <n v="1"/>
    <x v="10"/>
    <d v="2016-08-31T00:00:00"/>
    <x v="4"/>
    <n v="5778330"/>
    <m/>
    <m/>
  </r>
  <r>
    <s v="SpokCity"/>
    <x v="181"/>
    <s v="847232"/>
    <n v="1"/>
    <n v="1"/>
    <x v="10"/>
    <d v="2016-08-31T00:00:00"/>
    <x v="4"/>
    <n v="5783250"/>
    <m/>
    <m/>
  </r>
  <r>
    <s v="COUNTY"/>
    <x v="181"/>
    <s v="847233"/>
    <n v="2.92"/>
    <n v="2.92"/>
    <x v="10"/>
    <d v="2016-08-31T00:00:00"/>
    <x v="4"/>
    <n v="5784130"/>
    <m/>
    <m/>
  </r>
  <r>
    <s v="COUNTY"/>
    <x v="181"/>
    <s v="847235"/>
    <n v="1"/>
    <n v="1"/>
    <x v="10"/>
    <d v="2016-08-31T00:00:00"/>
    <x v="4"/>
    <n v="5001246"/>
    <m/>
    <m/>
  </r>
  <r>
    <s v="COUNTY"/>
    <x v="181"/>
    <s v="847236"/>
    <n v="1"/>
    <n v="1"/>
    <x v="10"/>
    <d v="2016-08-31T00:00:00"/>
    <x v="4"/>
    <n v="5001468"/>
    <m/>
    <m/>
  </r>
  <r>
    <s v="COUNTY"/>
    <x v="181"/>
    <s v="847237"/>
    <n v="1"/>
    <n v="1"/>
    <x v="10"/>
    <d v="2016-08-31T00:00:00"/>
    <x v="4"/>
    <n v="5005616"/>
    <m/>
    <m/>
  </r>
  <r>
    <s v="COUNTY"/>
    <x v="181"/>
    <s v="847238"/>
    <n v="8.07"/>
    <n v="8.07"/>
    <x v="10"/>
    <d v="2016-08-31T00:00:00"/>
    <x v="4"/>
    <n v="5010337"/>
    <m/>
    <m/>
  </r>
  <r>
    <s v="COUNTY"/>
    <x v="181"/>
    <s v="847239"/>
    <n v="1"/>
    <n v="1"/>
    <x v="10"/>
    <d v="2016-08-31T00:00:00"/>
    <x v="4"/>
    <n v="5010361"/>
    <m/>
    <m/>
  </r>
  <r>
    <s v="SpokCity"/>
    <x v="181"/>
    <s v="847240"/>
    <n v="1.97"/>
    <n v="1.97"/>
    <x v="10"/>
    <d v="2016-08-31T00:00:00"/>
    <x v="4"/>
    <n v="5010445"/>
    <m/>
    <m/>
  </r>
  <r>
    <s v="SpokCity"/>
    <x v="181"/>
    <s v="847241"/>
    <n v="1.17"/>
    <n v="1.17"/>
    <x v="10"/>
    <d v="2016-08-31T00:00:00"/>
    <x v="4"/>
    <n v="5010451"/>
    <m/>
    <m/>
  </r>
  <r>
    <s v="COUNTY"/>
    <x v="181"/>
    <s v="847242"/>
    <n v="1"/>
    <n v="1"/>
    <x v="10"/>
    <d v="2016-08-31T00:00:00"/>
    <x v="4"/>
    <n v="5010460"/>
    <m/>
    <m/>
  </r>
  <r>
    <s v="COUNTY"/>
    <x v="181"/>
    <s v="847243"/>
    <n v="1"/>
    <n v="1"/>
    <x v="10"/>
    <d v="2016-08-31T00:00:00"/>
    <x v="4"/>
    <n v="5010510"/>
    <m/>
    <m/>
  </r>
  <r>
    <s v="COUNTY"/>
    <x v="181"/>
    <s v="847244"/>
    <n v="7.46"/>
    <n v="7.46"/>
    <x v="10"/>
    <d v="2016-08-31T00:00:00"/>
    <x v="4"/>
    <n v="5011604"/>
    <m/>
    <m/>
  </r>
  <r>
    <s v="COUNTY"/>
    <x v="181"/>
    <s v="847245"/>
    <n v="1.4"/>
    <n v="1.4"/>
    <x v="10"/>
    <d v="2016-08-31T00:00:00"/>
    <x v="4"/>
    <n v="5011686"/>
    <m/>
    <m/>
  </r>
  <r>
    <s v="COUNTY"/>
    <x v="181"/>
    <s v="847250"/>
    <n v="1"/>
    <n v="1"/>
    <x v="10"/>
    <d v="2016-08-31T00:00:00"/>
    <x v="4"/>
    <n v="5016294"/>
    <m/>
    <m/>
  </r>
  <r>
    <s v="COUNTY"/>
    <x v="181"/>
    <s v="847252"/>
    <n v="1.1200000000000001"/>
    <n v="1.1200000000000001"/>
    <x v="10"/>
    <d v="2016-08-31T00:00:00"/>
    <x v="4"/>
    <n v="5722910"/>
    <m/>
    <m/>
  </r>
  <r>
    <s v="COUNTY"/>
    <x v="181"/>
    <s v="847253"/>
    <n v="1"/>
    <n v="1"/>
    <x v="10"/>
    <d v="2016-08-31T00:00:00"/>
    <x v="4"/>
    <n v="5727850"/>
    <m/>
    <m/>
  </r>
  <r>
    <s v="COUNTY"/>
    <x v="181"/>
    <s v="847255"/>
    <n v="1"/>
    <n v="1"/>
    <x v="10"/>
    <d v="2016-08-31T00:00:00"/>
    <x v="4"/>
    <n v="5738220"/>
    <m/>
    <m/>
  </r>
  <r>
    <s v="COUNTY"/>
    <x v="181"/>
    <s v="847256"/>
    <n v="1.3"/>
    <n v="1.3"/>
    <x v="10"/>
    <d v="2016-08-31T00:00:00"/>
    <x v="4"/>
    <n v="5743660"/>
    <m/>
    <m/>
  </r>
  <r>
    <s v="COUNTY"/>
    <x v="181"/>
    <s v="847257"/>
    <n v="1.89"/>
    <n v="1.89"/>
    <x v="10"/>
    <d v="2016-08-31T00:00:00"/>
    <x v="4"/>
    <n v="5744080"/>
    <m/>
    <m/>
  </r>
  <r>
    <s v="COUNTY"/>
    <x v="181"/>
    <s v="847259"/>
    <n v="1.42"/>
    <n v="1.42"/>
    <x v="10"/>
    <d v="2016-08-31T00:00:00"/>
    <x v="4"/>
    <n v="5748960"/>
    <m/>
    <m/>
  </r>
  <r>
    <s v="COUNTY"/>
    <x v="181"/>
    <s v="847260"/>
    <n v="14.55"/>
    <n v="14.55"/>
    <x v="10"/>
    <d v="2016-08-31T00:00:00"/>
    <x v="4"/>
    <n v="5757130"/>
    <m/>
    <m/>
  </r>
  <r>
    <s v="COUNTY"/>
    <x v="181"/>
    <s v="847262"/>
    <n v="1.03"/>
    <n v="1.03"/>
    <x v="10"/>
    <d v="2016-08-31T00:00:00"/>
    <x v="4"/>
    <n v="5764600"/>
    <m/>
    <m/>
  </r>
  <r>
    <s v="COUNTY"/>
    <x v="181"/>
    <s v="847263"/>
    <n v="1.07"/>
    <n v="1.07"/>
    <x v="10"/>
    <d v="2016-08-31T00:00:00"/>
    <x v="4"/>
    <n v="5765210"/>
    <m/>
    <m/>
  </r>
  <r>
    <s v="COUNTY"/>
    <x v="181"/>
    <s v="847265"/>
    <n v="4.8600000000000003"/>
    <n v="4.8600000000000003"/>
    <x v="10"/>
    <d v="2016-08-31T00:00:00"/>
    <x v="4"/>
    <n v="5776590"/>
    <m/>
    <m/>
  </r>
  <r>
    <s v="COUNTY"/>
    <x v="181"/>
    <s v="847267"/>
    <n v="1"/>
    <n v="1"/>
    <x v="10"/>
    <d v="2016-08-31T00:00:00"/>
    <x v="4"/>
    <n v="5776850"/>
    <m/>
    <m/>
  </r>
  <r>
    <s v="COUNTY"/>
    <x v="181"/>
    <s v="847269"/>
    <n v="5.18"/>
    <n v="5.18"/>
    <x v="10"/>
    <d v="2016-08-31T00:00:00"/>
    <x v="4"/>
    <n v="5782180"/>
    <m/>
    <m/>
  </r>
  <r>
    <s v="COUNTY"/>
    <x v="181"/>
    <s v="847270"/>
    <n v="1.0900000000000001"/>
    <n v="1.0900000000000001"/>
    <x v="10"/>
    <d v="2016-08-31T00:00:00"/>
    <x v="4"/>
    <n v="5782480"/>
    <m/>
    <m/>
  </r>
  <r>
    <s v="COUNTY"/>
    <x v="181"/>
    <s v="847271"/>
    <n v="1"/>
    <n v="1"/>
    <x v="10"/>
    <d v="2016-08-31T00:00:00"/>
    <x v="4"/>
    <n v="5782940"/>
    <m/>
    <m/>
  </r>
  <r>
    <s v="COUNTY"/>
    <x v="181"/>
    <s v="847272"/>
    <n v="1"/>
    <n v="1"/>
    <x v="10"/>
    <d v="2016-08-31T00:00:00"/>
    <x v="4"/>
    <n v="5004997"/>
    <m/>
    <m/>
  </r>
  <r>
    <s v="COUNTY"/>
    <x v="181"/>
    <s v="847273"/>
    <n v="1"/>
    <n v="1"/>
    <x v="10"/>
    <d v="2016-08-31T00:00:00"/>
    <x v="4"/>
    <n v="5010638"/>
    <m/>
    <m/>
  </r>
  <r>
    <s v="COUNTY"/>
    <x v="181"/>
    <s v="847274"/>
    <n v="1"/>
    <n v="1"/>
    <x v="10"/>
    <d v="2016-08-31T00:00:00"/>
    <x v="4"/>
    <n v="5010695"/>
    <m/>
    <m/>
  </r>
  <r>
    <s v="COUNTY"/>
    <x v="181"/>
    <s v="847275"/>
    <n v="1"/>
    <n v="1"/>
    <x v="10"/>
    <d v="2016-08-31T00:00:00"/>
    <x v="4"/>
    <n v="5010765"/>
    <m/>
    <m/>
  </r>
  <r>
    <s v="COUNTY"/>
    <x v="181"/>
    <s v="847276"/>
    <n v="1"/>
    <n v="1"/>
    <x v="10"/>
    <d v="2016-08-31T00:00:00"/>
    <x v="4"/>
    <n v="5010793"/>
    <m/>
    <m/>
  </r>
  <r>
    <s v="SpokCity"/>
    <x v="181"/>
    <s v="847277"/>
    <n v="5.2"/>
    <n v="5.2"/>
    <x v="10"/>
    <d v="2016-08-31T00:00:00"/>
    <x v="4"/>
    <n v="5010930"/>
    <m/>
    <m/>
  </r>
  <r>
    <s v="COUNTY"/>
    <x v="181"/>
    <s v="847282"/>
    <n v="16.670000000000002"/>
    <n v="16.670000000000002"/>
    <x v="10"/>
    <d v="2016-08-31T00:00:00"/>
    <x v="4"/>
    <n v="5011582"/>
    <m/>
    <m/>
  </r>
  <r>
    <s v="SpokCity"/>
    <x v="181"/>
    <s v="847283"/>
    <n v="67.8"/>
    <n v="67.8"/>
    <x v="10"/>
    <d v="2016-08-31T00:00:00"/>
    <x v="4"/>
    <n v="5011587"/>
    <m/>
    <m/>
  </r>
  <r>
    <s v="COUNTY"/>
    <x v="181"/>
    <s v="847284"/>
    <n v="3.44"/>
    <n v="3.44"/>
    <x v="10"/>
    <d v="2016-08-31T00:00:00"/>
    <x v="4"/>
    <n v="5011870"/>
    <m/>
    <m/>
  </r>
  <r>
    <s v="COUNTY"/>
    <x v="181"/>
    <s v="847285"/>
    <n v="1"/>
    <n v="1"/>
    <x v="10"/>
    <d v="2016-08-31T00:00:00"/>
    <x v="4"/>
    <n v="5013151"/>
    <m/>
    <m/>
  </r>
  <r>
    <s v="COUNTY"/>
    <x v="181"/>
    <s v="847286"/>
    <n v="1"/>
    <n v="1"/>
    <x v="10"/>
    <d v="2016-08-31T00:00:00"/>
    <x v="4"/>
    <n v="5014534"/>
    <m/>
    <m/>
  </r>
  <r>
    <s v="SpokCity"/>
    <x v="181"/>
    <s v="847288"/>
    <n v="1.77"/>
    <n v="1.77"/>
    <x v="10"/>
    <d v="2016-08-31T00:00:00"/>
    <x v="4"/>
    <n v="5707640"/>
    <m/>
    <m/>
  </r>
  <r>
    <s v="SpokCity"/>
    <x v="181"/>
    <s v="847289"/>
    <n v="8.26"/>
    <n v="8.26"/>
    <x v="10"/>
    <d v="2016-08-31T00:00:00"/>
    <x v="4"/>
    <n v="5719150"/>
    <m/>
    <m/>
  </r>
  <r>
    <s v="COUNTY"/>
    <x v="181"/>
    <s v="847290"/>
    <n v="1"/>
    <n v="1"/>
    <x v="10"/>
    <d v="2016-08-31T00:00:00"/>
    <x v="4"/>
    <n v="5720080"/>
    <m/>
    <m/>
  </r>
  <r>
    <s v="COUNTY"/>
    <x v="181"/>
    <s v="847291"/>
    <n v="2.63"/>
    <n v="2.63"/>
    <x v="10"/>
    <d v="2016-08-31T00:00:00"/>
    <x v="4"/>
    <n v="5725670"/>
    <m/>
    <m/>
  </r>
  <r>
    <s v="COUNTY"/>
    <x v="181"/>
    <s v="847292"/>
    <n v="1.96"/>
    <n v="1.96"/>
    <x v="10"/>
    <d v="2016-08-31T00:00:00"/>
    <x v="4"/>
    <n v="5739200"/>
    <m/>
    <m/>
  </r>
  <r>
    <s v="COUNTY"/>
    <x v="181"/>
    <s v="847293"/>
    <n v="1.56"/>
    <n v="1.56"/>
    <x v="10"/>
    <d v="2016-08-31T00:00:00"/>
    <x v="4"/>
    <n v="5741730"/>
    <m/>
    <m/>
  </r>
  <r>
    <s v="COUNTY"/>
    <x v="181"/>
    <s v="847294"/>
    <n v="1"/>
    <n v="1"/>
    <x v="10"/>
    <d v="2016-08-31T00:00:00"/>
    <x v="4"/>
    <n v="5745800"/>
    <m/>
    <m/>
  </r>
  <r>
    <s v="COUNTY"/>
    <x v="181"/>
    <s v="847295"/>
    <n v="1"/>
    <n v="1"/>
    <x v="10"/>
    <d v="2016-08-31T00:00:00"/>
    <x v="4"/>
    <n v="5746450"/>
    <m/>
    <m/>
  </r>
  <r>
    <s v="COUNTY"/>
    <x v="181"/>
    <s v="847296"/>
    <n v="6.67"/>
    <n v="6.67"/>
    <x v="10"/>
    <d v="2016-08-31T00:00:00"/>
    <x v="4"/>
    <n v="5754110"/>
    <m/>
    <m/>
  </r>
  <r>
    <s v="SpokCity"/>
    <x v="181"/>
    <s v="847298"/>
    <n v="1.17"/>
    <n v="1.17"/>
    <x v="10"/>
    <d v="2016-08-31T00:00:00"/>
    <x v="4"/>
    <n v="5761660"/>
    <m/>
    <m/>
  </r>
  <r>
    <s v="COUNTY"/>
    <x v="181"/>
    <s v="847299"/>
    <n v="1"/>
    <n v="1"/>
    <x v="10"/>
    <d v="2016-08-31T00:00:00"/>
    <x v="4"/>
    <n v="5766720"/>
    <m/>
    <m/>
  </r>
  <r>
    <s v="COUNTY"/>
    <x v="181"/>
    <s v="847301"/>
    <n v="1"/>
    <n v="1"/>
    <x v="10"/>
    <d v="2016-08-31T00:00:00"/>
    <x v="4"/>
    <n v="5771750"/>
    <m/>
    <m/>
  </r>
  <r>
    <s v="COUNTY"/>
    <x v="181"/>
    <s v="847302"/>
    <n v="1"/>
    <n v="1"/>
    <x v="10"/>
    <d v="2016-08-31T00:00:00"/>
    <x v="4"/>
    <n v="5774100"/>
    <m/>
    <m/>
  </r>
  <r>
    <s v="COUNTY"/>
    <x v="181"/>
    <s v="847303"/>
    <n v="1"/>
    <n v="1"/>
    <x v="10"/>
    <d v="2016-08-31T00:00:00"/>
    <x v="4"/>
    <n v="5774500"/>
    <m/>
    <m/>
  </r>
  <r>
    <s v="COUNTY"/>
    <x v="181"/>
    <s v="847304"/>
    <n v="1"/>
    <n v="1"/>
    <x v="10"/>
    <d v="2016-08-31T00:00:00"/>
    <x v="4"/>
    <n v="5778270"/>
    <m/>
    <m/>
  </r>
  <r>
    <s v="COUNTY"/>
    <x v="181"/>
    <s v="847305"/>
    <n v="1"/>
    <n v="1"/>
    <x v="10"/>
    <d v="2016-08-31T00:00:00"/>
    <x v="4"/>
    <n v="5779190"/>
    <m/>
    <m/>
  </r>
  <r>
    <s v="COUNTY"/>
    <x v="181"/>
    <s v="847306"/>
    <n v="1"/>
    <n v="1"/>
    <x v="10"/>
    <d v="2016-08-31T00:00:00"/>
    <x v="4"/>
    <n v="5780070"/>
    <m/>
    <m/>
  </r>
  <r>
    <s v="COUNTY"/>
    <x v="181"/>
    <s v="847308"/>
    <n v="1"/>
    <n v="1"/>
    <x v="10"/>
    <d v="2016-08-31T00:00:00"/>
    <x v="4"/>
    <n v="5784140"/>
    <m/>
    <m/>
  </r>
  <r>
    <s v="COUNTY"/>
    <x v="181"/>
    <s v="849240"/>
    <n v="-4.8600000000000003"/>
    <n v="4.8600000000000003"/>
    <x v="10"/>
    <d v="2016-09-06T00:00:00"/>
    <x v="5"/>
    <n v="5776590"/>
    <m/>
    <m/>
  </r>
  <r>
    <s v="AWH"/>
    <x v="181"/>
    <s v="862234"/>
    <n v="1.71"/>
    <n v="1.71"/>
    <x v="10"/>
    <d v="2016-09-30T00:00:00"/>
    <x v="5"/>
    <n v="5010631"/>
    <m/>
    <m/>
  </r>
  <r>
    <s v="COUNTY"/>
    <x v="181"/>
    <s v="862235"/>
    <n v="1"/>
    <n v="1"/>
    <x v="10"/>
    <d v="2016-09-30T00:00:00"/>
    <x v="5"/>
    <n v="5010734"/>
    <m/>
    <m/>
  </r>
  <r>
    <s v="COUNTY"/>
    <x v="181"/>
    <s v="862236"/>
    <n v="1"/>
    <n v="1"/>
    <x v="10"/>
    <d v="2016-09-30T00:00:00"/>
    <x v="5"/>
    <n v="5010758"/>
    <m/>
    <m/>
  </r>
  <r>
    <s v="COUNTY"/>
    <x v="181"/>
    <s v="862237"/>
    <n v="1"/>
    <n v="1"/>
    <x v="10"/>
    <d v="2016-09-30T00:00:00"/>
    <x v="5"/>
    <n v="5010785"/>
    <m/>
    <m/>
  </r>
  <r>
    <s v="COUNTY"/>
    <x v="181"/>
    <s v="862238"/>
    <n v="1"/>
    <n v="1"/>
    <x v="10"/>
    <d v="2016-09-30T00:00:00"/>
    <x v="5"/>
    <n v="5010811"/>
    <m/>
    <m/>
  </r>
  <r>
    <s v="COUNTY"/>
    <x v="181"/>
    <s v="862239"/>
    <n v="5.62"/>
    <n v="5.62"/>
    <x v="10"/>
    <d v="2016-09-30T00:00:00"/>
    <x v="5"/>
    <n v="5010932"/>
    <m/>
    <m/>
  </r>
  <r>
    <s v="COUNTY"/>
    <x v="181"/>
    <s v="862240"/>
    <n v="1"/>
    <n v="1"/>
    <x v="10"/>
    <d v="2016-09-30T00:00:00"/>
    <x v="5"/>
    <n v="5010960"/>
    <m/>
    <m/>
  </r>
  <r>
    <s v="COUNTY"/>
    <x v="181"/>
    <s v="862245"/>
    <n v="1"/>
    <n v="1"/>
    <x v="10"/>
    <d v="2016-09-30T00:00:00"/>
    <x v="5"/>
    <n v="5012436"/>
    <m/>
    <m/>
  </r>
  <r>
    <s v="COUNTY"/>
    <x v="181"/>
    <s v="862246"/>
    <n v="5.9"/>
    <n v="5.9"/>
    <x v="10"/>
    <d v="2016-09-30T00:00:00"/>
    <x v="5"/>
    <n v="5013643"/>
    <m/>
    <m/>
  </r>
  <r>
    <s v="COUNTY"/>
    <x v="181"/>
    <s v="862249"/>
    <n v="1"/>
    <n v="1"/>
    <x v="10"/>
    <d v="2016-09-30T00:00:00"/>
    <x v="5"/>
    <n v="5703580"/>
    <m/>
    <m/>
  </r>
  <r>
    <s v="COUNTY"/>
    <x v="181"/>
    <s v="862250"/>
    <n v="1"/>
    <n v="1"/>
    <x v="10"/>
    <d v="2016-09-30T00:00:00"/>
    <x v="5"/>
    <n v="5709930"/>
    <m/>
    <m/>
  </r>
  <r>
    <s v="COUNTY"/>
    <x v="181"/>
    <s v="862253"/>
    <n v="1"/>
    <n v="1"/>
    <x v="10"/>
    <d v="2016-09-30T00:00:00"/>
    <x v="5"/>
    <n v="5727390"/>
    <m/>
    <m/>
  </r>
  <r>
    <s v="COUNTY"/>
    <x v="181"/>
    <s v="862255"/>
    <n v="1"/>
    <n v="1"/>
    <x v="10"/>
    <d v="2016-09-30T00:00:00"/>
    <x v="5"/>
    <n v="5739580"/>
    <m/>
    <m/>
  </r>
  <r>
    <s v="COUNTY"/>
    <x v="181"/>
    <s v="862256"/>
    <n v="15.08"/>
    <n v="15.08"/>
    <x v="10"/>
    <d v="2016-09-30T00:00:00"/>
    <x v="5"/>
    <n v="5757130"/>
    <m/>
    <m/>
  </r>
  <r>
    <s v="COUNTY"/>
    <x v="181"/>
    <s v="862257"/>
    <n v="1"/>
    <n v="1"/>
    <x v="10"/>
    <d v="2016-09-30T00:00:00"/>
    <x v="5"/>
    <n v="5759320"/>
    <m/>
    <m/>
  </r>
  <r>
    <s v="COUNTY"/>
    <x v="181"/>
    <s v="862258"/>
    <n v="1"/>
    <n v="1"/>
    <x v="10"/>
    <d v="2016-09-30T00:00:00"/>
    <x v="5"/>
    <n v="5763660"/>
    <m/>
    <m/>
  </r>
  <r>
    <s v="COUNTY"/>
    <x v="181"/>
    <s v="862259"/>
    <n v="1"/>
    <n v="1"/>
    <x v="10"/>
    <d v="2016-09-30T00:00:00"/>
    <x v="5"/>
    <n v="5764600"/>
    <m/>
    <m/>
  </r>
  <r>
    <s v="COUNTY"/>
    <x v="181"/>
    <s v="862264"/>
    <n v="1"/>
    <n v="1"/>
    <x v="10"/>
    <d v="2016-09-30T00:00:00"/>
    <x v="5"/>
    <n v="5777040"/>
    <m/>
    <m/>
  </r>
  <r>
    <s v="COUNTY"/>
    <x v="181"/>
    <s v="862265"/>
    <n v="1"/>
    <n v="1"/>
    <x v="10"/>
    <d v="2016-09-30T00:00:00"/>
    <x v="5"/>
    <n v="5780260"/>
    <m/>
    <m/>
  </r>
  <r>
    <s v="COUNTY"/>
    <x v="181"/>
    <s v="862267"/>
    <n v="11.79"/>
    <n v="11.79"/>
    <x v="10"/>
    <d v="2016-09-30T00:00:00"/>
    <x v="5"/>
    <n v="5781160"/>
    <m/>
    <m/>
  </r>
  <r>
    <s v="COUNTY"/>
    <x v="181"/>
    <s v="862268"/>
    <n v="1"/>
    <n v="1"/>
    <x v="10"/>
    <d v="2016-09-30T00:00:00"/>
    <x v="5"/>
    <n v="5782170"/>
    <m/>
    <m/>
  </r>
  <r>
    <s v="COUNTY"/>
    <x v="181"/>
    <s v="862269"/>
    <n v="1"/>
    <n v="1"/>
    <x v="10"/>
    <d v="2016-09-30T00:00:00"/>
    <x v="5"/>
    <n v="5782720"/>
    <m/>
    <m/>
  </r>
  <r>
    <s v="COUNTY"/>
    <x v="181"/>
    <s v="862271"/>
    <n v="1.69"/>
    <n v="1.69"/>
    <x v="10"/>
    <d v="2016-09-30T00:00:00"/>
    <x v="5"/>
    <n v="5010354"/>
    <m/>
    <m/>
  </r>
  <r>
    <s v="COUNTY"/>
    <x v="181"/>
    <s v="862272"/>
    <n v="1.88"/>
    <n v="1.88"/>
    <x v="10"/>
    <d v="2016-09-30T00:00:00"/>
    <x v="5"/>
    <n v="5010393"/>
    <m/>
    <m/>
  </r>
  <r>
    <s v="COUNTY"/>
    <x v="181"/>
    <s v="862273"/>
    <n v="1.53"/>
    <n v="1.53"/>
    <x v="10"/>
    <d v="2016-09-30T00:00:00"/>
    <x v="5"/>
    <n v="5010427"/>
    <m/>
    <m/>
  </r>
  <r>
    <s v="COUNTY"/>
    <x v="181"/>
    <s v="862274"/>
    <n v="1.03"/>
    <n v="1.03"/>
    <x v="10"/>
    <d v="2016-09-30T00:00:00"/>
    <x v="5"/>
    <n v="5010460"/>
    <m/>
    <m/>
  </r>
  <r>
    <s v="SpokCity"/>
    <x v="181"/>
    <s v="862275"/>
    <n v="2.2799999999999998"/>
    <n v="2.2799999999999998"/>
    <x v="10"/>
    <d v="2016-09-30T00:00:00"/>
    <x v="5"/>
    <n v="5010475"/>
    <m/>
    <m/>
  </r>
  <r>
    <s v="SpokCity"/>
    <x v="181"/>
    <s v="862276"/>
    <n v="4.3"/>
    <n v="4.3"/>
    <x v="10"/>
    <d v="2016-09-30T00:00:00"/>
    <x v="5"/>
    <n v="5010496"/>
    <m/>
    <m/>
  </r>
  <r>
    <s v="COUNTY"/>
    <x v="181"/>
    <s v="862277"/>
    <n v="1.56"/>
    <n v="1.56"/>
    <x v="10"/>
    <d v="2016-09-30T00:00:00"/>
    <x v="5"/>
    <n v="5010515"/>
    <m/>
    <m/>
  </r>
  <r>
    <s v="COUNTY"/>
    <x v="181"/>
    <s v="862278"/>
    <n v="1"/>
    <n v="1"/>
    <x v="10"/>
    <d v="2016-09-30T00:00:00"/>
    <x v="5"/>
    <n v="5011703"/>
    <m/>
    <m/>
  </r>
  <r>
    <s v="COUNTY"/>
    <x v="181"/>
    <s v="862279"/>
    <n v="1"/>
    <n v="1"/>
    <x v="10"/>
    <d v="2016-09-30T00:00:00"/>
    <x v="5"/>
    <n v="5014534"/>
    <m/>
    <m/>
  </r>
  <r>
    <s v="COUNTY"/>
    <x v="181"/>
    <s v="862281"/>
    <n v="1"/>
    <n v="1"/>
    <x v="10"/>
    <d v="2016-09-30T00:00:00"/>
    <x v="5"/>
    <n v="5015646"/>
    <m/>
    <m/>
  </r>
  <r>
    <s v="COUNTY"/>
    <x v="181"/>
    <s v="862282"/>
    <n v="1"/>
    <n v="1"/>
    <x v="10"/>
    <d v="2016-09-30T00:00:00"/>
    <x v="5"/>
    <n v="5706620"/>
    <m/>
    <m/>
  </r>
  <r>
    <s v="COUNTY"/>
    <x v="181"/>
    <s v="862283"/>
    <n v="1"/>
    <n v="1"/>
    <x v="10"/>
    <d v="2016-09-30T00:00:00"/>
    <x v="5"/>
    <n v="5720500"/>
    <m/>
    <m/>
  </r>
  <r>
    <s v="COUNTY"/>
    <x v="181"/>
    <s v="862284"/>
    <n v="1.19"/>
    <n v="1.19"/>
    <x v="10"/>
    <d v="2016-09-30T00:00:00"/>
    <x v="5"/>
    <n v="5729900"/>
    <m/>
    <m/>
  </r>
  <r>
    <s v="COUNTY"/>
    <x v="181"/>
    <s v="862285"/>
    <n v="1"/>
    <n v="1"/>
    <x v="10"/>
    <d v="2016-09-30T00:00:00"/>
    <x v="5"/>
    <n v="5738220"/>
    <m/>
    <m/>
  </r>
  <r>
    <s v="COUNTY"/>
    <x v="181"/>
    <s v="862286"/>
    <n v="1.1200000000000001"/>
    <n v="1.1200000000000001"/>
    <x v="10"/>
    <d v="2016-09-30T00:00:00"/>
    <x v="5"/>
    <n v="5742440"/>
    <m/>
    <m/>
  </r>
  <r>
    <s v="COUNTY"/>
    <x v="181"/>
    <s v="862287"/>
    <n v="1"/>
    <n v="1"/>
    <x v="10"/>
    <d v="2016-09-30T00:00:00"/>
    <x v="5"/>
    <n v="5742510"/>
    <m/>
    <m/>
  </r>
  <r>
    <s v="COUNTY"/>
    <x v="181"/>
    <s v="862288"/>
    <n v="1.91"/>
    <n v="1.91"/>
    <x v="10"/>
    <d v="2016-09-30T00:00:00"/>
    <x v="5"/>
    <n v="5744080"/>
    <m/>
    <m/>
  </r>
  <r>
    <s v="COUNTY"/>
    <x v="181"/>
    <s v="862289"/>
    <n v="1"/>
    <n v="1"/>
    <x v="10"/>
    <d v="2016-09-30T00:00:00"/>
    <x v="5"/>
    <n v="5747580"/>
    <m/>
    <m/>
  </r>
  <r>
    <s v="COUNTY"/>
    <x v="181"/>
    <s v="862290"/>
    <n v="1"/>
    <n v="1"/>
    <x v="10"/>
    <d v="2016-09-30T00:00:00"/>
    <x v="5"/>
    <n v="5748800"/>
    <m/>
    <m/>
  </r>
  <r>
    <s v="COUNTY"/>
    <x v="181"/>
    <s v="862293"/>
    <n v="1"/>
    <n v="1"/>
    <x v="10"/>
    <d v="2016-09-30T00:00:00"/>
    <x v="5"/>
    <n v="5768210"/>
    <m/>
    <m/>
  </r>
  <r>
    <s v="COUNTY"/>
    <x v="181"/>
    <s v="862295"/>
    <n v="1"/>
    <n v="1"/>
    <x v="10"/>
    <d v="2016-09-30T00:00:00"/>
    <x v="5"/>
    <n v="5773810"/>
    <m/>
    <m/>
  </r>
  <r>
    <s v="COUNTY"/>
    <x v="181"/>
    <s v="862296"/>
    <n v="115.09"/>
    <n v="115.09"/>
    <x v="10"/>
    <d v="2016-09-30T00:00:00"/>
    <x v="5"/>
    <n v="5777930"/>
    <m/>
    <m/>
  </r>
  <r>
    <s v="COUNTY"/>
    <x v="181"/>
    <s v="862297"/>
    <n v="1"/>
    <n v="1"/>
    <x v="10"/>
    <d v="2016-09-30T00:00:00"/>
    <x v="5"/>
    <n v="5778170"/>
    <m/>
    <m/>
  </r>
  <r>
    <s v="COUNTY"/>
    <x v="181"/>
    <s v="862298"/>
    <n v="1"/>
    <n v="1"/>
    <x v="10"/>
    <d v="2016-09-30T00:00:00"/>
    <x v="5"/>
    <n v="5784110"/>
    <m/>
    <m/>
  </r>
  <r>
    <s v="COUNTY"/>
    <x v="181"/>
    <s v="862300"/>
    <n v="1.06"/>
    <n v="1.06"/>
    <x v="10"/>
    <d v="2016-09-30T00:00:00"/>
    <x v="5"/>
    <n v="5785770"/>
    <m/>
    <m/>
  </r>
  <r>
    <s v="SpokCity"/>
    <x v="181"/>
    <s v="862301"/>
    <n v="2.61"/>
    <n v="2.61"/>
    <x v="10"/>
    <d v="2016-09-30T00:00:00"/>
    <x v="5"/>
    <n v="5010606"/>
    <m/>
    <m/>
  </r>
  <r>
    <s v="COUNTY"/>
    <x v="181"/>
    <s v="862302"/>
    <n v="1"/>
    <n v="1"/>
    <x v="10"/>
    <d v="2016-09-30T00:00:00"/>
    <x v="5"/>
    <n v="5010690"/>
    <m/>
    <m/>
  </r>
  <r>
    <s v="SpokCity"/>
    <x v="181"/>
    <s v="862303"/>
    <n v="1.06"/>
    <n v="1.06"/>
    <x v="10"/>
    <d v="2016-09-30T00:00:00"/>
    <x v="5"/>
    <n v="5010748"/>
    <m/>
    <m/>
  </r>
  <r>
    <s v="COUNTY"/>
    <x v="181"/>
    <s v="862304"/>
    <n v="1.69"/>
    <n v="1.69"/>
    <x v="10"/>
    <d v="2016-09-30T00:00:00"/>
    <x v="5"/>
    <n v="5010765"/>
    <m/>
    <m/>
  </r>
  <r>
    <s v="COUNTY"/>
    <x v="181"/>
    <s v="862305"/>
    <n v="1"/>
    <n v="1"/>
    <x v="10"/>
    <d v="2016-09-30T00:00:00"/>
    <x v="5"/>
    <n v="5010829"/>
    <m/>
    <m/>
  </r>
  <r>
    <s v="COUNTY"/>
    <x v="181"/>
    <s v="862306"/>
    <n v="3.44"/>
    <n v="3.44"/>
    <x v="10"/>
    <d v="2016-09-30T00:00:00"/>
    <x v="5"/>
    <n v="5010946"/>
    <m/>
    <m/>
  </r>
  <r>
    <s v="AWH"/>
    <x v="181"/>
    <s v="862307"/>
    <n v="1.08"/>
    <n v="1.08"/>
    <x v="10"/>
    <d v="2016-09-30T00:00:00"/>
    <x v="5"/>
    <n v="5010984"/>
    <m/>
    <m/>
  </r>
  <r>
    <s v="COUNTY"/>
    <x v="181"/>
    <s v="862308"/>
    <n v="1"/>
    <n v="1"/>
    <x v="10"/>
    <d v="2016-09-30T00:00:00"/>
    <x v="5"/>
    <n v="5011454"/>
    <m/>
    <m/>
  </r>
  <r>
    <s v="COUNTY"/>
    <x v="181"/>
    <s v="862312"/>
    <n v="1"/>
    <n v="1"/>
    <x v="10"/>
    <d v="2016-09-30T00:00:00"/>
    <x v="5"/>
    <n v="5013489"/>
    <m/>
    <m/>
  </r>
  <r>
    <s v="COUNTY"/>
    <x v="181"/>
    <s v="862315"/>
    <n v="3.44"/>
    <n v="3.44"/>
    <x v="10"/>
    <d v="2016-09-30T00:00:00"/>
    <x v="5"/>
    <n v="5014843"/>
    <m/>
    <m/>
  </r>
  <r>
    <s v="COUNTY"/>
    <x v="181"/>
    <s v="862316"/>
    <n v="1"/>
    <n v="1"/>
    <x v="10"/>
    <d v="2016-09-30T00:00:00"/>
    <x v="5"/>
    <n v="5015751"/>
    <m/>
    <m/>
  </r>
  <r>
    <s v="SpokCity"/>
    <x v="181"/>
    <s v="862317"/>
    <n v="3.28"/>
    <n v="3.28"/>
    <x v="10"/>
    <d v="2016-09-30T00:00:00"/>
    <x v="5"/>
    <n v="5711990"/>
    <m/>
    <m/>
  </r>
  <r>
    <s v="COUNTY"/>
    <x v="181"/>
    <s v="862319"/>
    <n v="1"/>
    <n v="1"/>
    <x v="10"/>
    <d v="2016-09-30T00:00:00"/>
    <x v="5"/>
    <n v="5727110"/>
    <m/>
    <m/>
  </r>
  <r>
    <s v="COUNTY"/>
    <x v="181"/>
    <s v="862320"/>
    <n v="1"/>
    <n v="1"/>
    <x v="10"/>
    <d v="2016-09-30T00:00:00"/>
    <x v="5"/>
    <n v="5729120"/>
    <m/>
    <m/>
  </r>
  <r>
    <s v="COUNTY"/>
    <x v="181"/>
    <s v="862321"/>
    <n v="1"/>
    <n v="1"/>
    <x v="10"/>
    <d v="2016-09-30T00:00:00"/>
    <x v="5"/>
    <n v="5732870"/>
    <m/>
    <m/>
  </r>
  <r>
    <s v="COUNTY"/>
    <x v="181"/>
    <s v="862322"/>
    <n v="1.98"/>
    <n v="1.98"/>
    <x v="10"/>
    <d v="2016-09-30T00:00:00"/>
    <x v="5"/>
    <n v="5739200"/>
    <m/>
    <m/>
  </r>
  <r>
    <s v="COUNTY"/>
    <x v="181"/>
    <s v="862323"/>
    <n v="1.95"/>
    <n v="1.95"/>
    <x v="10"/>
    <d v="2016-09-30T00:00:00"/>
    <x v="5"/>
    <n v="5744570"/>
    <m/>
    <m/>
  </r>
  <r>
    <s v="COUNTY"/>
    <x v="181"/>
    <s v="862324"/>
    <n v="1"/>
    <n v="1"/>
    <x v="10"/>
    <d v="2016-09-30T00:00:00"/>
    <x v="5"/>
    <n v="5746450"/>
    <m/>
    <m/>
  </r>
  <r>
    <s v="COUNTY"/>
    <x v="181"/>
    <s v="862326"/>
    <n v="1"/>
    <n v="1"/>
    <x v="10"/>
    <d v="2016-09-30T00:00:00"/>
    <x v="5"/>
    <n v="5759400"/>
    <m/>
    <m/>
  </r>
  <r>
    <s v="COUNTY"/>
    <x v="181"/>
    <s v="862327"/>
    <n v="1"/>
    <n v="1"/>
    <x v="10"/>
    <d v="2016-09-30T00:00:00"/>
    <x v="5"/>
    <n v="5763690"/>
    <m/>
    <m/>
  </r>
  <r>
    <s v="COUNTY"/>
    <x v="181"/>
    <s v="862330"/>
    <n v="1"/>
    <n v="1"/>
    <x v="10"/>
    <d v="2016-09-30T00:00:00"/>
    <x v="5"/>
    <n v="5775000"/>
    <m/>
    <m/>
  </r>
  <r>
    <s v="COUNTY"/>
    <x v="181"/>
    <s v="862331"/>
    <n v="1"/>
    <n v="1"/>
    <x v="10"/>
    <d v="2016-09-30T00:00:00"/>
    <x v="5"/>
    <n v="5775970"/>
    <m/>
    <m/>
  </r>
  <r>
    <s v="COUNTY"/>
    <x v="181"/>
    <s v="862332"/>
    <n v="1"/>
    <n v="1"/>
    <x v="10"/>
    <d v="2016-09-30T00:00:00"/>
    <x v="5"/>
    <n v="5776850"/>
    <m/>
    <m/>
  </r>
  <r>
    <s v="COUNTY"/>
    <x v="181"/>
    <s v="862333"/>
    <n v="2.34"/>
    <n v="2.34"/>
    <x v="10"/>
    <d v="2016-09-30T00:00:00"/>
    <x v="5"/>
    <n v="5776990"/>
    <m/>
    <m/>
  </r>
  <r>
    <s v="COUNTY"/>
    <x v="181"/>
    <s v="862334"/>
    <n v="1"/>
    <n v="1"/>
    <x v="10"/>
    <d v="2016-09-30T00:00:00"/>
    <x v="5"/>
    <n v="5780110"/>
    <m/>
    <m/>
  </r>
  <r>
    <s v="COUNTY"/>
    <x v="181"/>
    <s v="862335"/>
    <n v="1.85"/>
    <n v="1.85"/>
    <x v="10"/>
    <d v="2016-09-30T00:00:00"/>
    <x v="5"/>
    <n v="5782140"/>
    <m/>
    <m/>
  </r>
  <r>
    <s v="COUNTY"/>
    <x v="181"/>
    <s v="862336"/>
    <n v="7.08"/>
    <n v="7.08"/>
    <x v="10"/>
    <d v="2016-09-30T00:00:00"/>
    <x v="5"/>
    <n v="5782180"/>
    <m/>
    <m/>
  </r>
  <r>
    <s v="COUNTY"/>
    <x v="181"/>
    <s v="862337"/>
    <n v="1"/>
    <n v="1"/>
    <x v="10"/>
    <d v="2016-09-30T00:00:00"/>
    <x v="5"/>
    <n v="5782870"/>
    <m/>
    <m/>
  </r>
  <r>
    <s v="COUNTY"/>
    <x v="181"/>
    <s v="862338"/>
    <n v="1.1200000000000001"/>
    <n v="1.1200000000000001"/>
    <x v="10"/>
    <d v="2016-09-30T00:00:00"/>
    <x v="5"/>
    <n v="5009748"/>
    <m/>
    <m/>
  </r>
  <r>
    <s v="COUNTY"/>
    <x v="181"/>
    <s v="862339"/>
    <n v="16.23"/>
    <n v="16.23"/>
    <x v="10"/>
    <d v="2016-09-30T00:00:00"/>
    <x v="5"/>
    <n v="5010337"/>
    <m/>
    <m/>
  </r>
  <r>
    <s v="COUNTY"/>
    <x v="181"/>
    <s v="862340"/>
    <n v="1"/>
    <n v="1"/>
    <x v="10"/>
    <d v="2016-09-30T00:00:00"/>
    <x v="5"/>
    <n v="5010361"/>
    <m/>
    <m/>
  </r>
  <r>
    <s v="SpokCity"/>
    <x v="181"/>
    <s v="862341"/>
    <n v="3.95"/>
    <n v="3.95"/>
    <x v="10"/>
    <d v="2016-09-30T00:00:00"/>
    <x v="5"/>
    <n v="5010445"/>
    <m/>
    <m/>
  </r>
  <r>
    <s v="COUNTY"/>
    <x v="181"/>
    <s v="862342"/>
    <n v="1"/>
    <n v="1"/>
    <x v="10"/>
    <d v="2016-09-30T00:00:00"/>
    <x v="5"/>
    <n v="5010463"/>
    <m/>
    <m/>
  </r>
  <r>
    <s v="SpokCity"/>
    <x v="181"/>
    <s v="862343"/>
    <n v="1.58"/>
    <n v="1.58"/>
    <x v="10"/>
    <d v="2016-09-30T00:00:00"/>
    <x v="5"/>
    <n v="5010486"/>
    <m/>
    <m/>
  </r>
  <r>
    <s v="COUNTY"/>
    <x v="181"/>
    <s v="862344"/>
    <n v="4.21"/>
    <n v="4.21"/>
    <x v="10"/>
    <d v="2016-09-30T00:00:00"/>
    <x v="5"/>
    <n v="5010502"/>
    <m/>
    <m/>
  </r>
  <r>
    <s v="COUNTY"/>
    <x v="181"/>
    <s v="862345"/>
    <n v="1.02"/>
    <n v="1.02"/>
    <x v="10"/>
    <d v="2016-09-30T00:00:00"/>
    <x v="5"/>
    <n v="5011049"/>
    <m/>
    <m/>
  </r>
  <r>
    <s v="COUNTY"/>
    <x v="181"/>
    <s v="862346"/>
    <n v="1"/>
    <n v="1"/>
    <x v="10"/>
    <d v="2016-09-30T00:00:00"/>
    <x v="5"/>
    <n v="5012649"/>
    <m/>
    <m/>
  </r>
  <r>
    <s v="COUNTY"/>
    <x v="181"/>
    <s v="862347"/>
    <n v="1"/>
    <n v="1"/>
    <x v="10"/>
    <d v="2016-09-30T00:00:00"/>
    <x v="5"/>
    <n v="5013374"/>
    <m/>
    <m/>
  </r>
  <r>
    <s v="AWH"/>
    <x v="181"/>
    <s v="862348"/>
    <n v="4.41"/>
    <n v="4.41"/>
    <x v="10"/>
    <d v="2016-09-30T00:00:00"/>
    <x v="5"/>
    <n v="5014569"/>
    <m/>
    <m/>
  </r>
  <r>
    <s v="COUNTY"/>
    <x v="181"/>
    <s v="862349"/>
    <n v="4.2300000000000004"/>
    <n v="4.2300000000000004"/>
    <x v="10"/>
    <d v="2016-09-30T00:00:00"/>
    <x v="5"/>
    <n v="5015112"/>
    <m/>
    <m/>
  </r>
  <r>
    <s v="COUNTY"/>
    <x v="181"/>
    <s v="862350"/>
    <n v="1"/>
    <n v="1"/>
    <x v="10"/>
    <d v="2016-09-30T00:00:00"/>
    <x v="5"/>
    <n v="5016052"/>
    <m/>
    <m/>
  </r>
  <r>
    <s v="COUNTY"/>
    <x v="181"/>
    <s v="862351"/>
    <n v="1"/>
    <n v="1"/>
    <x v="10"/>
    <d v="2016-09-30T00:00:00"/>
    <x v="5"/>
    <n v="5715090"/>
    <m/>
    <m/>
  </r>
  <r>
    <s v="COUNTY"/>
    <x v="181"/>
    <s v="862352"/>
    <n v="1"/>
    <n v="1"/>
    <x v="10"/>
    <d v="2016-09-30T00:00:00"/>
    <x v="5"/>
    <n v="5720080"/>
    <m/>
    <m/>
  </r>
  <r>
    <s v="COUNTY"/>
    <x v="181"/>
    <s v="862353"/>
    <n v="1"/>
    <n v="1"/>
    <x v="10"/>
    <d v="2016-09-30T00:00:00"/>
    <x v="5"/>
    <n v="5726630"/>
    <m/>
    <m/>
  </r>
  <r>
    <s v="COUNTY"/>
    <x v="181"/>
    <s v="862355"/>
    <n v="1"/>
    <n v="1"/>
    <x v="10"/>
    <d v="2016-09-30T00:00:00"/>
    <x v="5"/>
    <n v="5741880"/>
    <m/>
    <m/>
  </r>
  <r>
    <s v="COUNTY"/>
    <x v="181"/>
    <s v="862356"/>
    <n v="1"/>
    <n v="1"/>
    <x v="10"/>
    <d v="2016-09-30T00:00:00"/>
    <x v="5"/>
    <n v="5744170"/>
    <m/>
    <m/>
  </r>
  <r>
    <s v="COUNTY"/>
    <x v="181"/>
    <s v="862357"/>
    <n v="1.4"/>
    <n v="1.4"/>
    <x v="10"/>
    <d v="2016-09-30T00:00:00"/>
    <x v="5"/>
    <n v="5748790"/>
    <m/>
    <m/>
  </r>
  <r>
    <s v="COUNTY"/>
    <x v="181"/>
    <s v="862358"/>
    <n v="1.65"/>
    <n v="1.65"/>
    <x v="10"/>
    <d v="2016-09-30T00:00:00"/>
    <x v="5"/>
    <n v="5759760"/>
    <m/>
    <m/>
  </r>
  <r>
    <s v="COUNTY"/>
    <x v="181"/>
    <s v="862359"/>
    <n v="1"/>
    <n v="1"/>
    <x v="10"/>
    <d v="2016-09-30T00:00:00"/>
    <x v="5"/>
    <n v="5760550"/>
    <m/>
    <m/>
  </r>
  <r>
    <s v="COUNTY"/>
    <x v="181"/>
    <s v="862361"/>
    <n v="1.08"/>
    <n v="1.08"/>
    <x v="10"/>
    <d v="2016-09-30T00:00:00"/>
    <x v="5"/>
    <n v="5767740"/>
    <m/>
    <m/>
  </r>
  <r>
    <s v="COUNTY"/>
    <x v="181"/>
    <s v="862362"/>
    <n v="8.74"/>
    <n v="8.74"/>
    <x v="10"/>
    <d v="2016-09-30T00:00:00"/>
    <x v="5"/>
    <n v="5768280"/>
    <m/>
    <m/>
  </r>
  <r>
    <s v="COUNTY"/>
    <x v="181"/>
    <s v="862363"/>
    <n v="1"/>
    <n v="1"/>
    <x v="10"/>
    <d v="2016-09-30T00:00:00"/>
    <x v="5"/>
    <n v="5773820"/>
    <m/>
    <m/>
  </r>
  <r>
    <s v="COUNTY"/>
    <x v="181"/>
    <s v="862365"/>
    <n v="1"/>
    <n v="1"/>
    <x v="10"/>
    <d v="2016-09-30T00:00:00"/>
    <x v="5"/>
    <n v="5778460"/>
    <m/>
    <m/>
  </r>
  <r>
    <s v="COUNTY"/>
    <x v="181"/>
    <s v="862366"/>
    <n v="1"/>
    <n v="1"/>
    <x v="10"/>
    <d v="2016-09-30T00:00:00"/>
    <x v="5"/>
    <n v="5782940"/>
    <m/>
    <m/>
  </r>
  <r>
    <s v="COUNTY"/>
    <x v="181"/>
    <s v="862367"/>
    <n v="1"/>
    <n v="1"/>
    <x v="10"/>
    <d v="2016-09-30T00:00:00"/>
    <x v="5"/>
    <n v="5783970"/>
    <m/>
    <m/>
  </r>
  <r>
    <s v="COUNTY"/>
    <x v="181"/>
    <s v="862368"/>
    <n v="1"/>
    <n v="1"/>
    <x v="10"/>
    <d v="2016-09-30T00:00:00"/>
    <x v="5"/>
    <n v="5784750"/>
    <m/>
    <m/>
  </r>
  <r>
    <s v="COUNTY"/>
    <x v="181"/>
    <s v="869151"/>
    <n v="-5.62"/>
    <n v="5.62"/>
    <x v="10"/>
    <d v="2016-10-20T00:00:00"/>
    <x v="6"/>
    <n v="5010932"/>
    <m/>
    <m/>
  </r>
  <r>
    <s v="COUNTY"/>
    <x v="181"/>
    <s v="869405"/>
    <n v="-2.02"/>
    <n v="2.02"/>
    <x v="10"/>
    <d v="2016-10-21T00:00:00"/>
    <x v="6"/>
    <n v="5011049"/>
    <m/>
    <m/>
  </r>
  <r>
    <s v="COUNTY"/>
    <x v="181"/>
    <s v="875533"/>
    <n v="1"/>
    <n v="1"/>
    <x v="10"/>
    <d v="2016-10-31T00:00:00"/>
    <x v="6"/>
    <n v="5009754"/>
    <m/>
    <m/>
  </r>
  <r>
    <s v="SpokCity"/>
    <x v="181"/>
    <s v="875534"/>
    <n v="3.27"/>
    <n v="3.27"/>
    <x v="10"/>
    <d v="2016-10-31T00:00:00"/>
    <x v="6"/>
    <n v="5010853"/>
    <m/>
    <m/>
  </r>
  <r>
    <s v="SpokCity"/>
    <x v="181"/>
    <s v="875535"/>
    <n v="5.17"/>
    <n v="5.17"/>
    <x v="10"/>
    <d v="2016-10-31T00:00:00"/>
    <x v="6"/>
    <n v="5010930"/>
    <m/>
    <m/>
  </r>
  <r>
    <s v="COUNTY"/>
    <x v="181"/>
    <s v="875538"/>
    <n v="2.96"/>
    <n v="2.96"/>
    <x v="10"/>
    <d v="2016-10-31T00:00:00"/>
    <x v="6"/>
    <n v="5013643"/>
    <m/>
    <m/>
  </r>
  <r>
    <s v="COUNTY"/>
    <x v="181"/>
    <s v="875542"/>
    <n v="1"/>
    <n v="1"/>
    <x v="10"/>
    <d v="2016-10-31T00:00:00"/>
    <x v="6"/>
    <n v="5702790"/>
    <m/>
    <m/>
  </r>
  <r>
    <s v="COUNTY"/>
    <x v="181"/>
    <s v="875543"/>
    <n v="1.1200000000000001"/>
    <n v="1.1200000000000001"/>
    <x v="10"/>
    <d v="2016-10-31T00:00:00"/>
    <x v="6"/>
    <n v="5722910"/>
    <m/>
    <m/>
  </r>
  <r>
    <s v="COUNTY"/>
    <x v="181"/>
    <s v="875544"/>
    <n v="1"/>
    <n v="1"/>
    <x v="10"/>
    <d v="2016-10-31T00:00:00"/>
    <x v="6"/>
    <n v="5729050"/>
    <m/>
    <m/>
  </r>
  <r>
    <s v="COUNTY"/>
    <x v="181"/>
    <s v="875552"/>
    <n v="1"/>
    <n v="1"/>
    <x v="10"/>
    <d v="2016-10-31T00:00:00"/>
    <x v="6"/>
    <n v="5772030"/>
    <m/>
    <m/>
  </r>
  <r>
    <s v="COUNTY"/>
    <x v="181"/>
    <s v="875554"/>
    <n v="1.06"/>
    <n v="1.06"/>
    <x v="10"/>
    <d v="2016-10-31T00:00:00"/>
    <x v="6"/>
    <n v="5776850"/>
    <m/>
    <m/>
  </r>
  <r>
    <s v="COUNTY"/>
    <x v="181"/>
    <s v="875555"/>
    <n v="1"/>
    <n v="1"/>
    <x v="10"/>
    <d v="2016-10-31T00:00:00"/>
    <x v="6"/>
    <n v="5778330"/>
    <m/>
    <m/>
  </r>
  <r>
    <s v="COUNTY"/>
    <x v="181"/>
    <s v="875556"/>
    <n v="1"/>
    <n v="1"/>
    <x v="10"/>
    <d v="2016-10-31T00:00:00"/>
    <x v="6"/>
    <n v="5782180"/>
    <m/>
    <m/>
  </r>
  <r>
    <s v="COUNTY"/>
    <x v="181"/>
    <s v="875557"/>
    <n v="1.01"/>
    <n v="1.01"/>
    <x v="10"/>
    <d v="2016-10-31T00:00:00"/>
    <x v="6"/>
    <n v="5784110"/>
    <m/>
    <m/>
  </r>
  <r>
    <s v="COUNTY"/>
    <x v="181"/>
    <s v="875559"/>
    <n v="8.24"/>
    <n v="8.24"/>
    <x v="10"/>
    <d v="2016-10-31T00:00:00"/>
    <x v="6"/>
    <n v="5010337"/>
    <m/>
    <m/>
  </r>
  <r>
    <s v="COUNTY"/>
    <x v="181"/>
    <s v="875560"/>
    <n v="7.57"/>
    <n v="7.57"/>
    <x v="10"/>
    <d v="2016-10-31T00:00:00"/>
    <x v="6"/>
    <n v="5010385"/>
    <m/>
    <m/>
  </r>
  <r>
    <s v="SpokCity"/>
    <x v="181"/>
    <s v="875561"/>
    <n v="1.97"/>
    <n v="1.97"/>
    <x v="10"/>
    <d v="2016-10-31T00:00:00"/>
    <x v="6"/>
    <n v="5010445"/>
    <m/>
    <m/>
  </r>
  <r>
    <s v="COUNTY"/>
    <x v="181"/>
    <s v="875562"/>
    <n v="1"/>
    <n v="1"/>
    <x v="10"/>
    <d v="2016-10-31T00:00:00"/>
    <x v="6"/>
    <n v="5010458"/>
    <m/>
    <m/>
  </r>
  <r>
    <s v="SpokCity"/>
    <x v="181"/>
    <s v="875563"/>
    <n v="1.06"/>
    <n v="1.06"/>
    <x v="10"/>
    <d v="2016-10-31T00:00:00"/>
    <x v="6"/>
    <n v="5010461"/>
    <m/>
    <m/>
  </r>
  <r>
    <s v="COUNTY"/>
    <x v="181"/>
    <s v="875564"/>
    <n v="4.21"/>
    <n v="4.21"/>
    <x v="10"/>
    <d v="2016-10-31T00:00:00"/>
    <x v="6"/>
    <n v="5010502"/>
    <m/>
    <m/>
  </r>
  <r>
    <s v="COUNTY"/>
    <x v="181"/>
    <s v="875565"/>
    <n v="1.61"/>
    <n v="1.61"/>
    <x v="10"/>
    <d v="2016-10-31T00:00:00"/>
    <x v="6"/>
    <n v="5010568"/>
    <m/>
    <m/>
  </r>
  <r>
    <s v="COUNTY"/>
    <x v="181"/>
    <s v="875566"/>
    <n v="1"/>
    <n v="1"/>
    <x v="10"/>
    <d v="2016-10-31T00:00:00"/>
    <x v="6"/>
    <n v="5010734"/>
    <m/>
    <m/>
  </r>
  <r>
    <s v="SpokCity"/>
    <x v="181"/>
    <s v="875567"/>
    <n v="1.75"/>
    <n v="1.75"/>
    <x v="10"/>
    <d v="2016-10-31T00:00:00"/>
    <x v="6"/>
    <n v="5010807"/>
    <m/>
    <m/>
  </r>
  <r>
    <s v="COUNTY"/>
    <x v="181"/>
    <s v="875571"/>
    <n v="1"/>
    <n v="1"/>
    <x v="10"/>
    <d v="2016-10-31T00:00:00"/>
    <x v="6"/>
    <n v="5016258"/>
    <m/>
    <m/>
  </r>
  <r>
    <s v="COUNTY"/>
    <x v="181"/>
    <s v="875572"/>
    <n v="1"/>
    <n v="1"/>
    <x v="10"/>
    <d v="2016-10-31T00:00:00"/>
    <x v="6"/>
    <n v="5715090"/>
    <m/>
    <m/>
  </r>
  <r>
    <s v="COUNTY"/>
    <x v="181"/>
    <s v="875573"/>
    <n v="1.56"/>
    <n v="1.56"/>
    <x v="10"/>
    <d v="2016-10-31T00:00:00"/>
    <x v="6"/>
    <n v="5721640"/>
    <m/>
    <m/>
  </r>
  <r>
    <s v="COUNTY"/>
    <x v="181"/>
    <s v="875576"/>
    <n v="1"/>
    <n v="1"/>
    <x v="10"/>
    <d v="2016-10-31T00:00:00"/>
    <x v="6"/>
    <n v="5726680"/>
    <m/>
    <m/>
  </r>
  <r>
    <s v="COUNTY"/>
    <x v="181"/>
    <s v="875577"/>
    <n v="1"/>
    <n v="1"/>
    <x v="10"/>
    <d v="2016-10-31T00:00:00"/>
    <x v="6"/>
    <n v="5727390"/>
    <m/>
    <m/>
  </r>
  <r>
    <s v="COUNTY"/>
    <x v="181"/>
    <s v="875578"/>
    <n v="1.56"/>
    <n v="1.56"/>
    <x v="10"/>
    <d v="2016-10-31T00:00:00"/>
    <x v="6"/>
    <n v="5732950"/>
    <m/>
    <m/>
  </r>
  <r>
    <s v="COUNTY"/>
    <x v="181"/>
    <s v="875579"/>
    <n v="1"/>
    <n v="1"/>
    <x v="10"/>
    <d v="2016-10-31T00:00:00"/>
    <x v="6"/>
    <n v="5739270"/>
    <m/>
    <m/>
  </r>
  <r>
    <s v="COUNTY"/>
    <x v="181"/>
    <s v="875580"/>
    <n v="1"/>
    <n v="1"/>
    <x v="10"/>
    <d v="2016-10-31T00:00:00"/>
    <x v="6"/>
    <n v="5743840"/>
    <m/>
    <m/>
  </r>
  <r>
    <s v="COUNTY"/>
    <x v="181"/>
    <s v="875581"/>
    <n v="1"/>
    <n v="1"/>
    <x v="10"/>
    <d v="2016-10-31T00:00:00"/>
    <x v="6"/>
    <n v="5744570"/>
    <m/>
    <m/>
  </r>
  <r>
    <s v="COUNTY"/>
    <x v="181"/>
    <s v="875583"/>
    <n v="5.84"/>
    <n v="5.84"/>
    <x v="10"/>
    <d v="2016-10-31T00:00:00"/>
    <x v="6"/>
    <n v="5757130"/>
    <m/>
    <m/>
  </r>
  <r>
    <s v="COUNTY"/>
    <x v="181"/>
    <s v="875586"/>
    <n v="1"/>
    <n v="1"/>
    <x v="10"/>
    <d v="2016-10-31T00:00:00"/>
    <x v="6"/>
    <n v="5768280"/>
    <m/>
    <m/>
  </r>
  <r>
    <s v="COUNTY"/>
    <x v="181"/>
    <s v="875588"/>
    <n v="1"/>
    <n v="1"/>
    <x v="10"/>
    <d v="2016-10-31T00:00:00"/>
    <x v="6"/>
    <n v="5773450"/>
    <m/>
    <m/>
  </r>
  <r>
    <s v="COUNTY"/>
    <x v="181"/>
    <s v="875591"/>
    <n v="1.95"/>
    <n v="1.95"/>
    <x v="10"/>
    <d v="2016-10-31T00:00:00"/>
    <x v="6"/>
    <n v="5780890"/>
    <m/>
    <m/>
  </r>
  <r>
    <s v="COUNTY"/>
    <x v="181"/>
    <s v="875592"/>
    <n v="8.9499999999999993"/>
    <n v="8.9499999999999993"/>
    <x v="10"/>
    <d v="2016-10-31T00:00:00"/>
    <x v="6"/>
    <n v="5781160"/>
    <m/>
    <m/>
  </r>
  <r>
    <s v="COUNTY"/>
    <x v="181"/>
    <s v="875593"/>
    <n v="2.09"/>
    <n v="2.09"/>
    <x v="10"/>
    <d v="2016-10-31T00:00:00"/>
    <x v="6"/>
    <n v="5784750"/>
    <m/>
    <m/>
  </r>
  <r>
    <s v="COUNTY"/>
    <x v="181"/>
    <s v="875594"/>
    <n v="4.26"/>
    <n v="4.26"/>
    <x v="10"/>
    <d v="2016-10-31T00:00:00"/>
    <x v="6"/>
    <n v="5785470"/>
    <m/>
    <m/>
  </r>
  <r>
    <s v="COUNTY"/>
    <x v="181"/>
    <s v="875595"/>
    <n v="1.01"/>
    <n v="1.01"/>
    <x v="10"/>
    <d v="2016-10-31T00:00:00"/>
    <x v="6"/>
    <n v="5006975"/>
    <m/>
    <m/>
  </r>
  <r>
    <s v="COUNTY"/>
    <x v="181"/>
    <s v="875596"/>
    <n v="1"/>
    <n v="1"/>
    <x v="10"/>
    <d v="2016-10-31T00:00:00"/>
    <x v="6"/>
    <n v="5010897"/>
    <m/>
    <m/>
  </r>
  <r>
    <s v="COUNTY"/>
    <x v="181"/>
    <s v="875597"/>
    <n v="1.56"/>
    <n v="1.56"/>
    <x v="10"/>
    <d v="2016-10-31T00:00:00"/>
    <x v="6"/>
    <n v="5011011"/>
    <m/>
    <m/>
  </r>
  <r>
    <s v="COUNTY"/>
    <x v="181"/>
    <s v="875600"/>
    <n v="9.98"/>
    <n v="9.98"/>
    <x v="10"/>
    <d v="2016-10-31T00:00:00"/>
    <x v="6"/>
    <n v="5011604"/>
    <m/>
    <m/>
  </r>
  <r>
    <s v="COUNTY"/>
    <x v="181"/>
    <s v="875601"/>
    <n v="1"/>
    <n v="1"/>
    <x v="10"/>
    <d v="2016-10-31T00:00:00"/>
    <x v="6"/>
    <n v="5013489"/>
    <m/>
    <m/>
  </r>
  <r>
    <s v="COUNTY"/>
    <x v="181"/>
    <s v="875602"/>
    <n v="1"/>
    <n v="1"/>
    <x v="10"/>
    <d v="2016-10-31T00:00:00"/>
    <x v="6"/>
    <n v="5014001"/>
    <m/>
    <m/>
  </r>
  <r>
    <s v="AWH"/>
    <x v="181"/>
    <s v="875604"/>
    <n v="4.41"/>
    <n v="4.41"/>
    <x v="10"/>
    <d v="2016-10-31T00:00:00"/>
    <x v="6"/>
    <n v="5014569"/>
    <m/>
    <m/>
  </r>
  <r>
    <s v="COUNTY"/>
    <x v="181"/>
    <s v="875606"/>
    <n v="1"/>
    <n v="1"/>
    <x v="10"/>
    <d v="2016-10-31T00:00:00"/>
    <x v="6"/>
    <n v="5719670"/>
    <m/>
    <m/>
  </r>
  <r>
    <s v="COUNTY"/>
    <x v="181"/>
    <s v="875607"/>
    <n v="1"/>
    <n v="1"/>
    <x v="10"/>
    <d v="2016-10-31T00:00:00"/>
    <x v="6"/>
    <n v="5723930"/>
    <m/>
    <m/>
  </r>
  <r>
    <s v="COUNTY"/>
    <x v="181"/>
    <s v="875608"/>
    <n v="1.56"/>
    <n v="1.56"/>
    <x v="10"/>
    <d v="2016-10-31T00:00:00"/>
    <x v="6"/>
    <n v="5741740"/>
    <m/>
    <m/>
  </r>
  <r>
    <s v="COUNTY"/>
    <x v="181"/>
    <s v="875609"/>
    <n v="1"/>
    <n v="1"/>
    <x v="10"/>
    <d v="2016-10-31T00:00:00"/>
    <x v="6"/>
    <n v="5748430"/>
    <m/>
    <m/>
  </r>
  <r>
    <s v="COUNTY"/>
    <x v="181"/>
    <s v="875611"/>
    <n v="1"/>
    <n v="1"/>
    <x v="10"/>
    <d v="2016-10-31T00:00:00"/>
    <x v="6"/>
    <n v="5770880"/>
    <m/>
    <m/>
  </r>
  <r>
    <s v="COUNTY"/>
    <x v="181"/>
    <s v="875612"/>
    <n v="1"/>
    <n v="1"/>
    <x v="10"/>
    <d v="2016-10-31T00:00:00"/>
    <x v="6"/>
    <n v="5771160"/>
    <m/>
    <m/>
  </r>
  <r>
    <s v="COUNTY"/>
    <x v="181"/>
    <s v="875613"/>
    <n v="1"/>
    <n v="1"/>
    <x v="10"/>
    <d v="2016-10-31T00:00:00"/>
    <x v="6"/>
    <n v="5771930"/>
    <m/>
    <m/>
  </r>
  <r>
    <s v="COUNTY"/>
    <x v="181"/>
    <s v="875615"/>
    <n v="2.9"/>
    <n v="2.9"/>
    <x v="10"/>
    <d v="2016-10-31T00:00:00"/>
    <x v="6"/>
    <n v="5776830"/>
    <m/>
    <m/>
  </r>
  <r>
    <s v="COUNTY"/>
    <x v="181"/>
    <s v="875617"/>
    <n v="2.1"/>
    <n v="2.1"/>
    <x v="10"/>
    <d v="2016-10-31T00:00:00"/>
    <x v="6"/>
    <n v="5782140"/>
    <m/>
    <m/>
  </r>
  <r>
    <s v="COUNTY"/>
    <x v="181"/>
    <s v="875618"/>
    <n v="1"/>
    <n v="1"/>
    <x v="10"/>
    <d v="2016-10-31T00:00:00"/>
    <x v="6"/>
    <n v="5782940"/>
    <m/>
    <m/>
  </r>
  <r>
    <s v="COUNTY"/>
    <x v="181"/>
    <s v="875620"/>
    <n v="3.95"/>
    <n v="3.95"/>
    <x v="10"/>
    <d v="2016-10-31T00:00:00"/>
    <x v="6"/>
    <n v="5784200"/>
    <m/>
    <m/>
  </r>
  <r>
    <s v="COUNTY"/>
    <x v="181"/>
    <s v="875621"/>
    <n v="1"/>
    <n v="1"/>
    <x v="10"/>
    <d v="2016-10-31T00:00:00"/>
    <x v="6"/>
    <n v="5784330"/>
    <m/>
    <m/>
  </r>
  <r>
    <s v="COUNTY"/>
    <x v="181"/>
    <s v="875622"/>
    <n v="1"/>
    <n v="1"/>
    <x v="10"/>
    <d v="2016-10-31T00:00:00"/>
    <x v="6"/>
    <n v="5784470"/>
    <m/>
    <m/>
  </r>
  <r>
    <s v="COUNTY"/>
    <x v="181"/>
    <s v="875623"/>
    <n v="1.72"/>
    <n v="1.72"/>
    <x v="10"/>
    <d v="2016-10-31T00:00:00"/>
    <x v="6"/>
    <n v="5010361"/>
    <m/>
    <m/>
  </r>
  <r>
    <s v="COUNTY"/>
    <x v="181"/>
    <s v="875624"/>
    <n v="1.53"/>
    <n v="1.53"/>
    <x v="10"/>
    <d v="2016-10-31T00:00:00"/>
    <x v="6"/>
    <n v="5010427"/>
    <m/>
    <m/>
  </r>
  <r>
    <s v="COUNTY"/>
    <x v="181"/>
    <s v="875625"/>
    <n v="1"/>
    <n v="1"/>
    <x v="10"/>
    <d v="2016-10-31T00:00:00"/>
    <x v="6"/>
    <n v="5010447"/>
    <m/>
    <m/>
  </r>
  <r>
    <s v="COUNTY"/>
    <x v="181"/>
    <s v="875626"/>
    <n v="1"/>
    <n v="1"/>
    <x v="10"/>
    <d v="2016-10-31T00:00:00"/>
    <x v="6"/>
    <n v="5010460"/>
    <m/>
    <m/>
  </r>
  <r>
    <s v="SpokCity"/>
    <x v="181"/>
    <s v="875627"/>
    <n v="1.59"/>
    <n v="1.59"/>
    <x v="10"/>
    <d v="2016-10-31T00:00:00"/>
    <x v="6"/>
    <n v="5010486"/>
    <m/>
    <m/>
  </r>
  <r>
    <s v="SpokCity"/>
    <x v="181"/>
    <s v="875628"/>
    <n v="1"/>
    <n v="1"/>
    <x v="10"/>
    <d v="2016-10-31T00:00:00"/>
    <x v="6"/>
    <n v="5010512"/>
    <m/>
    <m/>
  </r>
  <r>
    <s v="COUNTY"/>
    <x v="181"/>
    <s v="875629"/>
    <n v="1"/>
    <n v="1"/>
    <x v="10"/>
    <d v="2016-10-31T00:00:00"/>
    <x v="6"/>
    <n v="5010695"/>
    <m/>
    <m/>
  </r>
  <r>
    <s v="COUNTY"/>
    <x v="181"/>
    <s v="875631"/>
    <n v="3.44"/>
    <n v="3.44"/>
    <x v="10"/>
    <d v="2016-10-31T00:00:00"/>
    <x v="6"/>
    <n v="5011870"/>
    <m/>
    <m/>
  </r>
  <r>
    <s v="COUNTY"/>
    <x v="181"/>
    <s v="875632"/>
    <n v="3.47"/>
    <n v="3.47"/>
    <x v="10"/>
    <d v="2016-10-31T00:00:00"/>
    <x v="6"/>
    <n v="5014843"/>
    <m/>
    <m/>
  </r>
  <r>
    <s v="COUNTY"/>
    <x v="181"/>
    <s v="875635"/>
    <n v="5.45"/>
    <n v="5.45"/>
    <x v="10"/>
    <d v="2016-10-31T00:00:00"/>
    <x v="6"/>
    <n v="5716330"/>
    <m/>
    <m/>
  </r>
  <r>
    <s v="COUNTY"/>
    <x v="181"/>
    <s v="875637"/>
    <n v="2.63"/>
    <n v="2.63"/>
    <x v="10"/>
    <d v="2016-10-31T00:00:00"/>
    <x v="6"/>
    <n v="5725670"/>
    <m/>
    <m/>
  </r>
  <r>
    <s v="COUNTY"/>
    <x v="181"/>
    <s v="875639"/>
    <n v="1"/>
    <n v="1"/>
    <x v="10"/>
    <d v="2016-10-31T00:00:00"/>
    <x v="6"/>
    <n v="5727620"/>
    <m/>
    <m/>
  </r>
  <r>
    <s v="COUNTY"/>
    <x v="181"/>
    <s v="875640"/>
    <n v="2"/>
    <n v="2"/>
    <x v="10"/>
    <d v="2016-10-31T00:00:00"/>
    <x v="6"/>
    <n v="5739200"/>
    <m/>
    <m/>
  </r>
  <r>
    <s v="COUNTY"/>
    <x v="181"/>
    <s v="875641"/>
    <n v="1.93"/>
    <n v="1.93"/>
    <x v="10"/>
    <d v="2016-10-31T00:00:00"/>
    <x v="6"/>
    <n v="5744080"/>
    <m/>
    <m/>
  </r>
  <r>
    <s v="AWH"/>
    <x v="181"/>
    <s v="875642"/>
    <n v="1"/>
    <n v="1"/>
    <x v="10"/>
    <d v="2016-10-31T00:00:00"/>
    <x v="6"/>
    <n v="5755740"/>
    <m/>
    <m/>
  </r>
  <r>
    <s v="COUNTY"/>
    <x v="181"/>
    <s v="875643"/>
    <n v="2.38"/>
    <n v="2.38"/>
    <x v="10"/>
    <d v="2016-10-31T00:00:00"/>
    <x v="6"/>
    <n v="5756150"/>
    <m/>
    <m/>
  </r>
  <r>
    <s v="COUNTY"/>
    <x v="181"/>
    <s v="875645"/>
    <n v="1"/>
    <n v="1"/>
    <x v="10"/>
    <d v="2016-10-31T00:00:00"/>
    <x v="6"/>
    <n v="5767870"/>
    <m/>
    <m/>
  </r>
  <r>
    <s v="COUNTY"/>
    <x v="181"/>
    <s v="875646"/>
    <n v="1.88"/>
    <n v="1.88"/>
    <x v="10"/>
    <d v="2016-10-31T00:00:00"/>
    <x v="6"/>
    <n v="5774030"/>
    <m/>
    <m/>
  </r>
  <r>
    <s v="COUNTY"/>
    <x v="181"/>
    <s v="875647"/>
    <n v="1"/>
    <n v="1"/>
    <x v="10"/>
    <d v="2016-10-31T00:00:00"/>
    <x v="6"/>
    <n v="5774770"/>
    <m/>
    <m/>
  </r>
  <r>
    <s v="COUNTY"/>
    <x v="181"/>
    <s v="875648"/>
    <n v="1"/>
    <n v="1"/>
    <x v="10"/>
    <d v="2016-10-31T00:00:00"/>
    <x v="6"/>
    <n v="5781040"/>
    <m/>
    <m/>
  </r>
  <r>
    <s v="COUNTY"/>
    <x v="181"/>
    <s v="875649"/>
    <n v="1"/>
    <n v="1"/>
    <x v="10"/>
    <d v="2016-10-31T00:00:00"/>
    <x v="6"/>
    <n v="5781280"/>
    <m/>
    <m/>
  </r>
  <r>
    <s v="COUNTY"/>
    <x v="181"/>
    <s v="875650"/>
    <n v="1"/>
    <n v="1"/>
    <x v="10"/>
    <d v="2016-10-31T00:00:00"/>
    <x v="6"/>
    <n v="5785450"/>
    <m/>
    <m/>
  </r>
  <r>
    <s v="COUNTY"/>
    <x v="181"/>
    <s v="875651"/>
    <n v="6.06"/>
    <n v="6.06"/>
    <x v="10"/>
    <d v="2016-10-31T00:00:00"/>
    <x v="6"/>
    <n v="5785770"/>
    <m/>
    <m/>
  </r>
  <r>
    <s v="COUNTY"/>
    <x v="181"/>
    <s v="889361"/>
    <n v="1"/>
    <n v="1"/>
    <x v="10"/>
    <d v="2016-11-30T00:00:00"/>
    <x v="7"/>
    <n v="5006276"/>
    <m/>
    <m/>
  </r>
  <r>
    <s v="COUNTY"/>
    <x v="181"/>
    <s v="889362"/>
    <n v="1"/>
    <n v="1"/>
    <x v="10"/>
    <d v="2016-11-30T00:00:00"/>
    <x v="7"/>
    <n v="5009750"/>
    <m/>
    <m/>
  </r>
  <r>
    <s v="COUNTY"/>
    <x v="181"/>
    <s v="889363"/>
    <n v="1"/>
    <n v="1"/>
    <x v="10"/>
    <d v="2016-11-30T00:00:00"/>
    <x v="7"/>
    <n v="5010361"/>
    <m/>
    <m/>
  </r>
  <r>
    <s v="COUNTY"/>
    <x v="181"/>
    <s v="889364"/>
    <n v="3.44"/>
    <n v="3.44"/>
    <x v="10"/>
    <d v="2016-11-30T00:00:00"/>
    <x v="7"/>
    <n v="5010443"/>
    <m/>
    <m/>
  </r>
  <r>
    <s v="COUNTY"/>
    <x v="181"/>
    <s v="889365"/>
    <n v="1"/>
    <n v="1"/>
    <x v="10"/>
    <d v="2016-11-30T00:00:00"/>
    <x v="7"/>
    <n v="5010463"/>
    <m/>
    <m/>
  </r>
  <r>
    <s v="SpokCity"/>
    <x v="181"/>
    <s v="889366"/>
    <n v="4.3"/>
    <n v="4.3"/>
    <x v="10"/>
    <d v="2016-11-30T00:00:00"/>
    <x v="7"/>
    <n v="5010496"/>
    <m/>
    <m/>
  </r>
  <r>
    <s v="COUNTY"/>
    <x v="181"/>
    <s v="889367"/>
    <n v="1"/>
    <n v="1"/>
    <x v="10"/>
    <d v="2016-11-30T00:00:00"/>
    <x v="7"/>
    <n v="5010510"/>
    <m/>
    <m/>
  </r>
  <r>
    <s v="COUNTY"/>
    <x v="181"/>
    <s v="889368"/>
    <n v="1.63"/>
    <n v="1.63"/>
    <x v="10"/>
    <d v="2016-11-30T00:00:00"/>
    <x v="7"/>
    <n v="5010568"/>
    <m/>
    <m/>
  </r>
  <r>
    <s v="COUNTY"/>
    <x v="181"/>
    <s v="889369"/>
    <n v="1"/>
    <n v="1"/>
    <x v="10"/>
    <d v="2016-11-30T00:00:00"/>
    <x v="7"/>
    <n v="5010620"/>
    <m/>
    <m/>
  </r>
  <r>
    <s v="COUNTY"/>
    <x v="181"/>
    <s v="889370"/>
    <n v="1"/>
    <n v="1"/>
    <x v="10"/>
    <d v="2016-11-30T00:00:00"/>
    <x v="7"/>
    <n v="5011818"/>
    <m/>
    <m/>
  </r>
  <r>
    <s v="COUNTY"/>
    <x v="181"/>
    <s v="889375"/>
    <n v="4.2300000000000004"/>
    <n v="4.2300000000000004"/>
    <x v="10"/>
    <d v="2016-11-30T00:00:00"/>
    <x v="7"/>
    <n v="5702500"/>
    <m/>
    <m/>
  </r>
  <r>
    <s v="COUNTY"/>
    <x v="181"/>
    <s v="889376"/>
    <n v="1"/>
    <n v="1"/>
    <x v="10"/>
    <d v="2016-11-30T00:00:00"/>
    <x v="7"/>
    <n v="5707710"/>
    <m/>
    <m/>
  </r>
  <r>
    <s v="COUNTY"/>
    <x v="181"/>
    <s v="889377"/>
    <n v="1"/>
    <n v="1"/>
    <x v="10"/>
    <d v="2016-11-30T00:00:00"/>
    <x v="7"/>
    <n v="5709930"/>
    <m/>
    <m/>
  </r>
  <r>
    <s v="COUNTY"/>
    <x v="181"/>
    <s v="889378"/>
    <n v="1.56"/>
    <n v="1.56"/>
    <x v="10"/>
    <d v="2016-11-30T00:00:00"/>
    <x v="7"/>
    <n v="5715540"/>
    <m/>
    <m/>
  </r>
  <r>
    <s v="COUNTY"/>
    <x v="181"/>
    <s v="889380"/>
    <n v="1"/>
    <n v="1"/>
    <x v="10"/>
    <d v="2016-11-30T00:00:00"/>
    <x v="7"/>
    <n v="5732870"/>
    <m/>
    <m/>
  </r>
  <r>
    <s v="COUNTY"/>
    <x v="181"/>
    <s v="889381"/>
    <n v="2.4500000000000002"/>
    <n v="2.4500000000000002"/>
    <x v="10"/>
    <d v="2016-11-30T00:00:00"/>
    <x v="7"/>
    <n v="5733560"/>
    <m/>
    <m/>
  </r>
  <r>
    <s v="COUNTY"/>
    <x v="181"/>
    <s v="889382"/>
    <n v="1"/>
    <n v="1"/>
    <x v="10"/>
    <d v="2016-11-30T00:00:00"/>
    <x v="7"/>
    <n v="5738220"/>
    <m/>
    <m/>
  </r>
  <r>
    <s v="COUNTY"/>
    <x v="181"/>
    <s v="889383"/>
    <n v="1.04"/>
    <n v="1.04"/>
    <x v="10"/>
    <d v="2016-11-30T00:00:00"/>
    <x v="7"/>
    <n v="5742680"/>
    <m/>
    <m/>
  </r>
  <r>
    <s v="COUNTY"/>
    <x v="181"/>
    <s v="889384"/>
    <n v="1.71"/>
    <n v="1.71"/>
    <x v="10"/>
    <d v="2016-11-30T00:00:00"/>
    <x v="7"/>
    <n v="5748430"/>
    <m/>
    <m/>
  </r>
  <r>
    <s v="COUNTY"/>
    <x v="181"/>
    <s v="889385"/>
    <n v="1"/>
    <n v="1"/>
    <x v="10"/>
    <d v="2016-11-30T00:00:00"/>
    <x v="7"/>
    <n v="5759400"/>
    <m/>
    <m/>
  </r>
  <r>
    <s v="COUNTY"/>
    <x v="181"/>
    <s v="889386"/>
    <n v="1"/>
    <n v="1"/>
    <x v="10"/>
    <d v="2016-11-30T00:00:00"/>
    <x v="7"/>
    <n v="5764010"/>
    <m/>
    <m/>
  </r>
  <r>
    <s v="COUNTY"/>
    <x v="181"/>
    <s v="889389"/>
    <n v="1"/>
    <n v="1"/>
    <x v="10"/>
    <d v="2016-11-30T00:00:00"/>
    <x v="7"/>
    <n v="5770880"/>
    <m/>
    <m/>
  </r>
  <r>
    <s v="COUNTY"/>
    <x v="181"/>
    <s v="889390"/>
    <n v="1"/>
    <n v="1"/>
    <x v="10"/>
    <d v="2016-11-30T00:00:00"/>
    <x v="7"/>
    <n v="5771160"/>
    <m/>
    <m/>
  </r>
  <r>
    <s v="COUNTY"/>
    <x v="181"/>
    <s v="889391"/>
    <n v="1.84"/>
    <n v="1.84"/>
    <x v="10"/>
    <d v="2016-11-30T00:00:00"/>
    <x v="7"/>
    <n v="5775740"/>
    <m/>
    <m/>
  </r>
  <r>
    <s v="COUNTY"/>
    <x v="181"/>
    <s v="889392"/>
    <n v="1"/>
    <n v="1"/>
    <x v="10"/>
    <d v="2016-11-30T00:00:00"/>
    <x v="7"/>
    <n v="5776850"/>
    <m/>
    <m/>
  </r>
  <r>
    <s v="COUNTY"/>
    <x v="181"/>
    <s v="889393"/>
    <n v="11.85"/>
    <n v="11.85"/>
    <x v="10"/>
    <d v="2016-11-30T00:00:00"/>
    <x v="7"/>
    <n v="5781160"/>
    <m/>
    <m/>
  </r>
  <r>
    <s v="COUNTY"/>
    <x v="181"/>
    <s v="889394"/>
    <n v="1"/>
    <n v="1"/>
    <x v="10"/>
    <d v="2016-11-30T00:00:00"/>
    <x v="7"/>
    <n v="5782170"/>
    <m/>
    <m/>
  </r>
  <r>
    <s v="COUNTY"/>
    <x v="181"/>
    <s v="889395"/>
    <n v="1.07"/>
    <n v="1.07"/>
    <x v="10"/>
    <d v="2016-11-30T00:00:00"/>
    <x v="7"/>
    <n v="5782940"/>
    <m/>
    <m/>
  </r>
  <r>
    <s v="COUNTY"/>
    <x v="181"/>
    <s v="889396"/>
    <n v="1.67"/>
    <n v="1.67"/>
    <x v="10"/>
    <d v="2016-11-30T00:00:00"/>
    <x v="7"/>
    <n v="5787100"/>
    <m/>
    <m/>
  </r>
  <r>
    <s v="COUNTY"/>
    <x v="181"/>
    <s v="889399"/>
    <n v="1"/>
    <n v="1"/>
    <x v="10"/>
    <d v="2016-11-30T00:00:00"/>
    <x v="7"/>
    <n v="5001204"/>
    <m/>
    <m/>
  </r>
  <r>
    <s v="COUNTY"/>
    <x v="181"/>
    <s v="889400"/>
    <n v="1"/>
    <n v="1"/>
    <x v="10"/>
    <d v="2016-11-30T00:00:00"/>
    <x v="7"/>
    <n v="5004421"/>
    <m/>
    <m/>
  </r>
  <r>
    <s v="SpokCity"/>
    <x v="181"/>
    <s v="889402"/>
    <n v="1.04"/>
    <n v="1.04"/>
    <x v="10"/>
    <d v="2016-11-30T00:00:00"/>
    <x v="7"/>
    <n v="5010748"/>
    <m/>
    <m/>
  </r>
  <r>
    <s v="COUNTY"/>
    <x v="181"/>
    <s v="889403"/>
    <n v="1"/>
    <n v="1"/>
    <x v="10"/>
    <d v="2016-11-30T00:00:00"/>
    <x v="7"/>
    <n v="5010779"/>
    <m/>
    <m/>
  </r>
  <r>
    <s v="COUNTY"/>
    <x v="181"/>
    <s v="889404"/>
    <n v="1"/>
    <n v="1"/>
    <x v="10"/>
    <d v="2016-11-30T00:00:00"/>
    <x v="7"/>
    <n v="5010811"/>
    <m/>
    <m/>
  </r>
  <r>
    <s v="COUNTY"/>
    <x v="181"/>
    <s v="889405"/>
    <n v="2.69"/>
    <n v="2.69"/>
    <x v="10"/>
    <d v="2016-11-30T00:00:00"/>
    <x v="7"/>
    <n v="5010845"/>
    <m/>
    <m/>
  </r>
  <r>
    <s v="COUNTY"/>
    <x v="181"/>
    <s v="889406"/>
    <n v="1"/>
    <n v="1"/>
    <x v="10"/>
    <d v="2016-11-30T00:00:00"/>
    <x v="7"/>
    <n v="5010940"/>
    <m/>
    <m/>
  </r>
  <r>
    <s v="COUNTY"/>
    <x v="181"/>
    <s v="889409"/>
    <n v="6.54"/>
    <n v="6.54"/>
    <x v="10"/>
    <d v="2016-11-30T00:00:00"/>
    <x v="7"/>
    <n v="5011584"/>
    <m/>
    <m/>
  </r>
  <r>
    <s v="COUNTY"/>
    <x v="181"/>
    <s v="889410"/>
    <n v="2.96"/>
    <n v="2.96"/>
    <x v="10"/>
    <d v="2016-11-30T00:00:00"/>
    <x v="7"/>
    <n v="5013643"/>
    <m/>
    <m/>
  </r>
  <r>
    <s v="COUNTY"/>
    <x v="181"/>
    <s v="889412"/>
    <n v="6.96"/>
    <n v="6.96"/>
    <x v="10"/>
    <d v="2016-11-30T00:00:00"/>
    <x v="7"/>
    <n v="5716330"/>
    <m/>
    <m/>
  </r>
  <r>
    <s v="COUNTY"/>
    <x v="181"/>
    <s v="889413"/>
    <n v="1"/>
    <n v="1"/>
    <x v="10"/>
    <d v="2016-11-30T00:00:00"/>
    <x v="7"/>
    <n v="5728790"/>
    <m/>
    <m/>
  </r>
  <r>
    <s v="COUNTY"/>
    <x v="181"/>
    <s v="889414"/>
    <n v="2.48"/>
    <n v="2.48"/>
    <x v="10"/>
    <d v="2016-11-30T00:00:00"/>
    <x v="7"/>
    <n v="5735060"/>
    <m/>
    <m/>
  </r>
  <r>
    <s v="COUNTY"/>
    <x v="181"/>
    <s v="889415"/>
    <n v="1"/>
    <n v="1"/>
    <x v="10"/>
    <d v="2016-11-30T00:00:00"/>
    <x v="7"/>
    <n v="5739850"/>
    <m/>
    <m/>
  </r>
  <r>
    <s v="COUNTY"/>
    <x v="181"/>
    <s v="889416"/>
    <n v="1"/>
    <n v="1"/>
    <x v="10"/>
    <d v="2016-11-30T00:00:00"/>
    <x v="7"/>
    <n v="5741980"/>
    <m/>
    <m/>
  </r>
  <r>
    <s v="COUNTY"/>
    <x v="181"/>
    <s v="889418"/>
    <n v="9.17"/>
    <n v="9.17"/>
    <x v="10"/>
    <d v="2016-11-30T00:00:00"/>
    <x v="7"/>
    <n v="5757130"/>
    <m/>
    <m/>
  </r>
  <r>
    <s v="COUNTY"/>
    <x v="181"/>
    <s v="889420"/>
    <n v="1"/>
    <n v="1"/>
    <x v="10"/>
    <d v="2016-11-30T00:00:00"/>
    <x v="7"/>
    <n v="5762450"/>
    <m/>
    <m/>
  </r>
  <r>
    <s v="COUNTY"/>
    <x v="181"/>
    <s v="889421"/>
    <n v="1.77"/>
    <n v="1.77"/>
    <x v="10"/>
    <d v="2016-11-30T00:00:00"/>
    <x v="7"/>
    <n v="5768030"/>
    <m/>
    <m/>
  </r>
  <r>
    <s v="COUNTY"/>
    <x v="181"/>
    <s v="889422"/>
    <n v="1"/>
    <n v="1"/>
    <x v="10"/>
    <d v="2016-11-30T00:00:00"/>
    <x v="7"/>
    <n v="5769410"/>
    <m/>
    <m/>
  </r>
  <r>
    <s v="COUNTY"/>
    <x v="181"/>
    <s v="889423"/>
    <n v="1"/>
    <n v="1"/>
    <x v="10"/>
    <d v="2016-11-30T00:00:00"/>
    <x v="7"/>
    <n v="5780110"/>
    <m/>
    <m/>
  </r>
  <r>
    <s v="COUNTY"/>
    <x v="181"/>
    <s v="889424"/>
    <n v="1"/>
    <n v="1"/>
    <x v="10"/>
    <d v="2016-11-30T00:00:00"/>
    <x v="7"/>
    <n v="5783880"/>
    <m/>
    <m/>
  </r>
  <r>
    <s v="COUNTY"/>
    <x v="181"/>
    <s v="889425"/>
    <n v="1"/>
    <n v="1"/>
    <x v="10"/>
    <d v="2016-11-30T00:00:00"/>
    <x v="7"/>
    <n v="5783970"/>
    <m/>
    <m/>
  </r>
  <r>
    <s v="COUNTY"/>
    <x v="181"/>
    <s v="889426"/>
    <n v="1.83"/>
    <n v="1.83"/>
    <x v="10"/>
    <d v="2016-11-30T00:00:00"/>
    <x v="7"/>
    <n v="5784970"/>
    <m/>
    <m/>
  </r>
  <r>
    <s v="COUNTY"/>
    <x v="181"/>
    <s v="889427"/>
    <n v="17.04"/>
    <n v="17.04"/>
    <x v="10"/>
    <d v="2016-11-30T00:00:00"/>
    <x v="7"/>
    <n v="5785770"/>
    <m/>
    <m/>
  </r>
  <r>
    <s v="COUNTY"/>
    <x v="181"/>
    <s v="889428"/>
    <n v="1"/>
    <n v="1"/>
    <x v="10"/>
    <d v="2016-11-30T00:00:00"/>
    <x v="7"/>
    <n v="5786390"/>
    <m/>
    <m/>
  </r>
  <r>
    <s v="COUNTY"/>
    <x v="181"/>
    <s v="889429"/>
    <n v="1"/>
    <n v="1"/>
    <x v="10"/>
    <d v="2016-11-30T00:00:00"/>
    <x v="7"/>
    <n v="5001326"/>
    <m/>
    <m/>
  </r>
  <r>
    <s v="COUNTY"/>
    <x v="181"/>
    <s v="889430"/>
    <n v="1.18"/>
    <n v="1.18"/>
    <x v="10"/>
    <d v="2016-11-30T00:00:00"/>
    <x v="7"/>
    <n v="5007661"/>
    <m/>
    <m/>
  </r>
  <r>
    <s v="COUNTY"/>
    <x v="181"/>
    <s v="889431"/>
    <n v="1"/>
    <n v="1"/>
    <x v="10"/>
    <d v="2016-11-30T00:00:00"/>
    <x v="7"/>
    <n v="5010342"/>
    <m/>
    <m/>
  </r>
  <r>
    <s v="COUNTY"/>
    <x v="181"/>
    <s v="889432"/>
    <n v="1"/>
    <n v="1"/>
    <x v="10"/>
    <d v="2016-11-30T00:00:00"/>
    <x v="7"/>
    <n v="5010409"/>
    <m/>
    <m/>
  </r>
  <r>
    <s v="COUNTY"/>
    <x v="181"/>
    <s v="889433"/>
    <n v="1"/>
    <n v="1"/>
    <x v="10"/>
    <d v="2016-11-30T00:00:00"/>
    <x v="7"/>
    <n v="5010457"/>
    <m/>
    <m/>
  </r>
  <r>
    <s v="SpokCity"/>
    <x v="181"/>
    <s v="889434"/>
    <n v="2.2799999999999998"/>
    <n v="2.2799999999999998"/>
    <x v="10"/>
    <d v="2016-11-30T00:00:00"/>
    <x v="7"/>
    <n v="5010475"/>
    <m/>
    <m/>
  </r>
  <r>
    <s v="COUNTY"/>
    <x v="181"/>
    <s v="889435"/>
    <n v="4.21"/>
    <n v="4.21"/>
    <x v="10"/>
    <d v="2016-11-30T00:00:00"/>
    <x v="7"/>
    <n v="5010502"/>
    <m/>
    <m/>
  </r>
  <r>
    <s v="COUNTY"/>
    <x v="181"/>
    <s v="889436"/>
    <n v="1.58"/>
    <n v="1.58"/>
    <x v="10"/>
    <d v="2016-11-30T00:00:00"/>
    <x v="7"/>
    <n v="5010533"/>
    <m/>
    <m/>
  </r>
  <r>
    <s v="COUNTY"/>
    <x v="181"/>
    <s v="889437"/>
    <n v="2.63"/>
    <n v="2.63"/>
    <x v="10"/>
    <d v="2016-11-30T00:00:00"/>
    <x v="7"/>
    <n v="5010584"/>
    <m/>
    <m/>
  </r>
  <r>
    <s v="COUNTY"/>
    <x v="181"/>
    <s v="889439"/>
    <n v="1"/>
    <n v="1"/>
    <x v="10"/>
    <d v="2016-11-30T00:00:00"/>
    <x v="7"/>
    <n v="5013489"/>
    <m/>
    <m/>
  </r>
  <r>
    <s v="COUNTY"/>
    <x v="181"/>
    <s v="889441"/>
    <n v="1"/>
    <n v="1"/>
    <x v="10"/>
    <d v="2016-11-30T00:00:00"/>
    <x v="7"/>
    <n v="5016052"/>
    <m/>
    <m/>
  </r>
  <r>
    <s v="COUNTY"/>
    <x v="181"/>
    <s v="889442"/>
    <n v="1"/>
    <n v="1"/>
    <x v="10"/>
    <d v="2016-11-30T00:00:00"/>
    <x v="7"/>
    <n v="5707470"/>
    <m/>
    <m/>
  </r>
  <r>
    <s v="COUNTY"/>
    <x v="181"/>
    <s v="889443"/>
    <n v="1"/>
    <n v="1"/>
    <x v="10"/>
    <d v="2016-11-30T00:00:00"/>
    <x v="7"/>
    <n v="5715090"/>
    <m/>
    <m/>
  </r>
  <r>
    <s v="SpokCity"/>
    <x v="181"/>
    <s v="889444"/>
    <n v="6.6"/>
    <n v="6.6"/>
    <x v="10"/>
    <d v="2016-11-30T00:00:00"/>
    <x v="7"/>
    <n v="5719150"/>
    <m/>
    <m/>
  </r>
  <r>
    <s v="COUNTY"/>
    <x v="181"/>
    <s v="889445"/>
    <n v="1"/>
    <n v="1"/>
    <x v="10"/>
    <d v="2016-11-30T00:00:00"/>
    <x v="7"/>
    <n v="5727190"/>
    <m/>
    <m/>
  </r>
  <r>
    <s v="COUNTY"/>
    <x v="181"/>
    <s v="889447"/>
    <n v="1.91"/>
    <n v="1.91"/>
    <x v="10"/>
    <d v="2016-11-30T00:00:00"/>
    <x v="7"/>
    <n v="5744570"/>
    <m/>
    <m/>
  </r>
  <r>
    <s v="COUNTY"/>
    <x v="181"/>
    <s v="889449"/>
    <n v="1"/>
    <n v="1"/>
    <x v="10"/>
    <d v="2016-11-30T00:00:00"/>
    <x v="7"/>
    <n v="5760090"/>
    <m/>
    <m/>
  </r>
  <r>
    <s v="COUNTY"/>
    <x v="181"/>
    <s v="889450"/>
    <n v="1.26"/>
    <n v="1.26"/>
    <x v="10"/>
    <d v="2016-11-30T00:00:00"/>
    <x v="7"/>
    <n v="5764150"/>
    <m/>
    <m/>
  </r>
  <r>
    <s v="COUNTY"/>
    <x v="181"/>
    <s v="889451"/>
    <n v="1.1499999999999999"/>
    <n v="1.1499999999999999"/>
    <x v="10"/>
    <d v="2016-11-30T00:00:00"/>
    <x v="7"/>
    <n v="5770170"/>
    <m/>
    <m/>
  </r>
  <r>
    <s v="COUNTY"/>
    <x v="181"/>
    <s v="889455"/>
    <n v="1.06"/>
    <n v="1.06"/>
    <x v="10"/>
    <d v="2016-11-30T00:00:00"/>
    <x v="7"/>
    <n v="5772030"/>
    <m/>
    <m/>
  </r>
  <r>
    <s v="COUNTY"/>
    <x v="181"/>
    <s v="889457"/>
    <n v="55.47"/>
    <n v="55.47"/>
    <x v="10"/>
    <d v="2016-11-30T00:00:00"/>
    <x v="7"/>
    <n v="5777930"/>
    <m/>
    <m/>
  </r>
  <r>
    <s v="COUNTY"/>
    <x v="181"/>
    <s v="889458"/>
    <n v="1"/>
    <n v="1"/>
    <x v="10"/>
    <d v="2016-11-30T00:00:00"/>
    <x v="7"/>
    <n v="5781280"/>
    <m/>
    <m/>
  </r>
  <r>
    <s v="COUNTY"/>
    <x v="181"/>
    <s v="889459"/>
    <n v="1"/>
    <n v="1"/>
    <x v="10"/>
    <d v="2016-11-30T00:00:00"/>
    <x v="7"/>
    <n v="5782180"/>
    <m/>
    <m/>
  </r>
  <r>
    <s v="COUNTY"/>
    <x v="181"/>
    <s v="889460"/>
    <n v="1"/>
    <n v="1"/>
    <x v="10"/>
    <d v="2016-11-30T00:00:00"/>
    <x v="7"/>
    <n v="5782870"/>
    <m/>
    <m/>
  </r>
  <r>
    <s v="COUNTY"/>
    <x v="181"/>
    <s v="889462"/>
    <n v="3.68"/>
    <n v="3.68"/>
    <x v="10"/>
    <d v="2016-11-30T00:00:00"/>
    <x v="7"/>
    <n v="5787180"/>
    <m/>
    <m/>
  </r>
  <r>
    <s v="COUNTY"/>
    <x v="181"/>
    <s v="889464"/>
    <n v="1"/>
    <n v="1"/>
    <x v="10"/>
    <d v="2016-11-30T00:00:00"/>
    <x v="7"/>
    <n v="5010690"/>
    <m/>
    <m/>
  </r>
  <r>
    <s v="COUNTY"/>
    <x v="181"/>
    <s v="889465"/>
    <n v="1"/>
    <n v="1"/>
    <x v="10"/>
    <d v="2016-11-30T00:00:00"/>
    <x v="7"/>
    <n v="5010765"/>
    <m/>
    <m/>
  </r>
  <r>
    <s v="COUNTY"/>
    <x v="181"/>
    <s v="889466"/>
    <n v="1"/>
    <n v="1"/>
    <x v="10"/>
    <d v="2016-11-30T00:00:00"/>
    <x v="7"/>
    <n v="5010785"/>
    <m/>
    <m/>
  </r>
  <r>
    <s v="COUNTY"/>
    <x v="181"/>
    <s v="889467"/>
    <n v="1"/>
    <n v="1"/>
    <x v="10"/>
    <d v="2016-11-30T00:00:00"/>
    <x v="7"/>
    <n v="5010829"/>
    <m/>
    <m/>
  </r>
  <r>
    <s v="AWH"/>
    <x v="181"/>
    <s v="889470"/>
    <n v="1.31"/>
    <n v="1.31"/>
    <x v="10"/>
    <d v="2016-11-30T00:00:00"/>
    <x v="7"/>
    <n v="5013646"/>
    <m/>
    <m/>
  </r>
  <r>
    <s v="COUNTY"/>
    <x v="181"/>
    <s v="889471"/>
    <n v="3.47"/>
    <n v="3.47"/>
    <x v="10"/>
    <d v="2016-11-30T00:00:00"/>
    <x v="7"/>
    <n v="5014843"/>
    <m/>
    <m/>
  </r>
  <r>
    <s v="SpokCity"/>
    <x v="181"/>
    <s v="889472"/>
    <n v="3.28"/>
    <n v="3.28"/>
    <x v="10"/>
    <d v="2016-11-30T00:00:00"/>
    <x v="7"/>
    <n v="5711990"/>
    <m/>
    <m/>
  </r>
  <r>
    <s v="COUNTY"/>
    <x v="181"/>
    <s v="889474"/>
    <n v="1"/>
    <n v="1"/>
    <x v="10"/>
    <d v="2016-11-30T00:00:00"/>
    <x v="7"/>
    <n v="5718260"/>
    <m/>
    <m/>
  </r>
  <r>
    <s v="COUNTY"/>
    <x v="181"/>
    <s v="889475"/>
    <n v="1.04"/>
    <n v="1.04"/>
    <x v="10"/>
    <d v="2016-11-30T00:00:00"/>
    <x v="7"/>
    <n v="5730460"/>
    <m/>
    <m/>
  </r>
  <r>
    <s v="COUNTY"/>
    <x v="181"/>
    <s v="889476"/>
    <n v="1.07"/>
    <n v="1.07"/>
    <x v="10"/>
    <d v="2016-11-30T00:00:00"/>
    <x v="7"/>
    <n v="5746150"/>
    <m/>
    <m/>
  </r>
  <r>
    <s v="COUNTY"/>
    <x v="181"/>
    <s v="889479"/>
    <n v="1"/>
    <n v="1"/>
    <x v="10"/>
    <d v="2016-11-30T00:00:00"/>
    <x v="7"/>
    <n v="5762750"/>
    <m/>
    <m/>
  </r>
  <r>
    <s v="COUNTY"/>
    <x v="181"/>
    <s v="889482"/>
    <n v="1"/>
    <n v="1"/>
    <x v="10"/>
    <d v="2016-11-30T00:00:00"/>
    <x v="7"/>
    <n v="5773810"/>
    <m/>
    <m/>
  </r>
  <r>
    <s v="COUNTY"/>
    <x v="181"/>
    <s v="889484"/>
    <n v="1.94"/>
    <n v="1.94"/>
    <x v="10"/>
    <d v="2016-11-30T00:00:00"/>
    <x v="7"/>
    <n v="5780440"/>
    <m/>
    <m/>
  </r>
  <r>
    <s v="COUNTY"/>
    <x v="181"/>
    <s v="889485"/>
    <n v="3.78"/>
    <n v="3.78"/>
    <x v="10"/>
    <d v="2016-11-30T00:00:00"/>
    <x v="7"/>
    <n v="5783900"/>
    <m/>
    <m/>
  </r>
  <r>
    <s v="COUNTY"/>
    <x v="181"/>
    <s v="889486"/>
    <n v="3.46"/>
    <n v="3.46"/>
    <x v="10"/>
    <d v="2016-11-30T00:00:00"/>
    <x v="7"/>
    <n v="5784750"/>
    <m/>
    <m/>
  </r>
  <r>
    <s v="COUNTY"/>
    <x v="181"/>
    <s v="889487"/>
    <n v="1"/>
    <n v="1"/>
    <x v="10"/>
    <d v="2016-11-30T00:00:00"/>
    <x v="7"/>
    <n v="5785450"/>
    <m/>
    <m/>
  </r>
  <r>
    <s v="COUNTY"/>
    <x v="181"/>
    <s v="889488"/>
    <n v="1"/>
    <n v="1"/>
    <x v="10"/>
    <d v="2016-11-30T00:00:00"/>
    <x v="7"/>
    <n v="5785480"/>
    <m/>
    <m/>
  </r>
  <r>
    <s v="SpokCity"/>
    <x v="181"/>
    <s v="889128"/>
    <n v="-1.95"/>
    <n v="1.95"/>
    <x v="10"/>
    <d v="2016-12-01T00:00:00"/>
    <x v="8"/>
    <n v="5010445"/>
    <m/>
    <m/>
  </r>
  <r>
    <s v="COUNTY"/>
    <x v="181"/>
    <s v="891532"/>
    <n v="-1.1499999999999999"/>
    <n v="1.1499999999999999"/>
    <x v="10"/>
    <d v="2016-12-08T00:00:00"/>
    <x v="8"/>
    <n v="5770170"/>
    <m/>
    <m/>
  </r>
  <r>
    <s v="COUNTY"/>
    <x v="181"/>
    <s v="906361"/>
    <n v="1"/>
    <n v="1"/>
    <x v="10"/>
    <d v="2016-12-31T00:00:00"/>
    <x v="8"/>
    <n v="5004021"/>
    <m/>
    <m/>
  </r>
  <r>
    <s v="COUNTY"/>
    <x v="181"/>
    <s v="906362"/>
    <n v="1"/>
    <n v="1"/>
    <x v="10"/>
    <d v="2016-12-31T00:00:00"/>
    <x v="8"/>
    <n v="5005717"/>
    <m/>
    <m/>
  </r>
  <r>
    <s v="SpokCity"/>
    <x v="181"/>
    <s v="906363"/>
    <n v="4.34"/>
    <n v="4.34"/>
    <x v="10"/>
    <d v="2016-12-31T00:00:00"/>
    <x v="8"/>
    <n v="5010496"/>
    <m/>
    <m/>
  </r>
  <r>
    <s v="SpokCity"/>
    <x v="181"/>
    <s v="906364"/>
    <n v="1"/>
    <n v="1"/>
    <x v="10"/>
    <d v="2016-12-31T00:00:00"/>
    <x v="8"/>
    <n v="5010512"/>
    <m/>
    <m/>
  </r>
  <r>
    <s v="COUNTY"/>
    <x v="181"/>
    <s v="906365"/>
    <n v="1"/>
    <n v="1"/>
    <x v="10"/>
    <d v="2016-12-31T00:00:00"/>
    <x v="8"/>
    <n v="5010588"/>
    <m/>
    <m/>
  </r>
  <r>
    <s v="COUNTY"/>
    <x v="181"/>
    <s v="906366"/>
    <n v="1"/>
    <n v="1"/>
    <x v="10"/>
    <d v="2016-12-31T00:00:00"/>
    <x v="8"/>
    <n v="5010646"/>
    <m/>
    <m/>
  </r>
  <r>
    <s v="SpokCity"/>
    <x v="181"/>
    <s v="906367"/>
    <n v="1"/>
    <n v="1"/>
    <x v="10"/>
    <d v="2016-12-31T00:00:00"/>
    <x v="8"/>
    <n v="5010705"/>
    <m/>
    <m/>
  </r>
  <r>
    <s v="COUNTY"/>
    <x v="181"/>
    <s v="906368"/>
    <n v="1"/>
    <n v="1"/>
    <x v="10"/>
    <d v="2016-12-31T00:00:00"/>
    <x v="8"/>
    <n v="5010758"/>
    <m/>
    <m/>
  </r>
  <r>
    <s v="COUNTY"/>
    <x v="181"/>
    <s v="906369"/>
    <n v="1"/>
    <n v="1"/>
    <x v="10"/>
    <d v="2016-12-31T00:00:00"/>
    <x v="8"/>
    <n v="5010781"/>
    <m/>
    <m/>
  </r>
  <r>
    <s v="COUNTY"/>
    <x v="181"/>
    <s v="906370"/>
    <n v="1"/>
    <n v="1"/>
    <x v="10"/>
    <d v="2016-12-31T00:00:00"/>
    <x v="8"/>
    <n v="5010793"/>
    <m/>
    <m/>
  </r>
  <r>
    <s v="COUNTY"/>
    <x v="181"/>
    <s v="906371"/>
    <n v="5.99"/>
    <n v="5.99"/>
    <x v="10"/>
    <d v="2016-12-31T00:00:00"/>
    <x v="8"/>
    <n v="5010932"/>
    <m/>
    <m/>
  </r>
  <r>
    <s v="COUNTY"/>
    <x v="181"/>
    <s v="906372"/>
    <n v="1"/>
    <n v="1"/>
    <x v="10"/>
    <d v="2016-12-31T00:00:00"/>
    <x v="8"/>
    <n v="5011448"/>
    <m/>
    <m/>
  </r>
  <r>
    <s v="COUNTY"/>
    <x v="181"/>
    <s v="906375"/>
    <n v="2.63"/>
    <n v="2.63"/>
    <x v="10"/>
    <d v="2016-12-31T00:00:00"/>
    <x v="8"/>
    <n v="5011874"/>
    <m/>
    <m/>
  </r>
  <r>
    <s v="SpokCity"/>
    <x v="181"/>
    <s v="906376"/>
    <n v="8.14"/>
    <n v="8.14"/>
    <x v="10"/>
    <d v="2016-12-31T00:00:00"/>
    <x v="8"/>
    <n v="5013501"/>
    <m/>
    <m/>
  </r>
  <r>
    <s v="COUNTY"/>
    <x v="181"/>
    <s v="906379"/>
    <n v="1"/>
    <n v="1"/>
    <x v="10"/>
    <d v="2016-12-31T00:00:00"/>
    <x v="8"/>
    <n v="5015208"/>
    <m/>
    <m/>
  </r>
  <r>
    <s v="COUNTY"/>
    <x v="181"/>
    <s v="906381"/>
    <n v="1"/>
    <n v="1"/>
    <x v="10"/>
    <d v="2016-12-31T00:00:00"/>
    <x v="8"/>
    <n v="5715090"/>
    <m/>
    <m/>
  </r>
  <r>
    <s v="COUNTY"/>
    <x v="181"/>
    <s v="906382"/>
    <n v="5.14"/>
    <n v="5.14"/>
    <x v="10"/>
    <d v="2016-12-31T00:00:00"/>
    <x v="8"/>
    <n v="5716330"/>
    <m/>
    <m/>
  </r>
  <r>
    <s v="COUNTY"/>
    <x v="181"/>
    <s v="906385"/>
    <n v="1"/>
    <n v="1"/>
    <x v="10"/>
    <d v="2016-12-31T00:00:00"/>
    <x v="8"/>
    <n v="5727620"/>
    <m/>
    <m/>
  </r>
  <r>
    <s v="COUNTY"/>
    <x v="181"/>
    <s v="906387"/>
    <n v="1"/>
    <n v="1"/>
    <x v="10"/>
    <d v="2016-12-31T00:00:00"/>
    <x v="8"/>
    <n v="5739270"/>
    <m/>
    <m/>
  </r>
  <r>
    <s v="COUNTY"/>
    <x v="181"/>
    <s v="906388"/>
    <n v="1"/>
    <n v="1"/>
    <x v="10"/>
    <d v="2016-12-31T00:00:00"/>
    <x v="8"/>
    <n v="5744570"/>
    <m/>
    <m/>
  </r>
  <r>
    <s v="COUNTY"/>
    <x v="181"/>
    <s v="906389"/>
    <n v="1"/>
    <n v="1"/>
    <x v="10"/>
    <d v="2016-12-31T00:00:00"/>
    <x v="8"/>
    <n v="5746450"/>
    <m/>
    <m/>
  </r>
  <r>
    <s v="COUNTY"/>
    <x v="181"/>
    <s v="906391"/>
    <n v="1.19"/>
    <n v="1.19"/>
    <x v="10"/>
    <d v="2016-12-31T00:00:00"/>
    <x v="8"/>
    <n v="5755940"/>
    <m/>
    <m/>
  </r>
  <r>
    <s v="COUNTY"/>
    <x v="181"/>
    <s v="906392"/>
    <n v="1"/>
    <n v="1"/>
    <x v="10"/>
    <d v="2016-12-31T00:00:00"/>
    <x v="8"/>
    <n v="5760090"/>
    <m/>
    <m/>
  </r>
  <r>
    <s v="COUNTY"/>
    <x v="181"/>
    <s v="906395"/>
    <n v="29.75"/>
    <n v="29.75"/>
    <x v="10"/>
    <d v="2016-12-31T00:00:00"/>
    <x v="8"/>
    <n v="5773590"/>
    <m/>
    <m/>
  </r>
  <r>
    <s v="COUNTY"/>
    <x v="181"/>
    <s v="906396"/>
    <n v="1.83"/>
    <n v="1.83"/>
    <x v="10"/>
    <d v="2016-12-31T00:00:00"/>
    <x v="8"/>
    <n v="5777060"/>
    <m/>
    <m/>
  </r>
  <r>
    <s v="COUNTY"/>
    <x v="181"/>
    <s v="906397"/>
    <n v="1.4"/>
    <n v="1.4"/>
    <x v="10"/>
    <d v="2016-12-31T00:00:00"/>
    <x v="8"/>
    <n v="5777570"/>
    <m/>
    <m/>
  </r>
  <r>
    <s v="COUNTY"/>
    <x v="181"/>
    <s v="906398"/>
    <n v="1"/>
    <n v="1"/>
    <x v="10"/>
    <d v="2016-12-31T00:00:00"/>
    <x v="8"/>
    <n v="5782610"/>
    <m/>
    <m/>
  </r>
  <r>
    <s v="COUNTY"/>
    <x v="181"/>
    <s v="906399"/>
    <n v="1"/>
    <n v="1"/>
    <x v="10"/>
    <d v="2016-12-31T00:00:00"/>
    <x v="8"/>
    <n v="5782870"/>
    <m/>
    <m/>
  </r>
  <r>
    <s v="COUNTY"/>
    <x v="181"/>
    <s v="906400"/>
    <n v="1"/>
    <n v="1"/>
    <x v="10"/>
    <d v="2016-12-31T00:00:00"/>
    <x v="8"/>
    <n v="5782970"/>
    <m/>
    <m/>
  </r>
  <r>
    <s v="COUNTY"/>
    <x v="181"/>
    <s v="906401"/>
    <n v="1.57"/>
    <n v="1.57"/>
    <x v="10"/>
    <d v="2016-12-31T00:00:00"/>
    <x v="8"/>
    <n v="5783830"/>
    <m/>
    <m/>
  </r>
  <r>
    <s v="COUNTY"/>
    <x v="181"/>
    <s v="906402"/>
    <n v="5.51"/>
    <n v="5.51"/>
    <x v="10"/>
    <d v="2016-12-31T00:00:00"/>
    <x v="8"/>
    <n v="5784750"/>
    <m/>
    <m/>
  </r>
  <r>
    <s v="COUNTY"/>
    <x v="181"/>
    <s v="906403"/>
    <n v="1"/>
    <n v="1"/>
    <x v="10"/>
    <d v="2016-12-31T00:00:00"/>
    <x v="8"/>
    <n v="5009760"/>
    <m/>
    <m/>
  </r>
  <r>
    <s v="COUNTY"/>
    <x v="181"/>
    <s v="906405"/>
    <n v="1"/>
    <n v="1"/>
    <x v="10"/>
    <d v="2016-12-31T00:00:00"/>
    <x v="8"/>
    <n v="5010369"/>
    <m/>
    <m/>
  </r>
  <r>
    <s v="COUNTY"/>
    <x v="181"/>
    <s v="906406"/>
    <n v="1"/>
    <n v="1"/>
    <x v="10"/>
    <d v="2016-12-31T00:00:00"/>
    <x v="8"/>
    <n v="5010458"/>
    <m/>
    <m/>
  </r>
  <r>
    <s v="COUNTY"/>
    <x v="181"/>
    <s v="906407"/>
    <n v="1.06"/>
    <n v="1.06"/>
    <x v="10"/>
    <d v="2016-12-31T00:00:00"/>
    <x v="8"/>
    <n v="5010463"/>
    <m/>
    <m/>
  </r>
  <r>
    <s v="SpokCity"/>
    <x v="181"/>
    <s v="906408"/>
    <n v="2.31"/>
    <n v="2.31"/>
    <x v="10"/>
    <d v="2016-12-31T00:00:00"/>
    <x v="8"/>
    <n v="5010475"/>
    <m/>
    <m/>
  </r>
  <r>
    <s v="COUNTY"/>
    <x v="181"/>
    <s v="906409"/>
    <n v="12.35"/>
    <n v="12.35"/>
    <x v="10"/>
    <d v="2016-12-31T00:00:00"/>
    <x v="8"/>
    <n v="5011584"/>
    <m/>
    <m/>
  </r>
  <r>
    <s v="COUNTY"/>
    <x v="181"/>
    <s v="906410"/>
    <n v="12.1"/>
    <n v="12.1"/>
    <x v="10"/>
    <d v="2016-12-31T00:00:00"/>
    <x v="8"/>
    <n v="5011604"/>
    <m/>
    <m/>
  </r>
  <r>
    <s v="COUNTY"/>
    <x v="181"/>
    <s v="906411"/>
    <n v="1"/>
    <n v="1"/>
    <x v="10"/>
    <d v="2016-12-31T00:00:00"/>
    <x v="8"/>
    <n v="5012188"/>
    <m/>
    <m/>
  </r>
  <r>
    <s v="COUNTY"/>
    <x v="181"/>
    <s v="906412"/>
    <n v="5.2"/>
    <n v="5.2"/>
    <x v="10"/>
    <d v="2016-12-31T00:00:00"/>
    <x v="8"/>
    <n v="5702500"/>
    <m/>
    <m/>
  </r>
  <r>
    <s v="COUNTY"/>
    <x v="181"/>
    <s v="906413"/>
    <n v="1"/>
    <n v="1"/>
    <x v="10"/>
    <d v="2016-12-31T00:00:00"/>
    <x v="8"/>
    <n v="5707990"/>
    <m/>
    <m/>
  </r>
  <r>
    <s v="COUNTY"/>
    <x v="181"/>
    <s v="906414"/>
    <n v="1"/>
    <n v="1"/>
    <x v="10"/>
    <d v="2016-12-31T00:00:00"/>
    <x v="8"/>
    <n v="5720070"/>
    <m/>
    <m/>
  </r>
  <r>
    <s v="COUNTY"/>
    <x v="181"/>
    <s v="906415"/>
    <n v="1.26"/>
    <n v="1.26"/>
    <x v="10"/>
    <d v="2016-12-31T00:00:00"/>
    <x v="8"/>
    <n v="5724430"/>
    <m/>
    <m/>
  </r>
  <r>
    <s v="COUNTY"/>
    <x v="181"/>
    <s v="906418"/>
    <n v="1.56"/>
    <n v="1.56"/>
    <x v="10"/>
    <d v="2016-12-31T00:00:00"/>
    <x v="8"/>
    <n v="5741740"/>
    <m/>
    <m/>
  </r>
  <r>
    <s v="COUNTY"/>
    <x v="181"/>
    <s v="906419"/>
    <n v="1.07"/>
    <n v="1.07"/>
    <x v="10"/>
    <d v="2016-12-31T00:00:00"/>
    <x v="8"/>
    <n v="5747830"/>
    <m/>
    <m/>
  </r>
  <r>
    <s v="COUNTY"/>
    <x v="181"/>
    <s v="906421"/>
    <n v="1"/>
    <n v="1"/>
    <x v="10"/>
    <d v="2016-12-31T00:00:00"/>
    <x v="8"/>
    <n v="5762450"/>
    <m/>
    <m/>
  </r>
  <r>
    <s v="COUNTY"/>
    <x v="181"/>
    <s v="906424"/>
    <n v="1"/>
    <n v="1"/>
    <x v="10"/>
    <d v="2016-12-31T00:00:00"/>
    <x v="8"/>
    <n v="5769410"/>
    <m/>
    <m/>
  </r>
  <r>
    <s v="COUNTY"/>
    <x v="181"/>
    <s v="906426"/>
    <n v="1.8"/>
    <n v="1.8"/>
    <x v="10"/>
    <d v="2016-12-31T00:00:00"/>
    <x v="8"/>
    <n v="5774030"/>
    <m/>
    <m/>
  </r>
  <r>
    <s v="COUNTY"/>
    <x v="181"/>
    <s v="906427"/>
    <n v="1"/>
    <n v="1"/>
    <x v="10"/>
    <d v="2016-12-31T00:00:00"/>
    <x v="8"/>
    <n v="5775450"/>
    <m/>
    <m/>
  </r>
  <r>
    <s v="COUNTY"/>
    <x v="181"/>
    <s v="906428"/>
    <n v="1"/>
    <n v="1"/>
    <x v="10"/>
    <d v="2016-12-31T00:00:00"/>
    <x v="8"/>
    <n v="5775630"/>
    <m/>
    <m/>
  </r>
  <r>
    <s v="COUNTY"/>
    <x v="181"/>
    <s v="906429"/>
    <n v="1"/>
    <n v="1"/>
    <x v="10"/>
    <d v="2016-12-31T00:00:00"/>
    <x v="8"/>
    <n v="5780180"/>
    <m/>
    <m/>
  </r>
  <r>
    <s v="COUNTY"/>
    <x v="181"/>
    <s v="906430"/>
    <n v="1"/>
    <n v="1"/>
    <x v="10"/>
    <d v="2016-12-31T00:00:00"/>
    <x v="8"/>
    <n v="5782180"/>
    <m/>
    <m/>
  </r>
  <r>
    <s v="COUNTY"/>
    <x v="181"/>
    <s v="906431"/>
    <n v="1"/>
    <n v="1"/>
    <x v="10"/>
    <d v="2016-12-31T00:00:00"/>
    <x v="8"/>
    <n v="5785480"/>
    <m/>
    <m/>
  </r>
  <r>
    <s v="COUNTY"/>
    <x v="181"/>
    <s v="906435"/>
    <n v="1"/>
    <n v="1"/>
    <x v="10"/>
    <d v="2016-12-31T00:00:00"/>
    <x v="8"/>
    <n v="5788270"/>
    <m/>
    <m/>
  </r>
  <r>
    <s v="COUNTY"/>
    <x v="181"/>
    <s v="906436"/>
    <n v="3.93"/>
    <n v="3.93"/>
    <x v="10"/>
    <d v="2016-12-31T00:00:00"/>
    <x v="8"/>
    <n v="5788340"/>
    <m/>
    <m/>
  </r>
  <r>
    <s v="COUNTY"/>
    <x v="181"/>
    <s v="906437"/>
    <n v="1"/>
    <n v="1"/>
    <x v="10"/>
    <d v="2016-12-31T00:00:00"/>
    <x v="8"/>
    <n v="5001283"/>
    <m/>
    <m/>
  </r>
  <r>
    <s v="COUNTY"/>
    <x v="181"/>
    <s v="906438"/>
    <n v="8.42"/>
    <n v="8.42"/>
    <x v="10"/>
    <d v="2016-12-31T00:00:00"/>
    <x v="8"/>
    <n v="5010502"/>
    <m/>
    <m/>
  </r>
  <r>
    <s v="COUNTY"/>
    <x v="181"/>
    <s v="906439"/>
    <n v="2.08"/>
    <n v="2.08"/>
    <x v="10"/>
    <d v="2016-12-31T00:00:00"/>
    <x v="8"/>
    <n v="5010533"/>
    <m/>
    <m/>
  </r>
  <r>
    <s v="SpokCity"/>
    <x v="181"/>
    <s v="906440"/>
    <n v="2.61"/>
    <n v="2.61"/>
    <x v="10"/>
    <d v="2016-12-31T00:00:00"/>
    <x v="8"/>
    <n v="5010606"/>
    <m/>
    <m/>
  </r>
  <r>
    <s v="COUNTY"/>
    <x v="181"/>
    <s v="906441"/>
    <n v="1"/>
    <n v="1"/>
    <x v="10"/>
    <d v="2016-12-31T00:00:00"/>
    <x v="8"/>
    <n v="5010695"/>
    <m/>
    <m/>
  </r>
  <r>
    <s v="COUNTY"/>
    <x v="181"/>
    <s v="906442"/>
    <n v="1"/>
    <n v="1"/>
    <x v="10"/>
    <d v="2016-12-31T00:00:00"/>
    <x v="8"/>
    <n v="5010785"/>
    <m/>
    <m/>
  </r>
  <r>
    <s v="COUNTY"/>
    <x v="181"/>
    <s v="906443"/>
    <n v="1"/>
    <n v="1"/>
    <x v="10"/>
    <d v="2016-12-31T00:00:00"/>
    <x v="8"/>
    <n v="5010811"/>
    <m/>
    <m/>
  </r>
  <r>
    <s v="COUNTY"/>
    <x v="181"/>
    <s v="906446"/>
    <n v="3.44"/>
    <n v="3.44"/>
    <x v="10"/>
    <d v="2016-12-31T00:00:00"/>
    <x v="8"/>
    <n v="5011870"/>
    <m/>
    <m/>
  </r>
  <r>
    <s v="COUNTY"/>
    <x v="181"/>
    <s v="906448"/>
    <n v="1"/>
    <n v="1"/>
    <x v="10"/>
    <d v="2016-12-31T00:00:00"/>
    <x v="8"/>
    <n v="5013500"/>
    <m/>
    <m/>
  </r>
  <r>
    <s v="AWH"/>
    <x v="181"/>
    <s v="906449"/>
    <n v="1.32"/>
    <n v="1.32"/>
    <x v="10"/>
    <d v="2016-12-31T00:00:00"/>
    <x v="8"/>
    <n v="5013646"/>
    <m/>
    <m/>
  </r>
  <r>
    <s v="COUNTY"/>
    <x v="181"/>
    <s v="906451"/>
    <n v="6.95"/>
    <n v="6.95"/>
    <x v="10"/>
    <d v="2016-12-31T00:00:00"/>
    <x v="8"/>
    <n v="5014843"/>
    <m/>
    <m/>
  </r>
  <r>
    <s v="COUNTY"/>
    <x v="181"/>
    <s v="906452"/>
    <n v="1.86"/>
    <n v="1.86"/>
    <x v="10"/>
    <d v="2016-12-31T00:00:00"/>
    <x v="8"/>
    <n v="5721640"/>
    <m/>
    <m/>
  </r>
  <r>
    <s v="COUNTY"/>
    <x v="181"/>
    <s v="906454"/>
    <n v="1"/>
    <n v="1"/>
    <x v="10"/>
    <d v="2016-12-31T00:00:00"/>
    <x v="8"/>
    <n v="5727390"/>
    <m/>
    <m/>
  </r>
  <r>
    <s v="COUNTY"/>
    <x v="181"/>
    <s v="906456"/>
    <n v="1"/>
    <n v="1"/>
    <x v="10"/>
    <d v="2016-12-31T00:00:00"/>
    <x v="8"/>
    <n v="5735060"/>
    <m/>
    <m/>
  </r>
  <r>
    <s v="COUNTY"/>
    <x v="181"/>
    <s v="906457"/>
    <n v="1.0900000000000001"/>
    <n v="1.0900000000000001"/>
    <x v="10"/>
    <d v="2016-12-31T00:00:00"/>
    <x v="8"/>
    <n v="5740120"/>
    <m/>
    <m/>
  </r>
  <r>
    <s v="COUNTY"/>
    <x v="181"/>
    <s v="906460"/>
    <n v="1.79"/>
    <n v="1.79"/>
    <x v="10"/>
    <d v="2016-12-31T00:00:00"/>
    <x v="8"/>
    <n v="5768030"/>
    <m/>
    <m/>
  </r>
  <r>
    <s v="COUNTY"/>
    <x v="181"/>
    <s v="906461"/>
    <n v="1"/>
    <n v="1"/>
    <x v="10"/>
    <d v="2016-12-31T00:00:00"/>
    <x v="8"/>
    <n v="5772030"/>
    <m/>
    <m/>
  </r>
  <r>
    <s v="COUNTY"/>
    <x v="181"/>
    <s v="906462"/>
    <n v="3.05"/>
    <n v="3.05"/>
    <x v="10"/>
    <d v="2016-12-31T00:00:00"/>
    <x v="8"/>
    <n v="5776830"/>
    <m/>
    <m/>
  </r>
  <r>
    <s v="COUNTY"/>
    <x v="181"/>
    <s v="906464"/>
    <n v="15.35"/>
    <n v="15.35"/>
    <x v="10"/>
    <d v="2016-12-31T00:00:00"/>
    <x v="8"/>
    <n v="5784200"/>
    <m/>
    <m/>
  </r>
  <r>
    <s v="COUNTY"/>
    <x v="181"/>
    <s v="906465"/>
    <n v="1"/>
    <n v="1"/>
    <x v="10"/>
    <d v="2016-12-31T00:00:00"/>
    <x v="8"/>
    <n v="5785330"/>
    <m/>
    <m/>
  </r>
  <r>
    <s v="COUNTY"/>
    <x v="181"/>
    <s v="906466"/>
    <n v="1"/>
    <n v="1"/>
    <x v="10"/>
    <d v="2016-12-31T00:00:00"/>
    <x v="8"/>
    <n v="5001129"/>
    <m/>
    <m/>
  </r>
  <r>
    <s v="COUNTY"/>
    <x v="181"/>
    <s v="906467"/>
    <n v="1"/>
    <n v="1"/>
    <x v="10"/>
    <d v="2016-12-31T00:00:00"/>
    <x v="8"/>
    <n v="5009754"/>
    <m/>
    <m/>
  </r>
  <r>
    <s v="COUNTY"/>
    <x v="181"/>
    <s v="906469"/>
    <n v="1"/>
    <n v="1"/>
    <x v="10"/>
    <d v="2016-12-31T00:00:00"/>
    <x v="8"/>
    <n v="5010342"/>
    <m/>
    <m/>
  </r>
  <r>
    <s v="COUNTY"/>
    <x v="181"/>
    <s v="906470"/>
    <n v="1.52"/>
    <n v="1.52"/>
    <x v="10"/>
    <d v="2016-12-31T00:00:00"/>
    <x v="8"/>
    <n v="5010427"/>
    <m/>
    <m/>
  </r>
  <r>
    <s v="SpokCity"/>
    <x v="181"/>
    <s v="906471"/>
    <n v="1.06"/>
    <n v="1.06"/>
    <x v="10"/>
    <d v="2016-12-31T00:00:00"/>
    <x v="8"/>
    <n v="5010461"/>
    <m/>
    <m/>
  </r>
  <r>
    <s v="COUNTY"/>
    <x v="181"/>
    <s v="906472"/>
    <n v="1"/>
    <n v="1"/>
    <x v="10"/>
    <d v="2016-12-31T00:00:00"/>
    <x v="8"/>
    <n v="5010465"/>
    <m/>
    <m/>
  </r>
  <r>
    <s v="SpokCity"/>
    <x v="181"/>
    <s v="906473"/>
    <n v="1.58"/>
    <n v="1.58"/>
    <x v="10"/>
    <d v="2016-12-31T00:00:00"/>
    <x v="8"/>
    <n v="5010486"/>
    <m/>
    <m/>
  </r>
  <r>
    <s v="AWH"/>
    <x v="181"/>
    <s v="906474"/>
    <n v="19.739999999999998"/>
    <n v="19.739999999999998"/>
    <x v="10"/>
    <d v="2016-12-31T00:00:00"/>
    <x v="8"/>
    <n v="5011595"/>
    <m/>
    <m/>
  </r>
  <r>
    <s v="COUNTY"/>
    <x v="181"/>
    <s v="906475"/>
    <n v="1"/>
    <n v="1"/>
    <x v="10"/>
    <d v="2016-12-31T00:00:00"/>
    <x v="8"/>
    <n v="5707710"/>
    <m/>
    <m/>
  </r>
  <r>
    <s v="COUNTY"/>
    <x v="181"/>
    <s v="906478"/>
    <n v="2.63"/>
    <n v="2.63"/>
    <x v="10"/>
    <d v="2016-12-31T00:00:00"/>
    <x v="8"/>
    <n v="5725670"/>
    <m/>
    <m/>
  </r>
  <r>
    <s v="COUNTY"/>
    <x v="181"/>
    <s v="906480"/>
    <n v="1"/>
    <n v="1"/>
    <x v="10"/>
    <d v="2016-12-31T00:00:00"/>
    <x v="8"/>
    <n v="5747350"/>
    <m/>
    <m/>
  </r>
  <r>
    <s v="COUNTY"/>
    <x v="181"/>
    <s v="906481"/>
    <n v="1.38"/>
    <n v="1.38"/>
    <x v="10"/>
    <d v="2016-12-31T00:00:00"/>
    <x v="8"/>
    <n v="5748790"/>
    <m/>
    <m/>
  </r>
  <r>
    <s v="COUNTY"/>
    <x v="181"/>
    <s v="906482"/>
    <n v="1"/>
    <n v="1"/>
    <x v="10"/>
    <d v="2016-12-31T00:00:00"/>
    <x v="8"/>
    <n v="5756730"/>
    <m/>
    <m/>
  </r>
  <r>
    <s v="COUNTY"/>
    <x v="181"/>
    <s v="906489"/>
    <n v="1"/>
    <n v="1"/>
    <x v="10"/>
    <d v="2016-12-31T00:00:00"/>
    <x v="8"/>
    <n v="5780190"/>
    <m/>
    <m/>
  </r>
  <r>
    <s v="COUNTY"/>
    <x v="181"/>
    <s v="906490"/>
    <n v="10"/>
    <n v="10"/>
    <x v="10"/>
    <d v="2016-12-31T00:00:00"/>
    <x v="8"/>
    <n v="5785470"/>
    <m/>
    <m/>
  </r>
  <r>
    <s v="COUNTY"/>
    <x v="181"/>
    <s v="906493"/>
    <n v="1"/>
    <n v="1"/>
    <x v="10"/>
    <d v="2016-12-31T00:00:00"/>
    <x v="8"/>
    <n v="5788290"/>
    <m/>
    <m/>
  </r>
  <r>
    <s v="COUNTY"/>
    <x v="181"/>
    <s v="916961"/>
    <n v="2.1"/>
    <n v="2.1"/>
    <x v="10"/>
    <d v="2017-01-31T00:00:00"/>
    <x v="9"/>
    <n v="5009727"/>
    <m/>
    <m/>
  </r>
  <r>
    <s v="COUNTY"/>
    <x v="181"/>
    <s v="916962"/>
    <n v="1"/>
    <n v="1"/>
    <x v="10"/>
    <d v="2017-01-31T00:00:00"/>
    <x v="9"/>
    <n v="5009754"/>
    <m/>
    <m/>
  </r>
  <r>
    <s v="COUNTY"/>
    <x v="181"/>
    <s v="916964"/>
    <n v="1"/>
    <n v="1"/>
    <x v="10"/>
    <d v="2017-01-31T00:00:00"/>
    <x v="9"/>
    <n v="5010926"/>
    <m/>
    <m/>
  </r>
  <r>
    <s v="COUNTY"/>
    <x v="181"/>
    <s v="916968"/>
    <n v="9.75"/>
    <n v="9.75"/>
    <x v="10"/>
    <d v="2017-01-31T00:00:00"/>
    <x v="9"/>
    <n v="5011604"/>
    <m/>
    <m/>
  </r>
  <r>
    <s v="COUNTY"/>
    <x v="181"/>
    <s v="916969"/>
    <n v="1"/>
    <n v="1"/>
    <x v="10"/>
    <d v="2017-01-31T00:00:00"/>
    <x v="9"/>
    <n v="5014001"/>
    <m/>
    <m/>
  </r>
  <r>
    <s v="AWH"/>
    <x v="181"/>
    <s v="916970"/>
    <n v="2.42"/>
    <n v="2.42"/>
    <x v="10"/>
    <d v="2017-01-31T00:00:00"/>
    <x v="9"/>
    <n v="5014998"/>
    <m/>
    <m/>
  </r>
  <r>
    <s v="COUNTY"/>
    <x v="181"/>
    <s v="916971"/>
    <n v="1"/>
    <n v="1"/>
    <x v="10"/>
    <d v="2017-01-31T00:00:00"/>
    <x v="9"/>
    <n v="5016052"/>
    <m/>
    <m/>
  </r>
  <r>
    <s v="SpokCity"/>
    <x v="181"/>
    <s v="916972"/>
    <n v="1.75"/>
    <n v="1.75"/>
    <x v="10"/>
    <d v="2017-01-31T00:00:00"/>
    <x v="9"/>
    <n v="5707640"/>
    <m/>
    <m/>
  </r>
  <r>
    <s v="COUNTY"/>
    <x v="181"/>
    <s v="916973"/>
    <n v="1"/>
    <n v="1"/>
    <x v="10"/>
    <d v="2017-01-31T00:00:00"/>
    <x v="9"/>
    <n v="5719670"/>
    <m/>
    <m/>
  </r>
  <r>
    <s v="COUNTY"/>
    <x v="181"/>
    <s v="916974"/>
    <n v="1"/>
    <n v="1"/>
    <x v="10"/>
    <d v="2017-01-31T00:00:00"/>
    <x v="9"/>
    <n v="5720350"/>
    <m/>
    <m/>
  </r>
  <r>
    <s v="COUNTY"/>
    <x v="181"/>
    <s v="916977"/>
    <n v="1"/>
    <n v="1"/>
    <x v="10"/>
    <d v="2017-01-31T00:00:00"/>
    <x v="9"/>
    <n v="5743840"/>
    <m/>
    <m/>
  </r>
  <r>
    <s v="COUNTY"/>
    <x v="181"/>
    <s v="916979"/>
    <n v="1"/>
    <n v="1"/>
    <x v="10"/>
    <d v="2017-01-31T00:00:00"/>
    <x v="9"/>
    <n v="5773810"/>
    <m/>
    <m/>
  </r>
  <r>
    <s v="COUNTY"/>
    <x v="181"/>
    <s v="916981"/>
    <n v="1"/>
    <n v="1"/>
    <x v="10"/>
    <d v="2017-01-31T00:00:00"/>
    <x v="9"/>
    <n v="5779140"/>
    <m/>
    <m/>
  </r>
  <r>
    <s v="COUNTY"/>
    <x v="181"/>
    <s v="916982"/>
    <n v="1"/>
    <n v="1"/>
    <x v="10"/>
    <d v="2017-01-31T00:00:00"/>
    <x v="9"/>
    <n v="5780110"/>
    <m/>
    <m/>
  </r>
  <r>
    <s v="COUNTY"/>
    <x v="181"/>
    <s v="916983"/>
    <n v="1.58"/>
    <n v="1.58"/>
    <x v="10"/>
    <d v="2017-01-31T00:00:00"/>
    <x v="9"/>
    <n v="5783830"/>
    <m/>
    <m/>
  </r>
  <r>
    <s v="COUNTY"/>
    <x v="181"/>
    <s v="916984"/>
    <n v="1"/>
    <n v="1"/>
    <x v="10"/>
    <d v="2017-01-31T00:00:00"/>
    <x v="9"/>
    <n v="5784200"/>
    <m/>
    <m/>
  </r>
  <r>
    <s v="COUNTY"/>
    <x v="181"/>
    <s v="916985"/>
    <n v="1"/>
    <n v="1"/>
    <x v="10"/>
    <d v="2017-01-31T00:00:00"/>
    <x v="9"/>
    <n v="5784560"/>
    <m/>
    <m/>
  </r>
  <r>
    <s v="COUNTY"/>
    <x v="181"/>
    <s v="916986"/>
    <n v="1.83"/>
    <n v="1.83"/>
    <x v="10"/>
    <d v="2017-01-31T00:00:00"/>
    <x v="9"/>
    <n v="5784970"/>
    <m/>
    <m/>
  </r>
  <r>
    <s v="COUNTY"/>
    <x v="181"/>
    <s v="916987"/>
    <n v="1"/>
    <n v="1"/>
    <x v="10"/>
    <d v="2017-01-31T00:00:00"/>
    <x v="9"/>
    <n v="5785470"/>
    <m/>
    <m/>
  </r>
  <r>
    <s v="COUNTY"/>
    <x v="181"/>
    <s v="916989"/>
    <n v="1.88"/>
    <n v="1.88"/>
    <x v="10"/>
    <d v="2017-01-31T00:00:00"/>
    <x v="9"/>
    <n v="5010393"/>
    <m/>
    <m/>
  </r>
  <r>
    <s v="COUNTY"/>
    <x v="181"/>
    <s v="916990"/>
    <n v="1"/>
    <n v="1"/>
    <x v="10"/>
    <d v="2017-01-31T00:00:00"/>
    <x v="9"/>
    <n v="5010409"/>
    <m/>
    <m/>
  </r>
  <r>
    <s v="COUNTY"/>
    <x v="181"/>
    <s v="916991"/>
    <n v="2.63"/>
    <n v="2.63"/>
    <x v="10"/>
    <d v="2017-01-31T00:00:00"/>
    <x v="9"/>
    <n v="5010413"/>
    <m/>
    <m/>
  </r>
  <r>
    <s v="COUNTY"/>
    <x v="181"/>
    <s v="916992"/>
    <n v="1"/>
    <n v="1"/>
    <x v="10"/>
    <d v="2017-01-31T00:00:00"/>
    <x v="9"/>
    <n v="5010447"/>
    <m/>
    <m/>
  </r>
  <r>
    <s v="SpokCity"/>
    <x v="181"/>
    <s v="916993"/>
    <n v="2.31"/>
    <n v="2.31"/>
    <x v="10"/>
    <d v="2017-01-31T00:00:00"/>
    <x v="9"/>
    <n v="5010475"/>
    <m/>
    <m/>
  </r>
  <r>
    <s v="COUNTY"/>
    <x v="181"/>
    <s v="916994"/>
    <n v="1"/>
    <n v="1"/>
    <x v="10"/>
    <d v="2017-01-31T00:00:00"/>
    <x v="9"/>
    <n v="5010510"/>
    <m/>
    <m/>
  </r>
  <r>
    <s v="COUNTY"/>
    <x v="181"/>
    <s v="916995"/>
    <n v="1"/>
    <n v="1"/>
    <x v="10"/>
    <d v="2017-01-31T00:00:00"/>
    <x v="9"/>
    <n v="5010568"/>
    <m/>
    <m/>
  </r>
  <r>
    <s v="COUNTY"/>
    <x v="181"/>
    <s v="916996"/>
    <n v="1"/>
    <n v="1"/>
    <x v="10"/>
    <d v="2017-01-31T00:00:00"/>
    <x v="9"/>
    <n v="5010582"/>
    <m/>
    <m/>
  </r>
  <r>
    <s v="COUNTY"/>
    <x v="181"/>
    <s v="916997"/>
    <n v="1.1599999999999999"/>
    <n v="1.1599999999999999"/>
    <x v="10"/>
    <d v="2017-01-31T00:00:00"/>
    <x v="9"/>
    <n v="5010695"/>
    <m/>
    <m/>
  </r>
  <r>
    <s v="COUNTY"/>
    <x v="181"/>
    <s v="916998"/>
    <n v="2.33"/>
    <n v="2.33"/>
    <x v="10"/>
    <d v="2017-01-31T00:00:00"/>
    <x v="9"/>
    <n v="5010728"/>
    <m/>
    <m/>
  </r>
  <r>
    <s v="COUNTY"/>
    <x v="181"/>
    <s v="917000"/>
    <n v="1"/>
    <n v="1"/>
    <x v="10"/>
    <d v="2017-01-31T00:00:00"/>
    <x v="9"/>
    <n v="5013489"/>
    <m/>
    <m/>
  </r>
  <r>
    <s v="AWH"/>
    <x v="181"/>
    <s v="917003"/>
    <n v="3.94"/>
    <n v="3.94"/>
    <x v="10"/>
    <d v="2017-01-31T00:00:00"/>
    <x v="9"/>
    <n v="5705210"/>
    <m/>
    <m/>
  </r>
  <r>
    <s v="COUNTY"/>
    <x v="181"/>
    <s v="917005"/>
    <n v="3.34"/>
    <n v="3.34"/>
    <x v="10"/>
    <d v="2017-01-31T00:00:00"/>
    <x v="9"/>
    <n v="5716330"/>
    <m/>
    <m/>
  </r>
  <r>
    <s v="COUNTY"/>
    <x v="181"/>
    <s v="917007"/>
    <n v="2.71"/>
    <n v="2.71"/>
    <x v="10"/>
    <d v="2017-01-31T00:00:00"/>
    <x v="9"/>
    <n v="5725670"/>
    <m/>
    <m/>
  </r>
  <r>
    <s v="COUNTY"/>
    <x v="181"/>
    <s v="917008"/>
    <n v="1"/>
    <n v="1"/>
    <x v="10"/>
    <d v="2017-01-31T00:00:00"/>
    <x v="9"/>
    <n v="5727110"/>
    <m/>
    <m/>
  </r>
  <r>
    <s v="COUNTY"/>
    <x v="181"/>
    <s v="917010"/>
    <n v="1"/>
    <n v="1"/>
    <x v="10"/>
    <d v="2017-01-31T00:00:00"/>
    <x v="9"/>
    <n v="5735310"/>
    <m/>
    <m/>
  </r>
  <r>
    <s v="COUNTY"/>
    <x v="181"/>
    <s v="917011"/>
    <n v="1.58"/>
    <n v="1.58"/>
    <x v="10"/>
    <d v="2017-01-31T00:00:00"/>
    <x v="9"/>
    <n v="5741740"/>
    <m/>
    <m/>
  </r>
  <r>
    <s v="COUNTY"/>
    <x v="181"/>
    <s v="917012"/>
    <n v="1"/>
    <n v="1"/>
    <x v="10"/>
    <d v="2017-01-31T00:00:00"/>
    <x v="9"/>
    <n v="5746450"/>
    <m/>
    <m/>
  </r>
  <r>
    <s v="COUNTY"/>
    <x v="181"/>
    <s v="917015"/>
    <n v="1"/>
    <n v="1"/>
    <x v="10"/>
    <d v="2017-01-31T00:00:00"/>
    <x v="9"/>
    <n v="5770880"/>
    <m/>
    <m/>
  </r>
  <r>
    <s v="COUNTY"/>
    <x v="181"/>
    <s v="917016"/>
    <n v="1"/>
    <n v="1"/>
    <x v="10"/>
    <d v="2017-01-31T00:00:00"/>
    <x v="9"/>
    <n v="5774770"/>
    <m/>
    <m/>
  </r>
  <r>
    <s v="COUNTY"/>
    <x v="181"/>
    <s v="917017"/>
    <n v="1"/>
    <n v="1"/>
    <x v="10"/>
    <d v="2017-01-31T00:00:00"/>
    <x v="9"/>
    <n v="5775470"/>
    <m/>
    <m/>
  </r>
  <r>
    <s v="COUNTY"/>
    <x v="181"/>
    <s v="917018"/>
    <n v="1.71"/>
    <n v="1.71"/>
    <x v="10"/>
    <d v="2017-01-31T00:00:00"/>
    <x v="9"/>
    <n v="5775550"/>
    <m/>
    <m/>
  </r>
  <r>
    <s v="COUNTY"/>
    <x v="181"/>
    <s v="917019"/>
    <n v="3.08"/>
    <n v="3.08"/>
    <x v="10"/>
    <d v="2017-01-31T00:00:00"/>
    <x v="9"/>
    <n v="5776830"/>
    <m/>
    <m/>
  </r>
  <r>
    <s v="COUNTY"/>
    <x v="181"/>
    <s v="917020"/>
    <n v="3.68"/>
    <n v="3.68"/>
    <x v="10"/>
    <d v="2017-01-31T00:00:00"/>
    <x v="9"/>
    <n v="5777060"/>
    <m/>
    <m/>
  </r>
  <r>
    <s v="COUNTY"/>
    <x v="181"/>
    <s v="917021"/>
    <n v="10.26"/>
    <n v="10.26"/>
    <x v="10"/>
    <d v="2017-01-31T00:00:00"/>
    <x v="9"/>
    <n v="5781160"/>
    <m/>
    <m/>
  </r>
  <r>
    <s v="COUNTY"/>
    <x v="181"/>
    <s v="917022"/>
    <n v="1"/>
    <n v="1"/>
    <x v="10"/>
    <d v="2017-01-31T00:00:00"/>
    <x v="9"/>
    <n v="5781280"/>
    <m/>
    <m/>
  </r>
  <r>
    <s v="COUNTY"/>
    <x v="181"/>
    <s v="917024"/>
    <n v="1"/>
    <n v="1"/>
    <x v="10"/>
    <d v="2017-01-31T00:00:00"/>
    <x v="9"/>
    <n v="5787940"/>
    <m/>
    <m/>
  </r>
  <r>
    <s v="COUNTY"/>
    <x v="181"/>
    <s v="917025"/>
    <n v="1"/>
    <n v="1"/>
    <x v="10"/>
    <d v="2017-01-31T00:00:00"/>
    <x v="9"/>
    <n v="5788260"/>
    <m/>
    <m/>
  </r>
  <r>
    <s v="COUNTY"/>
    <x v="181"/>
    <s v="917026"/>
    <n v="6.88"/>
    <n v="6.88"/>
    <x v="10"/>
    <d v="2017-01-31T00:00:00"/>
    <x v="9"/>
    <n v="5009723"/>
    <m/>
    <m/>
  </r>
  <r>
    <s v="COUNTY"/>
    <x v="181"/>
    <s v="917027"/>
    <n v="1"/>
    <n v="1"/>
    <x v="10"/>
    <d v="2017-01-31T00:00:00"/>
    <x v="9"/>
    <n v="5009750"/>
    <m/>
    <m/>
  </r>
  <r>
    <s v="AWH"/>
    <x v="181"/>
    <s v="917030"/>
    <n v="8.86"/>
    <n v="8.86"/>
    <x v="10"/>
    <d v="2017-01-31T00:00:00"/>
    <x v="9"/>
    <n v="5010855"/>
    <m/>
    <m/>
  </r>
  <r>
    <s v="COUNTY"/>
    <x v="181"/>
    <s v="917031"/>
    <n v="5.99"/>
    <n v="5.99"/>
    <x v="10"/>
    <d v="2017-01-31T00:00:00"/>
    <x v="9"/>
    <n v="5010932"/>
    <m/>
    <m/>
  </r>
  <r>
    <s v="COUNTY"/>
    <x v="181"/>
    <s v="917033"/>
    <n v="1"/>
    <n v="1"/>
    <x v="10"/>
    <d v="2017-01-31T00:00:00"/>
    <x v="9"/>
    <n v="5011516"/>
    <m/>
    <m/>
  </r>
  <r>
    <s v="COUNTY"/>
    <x v="181"/>
    <s v="917035"/>
    <n v="4.18"/>
    <n v="4.18"/>
    <x v="10"/>
    <d v="2017-01-31T00:00:00"/>
    <x v="9"/>
    <n v="5013420"/>
    <m/>
    <m/>
  </r>
  <r>
    <s v="COUNTY"/>
    <x v="181"/>
    <s v="917037"/>
    <n v="1"/>
    <n v="1"/>
    <x v="10"/>
    <d v="2017-01-31T00:00:00"/>
    <x v="9"/>
    <n v="5015646"/>
    <m/>
    <m/>
  </r>
  <r>
    <s v="COUNTY"/>
    <x v="181"/>
    <s v="917038"/>
    <n v="1"/>
    <n v="1"/>
    <x v="10"/>
    <d v="2017-01-31T00:00:00"/>
    <x v="9"/>
    <n v="5702790"/>
    <m/>
    <m/>
  </r>
  <r>
    <s v="COUNTY"/>
    <x v="181"/>
    <s v="917039"/>
    <n v="1"/>
    <n v="1"/>
    <x v="10"/>
    <d v="2017-01-31T00:00:00"/>
    <x v="9"/>
    <n v="5715090"/>
    <m/>
    <m/>
  </r>
  <r>
    <s v="COUNTY"/>
    <x v="181"/>
    <s v="917040"/>
    <n v="1"/>
    <n v="1"/>
    <x v="10"/>
    <d v="2017-01-31T00:00:00"/>
    <x v="9"/>
    <n v="5720070"/>
    <m/>
    <m/>
  </r>
  <r>
    <s v="COUNTY"/>
    <x v="181"/>
    <s v="917041"/>
    <n v="1"/>
    <n v="1"/>
    <x v="10"/>
    <d v="2017-01-31T00:00:00"/>
    <x v="9"/>
    <n v="5727390"/>
    <m/>
    <m/>
  </r>
  <r>
    <s v="COUNTY"/>
    <x v="181"/>
    <s v="917043"/>
    <n v="1.1200000000000001"/>
    <n v="1.1200000000000001"/>
    <x v="10"/>
    <d v="2017-01-31T00:00:00"/>
    <x v="9"/>
    <n v="5742440"/>
    <m/>
    <m/>
  </r>
  <r>
    <s v="COUNTY"/>
    <x v="181"/>
    <s v="917044"/>
    <n v="1"/>
    <n v="1"/>
    <x v="10"/>
    <d v="2017-01-31T00:00:00"/>
    <x v="9"/>
    <n v="5743640"/>
    <m/>
    <m/>
  </r>
  <r>
    <s v="COUNTY"/>
    <x v="181"/>
    <s v="917045"/>
    <n v="1.91"/>
    <n v="1.91"/>
    <x v="10"/>
    <d v="2017-01-31T00:00:00"/>
    <x v="9"/>
    <n v="5744570"/>
    <m/>
    <m/>
  </r>
  <r>
    <s v="COUNTY"/>
    <x v="181"/>
    <s v="917046"/>
    <n v="1.4"/>
    <n v="1.4"/>
    <x v="10"/>
    <d v="2017-01-31T00:00:00"/>
    <x v="9"/>
    <n v="5762770"/>
    <m/>
    <m/>
  </r>
  <r>
    <s v="COUNTY"/>
    <x v="181"/>
    <s v="917047"/>
    <n v="3.76"/>
    <n v="3.76"/>
    <x v="10"/>
    <d v="2017-01-31T00:00:00"/>
    <x v="9"/>
    <n v="5767370"/>
    <m/>
    <m/>
  </r>
  <r>
    <s v="COUNTY"/>
    <x v="181"/>
    <s v="917048"/>
    <n v="1"/>
    <n v="1"/>
    <x v="10"/>
    <d v="2017-01-31T00:00:00"/>
    <x v="9"/>
    <n v="5772490"/>
    <m/>
    <m/>
  </r>
  <r>
    <s v="COUNTY"/>
    <x v="181"/>
    <s v="917049"/>
    <n v="1.82"/>
    <n v="1.82"/>
    <x v="10"/>
    <d v="2017-01-31T00:00:00"/>
    <x v="9"/>
    <n v="5774030"/>
    <m/>
    <m/>
  </r>
  <r>
    <s v="COUNTY"/>
    <x v="181"/>
    <s v="917050"/>
    <n v="1"/>
    <n v="1"/>
    <x v="10"/>
    <d v="2017-01-31T00:00:00"/>
    <x v="9"/>
    <n v="5778330"/>
    <m/>
    <m/>
  </r>
  <r>
    <s v="SpokCity"/>
    <x v="181"/>
    <s v="917051"/>
    <n v="1"/>
    <n v="1"/>
    <x v="10"/>
    <d v="2017-01-31T00:00:00"/>
    <x v="9"/>
    <n v="5783250"/>
    <m/>
    <m/>
  </r>
  <r>
    <s v="COUNTY"/>
    <x v="181"/>
    <s v="917052"/>
    <n v="1"/>
    <n v="1"/>
    <x v="10"/>
    <d v="2017-01-31T00:00:00"/>
    <x v="9"/>
    <n v="5785450"/>
    <m/>
    <m/>
  </r>
  <r>
    <s v="COUNTY"/>
    <x v="181"/>
    <s v="917055"/>
    <n v="1.18"/>
    <n v="1.18"/>
    <x v="10"/>
    <d v="2017-01-31T00:00:00"/>
    <x v="9"/>
    <n v="5004537"/>
    <m/>
    <m/>
  </r>
  <r>
    <s v="COUNTY"/>
    <x v="181"/>
    <s v="917056"/>
    <n v="1.46"/>
    <n v="1.46"/>
    <x v="10"/>
    <d v="2017-01-31T00:00:00"/>
    <x v="9"/>
    <n v="5010354"/>
    <m/>
    <m/>
  </r>
  <r>
    <s v="COUNTY"/>
    <x v="181"/>
    <s v="917057"/>
    <n v="5.61"/>
    <n v="5.61"/>
    <x v="10"/>
    <d v="2017-01-31T00:00:00"/>
    <x v="9"/>
    <n v="5010399"/>
    <m/>
    <m/>
  </r>
  <r>
    <s v="COUNTY"/>
    <x v="181"/>
    <s v="917058"/>
    <n v="1"/>
    <n v="1"/>
    <x v="10"/>
    <d v="2017-01-31T00:00:00"/>
    <x v="9"/>
    <n v="5010411"/>
    <m/>
    <m/>
  </r>
  <r>
    <s v="COUNTY"/>
    <x v="181"/>
    <s v="917059"/>
    <n v="1.58"/>
    <n v="1.58"/>
    <x v="10"/>
    <d v="2017-01-31T00:00:00"/>
    <x v="9"/>
    <n v="5010427"/>
    <m/>
    <m/>
  </r>
  <r>
    <s v="COUNTY"/>
    <x v="181"/>
    <s v="917060"/>
    <n v="1"/>
    <n v="1"/>
    <x v="10"/>
    <d v="2017-01-31T00:00:00"/>
    <x v="9"/>
    <n v="5010458"/>
    <m/>
    <m/>
  </r>
  <r>
    <s v="COUNTY"/>
    <x v="181"/>
    <s v="917061"/>
    <n v="4.25"/>
    <n v="4.25"/>
    <x v="10"/>
    <d v="2017-01-31T00:00:00"/>
    <x v="9"/>
    <n v="5010502"/>
    <m/>
    <m/>
  </r>
  <r>
    <s v="COUNTY"/>
    <x v="181"/>
    <s v="917062"/>
    <n v="1.56"/>
    <n v="1.56"/>
    <x v="10"/>
    <d v="2017-01-31T00:00:00"/>
    <x v="9"/>
    <n v="5010558"/>
    <m/>
    <m/>
  </r>
  <r>
    <s v="COUNTY"/>
    <x v="181"/>
    <s v="917063"/>
    <n v="4.17"/>
    <n v="4.17"/>
    <x v="10"/>
    <d v="2017-01-31T00:00:00"/>
    <x v="9"/>
    <n v="5010580"/>
    <m/>
    <m/>
  </r>
  <r>
    <s v="COUNTY"/>
    <x v="181"/>
    <s v="917064"/>
    <n v="1"/>
    <n v="1"/>
    <x v="10"/>
    <d v="2017-01-31T00:00:00"/>
    <x v="9"/>
    <n v="5010620"/>
    <m/>
    <m/>
  </r>
  <r>
    <s v="SpokCity"/>
    <x v="181"/>
    <s v="917065"/>
    <n v="1"/>
    <n v="1"/>
    <x v="10"/>
    <d v="2017-01-31T00:00:00"/>
    <x v="9"/>
    <n v="5010705"/>
    <m/>
    <m/>
  </r>
  <r>
    <s v="COUNTY"/>
    <x v="181"/>
    <s v="917067"/>
    <n v="3.48"/>
    <n v="3.48"/>
    <x v="10"/>
    <d v="2017-01-31T00:00:00"/>
    <x v="9"/>
    <n v="5011870"/>
    <m/>
    <m/>
  </r>
  <r>
    <s v="COUNTY"/>
    <x v="181"/>
    <s v="917072"/>
    <n v="1"/>
    <n v="1"/>
    <x v="10"/>
    <d v="2017-01-31T00:00:00"/>
    <x v="9"/>
    <n v="5709930"/>
    <m/>
    <m/>
  </r>
  <r>
    <s v="COUNTY"/>
    <x v="181"/>
    <s v="917073"/>
    <n v="1.73"/>
    <n v="1.73"/>
    <x v="10"/>
    <d v="2017-01-31T00:00:00"/>
    <x v="9"/>
    <n v="5721640"/>
    <m/>
    <m/>
  </r>
  <r>
    <s v="COUNTY"/>
    <x v="181"/>
    <s v="917074"/>
    <n v="1"/>
    <n v="1"/>
    <x v="10"/>
    <d v="2017-01-31T00:00:00"/>
    <x v="9"/>
    <n v="5727190"/>
    <m/>
    <m/>
  </r>
  <r>
    <s v="COUNTY"/>
    <x v="181"/>
    <s v="917076"/>
    <n v="1"/>
    <n v="1"/>
    <x v="10"/>
    <d v="2017-01-31T00:00:00"/>
    <x v="9"/>
    <n v="5739580"/>
    <m/>
    <m/>
  </r>
  <r>
    <s v="COUNTY"/>
    <x v="181"/>
    <s v="917078"/>
    <n v="1.3"/>
    <n v="1.3"/>
    <x v="10"/>
    <d v="2017-01-31T00:00:00"/>
    <x v="9"/>
    <n v="5748430"/>
    <m/>
    <m/>
  </r>
  <r>
    <s v="COUNTY"/>
    <x v="181"/>
    <s v="917080"/>
    <n v="1"/>
    <n v="1"/>
    <x v="10"/>
    <d v="2017-01-31T00:00:00"/>
    <x v="9"/>
    <n v="5759400"/>
    <m/>
    <m/>
  </r>
  <r>
    <s v="COUNTY"/>
    <x v="181"/>
    <s v="917081"/>
    <n v="2.63"/>
    <n v="2.63"/>
    <x v="10"/>
    <d v="2017-01-31T00:00:00"/>
    <x v="9"/>
    <n v="5765230"/>
    <m/>
    <m/>
  </r>
  <r>
    <s v="COUNTY"/>
    <x v="181"/>
    <s v="917085"/>
    <n v="1"/>
    <n v="1"/>
    <x v="10"/>
    <d v="2017-01-31T00:00:00"/>
    <x v="9"/>
    <n v="5775420"/>
    <m/>
    <m/>
  </r>
  <r>
    <s v="COUNTY"/>
    <x v="181"/>
    <s v="917086"/>
    <n v="1"/>
    <n v="1"/>
    <x v="10"/>
    <d v="2017-01-31T00:00:00"/>
    <x v="9"/>
    <n v="5775490"/>
    <m/>
    <m/>
  </r>
  <r>
    <s v="COUNTY"/>
    <x v="181"/>
    <s v="917088"/>
    <n v="3.11"/>
    <n v="3.11"/>
    <x v="10"/>
    <d v="2017-01-31T00:00:00"/>
    <x v="9"/>
    <n v="5776990"/>
    <m/>
    <m/>
  </r>
  <r>
    <s v="COUNTY"/>
    <x v="181"/>
    <s v="917089"/>
    <n v="1"/>
    <n v="1"/>
    <x v="10"/>
    <d v="2017-01-31T00:00:00"/>
    <x v="9"/>
    <n v="5781190"/>
    <m/>
    <m/>
  </r>
  <r>
    <s v="COUNTY"/>
    <x v="181"/>
    <s v="917090"/>
    <n v="1"/>
    <n v="1"/>
    <x v="10"/>
    <d v="2017-01-31T00:00:00"/>
    <x v="9"/>
    <n v="5782170"/>
    <m/>
    <m/>
  </r>
  <r>
    <s v="COUNTY"/>
    <x v="181"/>
    <s v="917094"/>
    <n v="1.45"/>
    <n v="1.45"/>
    <x v="10"/>
    <d v="2017-01-31T00:00:00"/>
    <x v="9"/>
    <n v="5788270"/>
    <m/>
    <m/>
  </r>
  <r>
    <s v="COUNTY"/>
    <x v="181"/>
    <s v="926641"/>
    <n v="1"/>
    <n v="1"/>
    <x v="10"/>
    <d v="2017-02-28T00:00:00"/>
    <x v="10"/>
    <n v="5004537"/>
    <m/>
    <m/>
  </r>
  <r>
    <s v="COUNTY"/>
    <x v="181"/>
    <s v="926642"/>
    <n v="1"/>
    <n v="1"/>
    <x v="10"/>
    <d v="2017-02-28T00:00:00"/>
    <x v="10"/>
    <n v="5004633"/>
    <m/>
    <m/>
  </r>
  <r>
    <s v="COUNTY"/>
    <x v="181"/>
    <s v="926643"/>
    <n v="1"/>
    <n v="1"/>
    <x v="10"/>
    <d v="2017-02-28T00:00:00"/>
    <x v="10"/>
    <n v="5004635"/>
    <m/>
    <m/>
  </r>
  <r>
    <s v="COUNTY"/>
    <x v="181"/>
    <s v="926644"/>
    <n v="1"/>
    <n v="1"/>
    <x v="10"/>
    <d v="2017-02-28T00:00:00"/>
    <x v="10"/>
    <n v="5009754"/>
    <m/>
    <m/>
  </r>
  <r>
    <s v="COUNTY"/>
    <x v="181"/>
    <s v="926674"/>
    <n v="1.06"/>
    <n v="1.06"/>
    <x v="10"/>
    <d v="2017-02-28T00:00:00"/>
    <x v="10"/>
    <n v="5006528"/>
    <m/>
    <m/>
  </r>
  <r>
    <s v="COUNTY"/>
    <x v="181"/>
    <s v="926675"/>
    <n v="1.19"/>
    <n v="1.19"/>
    <x v="10"/>
    <d v="2017-02-28T00:00:00"/>
    <x v="10"/>
    <n v="5006565"/>
    <m/>
    <m/>
  </r>
  <r>
    <s v="COUNTY"/>
    <x v="181"/>
    <s v="926676"/>
    <n v="1"/>
    <n v="1"/>
    <x v="10"/>
    <d v="2017-02-28T00:00:00"/>
    <x v="10"/>
    <n v="5007054"/>
    <m/>
    <m/>
  </r>
  <r>
    <s v="AWH"/>
    <x v="181"/>
    <s v="926678"/>
    <n v="1.07"/>
    <n v="1.07"/>
    <x v="10"/>
    <d v="2017-02-28T00:00:00"/>
    <x v="10"/>
    <n v="5010602"/>
    <m/>
    <m/>
  </r>
  <r>
    <s v="SpokCity"/>
    <x v="181"/>
    <s v="926679"/>
    <n v="1.97"/>
    <n v="1.97"/>
    <x v="10"/>
    <d v="2017-02-28T00:00:00"/>
    <x v="10"/>
    <n v="5010676"/>
    <m/>
    <m/>
  </r>
  <r>
    <s v="COUNTY"/>
    <x v="181"/>
    <s v="926680"/>
    <n v="1"/>
    <n v="1"/>
    <x v="10"/>
    <d v="2017-02-28T00:00:00"/>
    <x v="10"/>
    <n v="5010690"/>
    <m/>
    <m/>
  </r>
  <r>
    <s v="COUNTY"/>
    <x v="181"/>
    <s v="926681"/>
    <n v="5.01"/>
    <n v="5.01"/>
    <x v="10"/>
    <d v="2017-02-28T00:00:00"/>
    <x v="10"/>
    <n v="5010728"/>
    <m/>
    <m/>
  </r>
  <r>
    <s v="SpokCity"/>
    <x v="181"/>
    <s v="926682"/>
    <n v="1.1200000000000001"/>
    <n v="1.1200000000000001"/>
    <x v="10"/>
    <d v="2017-02-28T00:00:00"/>
    <x v="10"/>
    <n v="5010748"/>
    <m/>
    <m/>
  </r>
  <r>
    <s v="COUNTY"/>
    <x v="181"/>
    <s v="926683"/>
    <n v="1"/>
    <n v="1"/>
    <x v="10"/>
    <d v="2017-02-28T00:00:00"/>
    <x v="10"/>
    <n v="5010756"/>
    <m/>
    <m/>
  </r>
  <r>
    <s v="COUNTY"/>
    <x v="181"/>
    <s v="926684"/>
    <n v="1"/>
    <n v="1"/>
    <x v="10"/>
    <d v="2017-02-28T00:00:00"/>
    <x v="10"/>
    <n v="5010765"/>
    <m/>
    <m/>
  </r>
  <r>
    <s v="COUNTY"/>
    <x v="181"/>
    <s v="926685"/>
    <n v="1"/>
    <n v="1"/>
    <x v="10"/>
    <d v="2017-02-28T00:00:00"/>
    <x v="10"/>
    <n v="5010769"/>
    <m/>
    <m/>
  </r>
  <r>
    <s v="COUNTY"/>
    <x v="181"/>
    <s v="926686"/>
    <n v="1"/>
    <n v="1"/>
    <x v="10"/>
    <d v="2017-02-28T00:00:00"/>
    <x v="10"/>
    <n v="5010785"/>
    <m/>
    <m/>
  </r>
  <r>
    <s v="COUNTY"/>
    <x v="181"/>
    <s v="926687"/>
    <n v="1"/>
    <n v="1"/>
    <x v="10"/>
    <d v="2017-02-28T00:00:00"/>
    <x v="10"/>
    <n v="5010829"/>
    <m/>
    <m/>
  </r>
  <r>
    <s v="AWH"/>
    <x v="181"/>
    <s v="926688"/>
    <n v="8.9499999999999993"/>
    <n v="8.9499999999999993"/>
    <x v="10"/>
    <d v="2017-02-28T00:00:00"/>
    <x v="10"/>
    <n v="5010855"/>
    <m/>
    <m/>
  </r>
  <r>
    <s v="COUNTY"/>
    <x v="181"/>
    <s v="926689"/>
    <n v="1"/>
    <n v="1"/>
    <x v="10"/>
    <d v="2017-02-28T00:00:00"/>
    <x v="10"/>
    <n v="5010926"/>
    <m/>
    <m/>
  </r>
  <r>
    <s v="COUNTY"/>
    <x v="181"/>
    <s v="926690"/>
    <n v="18.03"/>
    <n v="18.03"/>
    <x v="10"/>
    <d v="2017-02-28T00:00:00"/>
    <x v="10"/>
    <n v="5010932"/>
    <m/>
    <m/>
  </r>
  <r>
    <s v="COUNTY"/>
    <x v="181"/>
    <s v="926694"/>
    <n v="1"/>
    <n v="1"/>
    <x v="10"/>
    <d v="2017-02-28T00:00:00"/>
    <x v="10"/>
    <n v="5011516"/>
    <m/>
    <m/>
  </r>
  <r>
    <s v="COUNTY"/>
    <x v="181"/>
    <s v="926695"/>
    <n v="8.7200000000000006"/>
    <n v="8.7200000000000006"/>
    <x v="10"/>
    <d v="2017-02-28T00:00:00"/>
    <x v="10"/>
    <n v="5011584"/>
    <m/>
    <m/>
  </r>
  <r>
    <s v="SpokCity"/>
    <x v="181"/>
    <s v="926696"/>
    <n v="59.93"/>
    <n v="59.93"/>
    <x v="10"/>
    <d v="2017-02-28T00:00:00"/>
    <x v="10"/>
    <n v="5011587"/>
    <m/>
    <m/>
  </r>
  <r>
    <s v="SpokCity"/>
    <x v="181"/>
    <s v="926697"/>
    <n v="69.52"/>
    <n v="69.52"/>
    <x v="10"/>
    <d v="2017-02-28T00:00:00"/>
    <x v="10"/>
    <n v="5011588"/>
    <m/>
    <m/>
  </r>
  <r>
    <s v="COUNTY"/>
    <x v="181"/>
    <s v="926698"/>
    <n v="1"/>
    <n v="1"/>
    <x v="10"/>
    <d v="2017-02-28T00:00:00"/>
    <x v="10"/>
    <n v="5013151"/>
    <m/>
    <m/>
  </r>
  <r>
    <s v="SpokCity"/>
    <x v="181"/>
    <s v="926699"/>
    <n v="29.03"/>
    <n v="29.03"/>
    <x v="10"/>
    <d v="2017-02-28T00:00:00"/>
    <x v="10"/>
    <n v="5013208"/>
    <m/>
    <m/>
  </r>
  <r>
    <s v="COUNTY"/>
    <x v="181"/>
    <s v="926700"/>
    <n v="1"/>
    <n v="1"/>
    <x v="10"/>
    <d v="2017-02-28T00:00:00"/>
    <x v="10"/>
    <n v="5013489"/>
    <m/>
    <m/>
  </r>
  <r>
    <s v="COUNTY"/>
    <x v="181"/>
    <s v="926706"/>
    <n v="1"/>
    <n v="1"/>
    <x v="10"/>
    <d v="2017-02-28T00:00:00"/>
    <x v="10"/>
    <n v="5014655"/>
    <m/>
    <m/>
  </r>
  <r>
    <s v="COUNTY"/>
    <x v="181"/>
    <s v="926707"/>
    <n v="1.58"/>
    <n v="1.58"/>
    <x v="10"/>
    <d v="2017-02-28T00:00:00"/>
    <x v="10"/>
    <n v="5016359"/>
    <m/>
    <m/>
  </r>
  <r>
    <s v="AWH"/>
    <x v="181"/>
    <s v="926709"/>
    <n v="4.0199999999999996"/>
    <n v="4.0199999999999996"/>
    <x v="10"/>
    <d v="2017-02-28T00:00:00"/>
    <x v="10"/>
    <n v="5705210"/>
    <m/>
    <m/>
  </r>
  <r>
    <s v="COUNTY"/>
    <x v="181"/>
    <s v="926711"/>
    <n v="1"/>
    <n v="1"/>
    <x v="10"/>
    <d v="2017-02-28T00:00:00"/>
    <x v="10"/>
    <n v="5712540"/>
    <m/>
    <m/>
  </r>
  <r>
    <s v="COUNTY"/>
    <x v="181"/>
    <s v="926715"/>
    <n v="1"/>
    <n v="1"/>
    <x v="10"/>
    <d v="2017-02-28T00:00:00"/>
    <x v="10"/>
    <n v="5727390"/>
    <m/>
    <m/>
  </r>
  <r>
    <s v="COUNTY"/>
    <x v="181"/>
    <s v="926716"/>
    <n v="1"/>
    <n v="1"/>
    <x v="10"/>
    <d v="2017-02-28T00:00:00"/>
    <x v="10"/>
    <n v="5727620"/>
    <m/>
    <m/>
  </r>
  <r>
    <s v="COUNTY"/>
    <x v="181"/>
    <s v="926717"/>
    <n v="1"/>
    <n v="1"/>
    <x v="10"/>
    <d v="2017-02-28T00:00:00"/>
    <x v="10"/>
    <n v="5729050"/>
    <m/>
    <m/>
  </r>
  <r>
    <s v="AWH"/>
    <x v="181"/>
    <s v="926719"/>
    <n v="1"/>
    <n v="1"/>
    <x v="10"/>
    <d v="2017-02-28T00:00:00"/>
    <x v="10"/>
    <n v="5735080"/>
    <m/>
    <m/>
  </r>
  <r>
    <s v="COUNTY"/>
    <x v="181"/>
    <s v="926720"/>
    <n v="1"/>
    <n v="1"/>
    <x v="10"/>
    <d v="2017-02-28T00:00:00"/>
    <x v="10"/>
    <n v="5739270"/>
    <m/>
    <m/>
  </r>
  <r>
    <s v="COUNTY"/>
    <x v="181"/>
    <s v="926721"/>
    <n v="1.6"/>
    <n v="1.6"/>
    <x v="10"/>
    <d v="2017-02-28T00:00:00"/>
    <x v="10"/>
    <n v="5741740"/>
    <m/>
    <m/>
  </r>
  <r>
    <s v="COUNTY"/>
    <x v="181"/>
    <s v="926723"/>
    <n v="1"/>
    <n v="1"/>
    <x v="10"/>
    <d v="2017-02-28T00:00:00"/>
    <x v="10"/>
    <n v="5746450"/>
    <m/>
    <m/>
  </r>
  <r>
    <s v="COUNTY"/>
    <x v="181"/>
    <s v="926724"/>
    <n v="1"/>
    <n v="1"/>
    <x v="10"/>
    <d v="2017-02-28T00:00:00"/>
    <x v="10"/>
    <n v="5758590"/>
    <m/>
    <m/>
  </r>
  <r>
    <s v="COUNTY"/>
    <x v="181"/>
    <s v="926725"/>
    <n v="1.04"/>
    <n v="1.04"/>
    <x v="10"/>
    <d v="2017-02-28T00:00:00"/>
    <x v="10"/>
    <n v="5765210"/>
    <m/>
    <m/>
  </r>
  <r>
    <s v="COUNTY"/>
    <x v="181"/>
    <s v="926727"/>
    <n v="1"/>
    <n v="1"/>
    <x v="10"/>
    <d v="2017-02-28T00:00:00"/>
    <x v="10"/>
    <n v="5770460"/>
    <m/>
    <m/>
  </r>
  <r>
    <s v="COUNTY"/>
    <x v="181"/>
    <s v="926730"/>
    <n v="1"/>
    <n v="1"/>
    <x v="10"/>
    <d v="2017-02-28T00:00:00"/>
    <x v="10"/>
    <n v="5775420"/>
    <m/>
    <m/>
  </r>
  <r>
    <s v="COUNTY"/>
    <x v="181"/>
    <s v="926731"/>
    <n v="2.89"/>
    <n v="2.89"/>
    <x v="10"/>
    <d v="2017-02-28T00:00:00"/>
    <x v="10"/>
    <n v="5776990"/>
    <m/>
    <m/>
  </r>
  <r>
    <s v="COUNTY"/>
    <x v="181"/>
    <s v="926732"/>
    <n v="5.53"/>
    <n v="5.53"/>
    <x v="10"/>
    <d v="2017-02-28T00:00:00"/>
    <x v="10"/>
    <n v="5777060"/>
    <m/>
    <m/>
  </r>
  <r>
    <s v="COUNTY"/>
    <x v="181"/>
    <s v="926733"/>
    <n v="19.600000000000001"/>
    <n v="19.600000000000001"/>
    <x v="10"/>
    <d v="2017-02-28T00:00:00"/>
    <x v="10"/>
    <n v="5781160"/>
    <m/>
    <m/>
  </r>
  <r>
    <s v="COUNTY"/>
    <x v="181"/>
    <s v="926734"/>
    <n v="1"/>
    <n v="1"/>
    <x v="10"/>
    <d v="2017-02-28T00:00:00"/>
    <x v="10"/>
    <n v="5782170"/>
    <m/>
    <m/>
  </r>
  <r>
    <s v="COUNTY"/>
    <x v="181"/>
    <s v="926737"/>
    <n v="4.17"/>
    <n v="4.17"/>
    <x v="10"/>
    <d v="2017-02-28T00:00:00"/>
    <x v="10"/>
    <n v="5787640"/>
    <m/>
    <m/>
  </r>
  <r>
    <s v="COUNTY"/>
    <x v="181"/>
    <s v="926738"/>
    <n v="1.03"/>
    <n v="1.03"/>
    <x v="10"/>
    <d v="2017-02-28T00:00:00"/>
    <x v="10"/>
    <n v="5788260"/>
    <m/>
    <m/>
  </r>
  <r>
    <s v="COUNTY"/>
    <x v="181"/>
    <s v="926740"/>
    <n v="1"/>
    <n v="1"/>
    <x v="10"/>
    <d v="2017-02-28T00:00:00"/>
    <x v="10"/>
    <n v="5010361"/>
    <m/>
    <m/>
  </r>
  <r>
    <s v="COUNTY"/>
    <x v="181"/>
    <s v="926741"/>
    <n v="6.75"/>
    <n v="6.75"/>
    <x v="10"/>
    <d v="2017-02-28T00:00:00"/>
    <x v="10"/>
    <n v="5010363"/>
    <m/>
    <m/>
  </r>
  <r>
    <s v="COUNTY"/>
    <x v="181"/>
    <s v="926742"/>
    <n v="1.58"/>
    <n v="1.58"/>
    <x v="10"/>
    <d v="2017-02-28T00:00:00"/>
    <x v="10"/>
    <n v="5010367"/>
    <m/>
    <m/>
  </r>
  <r>
    <s v="COUNTY"/>
    <x v="181"/>
    <s v="926743"/>
    <n v="1.58"/>
    <n v="1.58"/>
    <x v="10"/>
    <d v="2017-02-28T00:00:00"/>
    <x v="10"/>
    <n v="5010385"/>
    <m/>
    <m/>
  </r>
  <r>
    <s v="COUNTY"/>
    <x v="181"/>
    <s v="926744"/>
    <n v="4.22"/>
    <n v="4.22"/>
    <x v="10"/>
    <d v="2017-02-28T00:00:00"/>
    <x v="10"/>
    <n v="5010399"/>
    <m/>
    <m/>
  </r>
  <r>
    <s v="COUNTY"/>
    <x v="181"/>
    <s v="926745"/>
    <n v="1"/>
    <n v="1"/>
    <x v="10"/>
    <d v="2017-02-28T00:00:00"/>
    <x v="10"/>
    <n v="5010409"/>
    <m/>
    <m/>
  </r>
  <r>
    <s v="COUNTY"/>
    <x v="181"/>
    <s v="926746"/>
    <n v="1"/>
    <n v="1"/>
    <x v="10"/>
    <d v="2017-02-28T00:00:00"/>
    <x v="10"/>
    <n v="5010411"/>
    <m/>
    <m/>
  </r>
  <r>
    <s v="COUNTY"/>
    <x v="181"/>
    <s v="926747"/>
    <n v="1.6"/>
    <n v="1.6"/>
    <x v="10"/>
    <d v="2017-02-28T00:00:00"/>
    <x v="10"/>
    <n v="5010427"/>
    <m/>
    <m/>
  </r>
  <r>
    <s v="COUNTY"/>
    <x v="181"/>
    <s v="926748"/>
    <n v="1"/>
    <n v="1"/>
    <x v="10"/>
    <d v="2017-02-28T00:00:00"/>
    <x v="10"/>
    <n v="5010465"/>
    <m/>
    <m/>
  </r>
  <r>
    <s v="SpokCity"/>
    <x v="181"/>
    <s v="926749"/>
    <n v="2.33"/>
    <n v="2.33"/>
    <x v="10"/>
    <d v="2017-02-28T00:00:00"/>
    <x v="10"/>
    <n v="5010475"/>
    <m/>
    <m/>
  </r>
  <r>
    <s v="COUNTY"/>
    <x v="181"/>
    <s v="926750"/>
    <n v="8.4600000000000009"/>
    <n v="8.4600000000000009"/>
    <x v="10"/>
    <d v="2017-02-28T00:00:00"/>
    <x v="10"/>
    <n v="5010502"/>
    <m/>
    <m/>
  </r>
  <r>
    <s v="COUNTY"/>
    <x v="181"/>
    <s v="926751"/>
    <n v="1"/>
    <n v="1"/>
    <x v="10"/>
    <d v="2017-02-28T00:00:00"/>
    <x v="10"/>
    <n v="5010510"/>
    <m/>
    <m/>
  </r>
  <r>
    <s v="COUNTY"/>
    <x v="181"/>
    <s v="926752"/>
    <n v="1"/>
    <n v="1"/>
    <x v="10"/>
    <d v="2017-02-28T00:00:00"/>
    <x v="10"/>
    <n v="5010568"/>
    <m/>
    <m/>
  </r>
  <r>
    <s v="COUNTY"/>
    <x v="181"/>
    <s v="926753"/>
    <n v="2.38"/>
    <n v="2.38"/>
    <x v="10"/>
    <d v="2017-02-28T00:00:00"/>
    <x v="10"/>
    <n v="5010580"/>
    <m/>
    <m/>
  </r>
  <r>
    <s v="COUNTY"/>
    <x v="181"/>
    <s v="926756"/>
    <n v="1"/>
    <n v="1"/>
    <x v="10"/>
    <d v="2017-02-28T00:00:00"/>
    <x v="10"/>
    <n v="5012277"/>
    <m/>
    <m/>
  </r>
  <r>
    <s v="COUNTY"/>
    <x v="181"/>
    <s v="926757"/>
    <n v="1"/>
    <n v="1"/>
    <x v="10"/>
    <d v="2017-02-28T00:00:00"/>
    <x v="10"/>
    <n v="5013271"/>
    <m/>
    <m/>
  </r>
  <r>
    <s v="COUNTY"/>
    <x v="181"/>
    <s v="926758"/>
    <n v="10.16"/>
    <n v="10.16"/>
    <x v="10"/>
    <d v="2017-02-28T00:00:00"/>
    <x v="10"/>
    <n v="5013420"/>
    <m/>
    <m/>
  </r>
  <r>
    <s v="AWH"/>
    <x v="181"/>
    <s v="926760"/>
    <n v="2.44"/>
    <n v="2.44"/>
    <x v="10"/>
    <d v="2017-02-28T00:00:00"/>
    <x v="10"/>
    <n v="5014998"/>
    <m/>
    <m/>
  </r>
  <r>
    <s v="COUNTY"/>
    <x v="181"/>
    <s v="926761"/>
    <n v="8.07"/>
    <n v="8.07"/>
    <x v="10"/>
    <d v="2017-02-28T00:00:00"/>
    <x v="10"/>
    <n v="5015019"/>
    <m/>
    <m/>
  </r>
  <r>
    <s v="COUNTY"/>
    <x v="181"/>
    <s v="926762"/>
    <n v="3.76"/>
    <n v="3.76"/>
    <x v="10"/>
    <d v="2017-02-28T00:00:00"/>
    <x v="10"/>
    <n v="5015030"/>
    <m/>
    <m/>
  </r>
  <r>
    <s v="COUNTY"/>
    <x v="181"/>
    <s v="926763"/>
    <n v="1"/>
    <n v="1"/>
    <x v="10"/>
    <d v="2017-02-28T00:00:00"/>
    <x v="10"/>
    <n v="5702280"/>
    <m/>
    <m/>
  </r>
  <r>
    <s v="COUNTY"/>
    <x v="181"/>
    <s v="926764"/>
    <n v="1"/>
    <n v="1"/>
    <x v="10"/>
    <d v="2017-02-28T00:00:00"/>
    <x v="10"/>
    <n v="5702500"/>
    <m/>
    <m/>
  </r>
  <r>
    <s v="COUNTY"/>
    <x v="181"/>
    <s v="926765"/>
    <n v="1"/>
    <n v="1"/>
    <x v="10"/>
    <d v="2017-02-28T00:00:00"/>
    <x v="10"/>
    <n v="5707470"/>
    <m/>
    <m/>
  </r>
  <r>
    <s v="SpokCity"/>
    <x v="181"/>
    <s v="926766"/>
    <n v="1.78"/>
    <n v="1.78"/>
    <x v="10"/>
    <d v="2017-02-28T00:00:00"/>
    <x v="10"/>
    <n v="5707640"/>
    <m/>
    <m/>
  </r>
  <r>
    <s v="COUNTY"/>
    <x v="181"/>
    <s v="926767"/>
    <n v="1"/>
    <n v="1"/>
    <x v="10"/>
    <d v="2017-02-28T00:00:00"/>
    <x v="10"/>
    <n v="5707710"/>
    <m/>
    <m/>
  </r>
  <r>
    <s v="COUNTY"/>
    <x v="181"/>
    <s v="926768"/>
    <n v="1"/>
    <n v="1"/>
    <x v="10"/>
    <d v="2017-02-28T00:00:00"/>
    <x v="10"/>
    <n v="5715090"/>
    <m/>
    <m/>
  </r>
  <r>
    <s v="SpokCity"/>
    <x v="181"/>
    <s v="926769"/>
    <n v="6.67"/>
    <n v="6.67"/>
    <x v="10"/>
    <d v="2017-02-28T00:00:00"/>
    <x v="10"/>
    <n v="5719150"/>
    <m/>
    <m/>
  </r>
  <r>
    <s v="COUNTY"/>
    <x v="181"/>
    <s v="926770"/>
    <n v="1"/>
    <n v="1"/>
    <x v="10"/>
    <d v="2017-02-28T00:00:00"/>
    <x v="10"/>
    <n v="5720070"/>
    <m/>
    <m/>
  </r>
  <r>
    <s v="COUNTY"/>
    <x v="181"/>
    <s v="926771"/>
    <n v="1.08"/>
    <n v="1.08"/>
    <x v="10"/>
    <d v="2017-02-28T00:00:00"/>
    <x v="10"/>
    <n v="5724670"/>
    <m/>
    <m/>
  </r>
  <r>
    <s v="COUNTY"/>
    <x v="181"/>
    <s v="926772"/>
    <n v="2.69"/>
    <n v="2.69"/>
    <x v="10"/>
    <d v="2017-02-28T00:00:00"/>
    <x v="10"/>
    <n v="5725670"/>
    <m/>
    <m/>
  </r>
  <r>
    <s v="COUNTY"/>
    <x v="181"/>
    <s v="926774"/>
    <n v="1.06"/>
    <n v="1.06"/>
    <x v="10"/>
    <d v="2017-02-28T00:00:00"/>
    <x v="10"/>
    <n v="5727190"/>
    <m/>
    <m/>
  </r>
  <r>
    <s v="COUNTY"/>
    <x v="181"/>
    <s v="926776"/>
    <n v="2.17"/>
    <n v="2.17"/>
    <x v="10"/>
    <d v="2017-02-28T00:00:00"/>
    <x v="10"/>
    <n v="5748430"/>
    <m/>
    <m/>
  </r>
  <r>
    <s v="COUNTY"/>
    <x v="181"/>
    <s v="926777"/>
    <n v="6.98"/>
    <n v="6.98"/>
    <x v="10"/>
    <d v="2017-02-28T00:00:00"/>
    <x v="10"/>
    <n v="5748600"/>
    <m/>
    <m/>
  </r>
  <r>
    <s v="COUNTY"/>
    <x v="181"/>
    <s v="926778"/>
    <n v="1.37"/>
    <n v="1.37"/>
    <x v="10"/>
    <d v="2017-02-28T00:00:00"/>
    <x v="10"/>
    <n v="5748790"/>
    <m/>
    <m/>
  </r>
  <r>
    <s v="COUNTY"/>
    <x v="181"/>
    <s v="926780"/>
    <n v="6.75"/>
    <n v="6.75"/>
    <x v="10"/>
    <d v="2017-02-28T00:00:00"/>
    <x v="10"/>
    <n v="5754110"/>
    <m/>
    <m/>
  </r>
  <r>
    <s v="COUNTY"/>
    <x v="181"/>
    <s v="926783"/>
    <n v="2.4"/>
    <n v="2.4"/>
    <x v="10"/>
    <d v="2017-02-28T00:00:00"/>
    <x v="10"/>
    <n v="5756150"/>
    <m/>
    <m/>
  </r>
  <r>
    <s v="COUNTY"/>
    <x v="181"/>
    <s v="926784"/>
    <n v="1"/>
    <n v="1"/>
    <x v="10"/>
    <d v="2017-02-28T00:00:00"/>
    <x v="10"/>
    <n v="5760090"/>
    <m/>
    <m/>
  </r>
  <r>
    <s v="COUNTY"/>
    <x v="181"/>
    <s v="926786"/>
    <n v="1.42"/>
    <n v="1.42"/>
    <x v="10"/>
    <d v="2017-02-28T00:00:00"/>
    <x v="10"/>
    <n v="5762770"/>
    <m/>
    <m/>
  </r>
  <r>
    <s v="COUNTY"/>
    <x v="181"/>
    <s v="926787"/>
    <n v="5.9"/>
    <n v="5.9"/>
    <x v="10"/>
    <d v="2017-02-28T00:00:00"/>
    <x v="10"/>
    <n v="5767370"/>
    <m/>
    <m/>
  </r>
  <r>
    <s v="COUNTY"/>
    <x v="181"/>
    <s v="926788"/>
    <n v="1"/>
    <n v="1"/>
    <x v="10"/>
    <d v="2017-02-28T00:00:00"/>
    <x v="10"/>
    <n v="5768570"/>
    <m/>
    <m/>
  </r>
  <r>
    <s v="COUNTY"/>
    <x v="181"/>
    <s v="926789"/>
    <n v="1"/>
    <n v="1"/>
    <x v="10"/>
    <d v="2017-02-28T00:00:00"/>
    <x v="10"/>
    <n v="5772030"/>
    <m/>
    <m/>
  </r>
  <r>
    <s v="COUNTY"/>
    <x v="181"/>
    <s v="926790"/>
    <n v="1.83"/>
    <n v="1.83"/>
    <x v="10"/>
    <d v="2017-02-28T00:00:00"/>
    <x v="10"/>
    <n v="5774030"/>
    <m/>
    <m/>
  </r>
  <r>
    <s v="COUNTY"/>
    <x v="181"/>
    <s v="926791"/>
    <n v="17.059999999999999"/>
    <n v="17.059999999999999"/>
    <x v="10"/>
    <d v="2017-02-28T00:00:00"/>
    <x v="10"/>
    <n v="5777930"/>
    <m/>
    <m/>
  </r>
  <r>
    <s v="COUNTY"/>
    <x v="181"/>
    <s v="926792"/>
    <n v="1"/>
    <n v="1"/>
    <x v="10"/>
    <d v="2017-02-28T00:00:00"/>
    <x v="10"/>
    <n v="5778330"/>
    <m/>
    <m/>
  </r>
  <r>
    <s v="COUNTY"/>
    <x v="181"/>
    <s v="926793"/>
    <n v="1.06"/>
    <n v="1.06"/>
    <x v="10"/>
    <d v="2017-02-28T00:00:00"/>
    <x v="10"/>
    <n v="5780110"/>
    <m/>
    <m/>
  </r>
  <r>
    <s v="COUNTY"/>
    <x v="181"/>
    <s v="926794"/>
    <n v="1"/>
    <n v="1"/>
    <x v="10"/>
    <d v="2017-02-28T00:00:00"/>
    <x v="10"/>
    <n v="5785470"/>
    <m/>
    <m/>
  </r>
  <r>
    <s v="COUNTY"/>
    <x v="181"/>
    <s v="926795"/>
    <n v="1"/>
    <n v="1"/>
    <x v="10"/>
    <d v="2017-02-28T00:00:00"/>
    <x v="10"/>
    <n v="5785710"/>
    <m/>
    <m/>
  </r>
  <r>
    <s v="COUNTY"/>
    <x v="181"/>
    <s v="926796"/>
    <n v="1"/>
    <n v="1"/>
    <x v="10"/>
    <d v="2017-02-28T00:00:00"/>
    <x v="10"/>
    <n v="5789010"/>
    <m/>
    <m/>
  </r>
  <r>
    <s v="COUNTY"/>
    <x v="181"/>
    <s v="926800"/>
    <n v="1.52"/>
    <n v="1.52"/>
    <x v="10"/>
    <d v="2017-02-28T00:00:00"/>
    <x v="10"/>
    <n v="5789560"/>
    <m/>
    <m/>
  </r>
  <r>
    <s v="COUNTY"/>
    <x v="181"/>
    <s v="926837"/>
    <n v="1"/>
    <n v="1"/>
    <x v="10"/>
    <d v="2017-02-28T00:00:00"/>
    <x v="10"/>
    <n v="5788750"/>
    <m/>
    <m/>
  </r>
  <r>
    <s v="COUNTY"/>
    <x v="181"/>
    <s v="926838"/>
    <n v="1"/>
    <n v="1"/>
    <x v="10"/>
    <d v="2017-02-28T00:00:00"/>
    <x v="10"/>
    <n v="5788790"/>
    <m/>
    <m/>
  </r>
  <r>
    <s v="COUNTY"/>
    <x v="181"/>
    <s v="927523"/>
    <n v="-1"/>
    <n v="1"/>
    <x v="10"/>
    <d v="2017-03-03T00:00:00"/>
    <x v="11"/>
    <n v="5004633"/>
    <m/>
    <m/>
  </r>
  <r>
    <s v="COUNTY"/>
    <x v="181"/>
    <s v="933954"/>
    <n v="-3.76"/>
    <n v="3.76"/>
    <x v="10"/>
    <d v="2017-03-17T00:00:00"/>
    <x v="11"/>
    <n v="5015030"/>
    <m/>
    <m/>
  </r>
  <r>
    <s v="COUNTY"/>
    <x v="181"/>
    <s v="936616"/>
    <n v="-2.4"/>
    <n v="2.4"/>
    <x v="10"/>
    <d v="2017-03-23T00:00:00"/>
    <x v="11"/>
    <n v="5756150"/>
    <m/>
    <m/>
  </r>
  <r>
    <s v="COUNTY"/>
    <x v="181"/>
    <s v="940108"/>
    <n v="1"/>
    <n v="1"/>
    <x v="10"/>
    <d v="2017-03-31T00:00:00"/>
    <x v="11"/>
    <n v="5004021"/>
    <m/>
    <m/>
  </r>
  <r>
    <s v="COUNTY"/>
    <x v="181"/>
    <s v="940109"/>
    <n v="1"/>
    <n v="1"/>
    <x v="10"/>
    <d v="2017-03-31T00:00:00"/>
    <x v="11"/>
    <n v="5006073"/>
    <m/>
    <m/>
  </r>
  <r>
    <s v="COUNTY"/>
    <x v="181"/>
    <s v="940110"/>
    <n v="1.1100000000000001"/>
    <n v="1.1100000000000001"/>
    <x v="10"/>
    <d v="2017-03-31T00:00:00"/>
    <x v="11"/>
    <n v="5007441"/>
    <m/>
    <m/>
  </r>
  <r>
    <s v="COUNTY"/>
    <x v="181"/>
    <s v="940111"/>
    <n v="1"/>
    <n v="1"/>
    <x v="10"/>
    <d v="2017-03-31T00:00:00"/>
    <x v="11"/>
    <n v="5009718"/>
    <m/>
    <m/>
  </r>
  <r>
    <s v="COUNTY"/>
    <x v="181"/>
    <s v="940112"/>
    <n v="1"/>
    <n v="1"/>
    <x v="10"/>
    <d v="2017-03-31T00:00:00"/>
    <x v="11"/>
    <n v="5009754"/>
    <m/>
    <m/>
  </r>
  <r>
    <s v="COUNTY"/>
    <x v="181"/>
    <s v="940113"/>
    <n v="1.72"/>
    <n v="1.72"/>
    <x v="10"/>
    <d v="2017-03-31T00:00:00"/>
    <x v="11"/>
    <n v="5010361"/>
    <m/>
    <m/>
  </r>
  <r>
    <s v="COUNTY"/>
    <x v="181"/>
    <s v="940114"/>
    <n v="1.6"/>
    <n v="1.6"/>
    <x v="10"/>
    <d v="2017-03-31T00:00:00"/>
    <x v="11"/>
    <n v="5010385"/>
    <m/>
    <m/>
  </r>
  <r>
    <s v="COUNTY"/>
    <x v="181"/>
    <s v="940115"/>
    <n v="1"/>
    <n v="1"/>
    <x v="10"/>
    <d v="2017-03-31T00:00:00"/>
    <x v="11"/>
    <n v="5010409"/>
    <m/>
    <m/>
  </r>
  <r>
    <s v="COUNTY"/>
    <x v="181"/>
    <s v="940116"/>
    <n v="1.6"/>
    <n v="1.6"/>
    <x v="10"/>
    <d v="2017-03-31T00:00:00"/>
    <x v="11"/>
    <n v="5010427"/>
    <m/>
    <m/>
  </r>
  <r>
    <s v="COUNTY"/>
    <x v="181"/>
    <s v="940117"/>
    <n v="3.48"/>
    <n v="3.48"/>
    <x v="10"/>
    <d v="2017-03-31T00:00:00"/>
    <x v="11"/>
    <n v="5010431"/>
    <m/>
    <m/>
  </r>
  <r>
    <s v="SpokCity"/>
    <x v="181"/>
    <s v="940118"/>
    <n v="2.33"/>
    <n v="2.33"/>
    <x v="10"/>
    <d v="2017-03-31T00:00:00"/>
    <x v="11"/>
    <n v="5010475"/>
    <m/>
    <m/>
  </r>
  <r>
    <s v="COUNTY"/>
    <x v="181"/>
    <s v="940119"/>
    <n v="4.25"/>
    <n v="4.25"/>
    <x v="10"/>
    <d v="2017-03-31T00:00:00"/>
    <x v="11"/>
    <n v="5010502"/>
    <m/>
    <m/>
  </r>
  <r>
    <s v="COUNTY"/>
    <x v="181"/>
    <s v="940120"/>
    <n v="1"/>
    <n v="1"/>
    <x v="10"/>
    <d v="2017-03-31T00:00:00"/>
    <x v="11"/>
    <n v="5010510"/>
    <m/>
    <m/>
  </r>
  <r>
    <s v="SpokCity"/>
    <x v="181"/>
    <s v="940121"/>
    <n v="1"/>
    <n v="1"/>
    <x v="10"/>
    <d v="2017-03-31T00:00:00"/>
    <x v="11"/>
    <n v="5010512"/>
    <m/>
    <m/>
  </r>
  <r>
    <s v="COUNTY"/>
    <x v="181"/>
    <s v="940122"/>
    <n v="1"/>
    <n v="1"/>
    <x v="10"/>
    <d v="2017-03-31T00:00:00"/>
    <x v="11"/>
    <n v="5010539"/>
    <m/>
    <m/>
  </r>
  <r>
    <s v="COUNTY"/>
    <x v="181"/>
    <s v="940123"/>
    <n v="1"/>
    <n v="1"/>
    <x v="10"/>
    <d v="2017-03-31T00:00:00"/>
    <x v="11"/>
    <n v="5010544"/>
    <m/>
    <m/>
  </r>
  <r>
    <s v="SpokCity"/>
    <x v="181"/>
    <s v="940124"/>
    <n v="1.97"/>
    <n v="1.97"/>
    <x v="10"/>
    <d v="2017-03-31T00:00:00"/>
    <x v="11"/>
    <n v="5010556"/>
    <m/>
    <m/>
  </r>
  <r>
    <s v="COUNTY"/>
    <x v="181"/>
    <s v="940125"/>
    <n v="2.37"/>
    <n v="2.37"/>
    <x v="10"/>
    <d v="2017-03-31T00:00:00"/>
    <x v="11"/>
    <n v="5010580"/>
    <m/>
    <m/>
  </r>
  <r>
    <s v="SpokCity"/>
    <x v="181"/>
    <s v="940209"/>
    <n v="1"/>
    <n v="1"/>
    <x v="10"/>
    <d v="2017-03-31T00:00:00"/>
    <x v="11"/>
    <n v="5010705"/>
    <m/>
    <m/>
  </r>
  <r>
    <s v="COUNTY"/>
    <x v="181"/>
    <s v="940210"/>
    <n v="1"/>
    <n v="1"/>
    <x v="10"/>
    <d v="2017-03-31T00:00:00"/>
    <x v="11"/>
    <n v="5010726"/>
    <m/>
    <m/>
  </r>
  <r>
    <s v="COUNTY"/>
    <x v="181"/>
    <s v="940211"/>
    <n v="1.45"/>
    <n v="1.45"/>
    <x v="10"/>
    <d v="2017-03-31T00:00:00"/>
    <x v="11"/>
    <n v="5010740"/>
    <m/>
    <m/>
  </r>
  <r>
    <s v="COUNTY"/>
    <x v="181"/>
    <s v="940212"/>
    <n v="1"/>
    <n v="1"/>
    <x v="10"/>
    <d v="2017-03-31T00:00:00"/>
    <x v="11"/>
    <n v="5010756"/>
    <m/>
    <m/>
  </r>
  <r>
    <s v="COUNTY"/>
    <x v="181"/>
    <s v="940213"/>
    <n v="1"/>
    <n v="1"/>
    <x v="10"/>
    <d v="2017-03-31T00:00:00"/>
    <x v="11"/>
    <n v="5010773"/>
    <m/>
    <m/>
  </r>
  <r>
    <s v="COUNTY"/>
    <x v="181"/>
    <s v="940214"/>
    <n v="1"/>
    <n v="1"/>
    <x v="10"/>
    <d v="2017-03-31T00:00:00"/>
    <x v="11"/>
    <n v="5010785"/>
    <m/>
    <m/>
  </r>
  <r>
    <s v="COUNTY"/>
    <x v="181"/>
    <s v="940215"/>
    <n v="1"/>
    <n v="1"/>
    <x v="10"/>
    <d v="2017-03-31T00:00:00"/>
    <x v="11"/>
    <n v="5010897"/>
    <m/>
    <m/>
  </r>
  <r>
    <s v="SpokCity"/>
    <x v="181"/>
    <s v="940216"/>
    <n v="5.19"/>
    <n v="5.19"/>
    <x v="10"/>
    <d v="2017-03-31T00:00:00"/>
    <x v="11"/>
    <n v="5010930"/>
    <m/>
    <m/>
  </r>
  <r>
    <s v="COUNTY"/>
    <x v="181"/>
    <s v="940218"/>
    <n v="15.32"/>
    <n v="15.32"/>
    <x v="10"/>
    <d v="2017-03-31T00:00:00"/>
    <x v="11"/>
    <n v="5011584"/>
    <m/>
    <m/>
  </r>
  <r>
    <s v="SpokCity"/>
    <x v="181"/>
    <s v="940219"/>
    <n v="69.680000000000007"/>
    <n v="69.680000000000007"/>
    <x v="10"/>
    <d v="2017-03-31T00:00:00"/>
    <x v="11"/>
    <n v="5011587"/>
    <m/>
    <m/>
  </r>
  <r>
    <s v="SpokCity"/>
    <x v="181"/>
    <s v="940220"/>
    <n v="66.87"/>
    <n v="66.87"/>
    <x v="10"/>
    <d v="2017-03-31T00:00:00"/>
    <x v="11"/>
    <n v="5011588"/>
    <m/>
    <m/>
  </r>
  <r>
    <s v="COUNTY"/>
    <x v="181"/>
    <s v="940221"/>
    <n v="10.01"/>
    <n v="10.01"/>
    <x v="10"/>
    <d v="2017-03-31T00:00:00"/>
    <x v="11"/>
    <n v="5011604"/>
    <m/>
    <m/>
  </r>
  <r>
    <s v="COUNTY"/>
    <x v="181"/>
    <s v="940222"/>
    <n v="9.8000000000000007"/>
    <n v="9.8000000000000007"/>
    <x v="10"/>
    <d v="2017-03-31T00:00:00"/>
    <x v="11"/>
    <n v="5012106"/>
    <m/>
    <m/>
  </r>
  <r>
    <s v="COUNTY"/>
    <x v="181"/>
    <s v="940223"/>
    <n v="1"/>
    <n v="1"/>
    <x v="10"/>
    <d v="2017-03-31T00:00:00"/>
    <x v="11"/>
    <n v="5012131"/>
    <m/>
    <m/>
  </r>
  <r>
    <s v="SpokCity"/>
    <x v="181"/>
    <s v="940224"/>
    <n v="25.17"/>
    <n v="25.17"/>
    <x v="10"/>
    <d v="2017-03-31T00:00:00"/>
    <x v="11"/>
    <n v="5013208"/>
    <m/>
    <m/>
  </r>
  <r>
    <s v="COUNTY"/>
    <x v="181"/>
    <s v="940227"/>
    <n v="2.66"/>
    <n v="2.66"/>
    <x v="10"/>
    <d v="2017-03-31T00:00:00"/>
    <x v="11"/>
    <n v="5014843"/>
    <m/>
    <m/>
  </r>
  <r>
    <s v="COUNTY"/>
    <x v="181"/>
    <s v="940228"/>
    <n v="1"/>
    <n v="1"/>
    <x v="10"/>
    <d v="2017-03-31T00:00:00"/>
    <x v="11"/>
    <n v="5712770"/>
    <m/>
    <m/>
  </r>
  <r>
    <s v="COUNTY"/>
    <x v="181"/>
    <s v="940229"/>
    <n v="5.01"/>
    <n v="5.01"/>
    <x v="10"/>
    <d v="2017-03-31T00:00:00"/>
    <x v="11"/>
    <n v="5716330"/>
    <m/>
    <m/>
  </r>
  <r>
    <s v="COUNTY"/>
    <x v="181"/>
    <s v="940230"/>
    <n v="1"/>
    <n v="1"/>
    <x v="10"/>
    <d v="2017-03-31T00:00:00"/>
    <x v="11"/>
    <n v="5718260"/>
    <m/>
    <m/>
  </r>
  <r>
    <s v="COUNTY"/>
    <x v="181"/>
    <s v="940232"/>
    <n v="1"/>
    <n v="1"/>
    <x v="10"/>
    <d v="2017-03-31T00:00:00"/>
    <x v="11"/>
    <n v="5724430"/>
    <m/>
    <m/>
  </r>
  <r>
    <s v="COUNTY"/>
    <x v="181"/>
    <s v="940233"/>
    <n v="1"/>
    <n v="1"/>
    <x v="10"/>
    <d v="2017-03-31T00:00:00"/>
    <x v="11"/>
    <n v="5727390"/>
    <m/>
    <m/>
  </r>
  <r>
    <s v="AWH"/>
    <x v="181"/>
    <s v="940234"/>
    <n v="1"/>
    <n v="1"/>
    <x v="10"/>
    <d v="2017-03-31T00:00:00"/>
    <x v="11"/>
    <n v="5735080"/>
    <m/>
    <m/>
  </r>
  <r>
    <s v="COUNTY"/>
    <x v="181"/>
    <s v="940235"/>
    <n v="1"/>
    <n v="1"/>
    <x v="10"/>
    <d v="2017-03-31T00:00:00"/>
    <x v="11"/>
    <n v="5739580"/>
    <m/>
    <m/>
  </r>
  <r>
    <s v="COUNTY"/>
    <x v="181"/>
    <s v="940236"/>
    <n v="1.6"/>
    <n v="1.6"/>
    <x v="10"/>
    <d v="2017-03-31T00:00:00"/>
    <x v="11"/>
    <n v="5741740"/>
    <m/>
    <m/>
  </r>
  <r>
    <s v="COUNTY"/>
    <x v="181"/>
    <s v="940238"/>
    <n v="1"/>
    <n v="1"/>
    <x v="10"/>
    <d v="2017-03-31T00:00:00"/>
    <x v="11"/>
    <n v="5746450"/>
    <m/>
    <m/>
  </r>
  <r>
    <s v="COUNTY"/>
    <x v="181"/>
    <s v="940240"/>
    <n v="1"/>
    <n v="1"/>
    <x v="10"/>
    <d v="2017-03-31T00:00:00"/>
    <x v="11"/>
    <n v="5754110"/>
    <m/>
    <m/>
  </r>
  <r>
    <s v="COUNTY"/>
    <x v="181"/>
    <s v="940243"/>
    <n v="1"/>
    <n v="1"/>
    <x v="10"/>
    <d v="2017-03-31T00:00:00"/>
    <x v="11"/>
    <n v="5766380"/>
    <m/>
    <m/>
  </r>
  <r>
    <s v="COUNTY"/>
    <x v="181"/>
    <s v="940244"/>
    <n v="12.62"/>
    <n v="12.62"/>
    <x v="10"/>
    <d v="2017-03-31T00:00:00"/>
    <x v="11"/>
    <n v="5767370"/>
    <m/>
    <m/>
  </r>
  <r>
    <s v="COUNTY"/>
    <x v="181"/>
    <s v="940246"/>
    <n v="1"/>
    <n v="1"/>
    <x v="10"/>
    <d v="2017-03-31T00:00:00"/>
    <x v="11"/>
    <n v="5773810"/>
    <m/>
    <m/>
  </r>
  <r>
    <s v="COUNTY"/>
    <x v="181"/>
    <s v="940247"/>
    <n v="1.42"/>
    <n v="1.42"/>
    <x v="10"/>
    <d v="2017-03-31T00:00:00"/>
    <x v="11"/>
    <n v="5777570"/>
    <m/>
    <m/>
  </r>
  <r>
    <s v="COUNTY"/>
    <x v="181"/>
    <s v="940248"/>
    <n v="1"/>
    <n v="1"/>
    <x v="10"/>
    <d v="2017-03-31T00:00:00"/>
    <x v="11"/>
    <n v="5778100"/>
    <m/>
    <m/>
  </r>
  <r>
    <s v="COUNTY"/>
    <x v="181"/>
    <s v="940250"/>
    <n v="1"/>
    <n v="1"/>
    <x v="10"/>
    <d v="2017-03-31T00:00:00"/>
    <x v="11"/>
    <n v="5778330"/>
    <m/>
    <m/>
  </r>
  <r>
    <s v="COUNTY"/>
    <x v="181"/>
    <s v="940251"/>
    <n v="1"/>
    <n v="1"/>
    <x v="10"/>
    <d v="2017-03-31T00:00:00"/>
    <x v="11"/>
    <n v="5779600"/>
    <m/>
    <m/>
  </r>
  <r>
    <s v="COUNTY"/>
    <x v="181"/>
    <s v="940252"/>
    <n v="1.33"/>
    <n v="1.33"/>
    <x v="10"/>
    <d v="2017-03-31T00:00:00"/>
    <x v="11"/>
    <n v="5779680"/>
    <m/>
    <m/>
  </r>
  <r>
    <s v="COUNTY"/>
    <x v="181"/>
    <s v="940253"/>
    <n v="1.58"/>
    <n v="1.58"/>
    <x v="10"/>
    <d v="2017-03-31T00:00:00"/>
    <x v="11"/>
    <n v="5783830"/>
    <m/>
    <m/>
  </r>
  <r>
    <s v="COUNTY"/>
    <x v="181"/>
    <s v="940254"/>
    <n v="1.23"/>
    <n v="1.23"/>
    <x v="10"/>
    <d v="2017-03-31T00:00:00"/>
    <x v="11"/>
    <n v="5785770"/>
    <m/>
    <m/>
  </r>
  <r>
    <s v="COUNTY"/>
    <x v="181"/>
    <s v="940255"/>
    <n v="1"/>
    <n v="1"/>
    <x v="10"/>
    <d v="2017-03-31T00:00:00"/>
    <x v="11"/>
    <n v="5789370"/>
    <m/>
    <m/>
  </r>
  <r>
    <s v="COUNTY"/>
    <x v="181"/>
    <s v="940256"/>
    <n v="1"/>
    <n v="1"/>
    <x v="10"/>
    <d v="2017-03-31T00:00:00"/>
    <x v="11"/>
    <n v="5789580"/>
    <m/>
    <m/>
  </r>
  <r>
    <s v="COUNTY"/>
    <x v="181"/>
    <s v="940259"/>
    <n v="3.32"/>
    <n v="3.32"/>
    <x v="10"/>
    <d v="2017-03-31T00:00:00"/>
    <x v="11"/>
    <n v="5790800"/>
    <m/>
    <m/>
  </r>
  <r>
    <s v="COUNTY"/>
    <x v="181"/>
    <s v="940260"/>
    <n v="1"/>
    <n v="1"/>
    <x v="10"/>
    <d v="2017-03-31T00:00:00"/>
    <x v="11"/>
    <n v="5790950"/>
    <m/>
    <m/>
  </r>
  <r>
    <s v="COUNTY"/>
    <x v="181"/>
    <s v="940316"/>
    <n v="1"/>
    <n v="1"/>
    <x v="10"/>
    <d v="2017-03-31T00:00:00"/>
    <x v="11"/>
    <n v="5010638"/>
    <m/>
    <m/>
  </r>
  <r>
    <s v="COUNTY"/>
    <x v="181"/>
    <s v="940317"/>
    <n v="1"/>
    <n v="1"/>
    <x v="10"/>
    <d v="2017-03-31T00:00:00"/>
    <x v="11"/>
    <n v="5011700"/>
    <m/>
    <m/>
  </r>
  <r>
    <s v="COUNTY"/>
    <x v="181"/>
    <s v="940319"/>
    <n v="3.48"/>
    <n v="3.48"/>
    <x v="10"/>
    <d v="2017-03-31T00:00:00"/>
    <x v="11"/>
    <n v="5011870"/>
    <m/>
    <m/>
  </r>
  <r>
    <s v="COUNTY"/>
    <x v="181"/>
    <s v="940321"/>
    <n v="1"/>
    <n v="1"/>
    <x v="10"/>
    <d v="2017-03-31T00:00:00"/>
    <x v="11"/>
    <n v="5016052"/>
    <m/>
    <m/>
  </r>
  <r>
    <s v="COUNTY"/>
    <x v="181"/>
    <s v="940322"/>
    <n v="4.92"/>
    <n v="4.92"/>
    <x v="10"/>
    <d v="2017-03-31T00:00:00"/>
    <x v="11"/>
    <n v="5702500"/>
    <m/>
    <m/>
  </r>
  <r>
    <s v="COUNTY"/>
    <x v="181"/>
    <s v="940323"/>
    <n v="1"/>
    <n v="1"/>
    <x v="10"/>
    <d v="2017-03-31T00:00:00"/>
    <x v="11"/>
    <n v="5702790"/>
    <m/>
    <m/>
  </r>
  <r>
    <s v="COUNTY"/>
    <x v="181"/>
    <s v="940324"/>
    <n v="1"/>
    <n v="1"/>
    <x v="10"/>
    <d v="2017-03-31T00:00:00"/>
    <x v="11"/>
    <n v="5715090"/>
    <m/>
    <m/>
  </r>
  <r>
    <s v="COUNTY"/>
    <x v="181"/>
    <s v="940325"/>
    <n v="1"/>
    <n v="1"/>
    <x v="10"/>
    <d v="2017-03-31T00:00:00"/>
    <x v="11"/>
    <n v="5720070"/>
    <m/>
    <m/>
  </r>
  <r>
    <s v="COUNTY"/>
    <x v="181"/>
    <s v="940326"/>
    <n v="2.69"/>
    <n v="2.69"/>
    <x v="10"/>
    <d v="2017-03-31T00:00:00"/>
    <x v="11"/>
    <n v="5725670"/>
    <m/>
    <m/>
  </r>
  <r>
    <s v="COUNTY"/>
    <x v="181"/>
    <s v="940327"/>
    <n v="1"/>
    <n v="1"/>
    <x v="10"/>
    <d v="2017-03-31T00:00:00"/>
    <x v="11"/>
    <n v="5727110"/>
    <m/>
    <m/>
  </r>
  <r>
    <s v="COUNTY"/>
    <x v="181"/>
    <s v="940329"/>
    <n v="1"/>
    <n v="1"/>
    <x v="10"/>
    <d v="2017-03-31T00:00:00"/>
    <x v="11"/>
    <n v="5742510"/>
    <m/>
    <m/>
  </r>
  <r>
    <s v="COUNTY"/>
    <x v="181"/>
    <s v="940330"/>
    <n v="1.07"/>
    <n v="1.07"/>
    <x v="10"/>
    <d v="2017-03-31T00:00:00"/>
    <x v="11"/>
    <n v="5744570"/>
    <m/>
    <m/>
  </r>
  <r>
    <s v="COUNTY"/>
    <x v="181"/>
    <s v="940331"/>
    <n v="1"/>
    <n v="1"/>
    <x v="10"/>
    <d v="2017-03-31T00:00:00"/>
    <x v="11"/>
    <n v="5748430"/>
    <m/>
    <m/>
  </r>
  <r>
    <s v="COUNTY"/>
    <x v="181"/>
    <s v="940333"/>
    <n v="1"/>
    <n v="1"/>
    <x v="10"/>
    <d v="2017-03-31T00:00:00"/>
    <x v="11"/>
    <n v="5763660"/>
    <m/>
    <m/>
  </r>
  <r>
    <s v="SpokCity"/>
    <x v="181"/>
    <s v="940334"/>
    <n v="1"/>
    <n v="1"/>
    <x v="10"/>
    <d v="2017-03-31T00:00:00"/>
    <x v="11"/>
    <n v="5765570"/>
    <m/>
    <m/>
  </r>
  <r>
    <s v="COUNTY"/>
    <x v="181"/>
    <s v="940339"/>
    <n v="1.05"/>
    <n v="1.05"/>
    <x v="10"/>
    <d v="2017-03-31T00:00:00"/>
    <x v="11"/>
    <n v="5777040"/>
    <m/>
    <m/>
  </r>
  <r>
    <s v="COUNTY"/>
    <x v="181"/>
    <s v="940340"/>
    <n v="1.36"/>
    <n v="1.36"/>
    <x v="10"/>
    <d v="2017-03-31T00:00:00"/>
    <x v="11"/>
    <n v="5777060"/>
    <m/>
    <m/>
  </r>
  <r>
    <s v="COUNTY"/>
    <x v="181"/>
    <s v="940341"/>
    <n v="14.83"/>
    <n v="14.83"/>
    <x v="10"/>
    <d v="2017-03-31T00:00:00"/>
    <x v="11"/>
    <n v="5781160"/>
    <m/>
    <m/>
  </r>
  <r>
    <s v="COUNTY"/>
    <x v="181"/>
    <s v="940342"/>
    <n v="1"/>
    <n v="1"/>
    <x v="10"/>
    <d v="2017-03-31T00:00:00"/>
    <x v="11"/>
    <n v="5781280"/>
    <m/>
    <m/>
  </r>
  <r>
    <s v="COUNTY"/>
    <x v="181"/>
    <s v="940343"/>
    <n v="1"/>
    <n v="1"/>
    <x v="10"/>
    <d v="2017-03-31T00:00:00"/>
    <x v="11"/>
    <n v="5782170"/>
    <m/>
    <m/>
  </r>
  <r>
    <s v="COUNTY"/>
    <x v="181"/>
    <s v="940344"/>
    <n v="6.6"/>
    <n v="6.6"/>
    <x v="10"/>
    <d v="2017-03-31T00:00:00"/>
    <x v="11"/>
    <n v="5788750"/>
    <m/>
    <m/>
  </r>
  <r>
    <s v="COUNTY"/>
    <x v="182"/>
    <s v="794168"/>
    <n v="-3"/>
    <n v="3"/>
    <x v="10"/>
    <d v="2016-05-11T00:00:00"/>
    <x v="1"/>
    <n v="5743530"/>
    <m/>
    <m/>
  </r>
  <r>
    <s v="COUNTY"/>
    <x v="182"/>
    <s v="797144"/>
    <n v="-1"/>
    <n v="1"/>
    <x v="10"/>
    <d v="2016-05-18T00:00:00"/>
    <x v="1"/>
    <n v="5746030"/>
    <m/>
    <m/>
  </r>
  <r>
    <s v="COUNTY"/>
    <x v="182"/>
    <s v="0"/>
    <n v="-11.77"/>
    <n v="11.77"/>
    <x v="10"/>
    <d v="2016-07-07T00:00:00"/>
    <x v="3"/>
    <n v="5762080"/>
    <m/>
    <m/>
  </r>
  <r>
    <s v="COUNTY"/>
    <x v="182"/>
    <s v="0"/>
    <n v="-8.74"/>
    <n v="8.74"/>
    <x v="10"/>
    <d v="2016-11-23T00:00:00"/>
    <x v="7"/>
    <n v="5768280"/>
    <m/>
    <m/>
  </r>
  <r>
    <s v="COUNTY"/>
    <x v="182"/>
    <s v="0"/>
    <n v="-4.01"/>
    <n v="4.01"/>
    <x v="10"/>
    <d v="2017-03-09T00:00:00"/>
    <x v="11"/>
    <n v="5784110"/>
    <m/>
    <m/>
  </r>
  <r>
    <s v="COUNTY"/>
    <x v="183"/>
    <s v="799239"/>
    <n v="25"/>
    <n v="25"/>
    <x v="10"/>
    <d v="2016-05-17T00:00:00"/>
    <x v="1"/>
    <n v="5727620"/>
    <n v="25"/>
    <n v="1"/>
  </r>
  <r>
    <s v="AWH"/>
    <x v="183"/>
    <s v="825030"/>
    <n v="25"/>
    <n v="25"/>
    <x v="10"/>
    <d v="2016-07-19T00:00:00"/>
    <x v="3"/>
    <n v="5014543"/>
    <n v="25"/>
    <n v="1"/>
  </r>
  <r>
    <s v="COUNTY"/>
    <x v="183"/>
    <s v="826504"/>
    <n v="25"/>
    <n v="25"/>
    <x v="10"/>
    <d v="2016-07-19T00:00:00"/>
    <x v="3"/>
    <n v="5761140"/>
    <n v="25"/>
    <n v="1"/>
  </r>
  <r>
    <s v="COUNTY"/>
    <x v="183"/>
    <s v="840825"/>
    <n v="25"/>
    <n v="25"/>
    <x v="10"/>
    <d v="2016-08-16T00:00:00"/>
    <x v="4"/>
    <n v="5727620"/>
    <n v="25"/>
    <n v="1"/>
  </r>
  <r>
    <s v="COUNTY"/>
    <x v="183"/>
    <s v="841045"/>
    <n v="25"/>
    <n v="25"/>
    <x v="10"/>
    <d v="2016-08-18T00:00:00"/>
    <x v="4"/>
    <n v="5761510"/>
    <n v="25"/>
    <n v="1"/>
  </r>
  <r>
    <s v="COUNTY"/>
    <x v="183"/>
    <s v="843672"/>
    <n v="25"/>
    <n v="25"/>
    <x v="10"/>
    <d v="2016-08-24T00:00:00"/>
    <x v="4"/>
    <n v="5777680"/>
    <n v="25"/>
    <n v="1"/>
  </r>
  <r>
    <s v="AWH"/>
    <x v="183"/>
    <s v="846398"/>
    <n v="25"/>
    <n v="25"/>
    <x v="10"/>
    <d v="2016-08-26T00:00:00"/>
    <x v="4"/>
    <n v="5012682"/>
    <n v="25"/>
    <n v="1"/>
  </r>
  <r>
    <s v="COUNTY"/>
    <x v="183"/>
    <s v="846198"/>
    <n v="25"/>
    <n v="25"/>
    <x v="10"/>
    <d v="2016-08-30T00:00:00"/>
    <x v="4"/>
    <n v="5720990"/>
    <n v="25"/>
    <n v="1"/>
  </r>
  <r>
    <s v="COUNTY"/>
    <x v="183"/>
    <s v="849305"/>
    <n v="25"/>
    <n v="25"/>
    <x v="10"/>
    <d v="2016-09-07T00:00:00"/>
    <x v="5"/>
    <n v="5773660"/>
    <n v="25"/>
    <n v="1"/>
  </r>
  <r>
    <s v="COUNTY"/>
    <x v="183"/>
    <s v="856247"/>
    <n v="25"/>
    <n v="25"/>
    <x v="10"/>
    <d v="2016-09-22T00:00:00"/>
    <x v="5"/>
    <n v="5739940"/>
    <n v="25"/>
    <n v="1"/>
  </r>
  <r>
    <s v="AWH"/>
    <x v="183"/>
    <s v="869903"/>
    <n v="25"/>
    <n v="25"/>
    <x v="10"/>
    <d v="2016-10-19T00:00:00"/>
    <x v="6"/>
    <n v="5767930"/>
    <n v="25"/>
    <n v="1"/>
  </r>
  <r>
    <s v="COUNTY"/>
    <x v="183"/>
    <s v="869905"/>
    <n v="25"/>
    <n v="25"/>
    <x v="10"/>
    <d v="2016-10-19T00:00:00"/>
    <x v="6"/>
    <n v="5764830"/>
    <n v="25"/>
    <n v="1"/>
  </r>
  <r>
    <s v="COUNTY"/>
    <x v="183"/>
    <s v="869916"/>
    <n v="25"/>
    <n v="25"/>
    <x v="10"/>
    <d v="2016-10-19T00:00:00"/>
    <x v="6"/>
    <n v="5748170"/>
    <n v="25"/>
    <n v="1"/>
  </r>
  <r>
    <s v="COUNTY"/>
    <x v="183"/>
    <s v="892184"/>
    <n v="25"/>
    <n v="25"/>
    <x v="10"/>
    <d v="2016-12-12T00:00:00"/>
    <x v="8"/>
    <n v="5773660"/>
    <n v="25"/>
    <n v="1"/>
  </r>
  <r>
    <s v="COUNTY"/>
    <x v="183"/>
    <s v="898963"/>
    <n v="25"/>
    <n v="25"/>
    <x v="10"/>
    <d v="2016-12-19T00:00:00"/>
    <x v="8"/>
    <n v="5003990"/>
    <n v="25"/>
    <n v="1"/>
  </r>
  <r>
    <s v="COUNTY"/>
    <x v="183"/>
    <s v="905639"/>
    <n v="20"/>
    <n v="20"/>
    <x v="10"/>
    <d v="2016-12-19T00:00:00"/>
    <x v="8"/>
    <n v="5005825"/>
    <n v="25"/>
    <n v="0.8"/>
  </r>
  <r>
    <s v="COUNTY"/>
    <x v="183"/>
    <s v="896037"/>
    <n v="25"/>
    <n v="25"/>
    <x v="10"/>
    <d v="2016-12-21T00:00:00"/>
    <x v="8"/>
    <n v="5778780"/>
    <n v="25"/>
    <n v="1"/>
  </r>
  <r>
    <s v="COUNTY"/>
    <x v="183"/>
    <s v="905660"/>
    <n v="25"/>
    <n v="25"/>
    <x v="10"/>
    <d v="2016-12-29T00:00:00"/>
    <x v="8"/>
    <n v="5726470"/>
    <n v="25"/>
    <n v="1"/>
  </r>
  <r>
    <s v="COUNTY"/>
    <x v="183"/>
    <s v="912649"/>
    <n v="25"/>
    <n v="25"/>
    <x v="10"/>
    <d v="2017-01-18T00:00:00"/>
    <x v="9"/>
    <n v="5016137"/>
    <n v="25"/>
    <n v="1"/>
  </r>
  <r>
    <s v="COUNTY"/>
    <x v="183"/>
    <s v="931985"/>
    <n v="25"/>
    <n v="25"/>
    <x v="10"/>
    <d v="2017-03-13T00:00:00"/>
    <x v="11"/>
    <n v="5776000"/>
    <n v="25"/>
    <n v="1"/>
  </r>
  <r>
    <s v="COUNTY"/>
    <x v="183"/>
    <s v="935257"/>
    <n v="25"/>
    <n v="25"/>
    <x v="10"/>
    <d v="2017-03-17T00:00:00"/>
    <x v="11"/>
    <n v="5001382"/>
    <n v="25"/>
    <n v="1"/>
  </r>
  <r>
    <s v="COUNTY"/>
    <x v="183"/>
    <s v="940945"/>
    <n v="25"/>
    <n v="25"/>
    <x v="10"/>
    <d v="2017-03-29T00:00:00"/>
    <x v="11"/>
    <n v="5723870"/>
    <n v="25"/>
    <n v="1"/>
  </r>
  <r>
    <m/>
    <x v="184"/>
    <s v="11548096"/>
    <n v="12"/>
    <n v="12"/>
    <x v="0"/>
    <d v="2016-04-01T00:00:00"/>
    <x v="0"/>
    <n v="5722670"/>
    <m/>
    <m/>
  </r>
  <r>
    <m/>
    <x v="184"/>
    <s v="11790529"/>
    <n v="18"/>
    <n v="18"/>
    <x v="0"/>
    <d v="2016-04-01T00:00:00"/>
    <x v="0"/>
    <n v="5013582"/>
    <m/>
    <m/>
  </r>
  <r>
    <m/>
    <x v="184"/>
    <s v="11790540"/>
    <n v="18"/>
    <n v="18"/>
    <x v="0"/>
    <d v="2016-05-01T00:00:00"/>
    <x v="1"/>
    <n v="5741500"/>
    <m/>
    <m/>
  </r>
  <r>
    <m/>
    <x v="184"/>
    <s v="12281663"/>
    <n v="12"/>
    <n v="12"/>
    <x v="0"/>
    <d v="2016-05-01T00:00:00"/>
    <x v="1"/>
    <n v="5756280"/>
    <m/>
    <m/>
  </r>
  <r>
    <m/>
    <x v="184"/>
    <s v="12281732"/>
    <n v="12"/>
    <n v="12"/>
    <x v="0"/>
    <d v="2016-06-01T00:00:00"/>
    <x v="2"/>
    <n v="5722670"/>
    <m/>
    <m/>
  </r>
  <r>
    <m/>
    <x v="184"/>
    <s v="12565517"/>
    <n v="18"/>
    <n v="18"/>
    <x v="0"/>
    <d v="2016-06-01T00:00:00"/>
    <x v="2"/>
    <n v="5013582"/>
    <m/>
    <m/>
  </r>
  <r>
    <m/>
    <x v="184"/>
    <s v="811117"/>
    <n v="3"/>
    <n v="3"/>
    <x v="0"/>
    <d v="2016-06-27T00:00:00"/>
    <x v="2"/>
    <n v="5783250"/>
    <m/>
    <m/>
  </r>
  <r>
    <m/>
    <x v="184"/>
    <s v="12281752"/>
    <n v="12"/>
    <n v="12"/>
    <x v="0"/>
    <d v="2016-07-01T00:00:00"/>
    <x v="3"/>
    <n v="5756280"/>
    <m/>
    <m/>
  </r>
  <r>
    <m/>
    <x v="184"/>
    <s v="12565570"/>
    <n v="18"/>
    <n v="18"/>
    <x v="0"/>
    <d v="2016-07-01T00:00:00"/>
    <x v="3"/>
    <n v="5741500"/>
    <m/>
    <m/>
  </r>
  <r>
    <m/>
    <x v="184"/>
    <s v="12822783"/>
    <n v="6"/>
    <n v="6"/>
    <x v="0"/>
    <d v="2016-07-31T00:00:00"/>
    <x v="3"/>
    <n v="5783250"/>
    <m/>
    <m/>
  </r>
  <r>
    <m/>
    <x v="184"/>
    <s v="12565586"/>
    <n v="18"/>
    <n v="18"/>
    <x v="0"/>
    <d v="2016-08-01T00:00:00"/>
    <x v="4"/>
    <n v="5013582"/>
    <m/>
    <m/>
  </r>
  <r>
    <m/>
    <x v="184"/>
    <s v="13084312"/>
    <n v="12"/>
    <n v="12"/>
    <x v="0"/>
    <d v="2016-08-01T00:00:00"/>
    <x v="4"/>
    <n v="5756280"/>
    <m/>
    <m/>
  </r>
  <r>
    <m/>
    <x v="184"/>
    <s v="13084370"/>
    <n v="6"/>
    <n v="6"/>
    <x v="0"/>
    <d v="2016-08-31T00:00:00"/>
    <x v="4"/>
    <n v="5783250"/>
    <m/>
    <m/>
  </r>
  <r>
    <m/>
    <x v="184"/>
    <s v="13084332"/>
    <n v="12"/>
    <n v="12"/>
    <x v="0"/>
    <d v="2016-09-01T00:00:00"/>
    <x v="5"/>
    <n v="5722670"/>
    <m/>
    <m/>
  </r>
  <r>
    <m/>
    <x v="184"/>
    <s v="13360456"/>
    <n v="18"/>
    <n v="18"/>
    <x v="0"/>
    <d v="2016-09-01T00:00:00"/>
    <x v="5"/>
    <n v="5007378"/>
    <m/>
    <m/>
  </r>
  <r>
    <m/>
    <x v="184"/>
    <s v="13360500"/>
    <n v="6"/>
    <n v="6"/>
    <x v="0"/>
    <d v="2016-09-30T00:00:00"/>
    <x v="5"/>
    <n v="5783250"/>
    <m/>
    <m/>
  </r>
  <r>
    <m/>
    <x v="184"/>
    <s v="13084344"/>
    <n v="12"/>
    <n v="12"/>
    <x v="0"/>
    <d v="2016-10-01T00:00:00"/>
    <x v="6"/>
    <n v="5756280"/>
    <m/>
    <m/>
  </r>
  <r>
    <m/>
    <x v="184"/>
    <s v="13360478"/>
    <n v="18"/>
    <n v="18"/>
    <x v="0"/>
    <d v="2016-10-01T00:00:00"/>
    <x v="6"/>
    <n v="5741500"/>
    <m/>
    <m/>
  </r>
  <r>
    <m/>
    <x v="184"/>
    <s v="861675"/>
    <n v="4"/>
    <n v="4"/>
    <x v="0"/>
    <d v="2016-10-17T00:00:00"/>
    <x v="6"/>
    <n v="5781990"/>
    <m/>
    <m/>
  </r>
  <r>
    <m/>
    <x v="184"/>
    <s v="13629847"/>
    <n v="6"/>
    <n v="6"/>
    <x v="0"/>
    <d v="2016-10-31T00:00:00"/>
    <x v="6"/>
    <n v="5783250"/>
    <m/>
    <m/>
  </r>
  <r>
    <m/>
    <x v="184"/>
    <s v="13360488"/>
    <n v="18"/>
    <n v="18"/>
    <x v="0"/>
    <d v="2016-11-01T00:00:00"/>
    <x v="7"/>
    <n v="5007378"/>
    <m/>
    <m/>
  </r>
  <r>
    <m/>
    <x v="184"/>
    <s v="13860659"/>
    <n v="6"/>
    <n v="6"/>
    <x v="0"/>
    <d v="2016-11-01T00:00:00"/>
    <x v="7"/>
    <n v="5722670"/>
    <m/>
    <m/>
  </r>
  <r>
    <m/>
    <x v="184"/>
    <s v="883582"/>
    <n v="3"/>
    <n v="3"/>
    <x v="0"/>
    <d v="2016-11-14T00:00:00"/>
    <x v="7"/>
    <n v="5781990"/>
    <m/>
    <m/>
  </r>
  <r>
    <m/>
    <x v="184"/>
    <s v="13860703"/>
    <n v="6"/>
    <n v="6"/>
    <x v="0"/>
    <d v="2016-11-30T00:00:00"/>
    <x v="7"/>
    <n v="5783250"/>
    <m/>
    <m/>
  </r>
  <r>
    <m/>
    <x v="184"/>
    <s v="907311"/>
    <n v="-5"/>
    <n v="5"/>
    <x v="0"/>
    <d v="2016-12-01T00:00:00"/>
    <x v="8"/>
    <n v="5789000"/>
    <m/>
    <m/>
  </r>
  <r>
    <m/>
    <x v="184"/>
    <s v="13860671"/>
    <n v="6"/>
    <n v="6"/>
    <x v="0"/>
    <d v="2016-12-01T00:00:00"/>
    <x v="8"/>
    <n v="5722670"/>
    <m/>
    <m/>
  </r>
  <r>
    <m/>
    <x v="184"/>
    <s v="14071048"/>
    <n v="24"/>
    <n v="24"/>
    <x v="0"/>
    <d v="2016-12-01T00:00:00"/>
    <x v="8"/>
    <n v="5789000"/>
    <m/>
    <m/>
  </r>
  <r>
    <m/>
    <x v="184"/>
    <s v="890098"/>
    <n v="3"/>
    <n v="3"/>
    <x v="0"/>
    <d v="2016-12-19T00:00:00"/>
    <x v="8"/>
    <n v="5789000"/>
    <m/>
    <m/>
  </r>
  <r>
    <m/>
    <x v="184"/>
    <s v="898007"/>
    <n v="3"/>
    <n v="3"/>
    <x v="0"/>
    <d v="2016-12-29T00:00:00"/>
    <x v="8"/>
    <n v="5781990"/>
    <m/>
    <m/>
  </r>
  <r>
    <m/>
    <x v="184"/>
    <s v="898008"/>
    <n v="6"/>
    <n v="6"/>
    <x v="0"/>
    <d v="2016-12-29T00:00:00"/>
    <x v="8"/>
    <n v="5781990"/>
    <m/>
    <m/>
  </r>
  <r>
    <m/>
    <x v="184"/>
    <s v="14071088"/>
    <n v="6"/>
    <n v="6"/>
    <x v="0"/>
    <d v="2016-12-31T00:00:00"/>
    <x v="8"/>
    <n v="5783250"/>
    <m/>
    <m/>
  </r>
  <r>
    <m/>
    <x v="184"/>
    <s v="892999"/>
    <n v="6"/>
    <n v="6"/>
    <x v="0"/>
    <d v="2017-01-01T00:00:00"/>
    <x v="9"/>
    <n v="5781990"/>
    <m/>
    <m/>
  </r>
  <r>
    <m/>
    <x v="184"/>
    <s v="13860681"/>
    <n v="6"/>
    <n v="6"/>
    <x v="0"/>
    <d v="2017-01-01T00:00:00"/>
    <x v="9"/>
    <n v="5722670"/>
    <m/>
    <m/>
  </r>
  <r>
    <m/>
    <x v="184"/>
    <s v="14118647"/>
    <n v="24"/>
    <n v="24"/>
    <x v="0"/>
    <d v="2017-01-01T00:00:00"/>
    <x v="9"/>
    <n v="5741500"/>
    <m/>
    <m/>
  </r>
  <r>
    <m/>
    <x v="184"/>
    <s v="14319018"/>
    <n v="6"/>
    <n v="6"/>
    <x v="0"/>
    <d v="2017-01-31T00:00:00"/>
    <x v="9"/>
    <n v="5783250"/>
    <m/>
    <m/>
  </r>
  <r>
    <m/>
    <x v="184"/>
    <s v="14497656"/>
    <n v="6"/>
    <n v="6"/>
    <x v="0"/>
    <d v="2017-02-01T00:00:00"/>
    <x v="10"/>
    <n v="5781990"/>
    <m/>
    <m/>
  </r>
  <r>
    <m/>
    <x v="184"/>
    <s v="14118662"/>
    <n v="24"/>
    <n v="24"/>
    <x v="0"/>
    <d v="2017-02-01T00:00:00"/>
    <x v="10"/>
    <n v="5789000"/>
    <m/>
    <m/>
  </r>
  <r>
    <m/>
    <x v="184"/>
    <s v="14497656"/>
    <n v="6"/>
    <n v="6"/>
    <x v="0"/>
    <d v="2017-02-01T00:00:00"/>
    <x v="10"/>
    <n v="5722670"/>
    <m/>
    <m/>
  </r>
  <r>
    <m/>
    <x v="184"/>
    <s v="920862"/>
    <n v="3"/>
    <n v="3"/>
    <x v="0"/>
    <d v="2017-02-23T00:00:00"/>
    <x v="10"/>
    <n v="5010695"/>
    <m/>
    <m/>
  </r>
  <r>
    <m/>
    <x v="184"/>
    <s v="14497989"/>
    <n v="6"/>
    <n v="6"/>
    <x v="0"/>
    <d v="2017-02-28T00:00:00"/>
    <x v="10"/>
    <n v="5783250"/>
    <m/>
    <m/>
  </r>
  <r>
    <m/>
    <x v="184"/>
    <s v="14497685"/>
    <n v="6"/>
    <n v="6"/>
    <x v="0"/>
    <d v="2017-03-01T00:00:00"/>
    <x v="11"/>
    <n v="5781990"/>
    <m/>
    <m/>
  </r>
  <r>
    <m/>
    <x v="184"/>
    <s v="14497685"/>
    <n v="6"/>
    <n v="6"/>
    <x v="0"/>
    <d v="2017-03-01T00:00:00"/>
    <x v="11"/>
    <n v="5722670"/>
    <m/>
    <m/>
  </r>
  <r>
    <m/>
    <x v="184"/>
    <s v="14767430"/>
    <n v="24"/>
    <n v="24"/>
    <x v="0"/>
    <d v="2017-03-01T00:00:00"/>
    <x v="11"/>
    <n v="5789000"/>
    <m/>
    <m/>
  </r>
  <r>
    <m/>
    <x v="184"/>
    <s v="14767594"/>
    <n v="6"/>
    <n v="6"/>
    <x v="0"/>
    <d v="2017-03-31T00:00:00"/>
    <x v="11"/>
    <n v="5783250"/>
    <m/>
    <m/>
  </r>
  <r>
    <m/>
    <x v="18"/>
    <s v="11548096"/>
    <n v="-12"/>
    <n v="12"/>
    <x v="1"/>
    <d v="2016-04-01T00:00:00"/>
    <x v="0"/>
    <n v="5722670"/>
    <m/>
    <m/>
  </r>
  <r>
    <m/>
    <x v="18"/>
    <s v="11790529"/>
    <n v="-18"/>
    <n v="18"/>
    <x v="1"/>
    <d v="2016-04-01T00:00:00"/>
    <x v="0"/>
    <n v="5013582"/>
    <m/>
    <m/>
  </r>
  <r>
    <m/>
    <x v="18"/>
    <s v="11790540"/>
    <n v="-18"/>
    <n v="18"/>
    <x v="1"/>
    <d v="2016-05-01T00:00:00"/>
    <x v="1"/>
    <n v="5741500"/>
    <m/>
    <m/>
  </r>
  <r>
    <m/>
    <x v="18"/>
    <s v="12281663"/>
    <n v="-12"/>
    <n v="12"/>
    <x v="1"/>
    <d v="2016-05-01T00:00:00"/>
    <x v="1"/>
    <n v="5756280"/>
    <m/>
    <m/>
  </r>
  <r>
    <m/>
    <x v="18"/>
    <s v="12281732"/>
    <n v="-12"/>
    <n v="12"/>
    <x v="1"/>
    <d v="2016-06-01T00:00:00"/>
    <x v="2"/>
    <n v="5722670"/>
    <m/>
    <m/>
  </r>
  <r>
    <m/>
    <x v="18"/>
    <s v="12565517"/>
    <n v="-18"/>
    <n v="18"/>
    <x v="1"/>
    <d v="2016-06-01T00:00:00"/>
    <x v="2"/>
    <n v="5013582"/>
    <m/>
    <m/>
  </r>
  <r>
    <m/>
    <x v="18"/>
    <s v="811117"/>
    <n v="-3"/>
    <n v="3"/>
    <x v="1"/>
    <d v="2016-06-27T00:00:00"/>
    <x v="2"/>
    <n v="5783250"/>
    <m/>
    <m/>
  </r>
  <r>
    <m/>
    <x v="18"/>
    <s v="12281752"/>
    <n v="-12"/>
    <n v="12"/>
    <x v="1"/>
    <d v="2016-07-01T00:00:00"/>
    <x v="3"/>
    <n v="5756280"/>
    <m/>
    <m/>
  </r>
  <r>
    <m/>
    <x v="18"/>
    <s v="12565570"/>
    <n v="-18"/>
    <n v="18"/>
    <x v="1"/>
    <d v="2016-07-01T00:00:00"/>
    <x v="3"/>
    <n v="5741500"/>
    <m/>
    <m/>
  </r>
  <r>
    <m/>
    <x v="18"/>
    <s v="12822783"/>
    <n v="-6"/>
    <n v="6"/>
    <x v="1"/>
    <d v="2016-07-31T00:00:00"/>
    <x v="3"/>
    <n v="5783250"/>
    <m/>
    <m/>
  </r>
  <r>
    <m/>
    <x v="18"/>
    <s v="12565586"/>
    <n v="-18"/>
    <n v="18"/>
    <x v="1"/>
    <d v="2016-08-01T00:00:00"/>
    <x v="4"/>
    <n v="5013582"/>
    <m/>
    <m/>
  </r>
  <r>
    <m/>
    <x v="18"/>
    <s v="13084312"/>
    <n v="-12"/>
    <n v="12"/>
    <x v="1"/>
    <d v="2016-08-01T00:00:00"/>
    <x v="4"/>
    <n v="5756280"/>
    <m/>
    <m/>
  </r>
  <r>
    <m/>
    <x v="18"/>
    <s v="13084370"/>
    <n v="-6"/>
    <n v="6"/>
    <x v="1"/>
    <d v="2016-08-31T00:00:00"/>
    <x v="4"/>
    <n v="5783250"/>
    <m/>
    <m/>
  </r>
  <r>
    <m/>
    <x v="18"/>
    <s v="13084332"/>
    <n v="-12"/>
    <n v="12"/>
    <x v="1"/>
    <d v="2016-09-01T00:00:00"/>
    <x v="5"/>
    <n v="5722670"/>
    <m/>
    <m/>
  </r>
  <r>
    <m/>
    <x v="18"/>
    <s v="13360456"/>
    <n v="-18"/>
    <n v="18"/>
    <x v="1"/>
    <d v="2016-09-01T00:00:00"/>
    <x v="5"/>
    <n v="5007378"/>
    <m/>
    <m/>
  </r>
  <r>
    <m/>
    <x v="18"/>
    <s v="13360500"/>
    <n v="-6"/>
    <n v="6"/>
    <x v="1"/>
    <d v="2016-09-30T00:00:00"/>
    <x v="5"/>
    <n v="5783250"/>
    <m/>
    <m/>
  </r>
  <r>
    <m/>
    <x v="18"/>
    <s v="13084344"/>
    <n v="-12"/>
    <n v="12"/>
    <x v="1"/>
    <d v="2016-10-01T00:00:00"/>
    <x v="6"/>
    <n v="5756280"/>
    <m/>
    <m/>
  </r>
  <r>
    <m/>
    <x v="18"/>
    <s v="13360478"/>
    <n v="-18"/>
    <n v="18"/>
    <x v="1"/>
    <d v="2016-10-01T00:00:00"/>
    <x v="6"/>
    <n v="5741500"/>
    <m/>
    <m/>
  </r>
  <r>
    <m/>
    <x v="18"/>
    <s v="861675"/>
    <n v="-4"/>
    <n v="4"/>
    <x v="1"/>
    <d v="2016-10-17T00:00:00"/>
    <x v="6"/>
    <n v="5781990"/>
    <m/>
    <m/>
  </r>
  <r>
    <m/>
    <x v="18"/>
    <s v="13629847"/>
    <n v="-6"/>
    <n v="6"/>
    <x v="1"/>
    <d v="2016-10-31T00:00:00"/>
    <x v="6"/>
    <n v="5783250"/>
    <m/>
    <m/>
  </r>
  <r>
    <m/>
    <x v="18"/>
    <s v="13360488"/>
    <n v="-18"/>
    <n v="18"/>
    <x v="1"/>
    <d v="2016-11-01T00:00:00"/>
    <x v="7"/>
    <n v="5007378"/>
    <m/>
    <m/>
  </r>
  <r>
    <m/>
    <x v="18"/>
    <s v="13860659"/>
    <n v="-6"/>
    <n v="6"/>
    <x v="1"/>
    <d v="2016-11-01T00:00:00"/>
    <x v="7"/>
    <n v="5722670"/>
    <m/>
    <m/>
  </r>
  <r>
    <m/>
    <x v="18"/>
    <s v="883582"/>
    <n v="-3"/>
    <n v="3"/>
    <x v="1"/>
    <d v="2016-11-14T00:00:00"/>
    <x v="7"/>
    <n v="5781990"/>
    <m/>
    <m/>
  </r>
  <r>
    <m/>
    <x v="18"/>
    <s v="13860703"/>
    <n v="-6"/>
    <n v="6"/>
    <x v="1"/>
    <d v="2016-11-30T00:00:00"/>
    <x v="7"/>
    <n v="5783250"/>
    <m/>
    <m/>
  </r>
  <r>
    <m/>
    <x v="18"/>
    <s v="907311"/>
    <n v="5"/>
    <n v="5"/>
    <x v="1"/>
    <d v="2016-12-01T00:00:00"/>
    <x v="8"/>
    <n v="5789000"/>
    <m/>
    <m/>
  </r>
  <r>
    <m/>
    <x v="18"/>
    <s v="13860671"/>
    <n v="-6"/>
    <n v="6"/>
    <x v="1"/>
    <d v="2016-12-01T00:00:00"/>
    <x v="8"/>
    <n v="5722670"/>
    <m/>
    <m/>
  </r>
  <r>
    <m/>
    <x v="18"/>
    <s v="14071048"/>
    <n v="-24"/>
    <n v="24"/>
    <x v="1"/>
    <d v="2016-12-01T00:00:00"/>
    <x v="8"/>
    <n v="5789000"/>
    <m/>
    <m/>
  </r>
  <r>
    <m/>
    <x v="18"/>
    <s v="890098"/>
    <n v="-3"/>
    <n v="3"/>
    <x v="1"/>
    <d v="2016-12-19T00:00:00"/>
    <x v="8"/>
    <n v="5789000"/>
    <m/>
    <m/>
  </r>
  <r>
    <m/>
    <x v="18"/>
    <s v="898007"/>
    <n v="-3"/>
    <n v="3"/>
    <x v="1"/>
    <d v="2016-12-29T00:00:00"/>
    <x v="8"/>
    <n v="5781990"/>
    <m/>
    <m/>
  </r>
  <r>
    <m/>
    <x v="18"/>
    <s v="898008"/>
    <n v="-6"/>
    <n v="6"/>
    <x v="1"/>
    <d v="2016-12-29T00:00:00"/>
    <x v="8"/>
    <n v="5781990"/>
    <m/>
    <m/>
  </r>
  <r>
    <m/>
    <x v="18"/>
    <s v="14071088"/>
    <n v="-6"/>
    <n v="6"/>
    <x v="1"/>
    <d v="2016-12-31T00:00:00"/>
    <x v="8"/>
    <n v="5783250"/>
    <m/>
    <m/>
  </r>
  <r>
    <m/>
    <x v="18"/>
    <s v="892999"/>
    <n v="-6"/>
    <n v="6"/>
    <x v="1"/>
    <d v="2017-01-01T00:00:00"/>
    <x v="9"/>
    <n v="5781990"/>
    <m/>
    <m/>
  </r>
  <r>
    <m/>
    <x v="18"/>
    <s v="13860681"/>
    <n v="-6"/>
    <n v="6"/>
    <x v="1"/>
    <d v="2017-01-01T00:00:00"/>
    <x v="9"/>
    <n v="5722670"/>
    <m/>
    <m/>
  </r>
  <r>
    <m/>
    <x v="18"/>
    <s v="14118647"/>
    <n v="-24"/>
    <n v="24"/>
    <x v="1"/>
    <d v="2017-01-01T00:00:00"/>
    <x v="9"/>
    <n v="5741500"/>
    <m/>
    <m/>
  </r>
  <r>
    <m/>
    <x v="18"/>
    <s v="14319018"/>
    <n v="-6"/>
    <n v="6"/>
    <x v="1"/>
    <d v="2017-01-31T00:00:00"/>
    <x v="9"/>
    <n v="5783250"/>
    <m/>
    <m/>
  </r>
  <r>
    <m/>
    <x v="18"/>
    <s v="14497656"/>
    <n v="-6"/>
    <n v="6"/>
    <x v="1"/>
    <d v="2017-02-01T00:00:00"/>
    <x v="10"/>
    <n v="5781990"/>
    <m/>
    <m/>
  </r>
  <r>
    <m/>
    <x v="18"/>
    <s v="14118662"/>
    <n v="-24"/>
    <n v="24"/>
    <x v="1"/>
    <d v="2017-02-01T00:00:00"/>
    <x v="10"/>
    <n v="5789000"/>
    <m/>
    <m/>
  </r>
  <r>
    <m/>
    <x v="18"/>
    <s v="14497656"/>
    <n v="-6"/>
    <n v="6"/>
    <x v="1"/>
    <d v="2017-02-01T00:00:00"/>
    <x v="10"/>
    <n v="5722670"/>
    <m/>
    <m/>
  </r>
  <r>
    <m/>
    <x v="18"/>
    <s v="920862"/>
    <n v="-3"/>
    <n v="3"/>
    <x v="1"/>
    <d v="2017-02-23T00:00:00"/>
    <x v="10"/>
    <n v="5010695"/>
    <m/>
    <m/>
  </r>
  <r>
    <m/>
    <x v="18"/>
    <s v="14497989"/>
    <n v="-6"/>
    <n v="6"/>
    <x v="1"/>
    <d v="2017-02-28T00:00:00"/>
    <x v="10"/>
    <n v="5783250"/>
    <m/>
    <m/>
  </r>
  <r>
    <m/>
    <x v="18"/>
    <s v="14497685"/>
    <n v="-6"/>
    <n v="6"/>
    <x v="1"/>
    <d v="2017-03-01T00:00:00"/>
    <x v="11"/>
    <n v="5781990"/>
    <m/>
    <m/>
  </r>
  <r>
    <m/>
    <x v="18"/>
    <s v="14497685"/>
    <n v="-6"/>
    <n v="6"/>
    <x v="1"/>
    <d v="2017-03-01T00:00:00"/>
    <x v="11"/>
    <n v="5722670"/>
    <m/>
    <m/>
  </r>
  <r>
    <m/>
    <x v="18"/>
    <s v="14767430"/>
    <n v="-24"/>
    <n v="24"/>
    <x v="1"/>
    <d v="2017-03-01T00:00:00"/>
    <x v="11"/>
    <n v="5789000"/>
    <m/>
    <m/>
  </r>
  <r>
    <m/>
    <x v="18"/>
    <s v="14767594"/>
    <n v="-6"/>
    <n v="6"/>
    <x v="1"/>
    <d v="2017-03-31T00:00:00"/>
    <x v="11"/>
    <n v="578325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5:O47" firstHeaderRow="1" firstDataRow="2" firstDataCol="2"/>
  <pivotFields count="11">
    <pivotField showAll="0"/>
    <pivotField axis="axisRow" outline="0" showAll="0">
      <items count="197">
        <item x="19"/>
        <item x="20"/>
        <item x="21"/>
        <item x="22"/>
        <item x="23"/>
        <item x="24"/>
        <item x="25"/>
        <item x="129"/>
        <item x="130"/>
        <item x="131"/>
        <item m="1" x="188"/>
        <item x="132"/>
        <item x="133"/>
        <item x="134"/>
        <item x="135"/>
        <item x="136"/>
        <item x="26"/>
        <item x="27"/>
        <item x="28"/>
        <item x="29"/>
        <item x="105"/>
        <item x="30"/>
        <item x="31"/>
        <item x="137"/>
        <item m="1" x="186"/>
        <item x="138"/>
        <item x="139"/>
        <item x="140"/>
        <item m="1" x="194"/>
        <item x="141"/>
        <item x="142"/>
        <item x="143"/>
        <item x="144"/>
        <item x="145"/>
        <item x="146"/>
        <item x="147"/>
        <item x="32"/>
        <item x="33"/>
        <item x="34"/>
        <item x="106"/>
        <item x="35"/>
        <item x="36"/>
        <item x="37"/>
        <item x="107"/>
        <item x="38"/>
        <item x="39"/>
        <item x="108"/>
        <item x="148"/>
        <item m="1" x="190"/>
        <item x="149"/>
        <item x="150"/>
        <item x="151"/>
        <item x="152"/>
        <item m="1" x="187"/>
        <item x="153"/>
        <item x="154"/>
        <item x="155"/>
        <item x="0"/>
        <item x="1"/>
        <item x="2"/>
        <item x="3"/>
        <item x="4"/>
        <item x="5"/>
        <item x="6"/>
        <item x="40"/>
        <item x="109"/>
        <item x="41"/>
        <item x="42"/>
        <item x="110"/>
        <item x="43"/>
        <item x="44"/>
        <item x="45"/>
        <item x="46"/>
        <item x="47"/>
        <item x="111"/>
        <item x="48"/>
        <item x="49"/>
        <item x="112"/>
        <item x="156"/>
        <item m="1" x="195"/>
        <item x="157"/>
        <item x="158"/>
        <item x="159"/>
        <item m="1" x="192"/>
        <item x="160"/>
        <item x="161"/>
        <item x="162"/>
        <item x="163"/>
        <item x="50"/>
        <item x="51"/>
        <item x="52"/>
        <item x="113"/>
        <item x="53"/>
        <item x="54"/>
        <item x="55"/>
        <item x="56"/>
        <item x="114"/>
        <item x="57"/>
        <item x="58"/>
        <item x="115"/>
        <item x="59"/>
        <item m="1" x="193"/>
        <item x="7"/>
        <item x="116"/>
        <item x="60"/>
        <item x="104"/>
        <item x="117"/>
        <item x="61"/>
        <item x="62"/>
        <item x="118"/>
        <item x="63"/>
        <item x="64"/>
        <item x="65"/>
        <item x="66"/>
        <item x="67"/>
        <item x="68"/>
        <item x="119"/>
        <item x="69"/>
        <item x="120"/>
        <item x="70"/>
        <item x="71"/>
        <item x="121"/>
        <item x="72"/>
        <item x="8"/>
        <item x="122"/>
        <item x="123"/>
        <item x="73"/>
        <item x="74"/>
        <item x="178"/>
        <item x="170"/>
        <item x="9"/>
        <item x="18"/>
        <item x="75"/>
        <item x="164"/>
        <item x="171"/>
        <item x="85"/>
        <item x="179"/>
        <item x="165"/>
        <item x="76"/>
        <item x="77"/>
        <item m="1" x="185"/>
        <item x="124"/>
        <item x="10"/>
        <item x="11"/>
        <item x="125"/>
        <item x="180"/>
        <item x="78"/>
        <item x="79"/>
        <item x="173"/>
        <item x="174"/>
        <item x="172"/>
        <item x="181"/>
        <item x="166"/>
        <item x="80"/>
        <item x="81"/>
        <item x="12"/>
        <item x="167"/>
        <item x="13"/>
        <item x="14"/>
        <item m="1" x="191"/>
        <item m="1" x="189"/>
        <item x="15"/>
        <item x="168"/>
        <item x="184"/>
        <item x="16"/>
        <item x="82"/>
        <item x="169"/>
        <item x="182"/>
        <item x="17"/>
        <item x="83"/>
        <item x="84"/>
        <item x="183"/>
        <item x="126"/>
        <item x="127"/>
        <item x="128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75"/>
        <item x="176"/>
        <item x="177"/>
        <item t="default"/>
      </items>
    </pivotField>
    <pivotField showAll="0"/>
    <pivotField dataField="1" numFmtId="164" showAll="0"/>
    <pivotField numFmtId="164" showAll="0"/>
    <pivotField axis="axisRow" outline="0" showAll="0">
      <items count="12">
        <item x="0"/>
        <item h="1" sd="0" x="1"/>
        <item sd="0" x="2"/>
        <item h="1" sd="0" x="5"/>
        <item h="1" sd="0" x="6"/>
        <item h="1" sd="0" x="7"/>
        <item sd="0" x="3"/>
        <item h="1" sd="0" x="8"/>
        <item x="4"/>
        <item h="1" sd="0" x="9"/>
        <item sd="0" x="10"/>
        <item t="default"/>
      </items>
    </pivotField>
    <pivotField numFmtId="165" showAll="0"/>
    <pivotField axis="axisCol" numFmtId="165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umFmtId="1" showAll="0"/>
    <pivotField showAll="0"/>
    <pivotField showAll="0"/>
  </pivotFields>
  <rowFields count="2">
    <field x="5"/>
    <field x="1"/>
  </rowFields>
  <rowItems count="31">
    <i>
      <x/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102"/>
    </i>
    <i r="1">
      <x v="123"/>
    </i>
    <i r="1">
      <x v="130"/>
    </i>
    <i r="1">
      <x v="142"/>
    </i>
    <i r="1">
      <x v="143"/>
    </i>
    <i r="1">
      <x v="155"/>
    </i>
    <i r="1">
      <x v="157"/>
    </i>
    <i r="1">
      <x v="158"/>
    </i>
    <i r="1">
      <x v="161"/>
    </i>
    <i r="1">
      <x v="163"/>
    </i>
    <i r="1">
      <x v="164"/>
    </i>
    <i r="1">
      <x v="168"/>
    </i>
    <i t="default">
      <x/>
    </i>
    <i>
      <x v="2"/>
    </i>
    <i>
      <x v="6"/>
    </i>
    <i>
      <x v="8"/>
      <x v="127"/>
    </i>
    <i r="1">
      <x v="148"/>
    </i>
    <i r="1">
      <x v="149"/>
    </i>
    <i r="1">
      <x v="193"/>
    </i>
    <i r="1">
      <x v="194"/>
    </i>
    <i r="1">
      <x v="195"/>
    </i>
    <i t="default">
      <x v="8"/>
    </i>
    <i>
      <x v="10"/>
    </i>
    <i t="grand">
      <x/>
    </i>
  </rowItems>
  <colFields count="1">
    <field x="7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Rev" fld="3" baseField="1" baseItem="61" numFmtId="3"/>
  </dataFields>
  <formats count="6">
    <format dxfId="5">
      <pivotArea type="all" dataOnly="0" outline="0" fieldPosition="0"/>
    </format>
    <format dxfId="4">
      <pivotArea outline="0" collapsedLevelsAreSubtotals="1" fieldPosition="0">
        <references count="3">
          <reference field="1" count="1" selected="0">
            <x v="36"/>
          </reference>
          <reference field="5" count="1" selected="0">
            <x v="2"/>
          </reference>
          <reference field="7" count="1" selected="0">
            <x v="8"/>
          </reference>
        </references>
      </pivotArea>
    </format>
    <format dxfId="3">
      <pivotArea outline="0" collapsedLevelsAreSubtotals="1" fieldPosition="0">
        <references count="2">
          <reference field="1" count="1" selected="0">
            <x v="168"/>
          </reference>
          <reference field="5" count="1" selected="0">
            <x v="0"/>
          </reference>
        </references>
      </pivotArea>
    </format>
    <format dxfId="2">
      <pivotArea dataOnly="0" labelOnly="1" fieldPosition="0">
        <references count="2">
          <reference field="1" count="1">
            <x v="168"/>
          </reference>
          <reference field="5" count="1" selected="0">
            <x v="0"/>
          </reference>
        </references>
      </pivotArea>
    </format>
    <format dxfId="1">
      <pivotArea outline="0" collapsedLevelsAreSubtotals="1" fieldPosition="0">
        <references count="2">
          <reference field="1" count="1" selected="0">
            <x v="163"/>
          </reference>
          <reference field="5" count="1" selected="0">
            <x v="0"/>
          </reference>
        </references>
      </pivotArea>
    </format>
    <format dxfId="0">
      <pivotArea dataOnly="0" labelOnly="1" fieldPosition="0">
        <references count="2">
          <reference field="1" count="1">
            <x v="163"/>
          </reference>
          <reference field="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4"/>
  <sheetViews>
    <sheetView tabSelected="1" workbookViewId="0">
      <pane xSplit="1" ySplit="8" topLeftCell="T9" activePane="bottomRight" state="frozen"/>
      <selection pane="topRight" activeCell="B1" sqref="B1"/>
      <selection pane="bottomLeft" activeCell="A9" sqref="A9"/>
      <selection pane="bottomRight" activeCell="AH17" sqref="AH17"/>
    </sheetView>
  </sheetViews>
  <sheetFormatPr defaultRowHeight="12" x14ac:dyDescent="0.2"/>
  <cols>
    <col min="1" max="1" width="36.140625" style="3" bestFit="1" customWidth="1"/>
    <col min="2" max="13" width="9.85546875" style="3" customWidth="1"/>
    <col min="14" max="14" width="11.5703125" style="3" customWidth="1"/>
    <col min="15" max="15" width="10.5703125" style="3" bestFit="1" customWidth="1"/>
    <col min="16" max="16" width="12.5703125" style="3" bestFit="1" customWidth="1"/>
    <col min="17" max="17" width="10.5703125" style="3" bestFit="1" customWidth="1"/>
    <col min="18" max="18" width="12.5703125" style="3" bestFit="1" customWidth="1"/>
    <col min="19" max="19" width="9.28515625" style="3" bestFit="1" customWidth="1"/>
    <col min="20" max="20" width="12.5703125" style="3" bestFit="1" customWidth="1"/>
    <col min="21" max="21" width="4.140625" style="3" customWidth="1"/>
    <col min="22" max="22" width="10.7109375" style="3" bestFit="1" customWidth="1"/>
    <col min="23" max="23" width="11.28515625" style="3" bestFit="1" customWidth="1"/>
    <col min="24" max="29" width="5.28515625" style="3" bestFit="1" customWidth="1"/>
    <col min="30" max="30" width="11.5703125" style="3" bestFit="1" customWidth="1"/>
    <col min="31" max="31" width="9.140625" style="3"/>
    <col min="32" max="32" width="10.5703125" style="3" bestFit="1" customWidth="1"/>
    <col min="33" max="33" width="8.140625" style="3" bestFit="1" customWidth="1"/>
    <col min="34" max="34" width="8" style="3" bestFit="1" customWidth="1"/>
    <col min="35" max="35" width="8.140625" style="3" bestFit="1" customWidth="1"/>
    <col min="36" max="38" width="5.140625" style="3" bestFit="1" customWidth="1"/>
    <col min="39" max="39" width="11.5703125" style="3" bestFit="1" customWidth="1"/>
    <col min="40" max="16384" width="9.140625" style="3"/>
  </cols>
  <sheetData>
    <row r="1" spans="1:42" x14ac:dyDescent="0.2">
      <c r="B1" s="3" t="s">
        <v>200</v>
      </c>
    </row>
    <row r="2" spans="1:42" x14ac:dyDescent="0.2">
      <c r="B2" s="3" t="s">
        <v>199</v>
      </c>
    </row>
    <row r="3" spans="1:42" x14ac:dyDescent="0.2">
      <c r="B3" s="3" t="s">
        <v>198</v>
      </c>
    </row>
    <row r="4" spans="1:42" ht="12.75" x14ac:dyDescent="0.2"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9"/>
      <c r="AO4" s="19"/>
    </row>
    <row r="5" spans="1:42" ht="12.75" x14ac:dyDescent="0.2">
      <c r="O5" s="20"/>
      <c r="P5" s="20"/>
      <c r="Q5" s="20"/>
      <c r="R5" s="20"/>
      <c r="S5" s="20"/>
      <c r="T5" s="20"/>
      <c r="U5" s="20"/>
      <c r="V5" s="20" t="s">
        <v>213</v>
      </c>
      <c r="W5" s="20" t="s">
        <v>214</v>
      </c>
      <c r="X5" s="20" t="s">
        <v>215</v>
      </c>
      <c r="Y5" s="20" t="s">
        <v>216</v>
      </c>
      <c r="Z5" s="20" t="s">
        <v>217</v>
      </c>
      <c r="AA5" s="20" t="s">
        <v>218</v>
      </c>
      <c r="AB5" s="20" t="s">
        <v>219</v>
      </c>
      <c r="AC5" s="20" t="s">
        <v>220</v>
      </c>
      <c r="AD5" s="20"/>
      <c r="AE5" s="20"/>
      <c r="AF5" s="20" t="s">
        <v>221</v>
      </c>
      <c r="AG5" s="20" t="s">
        <v>222</v>
      </c>
      <c r="AH5" s="21" t="s">
        <v>221</v>
      </c>
      <c r="AI5" s="20" t="s">
        <v>223</v>
      </c>
      <c r="AJ5" s="20" t="s">
        <v>224</v>
      </c>
      <c r="AK5" s="20" t="s">
        <v>225</v>
      </c>
      <c r="AL5" s="20" t="s">
        <v>226</v>
      </c>
      <c r="AM5" s="20"/>
      <c r="AN5" s="19"/>
      <c r="AO5" s="19"/>
    </row>
    <row r="6" spans="1:42" ht="12.75" x14ac:dyDescent="0.2">
      <c r="N6" s="20" t="s">
        <v>227</v>
      </c>
      <c r="O6" s="20"/>
      <c r="P6" s="20"/>
      <c r="Q6" s="20"/>
      <c r="R6" s="20"/>
      <c r="S6" s="20" t="s">
        <v>228</v>
      </c>
      <c r="T6" s="20" t="s">
        <v>229</v>
      </c>
      <c r="U6" s="18"/>
      <c r="V6" s="18"/>
      <c r="W6" s="18"/>
      <c r="X6" s="18"/>
      <c r="Y6" s="18"/>
      <c r="Z6" s="18"/>
      <c r="AA6" s="18"/>
      <c r="AB6" s="18"/>
      <c r="AC6" s="18"/>
      <c r="AD6" s="20" t="s">
        <v>183</v>
      </c>
      <c r="AE6" s="18"/>
      <c r="AF6" s="22">
        <v>42736</v>
      </c>
      <c r="AG6" s="22">
        <v>42736</v>
      </c>
      <c r="AH6" s="22">
        <v>42767</v>
      </c>
      <c r="AI6" s="22">
        <v>42736</v>
      </c>
      <c r="AJ6" s="20"/>
      <c r="AK6" s="20"/>
      <c r="AL6" s="20"/>
      <c r="AM6" s="20" t="s">
        <v>183</v>
      </c>
      <c r="AN6" s="19"/>
      <c r="AO6" s="19"/>
    </row>
    <row r="7" spans="1:42" ht="12.75" x14ac:dyDescent="0.2">
      <c r="B7" s="2" t="s">
        <v>197</v>
      </c>
      <c r="C7" s="2" t="s">
        <v>196</v>
      </c>
      <c r="D7" s="2" t="s">
        <v>195</v>
      </c>
      <c r="E7" s="2" t="s">
        <v>194</v>
      </c>
      <c r="F7" s="2" t="s">
        <v>193</v>
      </c>
      <c r="G7" s="2" t="s">
        <v>192</v>
      </c>
      <c r="H7" s="2" t="s">
        <v>191</v>
      </c>
      <c r="I7" s="2" t="s">
        <v>190</v>
      </c>
      <c r="J7" s="2" t="s">
        <v>189</v>
      </c>
      <c r="K7" s="2" t="s">
        <v>188</v>
      </c>
      <c r="L7" s="2" t="s">
        <v>187</v>
      </c>
      <c r="M7" s="2" t="s">
        <v>186</v>
      </c>
      <c r="N7" s="20" t="s">
        <v>230</v>
      </c>
      <c r="O7" s="20" t="s">
        <v>231</v>
      </c>
      <c r="P7" s="20" t="s">
        <v>232</v>
      </c>
      <c r="Q7" s="20" t="s">
        <v>229</v>
      </c>
      <c r="R7" s="20" t="s">
        <v>229</v>
      </c>
      <c r="S7" s="20" t="s">
        <v>233</v>
      </c>
      <c r="T7" s="20" t="s">
        <v>234</v>
      </c>
      <c r="U7" s="18"/>
      <c r="V7" s="20" t="s">
        <v>241</v>
      </c>
      <c r="W7" s="23"/>
      <c r="X7" s="24"/>
      <c r="Y7" s="20"/>
      <c r="Z7" s="18"/>
      <c r="AA7" s="18"/>
      <c r="AB7" s="18"/>
      <c r="AC7" s="18"/>
      <c r="AD7" s="20" t="s">
        <v>231</v>
      </c>
      <c r="AE7" s="18"/>
      <c r="AF7" s="25" t="s">
        <v>235</v>
      </c>
      <c r="AG7" s="25" t="s">
        <v>140</v>
      </c>
      <c r="AH7" s="173" t="s">
        <v>732</v>
      </c>
      <c r="AI7" s="20" t="s">
        <v>736</v>
      </c>
      <c r="AJ7" s="20"/>
      <c r="AK7" s="20"/>
      <c r="AL7" s="20"/>
      <c r="AM7" s="20" t="s">
        <v>229</v>
      </c>
      <c r="AN7" s="19"/>
      <c r="AO7" s="19"/>
    </row>
    <row r="8" spans="1:42" ht="13.5" thickBot="1" x14ac:dyDescent="0.25">
      <c r="B8" s="63" t="s">
        <v>185</v>
      </c>
      <c r="C8" s="63" t="s">
        <v>185</v>
      </c>
      <c r="D8" s="63" t="s">
        <v>185</v>
      </c>
      <c r="E8" s="63" t="s">
        <v>185</v>
      </c>
      <c r="F8" s="63" t="s">
        <v>185</v>
      </c>
      <c r="G8" s="63" t="s">
        <v>185</v>
      </c>
      <c r="H8" s="63" t="s">
        <v>185</v>
      </c>
      <c r="I8" s="63" t="s">
        <v>185</v>
      </c>
      <c r="J8" s="63" t="s">
        <v>185</v>
      </c>
      <c r="K8" s="63" t="s">
        <v>184</v>
      </c>
      <c r="L8" s="63" t="s">
        <v>184</v>
      </c>
      <c r="M8" s="63" t="s">
        <v>184</v>
      </c>
      <c r="N8" s="63" t="s">
        <v>183</v>
      </c>
      <c r="O8" s="26" t="s">
        <v>236</v>
      </c>
      <c r="P8" s="26" t="s">
        <v>183</v>
      </c>
      <c r="Q8" s="26" t="s">
        <v>236</v>
      </c>
      <c r="R8" s="26" t="s">
        <v>237</v>
      </c>
      <c r="S8" s="26" t="s">
        <v>238</v>
      </c>
      <c r="T8" s="27" t="s">
        <v>238</v>
      </c>
      <c r="U8" s="28"/>
      <c r="V8" s="26" t="s">
        <v>177</v>
      </c>
      <c r="W8" s="26" t="s">
        <v>310</v>
      </c>
      <c r="X8" s="26"/>
      <c r="Y8" s="26"/>
      <c r="Z8" s="29"/>
      <c r="AA8" s="29"/>
      <c r="AB8" s="29"/>
      <c r="AC8" s="29"/>
      <c r="AD8" s="27" t="s">
        <v>239</v>
      </c>
      <c r="AE8" s="28"/>
      <c r="AF8" s="31" t="s">
        <v>240</v>
      </c>
      <c r="AG8" s="30" t="s">
        <v>240</v>
      </c>
      <c r="AH8" s="174" t="s">
        <v>240</v>
      </c>
      <c r="AI8" s="27" t="s">
        <v>240</v>
      </c>
      <c r="AJ8" s="27"/>
      <c r="AK8" s="27"/>
      <c r="AL8" s="27"/>
      <c r="AM8" s="27" t="s">
        <v>239</v>
      </c>
      <c r="AN8" s="19"/>
      <c r="AO8" s="19"/>
    </row>
    <row r="9" spans="1:42" x14ac:dyDescent="0.2">
      <c r="A9" s="55" t="s">
        <v>182</v>
      </c>
      <c r="B9" s="56">
        <v>139488.23000000001</v>
      </c>
      <c r="C9" s="56">
        <v>141118.76999999999</v>
      </c>
      <c r="D9" s="56">
        <v>142498.53</v>
      </c>
      <c r="E9" s="56">
        <v>143829.28</v>
      </c>
      <c r="F9" s="56">
        <v>145123</v>
      </c>
      <c r="G9" s="56">
        <v>145288.72</v>
      </c>
      <c r="H9" s="56">
        <v>145036.67000000001</v>
      </c>
      <c r="I9" s="56">
        <v>144770.47</v>
      </c>
      <c r="J9" s="56">
        <v>143557.35999999999</v>
      </c>
      <c r="K9" s="56">
        <v>144752.47</v>
      </c>
      <c r="L9" s="56">
        <v>144203.88</v>
      </c>
      <c r="M9" s="56">
        <v>144990.16</v>
      </c>
      <c r="N9" s="56">
        <v>1724657.54</v>
      </c>
      <c r="O9" s="32">
        <f>+AD9</f>
        <v>-33974.6</v>
      </c>
      <c r="P9" s="32">
        <f>+N9+O9</f>
        <v>1690682.94</v>
      </c>
      <c r="Q9" s="32">
        <f>+AM9</f>
        <v>10672.312309869099</v>
      </c>
      <c r="R9" s="32">
        <f>+Q9+P9</f>
        <v>1701355.252309869</v>
      </c>
      <c r="S9" s="32">
        <f>+'Price Out'!R26</f>
        <v>167687.0940332227</v>
      </c>
      <c r="T9" s="32">
        <f>+R9+S9</f>
        <v>1869042.3463430917</v>
      </c>
      <c r="U9" s="32"/>
      <c r="V9" s="32">
        <f>-Adjustments!C10</f>
        <v>-33974.6</v>
      </c>
      <c r="W9" s="32"/>
      <c r="X9" s="32"/>
      <c r="Y9" s="32"/>
      <c r="Z9" s="32"/>
      <c r="AA9" s="32"/>
      <c r="AB9" s="32"/>
      <c r="AC9" s="32"/>
      <c r="AD9" s="32">
        <f>SUM(V9:AC9)</f>
        <v>-33974.6</v>
      </c>
      <c r="AE9" s="32"/>
      <c r="AF9" s="32"/>
      <c r="AG9" s="32">
        <f>+'Price Out'!F26</f>
        <v>10672.312309869099</v>
      </c>
      <c r="AH9" s="32"/>
      <c r="AI9" s="32"/>
      <c r="AJ9" s="32"/>
      <c r="AK9" s="32"/>
      <c r="AL9" s="32"/>
      <c r="AM9" s="32">
        <f>SUM(AF9:AL9)</f>
        <v>10672.312309869099</v>
      </c>
      <c r="AN9" s="32"/>
      <c r="AO9" s="32"/>
      <c r="AP9" s="32"/>
    </row>
    <row r="10" spans="1:42" x14ac:dyDescent="0.2">
      <c r="A10" s="55" t="s">
        <v>181</v>
      </c>
      <c r="B10" s="56">
        <v>97817.82</v>
      </c>
      <c r="C10" s="56">
        <v>98711.53</v>
      </c>
      <c r="D10" s="56">
        <v>100988.58</v>
      </c>
      <c r="E10" s="56">
        <v>102230.39999999999</v>
      </c>
      <c r="F10" s="56">
        <v>103774.33</v>
      </c>
      <c r="G10" s="56">
        <v>103090.06</v>
      </c>
      <c r="H10" s="56">
        <v>98181.62</v>
      </c>
      <c r="I10" s="56">
        <v>97693.07</v>
      </c>
      <c r="J10" s="56">
        <v>97983.09</v>
      </c>
      <c r="K10" s="56">
        <v>96734.16</v>
      </c>
      <c r="L10" s="56">
        <v>95928.91</v>
      </c>
      <c r="M10" s="56">
        <v>96905.79</v>
      </c>
      <c r="N10" s="56">
        <v>1190039.3600000001</v>
      </c>
      <c r="O10" s="32">
        <f>+AD10</f>
        <v>0</v>
      </c>
      <c r="P10" s="32">
        <f>+N10+O10</f>
        <v>1190039.3600000001</v>
      </c>
      <c r="Q10" s="32">
        <f>+AM10</f>
        <v>7466.2293113408841</v>
      </c>
      <c r="R10" s="32">
        <f>+Q10+P10</f>
        <v>1197505.5893113411</v>
      </c>
      <c r="S10" s="32">
        <f>+'Price Out'!R112</f>
        <v>104292.19697835573</v>
      </c>
      <c r="T10" s="32">
        <f>+R10+S10</f>
        <v>1301797.7862896968</v>
      </c>
      <c r="U10" s="32"/>
      <c r="V10" s="32"/>
      <c r="W10" s="32"/>
      <c r="X10" s="32"/>
      <c r="Y10" s="32"/>
      <c r="Z10" s="32"/>
      <c r="AA10" s="32"/>
      <c r="AB10" s="32"/>
      <c r="AC10" s="32"/>
      <c r="AD10" s="32">
        <f>SUM(V10:AC10)</f>
        <v>0</v>
      </c>
      <c r="AE10" s="32"/>
      <c r="AF10" s="32"/>
      <c r="AG10" s="32">
        <f>+'Price Out'!F112</f>
        <v>7466.2293113408841</v>
      </c>
      <c r="AH10" s="32"/>
      <c r="AI10" s="32"/>
      <c r="AJ10" s="32"/>
      <c r="AK10" s="32"/>
      <c r="AL10" s="32"/>
      <c r="AM10" s="32">
        <f>SUM(AF10:AL10)</f>
        <v>7466.2293113408841</v>
      </c>
      <c r="AN10" s="32"/>
      <c r="AO10" s="32"/>
      <c r="AP10" s="32"/>
    </row>
    <row r="11" spans="1:42" x14ac:dyDescent="0.2">
      <c r="A11" s="55" t="s">
        <v>180</v>
      </c>
      <c r="B11" s="56">
        <v>39755.269999999997</v>
      </c>
      <c r="C11" s="56">
        <v>38698.14</v>
      </c>
      <c r="D11" s="56">
        <v>39598.58</v>
      </c>
      <c r="E11" s="56">
        <v>38648.99</v>
      </c>
      <c r="F11" s="56">
        <v>43492.62</v>
      </c>
      <c r="G11" s="56">
        <v>40372.75</v>
      </c>
      <c r="H11" s="56">
        <v>37601.32</v>
      </c>
      <c r="I11" s="56">
        <v>38106.449999999997</v>
      </c>
      <c r="J11" s="56">
        <v>32710.95</v>
      </c>
      <c r="K11" s="56">
        <v>32894.78</v>
      </c>
      <c r="L11" s="56">
        <v>32442.58</v>
      </c>
      <c r="M11" s="56">
        <v>35180.33</v>
      </c>
      <c r="N11" s="56">
        <v>449502.76</v>
      </c>
      <c r="O11" s="32">
        <f>+AD11</f>
        <v>0</v>
      </c>
      <c r="P11" s="32">
        <f>+N11+O11</f>
        <v>449502.76</v>
      </c>
      <c r="Q11" s="32">
        <f>+AM11</f>
        <v>94.240000000012515</v>
      </c>
      <c r="R11" s="32">
        <f>+Q11+P11</f>
        <v>449597</v>
      </c>
      <c r="S11" s="32">
        <f>+'Price Out'!R158</f>
        <v>67953.235782978154</v>
      </c>
      <c r="T11" s="32">
        <f>+R11+S11</f>
        <v>517550.23578297812</v>
      </c>
      <c r="U11" s="32"/>
      <c r="V11" s="32"/>
      <c r="W11" s="32"/>
      <c r="X11" s="32"/>
      <c r="Y11" s="32"/>
      <c r="Z11" s="32"/>
      <c r="AA11" s="32"/>
      <c r="AB11" s="32"/>
      <c r="AC11" s="32"/>
      <c r="AD11" s="32">
        <f>SUM(V11:AC11)</f>
        <v>0</v>
      </c>
      <c r="AE11" s="32"/>
      <c r="AF11" s="32"/>
      <c r="AG11" s="32">
        <f>+'Price Out'!F158</f>
        <v>94.240000000012515</v>
      </c>
      <c r="AH11" s="32"/>
      <c r="AI11" s="32"/>
      <c r="AJ11" s="32"/>
      <c r="AK11" s="32"/>
      <c r="AL11" s="32"/>
      <c r="AM11" s="32">
        <f>SUM(AF11:AL11)</f>
        <v>94.240000000012515</v>
      </c>
      <c r="AN11" s="32"/>
      <c r="AO11" s="32"/>
      <c r="AP11" s="32"/>
    </row>
    <row r="12" spans="1:42" x14ac:dyDescent="0.2">
      <c r="A12" s="55" t="s">
        <v>179</v>
      </c>
      <c r="B12" s="56">
        <v>48964.66</v>
      </c>
      <c r="C12" s="56">
        <v>45581.42</v>
      </c>
      <c r="D12" s="56">
        <v>47720.98</v>
      </c>
      <c r="E12" s="56">
        <v>48156.56</v>
      </c>
      <c r="F12" s="56">
        <v>47184.39</v>
      </c>
      <c r="G12" s="56">
        <v>46011.13</v>
      </c>
      <c r="H12" s="56">
        <v>45734.99</v>
      </c>
      <c r="I12" s="56">
        <v>46785.67</v>
      </c>
      <c r="J12" s="56">
        <v>38670.21</v>
      </c>
      <c r="K12" s="56">
        <v>36862.03</v>
      </c>
      <c r="L12" s="56">
        <v>40458.199999999997</v>
      </c>
      <c r="M12" s="56">
        <v>41747.31</v>
      </c>
      <c r="N12" s="56">
        <v>533877.55000000005</v>
      </c>
      <c r="O12" s="32">
        <f>+AD12</f>
        <v>-1594.9299999999998</v>
      </c>
      <c r="P12" s="32">
        <f>+N12+O12</f>
        <v>532282.62</v>
      </c>
      <c r="Q12" s="32">
        <f>+AM12</f>
        <v>8784.1804329450533</v>
      </c>
      <c r="R12" s="32">
        <f>+Q12+P12</f>
        <v>541066.80043294502</v>
      </c>
      <c r="S12" s="32"/>
      <c r="T12" s="32">
        <f>+R12+S12</f>
        <v>541066.80043294502</v>
      </c>
      <c r="U12" s="32"/>
      <c r="V12" s="32">
        <f>-Adjustments!C14</f>
        <v>-1594.9299999999998</v>
      </c>
      <c r="W12" s="32"/>
      <c r="X12" s="32"/>
      <c r="Y12" s="32"/>
      <c r="Z12" s="32"/>
      <c r="AA12" s="32"/>
      <c r="AB12" s="32"/>
      <c r="AC12" s="32"/>
      <c r="AD12" s="32">
        <f>SUM(V12:AC12)</f>
        <v>-1594.9299999999998</v>
      </c>
      <c r="AE12" s="32"/>
      <c r="AF12" s="32">
        <f>+Disposal!O18</f>
        <v>8784.1804329450533</v>
      </c>
      <c r="AG12" s="32"/>
      <c r="AH12" s="32"/>
      <c r="AI12" s="32"/>
      <c r="AJ12" s="32"/>
      <c r="AK12" s="32"/>
      <c r="AL12" s="32"/>
      <c r="AM12" s="32">
        <f>SUM(AF12:AL12)</f>
        <v>8784.1804329450533</v>
      </c>
      <c r="AN12" s="32"/>
      <c r="AO12" s="32"/>
      <c r="AP12" s="32"/>
    </row>
    <row r="13" spans="1:42" x14ac:dyDescent="0.2">
      <c r="A13" s="55" t="s">
        <v>178</v>
      </c>
      <c r="B13" s="57">
        <v>310.23</v>
      </c>
      <c r="C13" s="57">
        <v>762.86</v>
      </c>
      <c r="D13" s="57">
        <v>202.46</v>
      </c>
      <c r="E13" s="57">
        <v>222.1</v>
      </c>
      <c r="F13" s="57">
        <v>673.83</v>
      </c>
      <c r="G13" s="57">
        <v>362.3</v>
      </c>
      <c r="H13" s="57">
        <v>233.19</v>
      </c>
      <c r="I13" s="57">
        <v>235.89</v>
      </c>
      <c r="J13" s="57">
        <v>360.21</v>
      </c>
      <c r="K13" s="57">
        <v>184.57</v>
      </c>
      <c r="L13" s="57">
        <v>376.07</v>
      </c>
      <c r="M13" s="57">
        <v>367.9</v>
      </c>
      <c r="N13" s="57">
        <v>4291.6099999999997</v>
      </c>
      <c r="O13" s="32">
        <f>+AD13</f>
        <v>-482.63</v>
      </c>
      <c r="P13" s="32">
        <f>+N13+O13</f>
        <v>3808.9799999999996</v>
      </c>
      <c r="Q13" s="32">
        <f>+AM13</f>
        <v>0</v>
      </c>
      <c r="R13" s="32">
        <f>+Q13+P13</f>
        <v>3808.9799999999996</v>
      </c>
      <c r="S13" s="32"/>
      <c r="T13" s="32">
        <f>+R13+S13</f>
        <v>3808.9799999999996</v>
      </c>
      <c r="U13" s="32"/>
      <c r="V13" s="32">
        <f>-Adjustments!C17</f>
        <v>-482.63</v>
      </c>
      <c r="W13" s="32"/>
      <c r="X13" s="32"/>
      <c r="Y13" s="32"/>
      <c r="Z13" s="32"/>
      <c r="AA13" s="32"/>
      <c r="AB13" s="32"/>
      <c r="AC13" s="32"/>
      <c r="AD13" s="32">
        <f>SUM(V13:AC13)</f>
        <v>-482.63</v>
      </c>
      <c r="AE13" s="32"/>
      <c r="AF13" s="32"/>
      <c r="AG13" s="32"/>
      <c r="AH13" s="32"/>
      <c r="AI13" s="32"/>
      <c r="AJ13" s="32"/>
      <c r="AK13" s="32"/>
      <c r="AL13" s="32"/>
      <c r="AM13" s="32">
        <f>SUM(AF13:AL13)</f>
        <v>0</v>
      </c>
      <c r="AN13" s="32"/>
      <c r="AO13" s="32"/>
      <c r="AP13" s="32"/>
    </row>
    <row r="14" spans="1:42" ht="12.75" thickBot="1" x14ac:dyDescent="0.25">
      <c r="A14" s="55" t="s">
        <v>212</v>
      </c>
      <c r="B14" s="58">
        <f t="shared" ref="B14:AM14" si="0">SUM(B9:B13)</f>
        <v>326336.20999999996</v>
      </c>
      <c r="C14" s="58">
        <f t="shared" si="0"/>
        <v>324872.71999999997</v>
      </c>
      <c r="D14" s="58">
        <f t="shared" si="0"/>
        <v>331009.13</v>
      </c>
      <c r="E14" s="58">
        <f t="shared" si="0"/>
        <v>333087.32999999996</v>
      </c>
      <c r="F14" s="58">
        <f t="shared" si="0"/>
        <v>340248.17000000004</v>
      </c>
      <c r="G14" s="58">
        <f t="shared" si="0"/>
        <v>335124.96000000002</v>
      </c>
      <c r="H14" s="58">
        <f t="shared" si="0"/>
        <v>326787.78999999998</v>
      </c>
      <c r="I14" s="58">
        <f t="shared" si="0"/>
        <v>327591.55</v>
      </c>
      <c r="J14" s="58">
        <f t="shared" si="0"/>
        <v>313281.82</v>
      </c>
      <c r="K14" s="58">
        <f t="shared" si="0"/>
        <v>311428.01000000007</v>
      </c>
      <c r="L14" s="58">
        <f t="shared" si="0"/>
        <v>313409.64</v>
      </c>
      <c r="M14" s="58">
        <f t="shared" si="0"/>
        <v>319191.49000000005</v>
      </c>
      <c r="N14" s="58">
        <f t="shared" si="0"/>
        <v>3902368.82</v>
      </c>
      <c r="O14" s="62">
        <f t="shared" si="0"/>
        <v>-36052.159999999996</v>
      </c>
      <c r="P14" s="62">
        <f t="shared" si="0"/>
        <v>3866316.6599999997</v>
      </c>
      <c r="Q14" s="62">
        <f t="shared" si="0"/>
        <v>27016.96205415505</v>
      </c>
      <c r="R14" s="62">
        <f t="shared" si="0"/>
        <v>3893333.622054155</v>
      </c>
      <c r="S14" s="62">
        <f t="shared" si="0"/>
        <v>339932.52679455653</v>
      </c>
      <c r="T14" s="62">
        <f t="shared" si="0"/>
        <v>4233266.1488487115</v>
      </c>
      <c r="U14" s="32"/>
      <c r="V14" s="53">
        <f t="shared" si="0"/>
        <v>-36052.159999999996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-36052.159999999996</v>
      </c>
      <c r="AE14" s="32"/>
      <c r="AF14" s="53">
        <f t="shared" si="0"/>
        <v>8784.1804329450533</v>
      </c>
      <c r="AG14" s="53">
        <f t="shared" si="0"/>
        <v>18232.781621209997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si="0"/>
        <v>0</v>
      </c>
      <c r="AL14" s="53">
        <f t="shared" si="0"/>
        <v>0</v>
      </c>
      <c r="AM14" s="53">
        <f t="shared" si="0"/>
        <v>27016.96205415505</v>
      </c>
      <c r="AN14" s="32"/>
      <c r="AO14" s="32"/>
      <c r="AP14" s="32"/>
    </row>
    <row r="15" spans="1:42" ht="12.75" thickTop="1" x14ac:dyDescent="0.2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32"/>
      <c r="P15" s="32"/>
      <c r="Q15" s="32"/>
      <c r="R15" s="32"/>
      <c r="S15" s="184">
        <f>+S14/R14</f>
        <v>8.7311430201865242E-2</v>
      </c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</row>
    <row r="16" spans="1:42" x14ac:dyDescent="0.2">
      <c r="A16" s="55" t="s">
        <v>176</v>
      </c>
      <c r="B16" s="59">
        <v>122214.41</v>
      </c>
      <c r="C16" s="59">
        <v>125285.53</v>
      </c>
      <c r="D16" s="59">
        <v>130790.96</v>
      </c>
      <c r="E16" s="59">
        <v>122265.61</v>
      </c>
      <c r="F16" s="59">
        <v>131215.41</v>
      </c>
      <c r="G16" s="59">
        <v>127161.97</v>
      </c>
      <c r="H16" s="59">
        <v>124750.12</v>
      </c>
      <c r="I16" s="59">
        <v>127926.25</v>
      </c>
      <c r="J16" s="59">
        <v>109578.49</v>
      </c>
      <c r="K16" s="59">
        <v>110899.66</v>
      </c>
      <c r="L16" s="59">
        <v>106662.32</v>
      </c>
      <c r="M16" s="59">
        <v>124774.22</v>
      </c>
      <c r="N16" s="59">
        <v>1463524.95</v>
      </c>
      <c r="O16" s="32">
        <f t="shared" ref="O16:O54" si="1">+AD16</f>
        <v>0</v>
      </c>
      <c r="P16" s="32">
        <f t="shared" ref="P16:P54" si="2">+N16+O16</f>
        <v>1463524.95</v>
      </c>
      <c r="Q16" s="32">
        <f t="shared" ref="Q16:Q54" si="3">+AM16</f>
        <v>28749.542876803316</v>
      </c>
      <c r="R16" s="32">
        <f t="shared" ref="R16:R54" si="4">+Q16+P16</f>
        <v>1492274.4928768033</v>
      </c>
      <c r="S16" s="32"/>
      <c r="T16" s="32">
        <f t="shared" ref="T16:T54" si="5">+R16+S16</f>
        <v>1492274.4928768033</v>
      </c>
      <c r="U16" s="32"/>
      <c r="V16" s="32"/>
      <c r="W16" s="32"/>
      <c r="X16" s="32"/>
      <c r="Y16" s="32"/>
      <c r="Z16" s="32"/>
      <c r="AA16" s="32"/>
      <c r="AB16" s="32"/>
      <c r="AC16" s="32"/>
      <c r="AD16" s="32">
        <f t="shared" ref="AD16:AD54" si="6">SUM(V16:AC16)</f>
        <v>0</v>
      </c>
      <c r="AE16" s="32"/>
      <c r="AF16" s="32">
        <f>+Disposal!O25</f>
        <v>28749.542876803316</v>
      </c>
      <c r="AG16" s="32"/>
      <c r="AH16" s="32"/>
      <c r="AI16" s="32"/>
      <c r="AJ16" s="32"/>
      <c r="AK16" s="32"/>
      <c r="AL16" s="32"/>
      <c r="AM16" s="32">
        <f t="shared" ref="AM16:AM54" si="7">SUM(AF16:AL16)</f>
        <v>28749.542876803316</v>
      </c>
      <c r="AN16" s="32"/>
      <c r="AO16" s="32"/>
      <c r="AP16" s="32"/>
    </row>
    <row r="17" spans="1:42" x14ac:dyDescent="0.2">
      <c r="A17" s="55" t="s">
        <v>207</v>
      </c>
      <c r="B17" s="59">
        <v>15166.12</v>
      </c>
      <c r="C17" s="59">
        <v>15979.11</v>
      </c>
      <c r="D17" s="59">
        <v>16008.65</v>
      </c>
      <c r="E17" s="59">
        <v>13543.78</v>
      </c>
      <c r="F17" s="59">
        <v>11683.8</v>
      </c>
      <c r="G17" s="59">
        <v>17368.53</v>
      </c>
      <c r="H17" s="59">
        <v>15773.01</v>
      </c>
      <c r="I17" s="59">
        <v>14443.53</v>
      </c>
      <c r="J17" s="59">
        <v>18973.93</v>
      </c>
      <c r="K17" s="59">
        <v>24955.88</v>
      </c>
      <c r="L17" s="59">
        <v>16096.31</v>
      </c>
      <c r="M17" s="59">
        <v>19510.96</v>
      </c>
      <c r="N17" s="59">
        <v>199503.61</v>
      </c>
      <c r="O17" s="32">
        <f t="shared" si="1"/>
        <v>0</v>
      </c>
      <c r="P17" s="32">
        <f t="shared" si="2"/>
        <v>199503.61</v>
      </c>
      <c r="Q17" s="32">
        <f t="shared" si="3"/>
        <v>1818.9032852838741</v>
      </c>
      <c r="R17" s="32">
        <f t="shared" si="4"/>
        <v>201322.51328528387</v>
      </c>
      <c r="S17" s="32"/>
      <c r="T17" s="32">
        <f t="shared" si="5"/>
        <v>201322.51328528387</v>
      </c>
      <c r="U17" s="32"/>
      <c r="V17" s="32"/>
      <c r="W17" s="32"/>
      <c r="X17" s="32"/>
      <c r="Y17" s="32"/>
      <c r="Z17" s="32"/>
      <c r="AA17" s="32"/>
      <c r="AB17" s="32"/>
      <c r="AC17" s="32"/>
      <c r="AD17" s="32">
        <f t="shared" si="6"/>
        <v>0</v>
      </c>
      <c r="AE17" s="32"/>
      <c r="AF17" s="32"/>
      <c r="AG17" s="32"/>
      <c r="AH17" s="32">
        <v>1559.9147485741887</v>
      </c>
      <c r="AI17" s="32">
        <f>+Medical!T9</f>
        <v>258.98853670968538</v>
      </c>
      <c r="AJ17" s="32"/>
      <c r="AK17" s="32"/>
      <c r="AL17" s="32"/>
      <c r="AM17" s="32">
        <f t="shared" si="7"/>
        <v>1818.9032852838741</v>
      </c>
      <c r="AN17" s="32"/>
      <c r="AO17" s="32"/>
      <c r="AP17" s="32"/>
    </row>
    <row r="18" spans="1:42" x14ac:dyDescent="0.2">
      <c r="A18" s="55" t="s">
        <v>175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2588</v>
      </c>
      <c r="K18" s="59">
        <v>0</v>
      </c>
      <c r="L18" s="59">
        <v>0</v>
      </c>
      <c r="M18" s="59">
        <v>0</v>
      </c>
      <c r="N18" s="59">
        <v>2588</v>
      </c>
      <c r="O18" s="32">
        <f t="shared" si="1"/>
        <v>0</v>
      </c>
      <c r="P18" s="32">
        <f t="shared" si="2"/>
        <v>2588</v>
      </c>
      <c r="Q18" s="32">
        <f t="shared" si="3"/>
        <v>0</v>
      </c>
      <c r="R18" s="32">
        <f t="shared" si="4"/>
        <v>2588</v>
      </c>
      <c r="S18" s="32"/>
      <c r="T18" s="32">
        <f t="shared" si="5"/>
        <v>2588</v>
      </c>
      <c r="U18" s="32"/>
      <c r="V18" s="32"/>
      <c r="W18" s="32"/>
      <c r="X18" s="32"/>
      <c r="Y18" s="32"/>
      <c r="Z18" s="32"/>
      <c r="AA18" s="32"/>
      <c r="AB18" s="32"/>
      <c r="AC18" s="32"/>
      <c r="AD18" s="32">
        <f t="shared" si="6"/>
        <v>0</v>
      </c>
      <c r="AE18" s="32"/>
      <c r="AF18" s="32"/>
      <c r="AG18" s="32"/>
      <c r="AH18" s="32"/>
      <c r="AI18" s="32"/>
      <c r="AJ18" s="32"/>
      <c r="AK18" s="32"/>
      <c r="AL18" s="32"/>
      <c r="AM18" s="32">
        <f t="shared" si="7"/>
        <v>0</v>
      </c>
      <c r="AN18" s="32"/>
      <c r="AO18" s="32"/>
      <c r="AP18" s="32"/>
    </row>
    <row r="19" spans="1:42" x14ac:dyDescent="0.2">
      <c r="A19" s="55" t="s">
        <v>174</v>
      </c>
      <c r="B19" s="59">
        <v>11576.09</v>
      </c>
      <c r="C19" s="59">
        <v>20241.810000000001</v>
      </c>
      <c r="D19" s="59">
        <v>16375.91</v>
      </c>
      <c r="E19" s="59">
        <v>9862.31</v>
      </c>
      <c r="F19" s="59">
        <v>8995.34</v>
      </c>
      <c r="G19" s="59">
        <v>26417.82</v>
      </c>
      <c r="H19" s="59">
        <v>9048.2199999999993</v>
      </c>
      <c r="I19" s="59">
        <v>22119.26</v>
      </c>
      <c r="J19" s="59">
        <v>23751.200000000001</v>
      </c>
      <c r="K19" s="59">
        <v>16690.52</v>
      </c>
      <c r="L19" s="59">
        <v>16292.05</v>
      </c>
      <c r="M19" s="59">
        <v>26741.13</v>
      </c>
      <c r="N19" s="59">
        <v>208111.66</v>
      </c>
      <c r="O19" s="32">
        <f t="shared" si="1"/>
        <v>0</v>
      </c>
      <c r="P19" s="32">
        <f t="shared" si="2"/>
        <v>208111.66</v>
      </c>
      <c r="Q19" s="32">
        <f t="shared" si="3"/>
        <v>0</v>
      </c>
      <c r="R19" s="32">
        <f t="shared" si="4"/>
        <v>208111.66</v>
      </c>
      <c r="S19" s="32"/>
      <c r="T19" s="32">
        <f t="shared" si="5"/>
        <v>208111.66</v>
      </c>
      <c r="U19" s="32"/>
      <c r="V19" s="32"/>
      <c r="W19" s="32"/>
      <c r="X19" s="32"/>
      <c r="Y19" s="32"/>
      <c r="Z19" s="32"/>
      <c r="AA19" s="32"/>
      <c r="AB19" s="32"/>
      <c r="AC19" s="32"/>
      <c r="AD19" s="32">
        <f t="shared" si="6"/>
        <v>0</v>
      </c>
      <c r="AE19" s="32"/>
      <c r="AF19" s="32"/>
      <c r="AG19" s="32"/>
      <c r="AH19" s="32"/>
      <c r="AI19" s="32"/>
      <c r="AJ19" s="32"/>
      <c r="AK19" s="32"/>
      <c r="AL19" s="32"/>
      <c r="AM19" s="32">
        <f t="shared" si="7"/>
        <v>0</v>
      </c>
      <c r="AN19" s="32"/>
      <c r="AO19" s="32"/>
      <c r="AP19" s="32"/>
    </row>
    <row r="20" spans="1:42" x14ac:dyDescent="0.2">
      <c r="A20" s="55" t="s">
        <v>173</v>
      </c>
      <c r="B20" s="59">
        <v>2790.6</v>
      </c>
      <c r="C20" s="59">
        <v>3222.28</v>
      </c>
      <c r="D20" s="59">
        <v>5359.2</v>
      </c>
      <c r="E20" s="59">
        <v>6828.26</v>
      </c>
      <c r="F20" s="59">
        <v>9283.69</v>
      </c>
      <c r="G20" s="59">
        <v>2957.05</v>
      </c>
      <c r="H20" s="59">
        <v>6231.58</v>
      </c>
      <c r="I20" s="59">
        <v>5112.5600000000004</v>
      </c>
      <c r="J20" s="59">
        <v>6178.33</v>
      </c>
      <c r="K20" s="59">
        <v>3343.57</v>
      </c>
      <c r="L20" s="59">
        <v>4157.12</v>
      </c>
      <c r="M20" s="59">
        <v>2687.46</v>
      </c>
      <c r="N20" s="59">
        <v>58151.7</v>
      </c>
      <c r="O20" s="32">
        <f t="shared" si="1"/>
        <v>0</v>
      </c>
      <c r="P20" s="32">
        <f t="shared" si="2"/>
        <v>58151.7</v>
      </c>
      <c r="Q20" s="32">
        <f t="shared" si="3"/>
        <v>0</v>
      </c>
      <c r="R20" s="32">
        <f t="shared" si="4"/>
        <v>58151.7</v>
      </c>
      <c r="S20" s="32"/>
      <c r="T20" s="32">
        <f t="shared" si="5"/>
        <v>58151.7</v>
      </c>
      <c r="U20" s="32"/>
      <c r="V20" s="32"/>
      <c r="W20" s="32"/>
      <c r="X20" s="32"/>
      <c r="Y20" s="32"/>
      <c r="Z20" s="32"/>
      <c r="AA20" s="32"/>
      <c r="AB20" s="32"/>
      <c r="AC20" s="32"/>
      <c r="AD20" s="32">
        <f t="shared" si="6"/>
        <v>0</v>
      </c>
      <c r="AE20" s="32"/>
      <c r="AF20" s="32"/>
      <c r="AG20" s="32"/>
      <c r="AH20" s="32"/>
      <c r="AI20" s="32"/>
      <c r="AJ20" s="32"/>
      <c r="AK20" s="32"/>
      <c r="AL20" s="32"/>
      <c r="AM20" s="32">
        <f t="shared" si="7"/>
        <v>0</v>
      </c>
      <c r="AN20" s="32"/>
      <c r="AO20" s="32"/>
      <c r="AP20" s="32"/>
    </row>
    <row r="21" spans="1:42" x14ac:dyDescent="0.2">
      <c r="A21" s="55" t="s">
        <v>172</v>
      </c>
      <c r="B21" s="59">
        <v>7027.1</v>
      </c>
      <c r="C21" s="59">
        <v>2631.15</v>
      </c>
      <c r="D21" s="59">
        <v>4791.79</v>
      </c>
      <c r="E21" s="59">
        <v>2773.26</v>
      </c>
      <c r="F21" s="59">
        <v>3411.06</v>
      </c>
      <c r="G21" s="59">
        <v>2657.02</v>
      </c>
      <c r="H21" s="59">
        <v>6409.54</v>
      </c>
      <c r="I21" s="59">
        <v>4308.38</v>
      </c>
      <c r="J21" s="59">
        <v>8165.79</v>
      </c>
      <c r="K21" s="59">
        <v>6948.59</v>
      </c>
      <c r="L21" s="59">
        <v>3672.98</v>
      </c>
      <c r="M21" s="59">
        <v>4997.6400000000003</v>
      </c>
      <c r="N21" s="59">
        <v>57794.3</v>
      </c>
      <c r="O21" s="32">
        <f t="shared" si="1"/>
        <v>0</v>
      </c>
      <c r="P21" s="32">
        <f t="shared" si="2"/>
        <v>57794.3</v>
      </c>
      <c r="Q21" s="32">
        <f t="shared" si="3"/>
        <v>0</v>
      </c>
      <c r="R21" s="32">
        <f t="shared" si="4"/>
        <v>57794.3</v>
      </c>
      <c r="S21" s="32"/>
      <c r="T21" s="32">
        <f t="shared" si="5"/>
        <v>57794.3</v>
      </c>
      <c r="U21" s="32"/>
      <c r="V21" s="32"/>
      <c r="W21" s="32"/>
      <c r="X21" s="32"/>
      <c r="Y21" s="32"/>
      <c r="Z21" s="32"/>
      <c r="AA21" s="32"/>
      <c r="AB21" s="32"/>
      <c r="AC21" s="32"/>
      <c r="AD21" s="32">
        <f t="shared" si="6"/>
        <v>0</v>
      </c>
      <c r="AE21" s="32"/>
      <c r="AF21" s="32"/>
      <c r="AG21" s="32"/>
      <c r="AH21" s="32"/>
      <c r="AI21" s="32"/>
      <c r="AJ21" s="32"/>
      <c r="AK21" s="32"/>
      <c r="AL21" s="32"/>
      <c r="AM21" s="32">
        <f t="shared" si="7"/>
        <v>0</v>
      </c>
      <c r="AN21" s="32"/>
      <c r="AO21" s="32"/>
      <c r="AP21" s="32"/>
    </row>
    <row r="22" spans="1:42" x14ac:dyDescent="0.2">
      <c r="A22" s="55" t="s">
        <v>171</v>
      </c>
      <c r="B22" s="59">
        <v>7733.89</v>
      </c>
      <c r="C22" s="59">
        <v>8686.5300000000007</v>
      </c>
      <c r="D22" s="59">
        <v>7977.46</v>
      </c>
      <c r="E22" s="59">
        <v>7266.58</v>
      </c>
      <c r="F22" s="59">
        <v>8943.9</v>
      </c>
      <c r="G22" s="59">
        <v>8552.57</v>
      </c>
      <c r="H22" s="59">
        <v>6687.28</v>
      </c>
      <c r="I22" s="59">
        <v>9339.9699999999993</v>
      </c>
      <c r="J22" s="59">
        <v>7437.5</v>
      </c>
      <c r="K22" s="59">
        <v>8375.5300000000007</v>
      </c>
      <c r="L22" s="59">
        <v>7299.51</v>
      </c>
      <c r="M22" s="59">
        <v>9034.7199999999993</v>
      </c>
      <c r="N22" s="59">
        <v>97335.44</v>
      </c>
      <c r="O22" s="32">
        <f t="shared" si="1"/>
        <v>0</v>
      </c>
      <c r="P22" s="32">
        <f t="shared" si="2"/>
        <v>97335.44</v>
      </c>
      <c r="Q22" s="32">
        <f t="shared" si="3"/>
        <v>1669.5824069195378</v>
      </c>
      <c r="R22" s="32">
        <f t="shared" si="4"/>
        <v>99005.022406919539</v>
      </c>
      <c r="S22" s="32"/>
      <c r="T22" s="32">
        <f t="shared" si="5"/>
        <v>99005.022406919539</v>
      </c>
      <c r="U22" s="32"/>
      <c r="V22" s="32"/>
      <c r="W22" s="32"/>
      <c r="X22" s="32"/>
      <c r="Y22" s="32"/>
      <c r="Z22" s="32"/>
      <c r="AA22" s="32"/>
      <c r="AB22" s="32"/>
      <c r="AC22" s="32"/>
      <c r="AD22" s="32">
        <f t="shared" si="6"/>
        <v>0</v>
      </c>
      <c r="AE22" s="32"/>
      <c r="AF22" s="32"/>
      <c r="AG22" s="32"/>
      <c r="AH22" s="32">
        <v>1669.5824069195378</v>
      </c>
      <c r="AI22" s="32"/>
      <c r="AJ22" s="32"/>
      <c r="AK22" s="32"/>
      <c r="AL22" s="32"/>
      <c r="AM22" s="32">
        <f t="shared" si="7"/>
        <v>1669.5824069195378</v>
      </c>
      <c r="AN22" s="32"/>
      <c r="AO22" s="32"/>
      <c r="AP22" s="32"/>
    </row>
    <row r="23" spans="1:42" x14ac:dyDescent="0.2">
      <c r="A23" s="55" t="s">
        <v>170</v>
      </c>
      <c r="B23" s="59">
        <v>0</v>
      </c>
      <c r="C23" s="59">
        <v>0</v>
      </c>
      <c r="D23" s="59">
        <v>0</v>
      </c>
      <c r="E23" s="59">
        <v>0</v>
      </c>
      <c r="F23" s="59">
        <v>2097.6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2097.6</v>
      </c>
      <c r="O23" s="32">
        <f t="shared" si="1"/>
        <v>0</v>
      </c>
      <c r="P23" s="32">
        <f t="shared" si="2"/>
        <v>2097.6</v>
      </c>
      <c r="Q23" s="32">
        <f t="shared" si="3"/>
        <v>0</v>
      </c>
      <c r="R23" s="32">
        <f t="shared" si="4"/>
        <v>2097.6</v>
      </c>
      <c r="S23" s="32"/>
      <c r="T23" s="32">
        <f t="shared" si="5"/>
        <v>2097.6</v>
      </c>
      <c r="U23" s="32"/>
      <c r="V23" s="32"/>
      <c r="W23" s="32"/>
      <c r="X23" s="32"/>
      <c r="Y23" s="32"/>
      <c r="Z23" s="32"/>
      <c r="AA23" s="32"/>
      <c r="AB23" s="32"/>
      <c r="AC23" s="32"/>
      <c r="AD23" s="32">
        <f t="shared" si="6"/>
        <v>0</v>
      </c>
      <c r="AE23" s="32"/>
      <c r="AF23" s="32"/>
      <c r="AG23" s="32"/>
      <c r="AH23" s="32"/>
      <c r="AI23" s="32"/>
      <c r="AJ23" s="32"/>
      <c r="AK23" s="32"/>
      <c r="AL23" s="32"/>
      <c r="AM23" s="32">
        <f t="shared" si="7"/>
        <v>0</v>
      </c>
      <c r="AN23" s="32"/>
      <c r="AO23" s="32"/>
      <c r="AP23" s="32"/>
    </row>
    <row r="24" spans="1:42" x14ac:dyDescent="0.2">
      <c r="A24" s="55" t="s">
        <v>153</v>
      </c>
      <c r="B24" s="59">
        <v>818.45</v>
      </c>
      <c r="C24" s="59">
        <v>798.96</v>
      </c>
      <c r="D24" s="59">
        <v>874.57</v>
      </c>
      <c r="E24" s="59">
        <v>814.68</v>
      </c>
      <c r="F24" s="59">
        <v>770.26</v>
      </c>
      <c r="G24" s="59">
        <v>988.36</v>
      </c>
      <c r="H24" s="59">
        <v>727.38</v>
      </c>
      <c r="I24" s="59">
        <v>1185.6099999999999</v>
      </c>
      <c r="J24" s="59">
        <v>980.31</v>
      </c>
      <c r="K24" s="59">
        <v>591.64</v>
      </c>
      <c r="L24" s="59">
        <v>852.89</v>
      </c>
      <c r="M24" s="59">
        <v>968.1</v>
      </c>
      <c r="N24" s="59">
        <v>10371.209999999999</v>
      </c>
      <c r="O24" s="32">
        <f t="shared" si="1"/>
        <v>0</v>
      </c>
      <c r="P24" s="32">
        <f t="shared" si="2"/>
        <v>10371.209999999999</v>
      </c>
      <c r="Q24" s="32">
        <f t="shared" si="3"/>
        <v>391.0419</v>
      </c>
      <c r="R24" s="32">
        <f t="shared" si="4"/>
        <v>10762.251899999999</v>
      </c>
      <c r="S24" s="32"/>
      <c r="T24" s="32">
        <f t="shared" si="5"/>
        <v>10762.251899999999</v>
      </c>
      <c r="U24" s="32"/>
      <c r="V24" s="32"/>
      <c r="W24" s="32"/>
      <c r="X24" s="32"/>
      <c r="Y24" s="32"/>
      <c r="Z24" s="32"/>
      <c r="AA24" s="32"/>
      <c r="AB24" s="32"/>
      <c r="AC24" s="32"/>
      <c r="AD24" s="32">
        <f t="shared" si="6"/>
        <v>0</v>
      </c>
      <c r="AE24" s="32"/>
      <c r="AF24" s="32"/>
      <c r="AG24" s="32"/>
      <c r="AH24" s="32"/>
      <c r="AI24" s="32">
        <f>+Medical!T5</f>
        <v>391.0419</v>
      </c>
      <c r="AJ24" s="32"/>
      <c r="AK24" s="32"/>
      <c r="AL24" s="32"/>
      <c r="AM24" s="32">
        <f t="shared" si="7"/>
        <v>391.0419</v>
      </c>
      <c r="AN24" s="32"/>
      <c r="AO24" s="32"/>
      <c r="AP24" s="32"/>
    </row>
    <row r="25" spans="1:42" x14ac:dyDescent="0.2">
      <c r="A25" s="55" t="s">
        <v>152</v>
      </c>
      <c r="B25" s="59">
        <v>1919.09</v>
      </c>
      <c r="C25" s="59">
        <v>1494.4</v>
      </c>
      <c r="D25" s="59">
        <v>1415.3</v>
      </c>
      <c r="E25" s="59">
        <v>1344.63</v>
      </c>
      <c r="F25" s="59">
        <v>1104.3699999999999</v>
      </c>
      <c r="G25" s="59">
        <v>2083.6999999999998</v>
      </c>
      <c r="H25" s="59">
        <v>1312.38</v>
      </c>
      <c r="I25" s="59">
        <v>1465.26</v>
      </c>
      <c r="J25" s="59">
        <v>1245.8900000000001</v>
      </c>
      <c r="K25" s="59">
        <v>1486.14</v>
      </c>
      <c r="L25" s="59">
        <v>1544.98</v>
      </c>
      <c r="M25" s="59">
        <v>2257.4699999999998</v>
      </c>
      <c r="N25" s="59">
        <v>18673.61</v>
      </c>
      <c r="O25" s="32">
        <f t="shared" si="1"/>
        <v>0</v>
      </c>
      <c r="P25" s="32">
        <f t="shared" si="2"/>
        <v>18673.61</v>
      </c>
      <c r="Q25" s="32">
        <f t="shared" si="3"/>
        <v>127.72305412934463</v>
      </c>
      <c r="R25" s="32">
        <f t="shared" si="4"/>
        <v>18801.333054129344</v>
      </c>
      <c r="S25" s="32"/>
      <c r="T25" s="32">
        <f t="shared" si="5"/>
        <v>18801.333054129344</v>
      </c>
      <c r="U25" s="32"/>
      <c r="V25" s="32"/>
      <c r="W25" s="32"/>
      <c r="X25" s="32"/>
      <c r="Y25" s="32"/>
      <c r="Z25" s="32"/>
      <c r="AA25" s="32"/>
      <c r="AB25" s="32"/>
      <c r="AC25" s="32"/>
      <c r="AD25" s="32">
        <f t="shared" si="6"/>
        <v>0</v>
      </c>
      <c r="AE25" s="32"/>
      <c r="AF25" s="32"/>
      <c r="AG25" s="32"/>
      <c r="AH25" s="32">
        <v>127.72305412934463</v>
      </c>
      <c r="AI25" s="32"/>
      <c r="AJ25" s="32"/>
      <c r="AK25" s="32"/>
      <c r="AL25" s="32"/>
      <c r="AM25" s="32">
        <f t="shared" si="7"/>
        <v>127.72305412934463</v>
      </c>
      <c r="AN25" s="32"/>
      <c r="AO25" s="32"/>
      <c r="AP25" s="32"/>
    </row>
    <row r="26" spans="1:42" x14ac:dyDescent="0.2">
      <c r="A26" s="55" t="s">
        <v>208</v>
      </c>
      <c r="B26" s="59">
        <v>44449.91</v>
      </c>
      <c r="C26" s="59">
        <v>41078.730000000003</v>
      </c>
      <c r="D26" s="59">
        <v>36512.68</v>
      </c>
      <c r="E26" s="59">
        <v>42808.84</v>
      </c>
      <c r="F26" s="59">
        <v>39847.699999999997</v>
      </c>
      <c r="G26" s="59">
        <v>47577.79</v>
      </c>
      <c r="H26" s="59">
        <v>33811.730000000003</v>
      </c>
      <c r="I26" s="59">
        <v>40239.279999999999</v>
      </c>
      <c r="J26" s="59">
        <v>38104.9</v>
      </c>
      <c r="K26" s="59">
        <v>46256.49</v>
      </c>
      <c r="L26" s="59">
        <v>39791.53</v>
      </c>
      <c r="M26" s="59">
        <v>46113.35</v>
      </c>
      <c r="N26" s="59">
        <v>496592.93</v>
      </c>
      <c r="O26" s="32">
        <f t="shared" si="1"/>
        <v>0</v>
      </c>
      <c r="P26" s="32">
        <f t="shared" si="2"/>
        <v>496592.93</v>
      </c>
      <c r="Q26" s="32">
        <f t="shared" si="3"/>
        <v>9572.574473829176</v>
      </c>
      <c r="R26" s="32">
        <f t="shared" si="4"/>
        <v>506165.50447382918</v>
      </c>
      <c r="S26" s="32"/>
      <c r="T26" s="32">
        <f t="shared" si="5"/>
        <v>506165.50447382918</v>
      </c>
      <c r="U26" s="32"/>
      <c r="V26" s="32"/>
      <c r="W26" s="32"/>
      <c r="X26" s="32"/>
      <c r="Y26" s="32"/>
      <c r="Z26" s="32"/>
      <c r="AA26" s="32"/>
      <c r="AB26" s="32"/>
      <c r="AC26" s="32"/>
      <c r="AD26" s="32">
        <f t="shared" si="6"/>
        <v>0</v>
      </c>
      <c r="AE26" s="32"/>
      <c r="AF26" s="32"/>
      <c r="AG26" s="32"/>
      <c r="AH26" s="32">
        <v>6824.5801522291749</v>
      </c>
      <c r="AI26" s="32">
        <f>+Medical!T10</f>
        <v>2747.9943216000001</v>
      </c>
      <c r="AJ26" s="32"/>
      <c r="AK26" s="32"/>
      <c r="AL26" s="32"/>
      <c r="AM26" s="32">
        <f t="shared" si="7"/>
        <v>9572.574473829176</v>
      </c>
      <c r="AN26" s="32"/>
      <c r="AO26" s="32"/>
      <c r="AP26" s="32"/>
    </row>
    <row r="27" spans="1:42" x14ac:dyDescent="0.2">
      <c r="A27" s="55" t="s">
        <v>169</v>
      </c>
      <c r="B27" s="59">
        <v>4722.87</v>
      </c>
      <c r="C27" s="59">
        <v>520</v>
      </c>
      <c r="D27" s="59">
        <v>130</v>
      </c>
      <c r="E27" s="59">
        <v>0</v>
      </c>
      <c r="F27" s="59">
        <v>0</v>
      </c>
      <c r="G27" s="59">
        <v>0</v>
      </c>
      <c r="H27" s="59">
        <v>0</v>
      </c>
      <c r="I27" s="59">
        <v>130</v>
      </c>
      <c r="J27" s="59">
        <v>3849.06</v>
      </c>
      <c r="K27" s="59">
        <v>2476.63</v>
      </c>
      <c r="L27" s="59">
        <v>0</v>
      </c>
      <c r="M27" s="59">
        <v>0</v>
      </c>
      <c r="N27" s="59">
        <v>11828.56</v>
      </c>
      <c r="O27" s="32">
        <f t="shared" si="1"/>
        <v>0</v>
      </c>
      <c r="P27" s="32">
        <f t="shared" si="2"/>
        <v>11828.56</v>
      </c>
      <c r="Q27" s="32">
        <f t="shared" si="3"/>
        <v>0</v>
      </c>
      <c r="R27" s="32">
        <f t="shared" si="4"/>
        <v>11828.56</v>
      </c>
      <c r="S27" s="32"/>
      <c r="T27" s="32">
        <f t="shared" si="5"/>
        <v>11828.56</v>
      </c>
      <c r="U27" s="32"/>
      <c r="V27" s="32"/>
      <c r="W27" s="32"/>
      <c r="X27" s="32"/>
      <c r="Y27" s="32"/>
      <c r="Z27" s="32"/>
      <c r="AA27" s="32"/>
      <c r="AB27" s="32"/>
      <c r="AC27" s="32"/>
      <c r="AD27" s="32">
        <f t="shared" si="6"/>
        <v>0</v>
      </c>
      <c r="AE27" s="32"/>
      <c r="AF27" s="32"/>
      <c r="AG27" s="32"/>
      <c r="AH27" s="32"/>
      <c r="AI27" s="32"/>
      <c r="AJ27" s="32"/>
      <c r="AK27" s="32"/>
      <c r="AL27" s="32"/>
      <c r="AM27" s="32">
        <f t="shared" si="7"/>
        <v>0</v>
      </c>
      <c r="AN27" s="32"/>
      <c r="AO27" s="32"/>
      <c r="AP27" s="32"/>
    </row>
    <row r="28" spans="1:42" x14ac:dyDescent="0.2">
      <c r="A28" s="55" t="s">
        <v>168</v>
      </c>
      <c r="B28" s="59">
        <v>14363.06</v>
      </c>
      <c r="C28" s="59">
        <v>15890.44</v>
      </c>
      <c r="D28" s="59">
        <v>17198.32</v>
      </c>
      <c r="E28" s="59">
        <v>15390.92</v>
      </c>
      <c r="F28" s="59">
        <v>19217.21</v>
      </c>
      <c r="G28" s="59">
        <v>17322.25</v>
      </c>
      <c r="H28" s="59">
        <v>14531.17</v>
      </c>
      <c r="I28" s="59">
        <v>17072.099999999999</v>
      </c>
      <c r="J28" s="59">
        <v>16694.98</v>
      </c>
      <c r="K28" s="59">
        <v>17327.650000000001</v>
      </c>
      <c r="L28" s="59">
        <v>15238.28</v>
      </c>
      <c r="M28" s="59">
        <v>17642.32</v>
      </c>
      <c r="N28" s="59">
        <v>197888.7</v>
      </c>
      <c r="O28" s="32">
        <f t="shared" si="1"/>
        <v>0</v>
      </c>
      <c r="P28" s="32">
        <f t="shared" si="2"/>
        <v>197888.7</v>
      </c>
      <c r="Q28" s="32">
        <f t="shared" si="3"/>
        <v>0</v>
      </c>
      <c r="R28" s="32">
        <f t="shared" si="4"/>
        <v>197888.7</v>
      </c>
      <c r="S28" s="32"/>
      <c r="T28" s="32">
        <f t="shared" si="5"/>
        <v>197888.7</v>
      </c>
      <c r="U28" s="32"/>
      <c r="V28" s="32"/>
      <c r="W28" s="32"/>
      <c r="X28" s="32"/>
      <c r="Y28" s="32"/>
      <c r="Z28" s="32"/>
      <c r="AA28" s="32"/>
      <c r="AB28" s="32"/>
      <c r="AC28" s="32"/>
      <c r="AD28" s="32">
        <f t="shared" si="6"/>
        <v>0</v>
      </c>
      <c r="AE28" s="32"/>
      <c r="AF28" s="32"/>
      <c r="AG28" s="32"/>
      <c r="AH28" s="32"/>
      <c r="AI28" s="32"/>
      <c r="AJ28" s="32"/>
      <c r="AK28" s="32"/>
      <c r="AL28" s="32"/>
      <c r="AM28" s="32">
        <f t="shared" si="7"/>
        <v>0</v>
      </c>
      <c r="AN28" s="32"/>
      <c r="AO28" s="32"/>
      <c r="AP28" s="32"/>
    </row>
    <row r="29" spans="1:42" x14ac:dyDescent="0.2">
      <c r="A29" s="55" t="s">
        <v>167</v>
      </c>
      <c r="B29" s="59">
        <v>1974.35</v>
      </c>
      <c r="C29" s="59">
        <v>1974.35</v>
      </c>
      <c r="D29" s="59">
        <v>1974.35</v>
      </c>
      <c r="E29" s="59">
        <v>1974.35</v>
      </c>
      <c r="F29" s="59">
        <v>1974.35</v>
      </c>
      <c r="G29" s="59">
        <v>1994.75</v>
      </c>
      <c r="H29" s="59">
        <v>2274.61</v>
      </c>
      <c r="I29" s="59">
        <v>2124.5</v>
      </c>
      <c r="J29" s="59">
        <v>2124.5</v>
      </c>
      <c r="K29" s="59">
        <v>2124.5</v>
      </c>
      <c r="L29" s="59">
        <v>3200.5</v>
      </c>
      <c r="M29" s="59">
        <v>2124.5</v>
      </c>
      <c r="N29" s="59">
        <v>25839.61</v>
      </c>
      <c r="O29" s="32">
        <f t="shared" si="1"/>
        <v>0</v>
      </c>
      <c r="P29" s="32">
        <f t="shared" si="2"/>
        <v>25839.61</v>
      </c>
      <c r="Q29" s="32">
        <f t="shared" si="3"/>
        <v>0</v>
      </c>
      <c r="R29" s="32">
        <f t="shared" si="4"/>
        <v>25839.61</v>
      </c>
      <c r="S29" s="32"/>
      <c r="T29" s="32">
        <f t="shared" si="5"/>
        <v>25839.61</v>
      </c>
      <c r="U29" s="32"/>
      <c r="V29" s="32"/>
      <c r="W29" s="32"/>
      <c r="X29" s="32"/>
      <c r="Y29" s="32"/>
      <c r="Z29" s="32"/>
      <c r="AA29" s="32"/>
      <c r="AB29" s="32"/>
      <c r="AC29" s="32"/>
      <c r="AD29" s="32">
        <f t="shared" si="6"/>
        <v>0</v>
      </c>
      <c r="AE29" s="32"/>
      <c r="AF29" s="32"/>
      <c r="AG29" s="32"/>
      <c r="AH29" s="32"/>
      <c r="AI29" s="32"/>
      <c r="AJ29" s="32"/>
      <c r="AK29" s="32"/>
      <c r="AL29" s="32"/>
      <c r="AM29" s="32">
        <f t="shared" si="7"/>
        <v>0</v>
      </c>
      <c r="AN29" s="32"/>
      <c r="AO29" s="32"/>
      <c r="AP29" s="32"/>
    </row>
    <row r="30" spans="1:42" x14ac:dyDescent="0.2">
      <c r="A30" s="55" t="s">
        <v>166</v>
      </c>
      <c r="B30" s="59">
        <v>1453.76</v>
      </c>
      <c r="C30" s="59">
        <v>1544.56</v>
      </c>
      <c r="D30" s="59">
        <v>1778.6</v>
      </c>
      <c r="E30" s="59">
        <v>1742.86</v>
      </c>
      <c r="F30" s="59">
        <v>1783.74</v>
      </c>
      <c r="G30" s="59">
        <v>1788.09</v>
      </c>
      <c r="H30" s="59">
        <v>1923.87</v>
      </c>
      <c r="I30" s="59">
        <v>1773.84</v>
      </c>
      <c r="J30" s="59">
        <v>1848.9</v>
      </c>
      <c r="K30" s="59">
        <v>2602.63</v>
      </c>
      <c r="L30" s="59">
        <v>1987.06</v>
      </c>
      <c r="M30" s="59">
        <v>1987.06</v>
      </c>
      <c r="N30" s="59">
        <v>22214.97</v>
      </c>
      <c r="O30" s="32">
        <f t="shared" si="1"/>
        <v>0</v>
      </c>
      <c r="P30" s="32">
        <f t="shared" si="2"/>
        <v>22214.97</v>
      </c>
      <c r="Q30" s="32">
        <f t="shared" si="3"/>
        <v>0</v>
      </c>
      <c r="R30" s="32">
        <f t="shared" si="4"/>
        <v>22214.97</v>
      </c>
      <c r="S30" s="32"/>
      <c r="T30" s="32">
        <f t="shared" si="5"/>
        <v>22214.97</v>
      </c>
      <c r="U30" s="32"/>
      <c r="V30" s="32"/>
      <c r="W30" s="32"/>
      <c r="X30" s="32"/>
      <c r="Y30" s="32"/>
      <c r="Z30" s="32"/>
      <c r="AA30" s="32"/>
      <c r="AB30" s="32"/>
      <c r="AC30" s="32"/>
      <c r="AD30" s="32">
        <f t="shared" si="6"/>
        <v>0</v>
      </c>
      <c r="AE30" s="32"/>
      <c r="AF30" s="32"/>
      <c r="AG30" s="32"/>
      <c r="AH30" s="32"/>
      <c r="AI30" s="32"/>
      <c r="AJ30" s="32"/>
      <c r="AK30" s="32"/>
      <c r="AL30" s="32"/>
      <c r="AM30" s="32">
        <f t="shared" si="7"/>
        <v>0</v>
      </c>
      <c r="AN30" s="32"/>
      <c r="AO30" s="32"/>
      <c r="AP30" s="32"/>
    </row>
    <row r="31" spans="1:42" x14ac:dyDescent="0.2">
      <c r="A31" s="55" t="s">
        <v>165</v>
      </c>
      <c r="B31" s="59">
        <v>277.19</v>
      </c>
      <c r="C31" s="59">
        <v>0</v>
      </c>
      <c r="D31" s="59">
        <v>648.6</v>
      </c>
      <c r="E31" s="59">
        <v>1486.38</v>
      </c>
      <c r="F31" s="59">
        <v>0</v>
      </c>
      <c r="G31" s="59">
        <v>0</v>
      </c>
      <c r="H31" s="59">
        <v>0</v>
      </c>
      <c r="I31" s="59">
        <v>3481.4</v>
      </c>
      <c r="J31" s="59">
        <v>0</v>
      </c>
      <c r="K31" s="59">
        <v>111.57</v>
      </c>
      <c r="L31" s="59">
        <v>4426.2700000000004</v>
      </c>
      <c r="M31" s="59">
        <v>0</v>
      </c>
      <c r="N31" s="59">
        <v>10431.41</v>
      </c>
      <c r="O31" s="32">
        <f t="shared" si="1"/>
        <v>0</v>
      </c>
      <c r="P31" s="32">
        <f t="shared" si="2"/>
        <v>10431.41</v>
      </c>
      <c r="Q31" s="32">
        <f t="shared" si="3"/>
        <v>0</v>
      </c>
      <c r="R31" s="32">
        <f t="shared" si="4"/>
        <v>10431.41</v>
      </c>
      <c r="S31" s="32"/>
      <c r="T31" s="32">
        <f t="shared" si="5"/>
        <v>10431.41</v>
      </c>
      <c r="U31" s="32"/>
      <c r="V31" s="32"/>
      <c r="W31" s="32"/>
      <c r="X31" s="32"/>
      <c r="Y31" s="32"/>
      <c r="Z31" s="32"/>
      <c r="AA31" s="32"/>
      <c r="AB31" s="32"/>
      <c r="AC31" s="32"/>
      <c r="AD31" s="32">
        <f t="shared" si="6"/>
        <v>0</v>
      </c>
      <c r="AE31" s="32"/>
      <c r="AF31" s="32"/>
      <c r="AG31" s="32"/>
      <c r="AH31" s="32"/>
      <c r="AI31" s="32"/>
      <c r="AJ31" s="32"/>
      <c r="AK31" s="32"/>
      <c r="AL31" s="32"/>
      <c r="AM31" s="32">
        <f t="shared" si="7"/>
        <v>0</v>
      </c>
      <c r="AN31" s="32"/>
      <c r="AO31" s="32"/>
      <c r="AP31" s="32"/>
    </row>
    <row r="32" spans="1:42" x14ac:dyDescent="0.2">
      <c r="A32" s="55" t="s">
        <v>164</v>
      </c>
      <c r="B32" s="59">
        <v>497.45</v>
      </c>
      <c r="C32" s="59">
        <v>43.5</v>
      </c>
      <c r="D32" s="59">
        <v>1502.37</v>
      </c>
      <c r="E32" s="59">
        <v>207.98</v>
      </c>
      <c r="F32" s="59">
        <v>291.45</v>
      </c>
      <c r="G32" s="59">
        <v>117.7</v>
      </c>
      <c r="H32" s="59">
        <v>-27.01</v>
      </c>
      <c r="I32" s="59">
        <v>64.510000000000005</v>
      </c>
      <c r="J32" s="59">
        <v>109.62</v>
      </c>
      <c r="K32" s="59">
        <v>33.869999999999997</v>
      </c>
      <c r="L32" s="59">
        <v>137.91999999999999</v>
      </c>
      <c r="M32" s="59">
        <v>134.38</v>
      </c>
      <c r="N32" s="59">
        <v>3113.74</v>
      </c>
      <c r="O32" s="32">
        <f t="shared" si="1"/>
        <v>0</v>
      </c>
      <c r="P32" s="32">
        <f t="shared" si="2"/>
        <v>3113.74</v>
      </c>
      <c r="Q32" s="32">
        <f t="shared" si="3"/>
        <v>0</v>
      </c>
      <c r="R32" s="32">
        <f t="shared" si="4"/>
        <v>3113.74</v>
      </c>
      <c r="S32" s="32"/>
      <c r="T32" s="32">
        <f t="shared" si="5"/>
        <v>3113.74</v>
      </c>
      <c r="U32" s="32"/>
      <c r="V32" s="32"/>
      <c r="W32" s="32"/>
      <c r="X32" s="32"/>
      <c r="Y32" s="32"/>
      <c r="Z32" s="32"/>
      <c r="AA32" s="32"/>
      <c r="AB32" s="32"/>
      <c r="AC32" s="32"/>
      <c r="AD32" s="32">
        <f t="shared" si="6"/>
        <v>0</v>
      </c>
      <c r="AE32" s="32"/>
      <c r="AF32" s="32"/>
      <c r="AG32" s="32"/>
      <c r="AH32" s="32"/>
      <c r="AI32" s="32"/>
      <c r="AJ32" s="32"/>
      <c r="AK32" s="32"/>
      <c r="AL32" s="32"/>
      <c r="AM32" s="32">
        <f t="shared" si="7"/>
        <v>0</v>
      </c>
      <c r="AN32" s="32"/>
      <c r="AO32" s="32"/>
      <c r="AP32" s="32"/>
    </row>
    <row r="33" spans="1:42" x14ac:dyDescent="0.2">
      <c r="A33" s="55" t="s">
        <v>163</v>
      </c>
      <c r="B33" s="59">
        <v>293.72000000000003</v>
      </c>
      <c r="C33" s="59">
        <v>587.44000000000005</v>
      </c>
      <c r="D33" s="59">
        <v>587.44000000000005</v>
      </c>
      <c r="E33" s="59">
        <v>587.44000000000005</v>
      </c>
      <c r="F33" s="59">
        <v>587.44000000000005</v>
      </c>
      <c r="G33" s="59">
        <v>587.44000000000005</v>
      </c>
      <c r="H33" s="59">
        <v>587.44000000000005</v>
      </c>
      <c r="I33" s="59">
        <v>587.44000000000005</v>
      </c>
      <c r="J33" s="59">
        <v>587.46</v>
      </c>
      <c r="K33" s="59">
        <v>587.44000000000005</v>
      </c>
      <c r="L33" s="59">
        <v>587.44000000000005</v>
      </c>
      <c r="M33" s="59">
        <v>587.44000000000005</v>
      </c>
      <c r="N33" s="59">
        <v>6755.58</v>
      </c>
      <c r="O33" s="32">
        <f t="shared" si="1"/>
        <v>-6755.58</v>
      </c>
      <c r="P33" s="32">
        <f t="shared" si="2"/>
        <v>0</v>
      </c>
      <c r="Q33" s="32">
        <f t="shared" si="3"/>
        <v>0</v>
      </c>
      <c r="R33" s="32">
        <f t="shared" si="4"/>
        <v>0</v>
      </c>
      <c r="S33" s="32"/>
      <c r="T33" s="32">
        <f t="shared" si="5"/>
        <v>0</v>
      </c>
      <c r="U33" s="32"/>
      <c r="V33" s="32"/>
      <c r="W33" s="32">
        <f>-N33</f>
        <v>-6755.58</v>
      </c>
      <c r="X33" s="32"/>
      <c r="Y33" s="32"/>
      <c r="Z33" s="32"/>
      <c r="AA33" s="32"/>
      <c r="AB33" s="32"/>
      <c r="AC33" s="32"/>
      <c r="AD33" s="32">
        <f t="shared" si="6"/>
        <v>-6755.58</v>
      </c>
      <c r="AE33" s="32"/>
      <c r="AF33" s="32"/>
      <c r="AG33" s="32"/>
      <c r="AH33" s="32"/>
      <c r="AI33" s="32"/>
      <c r="AJ33" s="32"/>
      <c r="AK33" s="32"/>
      <c r="AL33" s="32"/>
      <c r="AM33" s="32">
        <f t="shared" si="7"/>
        <v>0</v>
      </c>
      <c r="AN33" s="32"/>
      <c r="AO33" s="32"/>
      <c r="AP33" s="32"/>
    </row>
    <row r="34" spans="1:42" x14ac:dyDescent="0.2">
      <c r="A34" s="55" t="s">
        <v>162</v>
      </c>
      <c r="B34" s="59">
        <v>10790.5</v>
      </c>
      <c r="C34" s="59">
        <v>10790.5</v>
      </c>
      <c r="D34" s="59">
        <v>10886.04</v>
      </c>
      <c r="E34" s="59">
        <v>10886.04</v>
      </c>
      <c r="F34" s="59">
        <v>10886.04</v>
      </c>
      <c r="G34" s="59">
        <v>10886.04</v>
      </c>
      <c r="H34" s="59">
        <v>12003.74</v>
      </c>
      <c r="I34" s="59">
        <v>12831.04</v>
      </c>
      <c r="J34" s="59">
        <v>14626.66</v>
      </c>
      <c r="K34" s="59">
        <v>16435.72</v>
      </c>
      <c r="L34" s="59">
        <v>16519.75</v>
      </c>
      <c r="M34" s="59">
        <v>16603.78</v>
      </c>
      <c r="N34" s="59">
        <v>154145.85</v>
      </c>
      <c r="O34" s="32">
        <f t="shared" si="1"/>
        <v>-26650.003466670329</v>
      </c>
      <c r="P34" s="32">
        <f t="shared" si="2"/>
        <v>127495.84653332968</v>
      </c>
      <c r="Q34" s="32">
        <f t="shared" si="3"/>
        <v>0</v>
      </c>
      <c r="R34" s="32">
        <f t="shared" si="4"/>
        <v>127495.84653332968</v>
      </c>
      <c r="S34" s="32"/>
      <c r="T34" s="32">
        <f t="shared" si="5"/>
        <v>127495.84653332968</v>
      </c>
      <c r="U34" s="32"/>
      <c r="V34" s="32"/>
      <c r="W34" s="32">
        <f>-N34+Depreciation!U180</f>
        <v>-26650.003466670329</v>
      </c>
      <c r="X34" s="32"/>
      <c r="Y34" s="32"/>
      <c r="Z34" s="32"/>
      <c r="AA34" s="32"/>
      <c r="AB34" s="32"/>
      <c r="AC34" s="32"/>
      <c r="AD34" s="32">
        <f t="shared" si="6"/>
        <v>-26650.003466670329</v>
      </c>
      <c r="AE34" s="32"/>
      <c r="AF34" s="32"/>
      <c r="AG34" s="32"/>
      <c r="AH34" s="32"/>
      <c r="AI34" s="32"/>
      <c r="AJ34" s="32"/>
      <c r="AK34" s="32"/>
      <c r="AL34" s="32"/>
      <c r="AM34" s="32">
        <f t="shared" si="7"/>
        <v>0</v>
      </c>
      <c r="AN34" s="32"/>
      <c r="AO34" s="32"/>
      <c r="AP34" s="32"/>
    </row>
    <row r="35" spans="1:42" x14ac:dyDescent="0.2">
      <c r="A35" s="55" t="s">
        <v>161</v>
      </c>
      <c r="B35" s="59">
        <v>1475.01</v>
      </c>
      <c r="C35" s="59">
        <v>1522.73</v>
      </c>
      <c r="D35" s="59">
        <v>1522.73</v>
      </c>
      <c r="E35" s="59">
        <v>1522.73</v>
      </c>
      <c r="F35" s="59">
        <v>1614.91</v>
      </c>
      <c r="G35" s="59">
        <v>1701.33</v>
      </c>
      <c r="H35" s="59">
        <v>1701.33</v>
      </c>
      <c r="I35" s="59">
        <v>1701.33</v>
      </c>
      <c r="J35" s="59">
        <v>1701.32</v>
      </c>
      <c r="K35" s="59">
        <v>1701.96</v>
      </c>
      <c r="L35" s="59">
        <v>1858.4</v>
      </c>
      <c r="M35" s="59">
        <v>2014.84</v>
      </c>
      <c r="N35" s="59">
        <v>20038.62</v>
      </c>
      <c r="O35" s="32">
        <f t="shared" si="1"/>
        <v>-20038.62</v>
      </c>
      <c r="P35" s="32">
        <f t="shared" si="2"/>
        <v>0</v>
      </c>
      <c r="Q35" s="32">
        <f t="shared" si="3"/>
        <v>0</v>
      </c>
      <c r="R35" s="32">
        <f t="shared" si="4"/>
        <v>0</v>
      </c>
      <c r="S35" s="32"/>
      <c r="T35" s="32">
        <f t="shared" si="5"/>
        <v>0</v>
      </c>
      <c r="U35" s="32"/>
      <c r="V35" s="32"/>
      <c r="W35" s="32">
        <f>-N35</f>
        <v>-20038.62</v>
      </c>
      <c r="X35" s="32"/>
      <c r="Y35" s="32"/>
      <c r="Z35" s="32"/>
      <c r="AA35" s="32"/>
      <c r="AB35" s="32"/>
      <c r="AC35" s="32"/>
      <c r="AD35" s="32">
        <f t="shared" si="6"/>
        <v>-20038.62</v>
      </c>
      <c r="AE35" s="32"/>
      <c r="AF35" s="32"/>
      <c r="AG35" s="32"/>
      <c r="AH35" s="32"/>
      <c r="AI35" s="32"/>
      <c r="AJ35" s="32"/>
      <c r="AK35" s="32"/>
      <c r="AL35" s="32"/>
      <c r="AM35" s="32">
        <f t="shared" si="7"/>
        <v>0</v>
      </c>
      <c r="AN35" s="32"/>
      <c r="AO35" s="32"/>
      <c r="AP35" s="32"/>
    </row>
    <row r="36" spans="1:42" x14ac:dyDescent="0.2">
      <c r="A36" s="55" t="s">
        <v>160</v>
      </c>
      <c r="B36" s="59">
        <v>1054.28</v>
      </c>
      <c r="C36" s="59">
        <v>1158.5899999999999</v>
      </c>
      <c r="D36" s="59">
        <v>1277.0999999999999</v>
      </c>
      <c r="E36" s="59">
        <v>1329.89</v>
      </c>
      <c r="F36" s="59">
        <v>1329.89</v>
      </c>
      <c r="G36" s="59">
        <v>1329.89</v>
      </c>
      <c r="H36" s="59">
        <v>1329.89</v>
      </c>
      <c r="I36" s="59">
        <v>1343.12</v>
      </c>
      <c r="J36" s="59">
        <v>1441.24</v>
      </c>
      <c r="K36" s="59">
        <v>1526.73</v>
      </c>
      <c r="L36" s="59">
        <v>1526.73</v>
      </c>
      <c r="M36" s="59">
        <v>1526.73</v>
      </c>
      <c r="N36" s="59">
        <v>16174.08</v>
      </c>
      <c r="O36" s="32">
        <f t="shared" si="1"/>
        <v>84622.113742729547</v>
      </c>
      <c r="P36" s="32">
        <f t="shared" si="2"/>
        <v>100796.19374272955</v>
      </c>
      <c r="Q36" s="32">
        <f t="shared" si="3"/>
        <v>0</v>
      </c>
      <c r="R36" s="32">
        <f t="shared" si="4"/>
        <v>100796.19374272955</v>
      </c>
      <c r="S36" s="32"/>
      <c r="T36" s="32">
        <f t="shared" si="5"/>
        <v>100796.19374272955</v>
      </c>
      <c r="U36" s="32"/>
      <c r="V36" s="32"/>
      <c r="W36" s="32">
        <f>-N36+Depreciation!U181</f>
        <v>84622.113742729547</v>
      </c>
      <c r="X36" s="32"/>
      <c r="Y36" s="32"/>
      <c r="Z36" s="32"/>
      <c r="AA36" s="32"/>
      <c r="AB36" s="32"/>
      <c r="AC36" s="32"/>
      <c r="AD36" s="32">
        <f t="shared" si="6"/>
        <v>84622.113742729547</v>
      </c>
      <c r="AE36" s="32"/>
      <c r="AF36" s="32"/>
      <c r="AG36" s="32"/>
      <c r="AH36" s="32"/>
      <c r="AI36" s="32"/>
      <c r="AJ36" s="32"/>
      <c r="AK36" s="32"/>
      <c r="AL36" s="32"/>
      <c r="AM36" s="32">
        <f t="shared" si="7"/>
        <v>0</v>
      </c>
      <c r="AN36" s="32"/>
      <c r="AO36" s="32"/>
      <c r="AP36" s="32"/>
    </row>
    <row r="37" spans="1:42" x14ac:dyDescent="0.2">
      <c r="A37" s="55" t="s">
        <v>159</v>
      </c>
      <c r="B37" s="59">
        <v>1766.77</v>
      </c>
      <c r="C37" s="59">
        <v>1766.77</v>
      </c>
      <c r="D37" s="59">
        <v>1766.77</v>
      </c>
      <c r="E37" s="59">
        <v>1766.77</v>
      </c>
      <c r="F37" s="59">
        <v>1953.66</v>
      </c>
      <c r="G37" s="59">
        <v>2128.86</v>
      </c>
      <c r="H37" s="59">
        <v>2172.41</v>
      </c>
      <c r="I37" s="59">
        <v>2213.23</v>
      </c>
      <c r="J37" s="59">
        <v>2213.1999999999998</v>
      </c>
      <c r="K37" s="59">
        <v>2215.09</v>
      </c>
      <c r="L37" s="59">
        <v>2215.09</v>
      </c>
      <c r="M37" s="59">
        <v>2215.09</v>
      </c>
      <c r="N37" s="59">
        <v>24393.71</v>
      </c>
      <c r="O37" s="32">
        <f t="shared" si="1"/>
        <v>-24393.71</v>
      </c>
      <c r="P37" s="32">
        <f t="shared" si="2"/>
        <v>0</v>
      </c>
      <c r="Q37" s="32">
        <f t="shared" si="3"/>
        <v>0</v>
      </c>
      <c r="R37" s="32">
        <f t="shared" si="4"/>
        <v>0</v>
      </c>
      <c r="S37" s="32"/>
      <c r="T37" s="32">
        <f t="shared" si="5"/>
        <v>0</v>
      </c>
      <c r="U37" s="32"/>
      <c r="V37" s="32"/>
      <c r="W37" s="32">
        <f>-N37</f>
        <v>-24393.71</v>
      </c>
      <c r="X37" s="32"/>
      <c r="Y37" s="32"/>
      <c r="Z37" s="32"/>
      <c r="AA37" s="32"/>
      <c r="AB37" s="32"/>
      <c r="AC37" s="32"/>
      <c r="AD37" s="32">
        <f t="shared" si="6"/>
        <v>-24393.71</v>
      </c>
      <c r="AE37" s="32"/>
      <c r="AF37" s="32"/>
      <c r="AG37" s="32"/>
      <c r="AH37" s="32"/>
      <c r="AI37" s="32"/>
      <c r="AJ37" s="32"/>
      <c r="AK37" s="32"/>
      <c r="AL37" s="32"/>
      <c r="AM37" s="32">
        <f t="shared" si="7"/>
        <v>0</v>
      </c>
      <c r="AN37" s="32"/>
      <c r="AO37" s="32"/>
      <c r="AP37" s="32"/>
    </row>
    <row r="38" spans="1:42" x14ac:dyDescent="0.2">
      <c r="A38" s="55" t="s">
        <v>158</v>
      </c>
      <c r="B38" s="59">
        <v>32.74</v>
      </c>
      <c r="C38" s="59">
        <v>32.74</v>
      </c>
      <c r="D38" s="59">
        <v>32.74</v>
      </c>
      <c r="E38" s="59">
        <v>32.74</v>
      </c>
      <c r="F38" s="59">
        <v>32.74</v>
      </c>
      <c r="G38" s="59">
        <v>32.74</v>
      </c>
      <c r="H38" s="59">
        <v>32.74</v>
      </c>
      <c r="I38" s="59">
        <v>32.74</v>
      </c>
      <c r="J38" s="59">
        <v>32.75</v>
      </c>
      <c r="K38" s="59">
        <v>32.74</v>
      </c>
      <c r="L38" s="59">
        <v>32.74</v>
      </c>
      <c r="M38" s="59">
        <v>32.74</v>
      </c>
      <c r="N38" s="59">
        <v>392.89</v>
      </c>
      <c r="O38" s="32">
        <f t="shared" si="1"/>
        <v>-392.89</v>
      </c>
      <c r="P38" s="32">
        <f t="shared" si="2"/>
        <v>0</v>
      </c>
      <c r="Q38" s="32">
        <f t="shared" si="3"/>
        <v>0</v>
      </c>
      <c r="R38" s="32">
        <f t="shared" si="4"/>
        <v>0</v>
      </c>
      <c r="S38" s="32"/>
      <c r="T38" s="32">
        <f t="shared" si="5"/>
        <v>0</v>
      </c>
      <c r="U38" s="32"/>
      <c r="V38" s="32"/>
      <c r="W38" s="32">
        <f>-N38</f>
        <v>-392.89</v>
      </c>
      <c r="X38" s="32"/>
      <c r="Y38" s="32"/>
      <c r="Z38" s="32"/>
      <c r="AA38" s="32"/>
      <c r="AB38" s="32"/>
      <c r="AC38" s="32"/>
      <c r="AD38" s="32">
        <f t="shared" si="6"/>
        <v>-392.89</v>
      </c>
      <c r="AE38" s="32"/>
      <c r="AF38" s="32"/>
      <c r="AG38" s="32"/>
      <c r="AH38" s="32"/>
      <c r="AI38" s="32"/>
      <c r="AJ38" s="32"/>
      <c r="AK38" s="32"/>
      <c r="AL38" s="32"/>
      <c r="AM38" s="32">
        <f t="shared" si="7"/>
        <v>0</v>
      </c>
      <c r="AN38" s="32"/>
      <c r="AO38" s="32"/>
      <c r="AP38" s="32"/>
    </row>
    <row r="39" spans="1:42" x14ac:dyDescent="0.2">
      <c r="A39" s="55" t="s">
        <v>157</v>
      </c>
      <c r="B39" s="59">
        <v>1125.3</v>
      </c>
      <c r="C39" s="59">
        <v>1125.3</v>
      </c>
      <c r="D39" s="59">
        <v>1285.46</v>
      </c>
      <c r="E39" s="59">
        <v>1288.98</v>
      </c>
      <c r="F39" s="59">
        <v>1288.98</v>
      </c>
      <c r="G39" s="59">
        <v>1288.98</v>
      </c>
      <c r="H39" s="59">
        <v>1288.98</v>
      </c>
      <c r="I39" s="59">
        <v>1288.98</v>
      </c>
      <c r="J39" s="59">
        <v>988.25</v>
      </c>
      <c r="K39" s="59">
        <v>1312.8</v>
      </c>
      <c r="L39" s="59">
        <v>1291.71</v>
      </c>
      <c r="M39" s="59">
        <v>1291.71</v>
      </c>
      <c r="N39" s="59">
        <v>14865.43</v>
      </c>
      <c r="O39" s="32">
        <f t="shared" si="1"/>
        <v>0</v>
      </c>
      <c r="P39" s="32">
        <f t="shared" si="2"/>
        <v>14865.43</v>
      </c>
      <c r="Q39" s="32">
        <f t="shared" si="3"/>
        <v>0</v>
      </c>
      <c r="R39" s="32">
        <f t="shared" si="4"/>
        <v>14865.43</v>
      </c>
      <c r="S39" s="32"/>
      <c r="T39" s="32">
        <f t="shared" si="5"/>
        <v>14865.43</v>
      </c>
      <c r="U39" s="32"/>
      <c r="V39" s="32"/>
      <c r="W39" s="32"/>
      <c r="X39" s="32"/>
      <c r="Y39" s="32"/>
      <c r="Z39" s="32"/>
      <c r="AA39" s="32"/>
      <c r="AB39" s="32"/>
      <c r="AC39" s="32"/>
      <c r="AD39" s="32">
        <f t="shared" si="6"/>
        <v>0</v>
      </c>
      <c r="AE39" s="32"/>
      <c r="AF39" s="32"/>
      <c r="AG39" s="32"/>
      <c r="AH39" s="32"/>
      <c r="AI39" s="32"/>
      <c r="AJ39" s="32"/>
      <c r="AK39" s="32"/>
      <c r="AL39" s="32"/>
      <c r="AM39" s="32">
        <f t="shared" si="7"/>
        <v>0</v>
      </c>
      <c r="AN39" s="32"/>
      <c r="AO39" s="32"/>
      <c r="AP39" s="32"/>
    </row>
    <row r="40" spans="1:42" x14ac:dyDescent="0.2">
      <c r="A40" s="55" t="s">
        <v>156</v>
      </c>
      <c r="B40" s="59">
        <v>1395.09</v>
      </c>
      <c r="C40" s="59">
        <v>1388.82</v>
      </c>
      <c r="D40" s="59">
        <v>1472.08</v>
      </c>
      <c r="E40" s="59">
        <v>1423.95</v>
      </c>
      <c r="F40" s="59">
        <v>1454.56</v>
      </c>
      <c r="G40" s="59">
        <v>1432.65</v>
      </c>
      <c r="H40" s="59">
        <v>1397.02</v>
      </c>
      <c r="I40" s="59">
        <v>1400.45</v>
      </c>
      <c r="J40" s="59">
        <v>1339.27</v>
      </c>
      <c r="K40" s="59">
        <v>1588.29</v>
      </c>
      <c r="L40" s="59">
        <v>1598.39</v>
      </c>
      <c r="M40" s="59">
        <v>1627.88</v>
      </c>
      <c r="N40" s="59">
        <v>17518.45</v>
      </c>
      <c r="O40" s="32">
        <f t="shared" si="1"/>
        <v>0</v>
      </c>
      <c r="P40" s="32">
        <f t="shared" si="2"/>
        <v>17518.45</v>
      </c>
      <c r="Q40" s="32">
        <f t="shared" si="3"/>
        <v>0</v>
      </c>
      <c r="R40" s="32">
        <f t="shared" si="4"/>
        <v>17518.45</v>
      </c>
      <c r="S40" s="32">
        <f>+S14*Lurito!H17</f>
        <v>1733.6558866522385</v>
      </c>
      <c r="T40" s="32">
        <f t="shared" si="5"/>
        <v>19252.10588665224</v>
      </c>
      <c r="U40" s="32"/>
      <c r="V40" s="32"/>
      <c r="W40" s="32"/>
      <c r="X40" s="32"/>
      <c r="Y40" s="32"/>
      <c r="Z40" s="32"/>
      <c r="AA40" s="32"/>
      <c r="AB40" s="32"/>
      <c r="AC40" s="32"/>
      <c r="AD40" s="32">
        <f t="shared" si="6"/>
        <v>0</v>
      </c>
      <c r="AE40" s="32"/>
      <c r="AF40" s="32"/>
      <c r="AG40" s="32"/>
      <c r="AH40" s="32"/>
      <c r="AI40" s="32"/>
      <c r="AJ40" s="32"/>
      <c r="AK40" s="32"/>
      <c r="AL40" s="32"/>
      <c r="AM40" s="32">
        <f t="shared" si="7"/>
        <v>0</v>
      </c>
      <c r="AN40" s="32"/>
      <c r="AO40" s="32"/>
      <c r="AP40" s="32"/>
    </row>
    <row r="41" spans="1:42" x14ac:dyDescent="0.2">
      <c r="A41" s="55" t="s">
        <v>155</v>
      </c>
      <c r="B41" s="59">
        <v>4753.3100000000004</v>
      </c>
      <c r="C41" s="59">
        <v>4718.29</v>
      </c>
      <c r="D41" s="59">
        <v>4733.6400000000003</v>
      </c>
      <c r="E41" s="59">
        <v>4848.96</v>
      </c>
      <c r="F41" s="59">
        <v>4901.25</v>
      </c>
      <c r="G41" s="59">
        <v>4851.62</v>
      </c>
      <c r="H41" s="59">
        <v>5338.68</v>
      </c>
      <c r="I41" s="59">
        <v>4700.28</v>
      </c>
      <c r="J41" s="59">
        <v>4551.01</v>
      </c>
      <c r="K41" s="59">
        <v>4510.3599999999997</v>
      </c>
      <c r="L41" s="59">
        <v>4558.46</v>
      </c>
      <c r="M41" s="59">
        <v>4648.87</v>
      </c>
      <c r="N41" s="59">
        <v>57114.73</v>
      </c>
      <c r="O41" s="32">
        <f t="shared" si="1"/>
        <v>0</v>
      </c>
      <c r="P41" s="32">
        <f t="shared" si="2"/>
        <v>57114.73</v>
      </c>
      <c r="Q41" s="32">
        <f t="shared" si="3"/>
        <v>0</v>
      </c>
      <c r="R41" s="32">
        <f t="shared" si="4"/>
        <v>57114.73</v>
      </c>
      <c r="S41" s="32">
        <f>+S14*Lurito!H16</f>
        <v>5098.9879019183481</v>
      </c>
      <c r="T41" s="32">
        <f t="shared" si="5"/>
        <v>62213.717901918353</v>
      </c>
      <c r="U41" s="32"/>
      <c r="V41" s="32"/>
      <c r="W41" s="32"/>
      <c r="X41" s="32"/>
      <c r="Y41" s="32"/>
      <c r="Z41" s="32"/>
      <c r="AA41" s="32"/>
      <c r="AB41" s="32"/>
      <c r="AC41" s="32"/>
      <c r="AD41" s="32">
        <f t="shared" si="6"/>
        <v>0</v>
      </c>
      <c r="AE41" s="32"/>
      <c r="AF41" s="32"/>
      <c r="AG41" s="32"/>
      <c r="AH41" s="32"/>
      <c r="AI41" s="32"/>
      <c r="AJ41" s="32"/>
      <c r="AK41" s="32"/>
      <c r="AL41" s="32"/>
      <c r="AM41" s="32">
        <f t="shared" si="7"/>
        <v>0</v>
      </c>
      <c r="AN41" s="32"/>
      <c r="AO41" s="32"/>
      <c r="AP41" s="32"/>
    </row>
    <row r="42" spans="1:42" x14ac:dyDescent="0.2">
      <c r="A42" s="55" t="s">
        <v>154</v>
      </c>
      <c r="B42" s="59">
        <v>3594.26</v>
      </c>
      <c r="C42" s="59">
        <v>3874.2</v>
      </c>
      <c r="D42" s="59">
        <v>3729.34</v>
      </c>
      <c r="E42" s="59">
        <v>3411.42</v>
      </c>
      <c r="F42" s="59">
        <v>4093.07</v>
      </c>
      <c r="G42" s="59">
        <v>3409.92</v>
      </c>
      <c r="H42" s="59">
        <v>3711.62</v>
      </c>
      <c r="I42" s="59">
        <v>3754.04</v>
      </c>
      <c r="J42" s="59">
        <v>3353.17</v>
      </c>
      <c r="K42" s="59">
        <v>3893.82</v>
      </c>
      <c r="L42" s="59">
        <v>3425.38</v>
      </c>
      <c r="M42" s="59">
        <v>3914.44</v>
      </c>
      <c r="N42" s="59">
        <v>44164.68</v>
      </c>
      <c r="O42" s="32">
        <f t="shared" si="1"/>
        <v>0</v>
      </c>
      <c r="P42" s="32">
        <f t="shared" si="2"/>
        <v>44164.68</v>
      </c>
      <c r="Q42" s="32">
        <f t="shared" si="3"/>
        <v>733.22174239678293</v>
      </c>
      <c r="R42" s="32">
        <f t="shared" si="4"/>
        <v>44897.901742396782</v>
      </c>
      <c r="S42" s="32"/>
      <c r="T42" s="32">
        <f t="shared" si="5"/>
        <v>44897.901742396782</v>
      </c>
      <c r="U42" s="32"/>
      <c r="V42" s="32"/>
      <c r="W42" s="32"/>
      <c r="X42" s="32"/>
      <c r="Y42" s="32"/>
      <c r="Z42" s="32"/>
      <c r="AA42" s="32"/>
      <c r="AB42" s="32"/>
      <c r="AC42" s="32"/>
      <c r="AD42" s="32">
        <f t="shared" si="6"/>
        <v>0</v>
      </c>
      <c r="AE42" s="32"/>
      <c r="AF42" s="32"/>
      <c r="AG42" s="32"/>
      <c r="AH42" s="32">
        <v>733.22174239678293</v>
      </c>
      <c r="AI42" s="32"/>
      <c r="AJ42" s="32"/>
      <c r="AK42" s="32"/>
      <c r="AL42" s="32"/>
      <c r="AM42" s="32">
        <f t="shared" si="7"/>
        <v>733.22174239678293</v>
      </c>
      <c r="AN42" s="32"/>
      <c r="AO42" s="32"/>
      <c r="AP42" s="32"/>
    </row>
    <row r="43" spans="1:42" x14ac:dyDescent="0.2">
      <c r="A43" s="55" t="s">
        <v>153</v>
      </c>
      <c r="B43" s="59">
        <v>781.7</v>
      </c>
      <c r="C43" s="59">
        <v>777.4</v>
      </c>
      <c r="D43" s="59">
        <v>814.58</v>
      </c>
      <c r="E43" s="59">
        <v>837.54</v>
      </c>
      <c r="F43" s="59">
        <v>848.95</v>
      </c>
      <c r="G43" s="59">
        <v>900.15</v>
      </c>
      <c r="H43" s="59">
        <v>851.17</v>
      </c>
      <c r="I43" s="59">
        <v>847.27</v>
      </c>
      <c r="J43" s="59">
        <v>841.2</v>
      </c>
      <c r="K43" s="59">
        <v>794.94</v>
      </c>
      <c r="L43" s="59">
        <v>793.77</v>
      </c>
      <c r="M43" s="59">
        <v>842.47</v>
      </c>
      <c r="N43" s="59">
        <v>9931.14</v>
      </c>
      <c r="O43" s="32">
        <f t="shared" si="1"/>
        <v>0</v>
      </c>
      <c r="P43" s="32">
        <f t="shared" si="2"/>
        <v>9931.14</v>
      </c>
      <c r="Q43" s="32">
        <f t="shared" si="3"/>
        <v>78.630969533597664</v>
      </c>
      <c r="R43" s="32">
        <f t="shared" si="4"/>
        <v>10009.770969533598</v>
      </c>
      <c r="S43" s="32"/>
      <c r="T43" s="32">
        <f t="shared" si="5"/>
        <v>10009.770969533598</v>
      </c>
      <c r="U43" s="32"/>
      <c r="V43" s="32"/>
      <c r="W43" s="32"/>
      <c r="X43" s="32"/>
      <c r="Y43" s="32"/>
      <c r="Z43" s="32"/>
      <c r="AA43" s="32"/>
      <c r="AB43" s="32"/>
      <c r="AC43" s="32"/>
      <c r="AD43" s="32">
        <f t="shared" si="6"/>
        <v>0</v>
      </c>
      <c r="AE43" s="32"/>
      <c r="AF43" s="32"/>
      <c r="AG43" s="32"/>
      <c r="AH43" s="32"/>
      <c r="AI43" s="32">
        <f>+Medical!T6</f>
        <v>78.630969533597664</v>
      </c>
      <c r="AJ43" s="32"/>
      <c r="AK43" s="32"/>
      <c r="AL43" s="32"/>
      <c r="AM43" s="32">
        <f t="shared" si="7"/>
        <v>78.630969533597664</v>
      </c>
      <c r="AN43" s="32"/>
      <c r="AO43" s="32"/>
      <c r="AP43" s="32"/>
    </row>
    <row r="44" spans="1:42" x14ac:dyDescent="0.2">
      <c r="A44" s="55" t="s">
        <v>152</v>
      </c>
      <c r="B44" s="59">
        <v>349.59</v>
      </c>
      <c r="C44" s="59">
        <v>345.27</v>
      </c>
      <c r="D44" s="59">
        <v>333.08</v>
      </c>
      <c r="E44" s="59">
        <v>303.77</v>
      </c>
      <c r="F44" s="59">
        <v>300.7</v>
      </c>
      <c r="G44" s="59">
        <v>339.61</v>
      </c>
      <c r="H44" s="59">
        <v>333.82</v>
      </c>
      <c r="I44" s="59">
        <v>333.69</v>
      </c>
      <c r="J44" s="59">
        <v>299.08</v>
      </c>
      <c r="K44" s="59">
        <v>349.53</v>
      </c>
      <c r="L44" s="59">
        <v>311.68</v>
      </c>
      <c r="M44" s="59">
        <v>356.24</v>
      </c>
      <c r="N44" s="59">
        <v>3956.06</v>
      </c>
      <c r="O44" s="32">
        <f t="shared" si="1"/>
        <v>0</v>
      </c>
      <c r="P44" s="32">
        <f t="shared" si="2"/>
        <v>3956.06</v>
      </c>
      <c r="Q44" s="32">
        <f t="shared" si="3"/>
        <v>56.091463293353897</v>
      </c>
      <c r="R44" s="32">
        <f t="shared" si="4"/>
        <v>4012.151463293354</v>
      </c>
      <c r="S44" s="32"/>
      <c r="T44" s="32">
        <f t="shared" si="5"/>
        <v>4012.151463293354</v>
      </c>
      <c r="U44" s="32"/>
      <c r="V44" s="32"/>
      <c r="W44" s="32"/>
      <c r="X44" s="32"/>
      <c r="Y44" s="32"/>
      <c r="Z44" s="32"/>
      <c r="AA44" s="32"/>
      <c r="AB44" s="32"/>
      <c r="AC44" s="32"/>
      <c r="AD44" s="32">
        <f t="shared" si="6"/>
        <v>0</v>
      </c>
      <c r="AE44" s="32"/>
      <c r="AF44" s="32"/>
      <c r="AG44" s="32"/>
      <c r="AH44" s="32">
        <v>56.091463293353897</v>
      </c>
      <c r="AI44" s="32"/>
      <c r="AJ44" s="32"/>
      <c r="AK44" s="32"/>
      <c r="AL44" s="32"/>
      <c r="AM44" s="32">
        <f t="shared" si="7"/>
        <v>56.091463293353897</v>
      </c>
      <c r="AN44" s="32"/>
      <c r="AO44" s="32"/>
      <c r="AP44" s="32"/>
    </row>
    <row r="45" spans="1:42" x14ac:dyDescent="0.2">
      <c r="A45" s="55" t="s">
        <v>209</v>
      </c>
      <c r="B45" s="59">
        <v>23098.9</v>
      </c>
      <c r="C45" s="59">
        <v>22551.599999999999</v>
      </c>
      <c r="D45" s="59">
        <v>21653.599999999999</v>
      </c>
      <c r="E45" s="59">
        <v>21321.02</v>
      </c>
      <c r="F45" s="59">
        <v>21633.35</v>
      </c>
      <c r="G45" s="59">
        <v>21516.66</v>
      </c>
      <c r="H45" s="59">
        <v>17649.07</v>
      </c>
      <c r="I45" s="59">
        <v>21100.66</v>
      </c>
      <c r="J45" s="59">
        <v>21991.46</v>
      </c>
      <c r="K45" s="59">
        <v>23470.37</v>
      </c>
      <c r="L45" s="59">
        <v>21523.43</v>
      </c>
      <c r="M45" s="59">
        <v>24437.73</v>
      </c>
      <c r="N45" s="59">
        <v>261947.85</v>
      </c>
      <c r="O45" s="32">
        <f t="shared" si="1"/>
        <v>0</v>
      </c>
      <c r="P45" s="32">
        <f t="shared" si="2"/>
        <v>261947.85</v>
      </c>
      <c r="Q45" s="32">
        <f t="shared" si="3"/>
        <v>12886.789128123259</v>
      </c>
      <c r="R45" s="32">
        <f t="shared" si="4"/>
        <v>274834.63912812329</v>
      </c>
      <c r="S45" s="32"/>
      <c r="T45" s="32">
        <f t="shared" si="5"/>
        <v>274834.63912812329</v>
      </c>
      <c r="U45" s="32"/>
      <c r="V45" s="32"/>
      <c r="W45" s="32"/>
      <c r="X45" s="32"/>
      <c r="Y45" s="32"/>
      <c r="Z45" s="32"/>
      <c r="AA45" s="32"/>
      <c r="AB45" s="32"/>
      <c r="AC45" s="32"/>
      <c r="AD45" s="32">
        <f t="shared" si="6"/>
        <v>0</v>
      </c>
      <c r="AE45" s="32"/>
      <c r="AF45" s="32"/>
      <c r="AG45" s="32"/>
      <c r="AH45" s="32">
        <v>11652.706073652716</v>
      </c>
      <c r="AI45" s="32">
        <f>+Medical!T8+Medical!T7+Medical!T11</f>
        <v>1234.0830544705427</v>
      </c>
      <c r="AJ45" s="32"/>
      <c r="AK45" s="32"/>
      <c r="AL45" s="32"/>
      <c r="AM45" s="32">
        <f t="shared" si="7"/>
        <v>12886.789128123259</v>
      </c>
      <c r="AN45" s="32"/>
      <c r="AO45" s="32"/>
      <c r="AP45" s="32"/>
    </row>
    <row r="46" spans="1:42" x14ac:dyDescent="0.2">
      <c r="A46" s="55" t="s">
        <v>151</v>
      </c>
      <c r="B46" s="59">
        <v>0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270.67</v>
      </c>
      <c r="I46" s="59">
        <v>0</v>
      </c>
      <c r="J46" s="59">
        <v>0</v>
      </c>
      <c r="K46" s="59">
        <v>0</v>
      </c>
      <c r="L46" s="59">
        <v>905.7</v>
      </c>
      <c r="M46" s="59">
        <v>0</v>
      </c>
      <c r="N46" s="59">
        <v>1176.3699999999999</v>
      </c>
      <c r="O46" s="32">
        <f t="shared" si="1"/>
        <v>0</v>
      </c>
      <c r="P46" s="32">
        <f t="shared" si="2"/>
        <v>1176.3699999999999</v>
      </c>
      <c r="Q46" s="32">
        <f t="shared" si="3"/>
        <v>0</v>
      </c>
      <c r="R46" s="32">
        <f t="shared" si="4"/>
        <v>1176.3699999999999</v>
      </c>
      <c r="S46" s="32"/>
      <c r="T46" s="32">
        <f t="shared" si="5"/>
        <v>1176.3699999999999</v>
      </c>
      <c r="U46" s="32"/>
      <c r="V46" s="32"/>
      <c r="W46" s="32"/>
      <c r="X46" s="32"/>
      <c r="Y46" s="32"/>
      <c r="Z46" s="32"/>
      <c r="AA46" s="32"/>
      <c r="AB46" s="32"/>
      <c r="AC46" s="32"/>
      <c r="AD46" s="32">
        <f t="shared" si="6"/>
        <v>0</v>
      </c>
      <c r="AE46" s="32"/>
      <c r="AF46" s="32"/>
      <c r="AG46" s="32"/>
      <c r="AH46" s="32"/>
      <c r="AI46" s="32"/>
      <c r="AJ46" s="32"/>
      <c r="AK46" s="32"/>
      <c r="AL46" s="32"/>
      <c r="AM46" s="32">
        <f t="shared" si="7"/>
        <v>0</v>
      </c>
      <c r="AN46" s="32"/>
      <c r="AO46" s="32"/>
      <c r="AP46" s="32"/>
    </row>
    <row r="47" spans="1:42" x14ac:dyDescent="0.2">
      <c r="A47" s="55" t="s">
        <v>150</v>
      </c>
      <c r="B47" s="59">
        <v>652.67999999999995</v>
      </c>
      <c r="C47" s="59">
        <v>649.74</v>
      </c>
      <c r="D47" s="59">
        <v>662.03</v>
      </c>
      <c r="E47" s="59">
        <v>666.17</v>
      </c>
      <c r="F47" s="59">
        <v>680.5</v>
      </c>
      <c r="G47" s="59">
        <v>670.26</v>
      </c>
      <c r="H47" s="59">
        <v>653.58000000000004</v>
      </c>
      <c r="I47" s="59">
        <v>655.17999999999995</v>
      </c>
      <c r="J47" s="59">
        <v>2939.91</v>
      </c>
      <c r="K47" s="59">
        <v>622.85</v>
      </c>
      <c r="L47" s="59">
        <v>626.82000000000005</v>
      </c>
      <c r="M47" s="59">
        <v>638.38</v>
      </c>
      <c r="N47" s="59">
        <v>10118.1</v>
      </c>
      <c r="O47" s="32">
        <f t="shared" si="1"/>
        <v>0</v>
      </c>
      <c r="P47" s="32">
        <f t="shared" si="2"/>
        <v>10118.1</v>
      </c>
      <c r="Q47" s="32">
        <f t="shared" si="3"/>
        <v>0</v>
      </c>
      <c r="R47" s="32">
        <f t="shared" si="4"/>
        <v>10118.1</v>
      </c>
      <c r="S47" s="32">
        <f>+S14*Lurito!H19</f>
        <v>849.83131698639136</v>
      </c>
      <c r="T47" s="32">
        <f t="shared" si="5"/>
        <v>10967.931316986393</v>
      </c>
      <c r="U47" s="32"/>
      <c r="V47" s="32"/>
      <c r="W47" s="32"/>
      <c r="X47" s="32"/>
      <c r="Y47" s="32"/>
      <c r="Z47" s="32"/>
      <c r="AA47" s="32"/>
      <c r="AB47" s="32"/>
      <c r="AC47" s="32"/>
      <c r="AD47" s="32">
        <f t="shared" si="6"/>
        <v>0</v>
      </c>
      <c r="AE47" s="32"/>
      <c r="AF47" s="32"/>
      <c r="AG47" s="32"/>
      <c r="AH47" s="32"/>
      <c r="AI47" s="32"/>
      <c r="AJ47" s="32"/>
      <c r="AK47" s="32"/>
      <c r="AL47" s="32"/>
      <c r="AM47" s="32">
        <f t="shared" si="7"/>
        <v>0</v>
      </c>
      <c r="AN47" s="32"/>
      <c r="AO47" s="32"/>
      <c r="AP47" s="32"/>
    </row>
    <row r="48" spans="1:42" x14ac:dyDescent="0.2">
      <c r="A48" s="55" t="s">
        <v>149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270.67</v>
      </c>
      <c r="J48" s="59">
        <v>0</v>
      </c>
      <c r="K48" s="59">
        <v>0</v>
      </c>
      <c r="L48" s="59">
        <v>0</v>
      </c>
      <c r="M48" s="59">
        <v>0</v>
      </c>
      <c r="N48" s="59">
        <v>270.67</v>
      </c>
      <c r="O48" s="32">
        <f t="shared" si="1"/>
        <v>0</v>
      </c>
      <c r="P48" s="32">
        <f t="shared" si="2"/>
        <v>270.67</v>
      </c>
      <c r="Q48" s="32">
        <f t="shared" si="3"/>
        <v>0</v>
      </c>
      <c r="R48" s="32">
        <f t="shared" si="4"/>
        <v>270.67</v>
      </c>
      <c r="S48" s="32"/>
      <c r="T48" s="32">
        <f t="shared" si="5"/>
        <v>270.67</v>
      </c>
      <c r="U48" s="32"/>
      <c r="V48" s="32"/>
      <c r="W48" s="32"/>
      <c r="X48" s="32"/>
      <c r="Y48" s="32"/>
      <c r="Z48" s="32"/>
      <c r="AA48" s="32"/>
      <c r="AB48" s="32"/>
      <c r="AC48" s="32"/>
      <c r="AD48" s="32">
        <f t="shared" si="6"/>
        <v>0</v>
      </c>
      <c r="AE48" s="32"/>
      <c r="AF48" s="32"/>
      <c r="AG48" s="32"/>
      <c r="AH48" s="32"/>
      <c r="AI48" s="32"/>
      <c r="AJ48" s="32"/>
      <c r="AK48" s="32"/>
      <c r="AL48" s="32"/>
      <c r="AM48" s="32">
        <f t="shared" si="7"/>
        <v>0</v>
      </c>
      <c r="AN48" s="32"/>
      <c r="AO48" s="32"/>
      <c r="AP48" s="32"/>
    </row>
    <row r="49" spans="1:42" x14ac:dyDescent="0.2">
      <c r="A49" s="55" t="s">
        <v>148</v>
      </c>
      <c r="B49" s="59">
        <v>0</v>
      </c>
      <c r="C49" s="59">
        <v>0</v>
      </c>
      <c r="D49" s="59">
        <v>0</v>
      </c>
      <c r="E49" s="59">
        <v>0</v>
      </c>
      <c r="F49" s="59">
        <v>109</v>
      </c>
      <c r="G49" s="59">
        <v>0</v>
      </c>
      <c r="H49" s="59">
        <v>35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144</v>
      </c>
      <c r="O49" s="32">
        <f t="shared" si="1"/>
        <v>0</v>
      </c>
      <c r="P49" s="32">
        <f t="shared" si="2"/>
        <v>144</v>
      </c>
      <c r="Q49" s="32">
        <f t="shared" si="3"/>
        <v>0</v>
      </c>
      <c r="R49" s="32">
        <f t="shared" si="4"/>
        <v>144</v>
      </c>
      <c r="S49" s="32"/>
      <c r="T49" s="32">
        <f t="shared" si="5"/>
        <v>144</v>
      </c>
      <c r="U49" s="32"/>
      <c r="V49" s="32"/>
      <c r="W49" s="32"/>
      <c r="X49" s="32"/>
      <c r="Y49" s="32"/>
      <c r="Z49" s="32"/>
      <c r="AA49" s="32"/>
      <c r="AB49" s="32"/>
      <c r="AC49" s="32"/>
      <c r="AD49" s="32">
        <f t="shared" si="6"/>
        <v>0</v>
      </c>
      <c r="AE49" s="32"/>
      <c r="AF49" s="32"/>
      <c r="AG49" s="32"/>
      <c r="AH49" s="32"/>
      <c r="AI49" s="32"/>
      <c r="AJ49" s="32"/>
      <c r="AK49" s="32"/>
      <c r="AL49" s="32"/>
      <c r="AM49" s="32">
        <f t="shared" si="7"/>
        <v>0</v>
      </c>
      <c r="AN49" s="32"/>
      <c r="AO49" s="32"/>
      <c r="AP49" s="32"/>
    </row>
    <row r="50" spans="1:42" x14ac:dyDescent="0.2">
      <c r="A50" s="55" t="s">
        <v>147</v>
      </c>
      <c r="B50" s="59">
        <v>0</v>
      </c>
      <c r="C50" s="59">
        <v>0</v>
      </c>
      <c r="D50" s="59">
        <v>0</v>
      </c>
      <c r="E50" s="59">
        <v>0</v>
      </c>
      <c r="F50" s="59">
        <v>0</v>
      </c>
      <c r="G50" s="59">
        <v>0</v>
      </c>
      <c r="H50" s="59">
        <v>892.28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892.28</v>
      </c>
      <c r="O50" s="32">
        <f t="shared" si="1"/>
        <v>0</v>
      </c>
      <c r="P50" s="32">
        <f t="shared" si="2"/>
        <v>892.28</v>
      </c>
      <c r="Q50" s="32">
        <f t="shared" si="3"/>
        <v>0</v>
      </c>
      <c r="R50" s="32">
        <f t="shared" si="4"/>
        <v>892.28</v>
      </c>
      <c r="S50" s="32"/>
      <c r="T50" s="32">
        <f t="shared" si="5"/>
        <v>892.28</v>
      </c>
      <c r="U50" s="32"/>
      <c r="V50" s="32"/>
      <c r="W50" s="32"/>
      <c r="X50" s="32"/>
      <c r="Y50" s="32"/>
      <c r="Z50" s="32"/>
      <c r="AA50" s="32"/>
      <c r="AB50" s="32"/>
      <c r="AC50" s="32"/>
      <c r="AD50" s="32">
        <f t="shared" si="6"/>
        <v>0</v>
      </c>
      <c r="AE50" s="32"/>
      <c r="AF50" s="32"/>
      <c r="AG50" s="32"/>
      <c r="AH50" s="32"/>
      <c r="AI50" s="32"/>
      <c r="AJ50" s="32"/>
      <c r="AK50" s="32"/>
      <c r="AL50" s="32"/>
      <c r="AM50" s="32">
        <f t="shared" si="7"/>
        <v>0</v>
      </c>
      <c r="AN50" s="32"/>
      <c r="AO50" s="32"/>
      <c r="AP50" s="32"/>
    </row>
    <row r="51" spans="1:42" x14ac:dyDescent="0.2">
      <c r="A51" s="55" t="s">
        <v>146</v>
      </c>
      <c r="B51" s="59">
        <v>1205.0899999999999</v>
      </c>
      <c r="C51" s="59">
        <v>1394.47</v>
      </c>
      <c r="D51" s="59">
        <v>628.97</v>
      </c>
      <c r="E51" s="59">
        <v>1116.83</v>
      </c>
      <c r="F51" s="59">
        <v>2281.71</v>
      </c>
      <c r="G51" s="59">
        <v>1408.3</v>
      </c>
      <c r="H51" s="59">
        <v>369.29</v>
      </c>
      <c r="I51" s="59">
        <v>1607.15</v>
      </c>
      <c r="J51" s="59">
        <v>1591.24</v>
      </c>
      <c r="K51" s="59">
        <v>972.3</v>
      </c>
      <c r="L51" s="59">
        <v>1559.52</v>
      </c>
      <c r="M51" s="59">
        <v>1369.9</v>
      </c>
      <c r="N51" s="59">
        <v>15504.77</v>
      </c>
      <c r="O51" s="32">
        <f t="shared" si="1"/>
        <v>0</v>
      </c>
      <c r="P51" s="32">
        <f t="shared" si="2"/>
        <v>15504.77</v>
      </c>
      <c r="Q51" s="32">
        <f t="shared" si="3"/>
        <v>0</v>
      </c>
      <c r="R51" s="32">
        <f t="shared" si="4"/>
        <v>15504.77</v>
      </c>
      <c r="S51" s="32"/>
      <c r="T51" s="32">
        <f t="shared" si="5"/>
        <v>15504.77</v>
      </c>
      <c r="U51" s="32"/>
      <c r="V51" s="32"/>
      <c r="W51" s="32"/>
      <c r="X51" s="32"/>
      <c r="Y51" s="32"/>
      <c r="Z51" s="32"/>
      <c r="AA51" s="32"/>
      <c r="AB51" s="32"/>
      <c r="AC51" s="32"/>
      <c r="AD51" s="32">
        <f t="shared" si="6"/>
        <v>0</v>
      </c>
      <c r="AE51" s="32"/>
      <c r="AF51" s="32"/>
      <c r="AG51" s="32"/>
      <c r="AH51" s="32"/>
      <c r="AI51" s="32"/>
      <c r="AJ51" s="32"/>
      <c r="AK51" s="32"/>
      <c r="AL51" s="32"/>
      <c r="AM51" s="32">
        <f t="shared" si="7"/>
        <v>0</v>
      </c>
      <c r="AN51" s="32"/>
      <c r="AO51" s="32"/>
      <c r="AP51" s="32"/>
    </row>
    <row r="52" spans="1:42" x14ac:dyDescent="0.2">
      <c r="A52" s="55" t="s">
        <v>145</v>
      </c>
      <c r="B52" s="59">
        <v>3411.32</v>
      </c>
      <c r="C52" s="59">
        <v>3411.32</v>
      </c>
      <c r="D52" s="59">
        <v>3411.32</v>
      </c>
      <c r="E52" s="59">
        <v>3411.32</v>
      </c>
      <c r="F52" s="59">
        <v>3411.32</v>
      </c>
      <c r="G52" s="59">
        <v>3411.32</v>
      </c>
      <c r="H52" s="59">
        <v>3411.32</v>
      </c>
      <c r="I52" s="59">
        <v>3411.32</v>
      </c>
      <c r="J52" s="59">
        <v>3411.32</v>
      </c>
      <c r="K52" s="59">
        <v>3411.32</v>
      </c>
      <c r="L52" s="59">
        <v>3411.32</v>
      </c>
      <c r="M52" s="59">
        <v>3411.32</v>
      </c>
      <c r="N52" s="59">
        <v>40935.839999999997</v>
      </c>
      <c r="O52" s="32">
        <f t="shared" si="1"/>
        <v>0</v>
      </c>
      <c r="P52" s="32">
        <f t="shared" si="2"/>
        <v>40935.839999999997</v>
      </c>
      <c r="Q52" s="32">
        <f t="shared" si="3"/>
        <v>0</v>
      </c>
      <c r="R52" s="32">
        <f t="shared" si="4"/>
        <v>40935.839999999997</v>
      </c>
      <c r="S52" s="32"/>
      <c r="T52" s="32">
        <f t="shared" si="5"/>
        <v>40935.839999999997</v>
      </c>
      <c r="U52" s="32"/>
      <c r="V52" s="32"/>
      <c r="W52" s="32"/>
      <c r="X52" s="32"/>
      <c r="Y52" s="32"/>
      <c r="Z52" s="32"/>
      <c r="AA52" s="32"/>
      <c r="AB52" s="32"/>
      <c r="AC52" s="32"/>
      <c r="AD52" s="32">
        <f t="shared" si="6"/>
        <v>0</v>
      </c>
      <c r="AE52" s="32"/>
      <c r="AF52" s="32"/>
      <c r="AG52" s="32"/>
      <c r="AH52" s="32"/>
      <c r="AI52" s="32"/>
      <c r="AJ52" s="32"/>
      <c r="AK52" s="32"/>
      <c r="AL52" s="32"/>
      <c r="AM52" s="32">
        <f t="shared" si="7"/>
        <v>0</v>
      </c>
      <c r="AN52" s="32"/>
      <c r="AO52" s="32"/>
      <c r="AP52" s="32"/>
    </row>
    <row r="53" spans="1:42" x14ac:dyDescent="0.2">
      <c r="A53" s="55" t="s">
        <v>144</v>
      </c>
      <c r="B53" s="59">
        <v>0</v>
      </c>
      <c r="C53" s="59">
        <v>100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100</v>
      </c>
      <c r="O53" s="32">
        <f t="shared" si="1"/>
        <v>0</v>
      </c>
      <c r="P53" s="32">
        <f t="shared" si="2"/>
        <v>100</v>
      </c>
      <c r="Q53" s="32">
        <f t="shared" si="3"/>
        <v>0</v>
      </c>
      <c r="R53" s="32">
        <f t="shared" si="4"/>
        <v>100</v>
      </c>
      <c r="S53" s="32"/>
      <c r="T53" s="32">
        <f t="shared" si="5"/>
        <v>100</v>
      </c>
      <c r="U53" s="32"/>
      <c r="V53" s="32"/>
      <c r="W53" s="32"/>
      <c r="X53" s="32"/>
      <c r="Y53" s="32"/>
      <c r="Z53" s="32"/>
      <c r="AA53" s="32"/>
      <c r="AB53" s="32"/>
      <c r="AC53" s="32"/>
      <c r="AD53" s="32">
        <f t="shared" si="6"/>
        <v>0</v>
      </c>
      <c r="AE53" s="32"/>
      <c r="AF53" s="32"/>
      <c r="AG53" s="32"/>
      <c r="AH53" s="32"/>
      <c r="AI53" s="32"/>
      <c r="AJ53" s="32"/>
      <c r="AK53" s="32"/>
      <c r="AL53" s="32"/>
      <c r="AM53" s="32">
        <f t="shared" si="7"/>
        <v>0</v>
      </c>
      <c r="AN53" s="32"/>
      <c r="AO53" s="32"/>
      <c r="AP53" s="32"/>
    </row>
    <row r="54" spans="1:42" x14ac:dyDescent="0.2">
      <c r="A54" s="55" t="s">
        <v>143</v>
      </c>
      <c r="B54" s="59">
        <v>17244.27</v>
      </c>
      <c r="C54" s="59">
        <v>16994.830000000002</v>
      </c>
      <c r="D54" s="59">
        <v>11601.51</v>
      </c>
      <c r="E54" s="59">
        <v>14833.8</v>
      </c>
      <c r="F54" s="59">
        <v>15213.3</v>
      </c>
      <c r="G54" s="59">
        <v>15369.12</v>
      </c>
      <c r="H54" s="59">
        <v>14690.25</v>
      </c>
      <c r="I54" s="59">
        <v>18121.82</v>
      </c>
      <c r="J54" s="59">
        <v>12767.5</v>
      </c>
      <c r="K54" s="59">
        <v>18737.330000000002</v>
      </c>
      <c r="L54" s="59">
        <v>16687.97</v>
      </c>
      <c r="M54" s="59">
        <v>19651.18</v>
      </c>
      <c r="N54" s="59">
        <v>191912.88</v>
      </c>
      <c r="O54" s="32">
        <f t="shared" si="1"/>
        <v>0</v>
      </c>
      <c r="P54" s="32">
        <f t="shared" si="2"/>
        <v>191912.88</v>
      </c>
      <c r="Q54" s="32">
        <f t="shared" si="3"/>
        <v>0</v>
      </c>
      <c r="R54" s="32">
        <f t="shared" si="4"/>
        <v>191912.88</v>
      </c>
      <c r="S54" s="32"/>
      <c r="T54" s="32">
        <f t="shared" si="5"/>
        <v>191912.88</v>
      </c>
      <c r="U54" s="32"/>
      <c r="V54" s="32"/>
      <c r="W54" s="32"/>
      <c r="X54" s="32"/>
      <c r="Y54" s="32"/>
      <c r="Z54" s="32"/>
      <c r="AA54" s="32"/>
      <c r="AB54" s="32"/>
      <c r="AC54" s="32"/>
      <c r="AD54" s="32">
        <f t="shared" si="6"/>
        <v>0</v>
      </c>
      <c r="AE54" s="32"/>
      <c r="AF54" s="32"/>
      <c r="AG54" s="32"/>
      <c r="AH54" s="32"/>
      <c r="AI54" s="32"/>
      <c r="AJ54" s="32"/>
      <c r="AK54" s="32"/>
      <c r="AL54" s="32"/>
      <c r="AM54" s="32">
        <f t="shared" si="7"/>
        <v>0</v>
      </c>
      <c r="AN54" s="32"/>
      <c r="AO54" s="32"/>
      <c r="AP54" s="32"/>
    </row>
    <row r="55" spans="1:42" x14ac:dyDescent="0.2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</row>
    <row r="56" spans="1:42" x14ac:dyDescent="0.2">
      <c r="A56" s="3" t="s">
        <v>210</v>
      </c>
      <c r="B56" s="54">
        <f t="shared" ref="B56:T56" si="8">SUM(B16:B55)</f>
        <v>310008.87000000011</v>
      </c>
      <c r="C56" s="54">
        <f t="shared" si="8"/>
        <v>312581.36</v>
      </c>
      <c r="D56" s="54">
        <f t="shared" si="8"/>
        <v>309737.19000000012</v>
      </c>
      <c r="E56" s="54">
        <f t="shared" si="8"/>
        <v>297899.81000000006</v>
      </c>
      <c r="F56" s="54">
        <f t="shared" si="8"/>
        <v>313241.25000000006</v>
      </c>
      <c r="G56" s="54">
        <f t="shared" si="8"/>
        <v>328252.49</v>
      </c>
      <c r="H56" s="54">
        <f t="shared" si="8"/>
        <v>292174.18</v>
      </c>
      <c r="I56" s="54">
        <f t="shared" si="8"/>
        <v>326986.86</v>
      </c>
      <c r="J56" s="54">
        <f t="shared" si="8"/>
        <v>316307.44000000006</v>
      </c>
      <c r="K56" s="54">
        <f t="shared" si="8"/>
        <v>326388.46000000002</v>
      </c>
      <c r="L56" s="54">
        <f t="shared" si="8"/>
        <v>300794.02</v>
      </c>
      <c r="M56" s="54">
        <f t="shared" si="8"/>
        <v>344144.05000000005</v>
      </c>
      <c r="N56" s="54">
        <f t="shared" si="8"/>
        <v>3778515.9800000018</v>
      </c>
      <c r="O56" s="54">
        <f t="shared" si="8"/>
        <v>6391.3102760592219</v>
      </c>
      <c r="P56" s="54">
        <f t="shared" si="8"/>
        <v>3784907.2902760608</v>
      </c>
      <c r="Q56" s="54">
        <f t="shared" si="8"/>
        <v>56084.101300312235</v>
      </c>
      <c r="R56" s="54">
        <f t="shared" si="8"/>
        <v>3840991.391576373</v>
      </c>
      <c r="S56" s="54">
        <f t="shared" si="8"/>
        <v>7682.4751055569777</v>
      </c>
      <c r="T56" s="54">
        <f t="shared" si="8"/>
        <v>3848673.8666819297</v>
      </c>
      <c r="U56" s="32"/>
      <c r="V56" s="54">
        <f t="shared" ref="V56:AD56" si="9">SUM(V16:V55)</f>
        <v>0</v>
      </c>
      <c r="W56" s="54">
        <f t="shared" si="9"/>
        <v>6391.3102760592219</v>
      </c>
      <c r="X56" s="54">
        <f t="shared" si="9"/>
        <v>0</v>
      </c>
      <c r="Y56" s="54">
        <f t="shared" si="9"/>
        <v>0</v>
      </c>
      <c r="Z56" s="54">
        <f t="shared" si="9"/>
        <v>0</v>
      </c>
      <c r="AA56" s="54">
        <f t="shared" si="9"/>
        <v>0</v>
      </c>
      <c r="AB56" s="54">
        <f t="shared" si="9"/>
        <v>0</v>
      </c>
      <c r="AC56" s="54">
        <f t="shared" si="9"/>
        <v>0</v>
      </c>
      <c r="AD56" s="54">
        <f t="shared" si="9"/>
        <v>6391.3102760592219</v>
      </c>
      <c r="AE56" s="32"/>
      <c r="AF56" s="54">
        <f t="shared" ref="AF56:AM56" si="10">SUM(AF16:AF55)</f>
        <v>28749.542876803316</v>
      </c>
      <c r="AG56" s="54">
        <f t="shared" si="10"/>
        <v>0</v>
      </c>
      <c r="AH56" s="54">
        <f t="shared" si="10"/>
        <v>22623.819641195099</v>
      </c>
      <c r="AI56" s="54">
        <f t="shared" si="10"/>
        <v>4710.7387823138251</v>
      </c>
      <c r="AJ56" s="54">
        <f t="shared" si="10"/>
        <v>0</v>
      </c>
      <c r="AK56" s="54">
        <f t="shared" si="10"/>
        <v>0</v>
      </c>
      <c r="AL56" s="54">
        <f t="shared" si="10"/>
        <v>0</v>
      </c>
      <c r="AM56" s="54">
        <f t="shared" si="10"/>
        <v>56084.101300312235</v>
      </c>
      <c r="AN56" s="32"/>
      <c r="AO56" s="32"/>
      <c r="AP56" s="32"/>
    </row>
    <row r="57" spans="1:42" x14ac:dyDescent="0.2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32"/>
      <c r="V57" s="54"/>
      <c r="W57" s="54"/>
      <c r="X57" s="54"/>
      <c r="Y57" s="54"/>
      <c r="Z57" s="54"/>
      <c r="AA57" s="54"/>
      <c r="AB57" s="54"/>
      <c r="AC57" s="54"/>
      <c r="AD57" s="54"/>
      <c r="AE57" s="32"/>
      <c r="AF57" s="54"/>
      <c r="AG57" s="54"/>
      <c r="AH57" s="54"/>
      <c r="AI57" s="54"/>
      <c r="AJ57" s="54"/>
      <c r="AK57" s="54"/>
      <c r="AL57" s="54"/>
      <c r="AM57" s="54"/>
      <c r="AN57" s="32"/>
      <c r="AO57" s="32"/>
      <c r="AP57" s="32"/>
    </row>
    <row r="58" spans="1:42" x14ac:dyDescent="0.2">
      <c r="A58" s="3" t="s">
        <v>211</v>
      </c>
      <c r="B58" s="54">
        <f t="shared" ref="B58:T58" si="11">+B14-B56</f>
        <v>16327.339999999851</v>
      </c>
      <c r="C58" s="54">
        <f t="shared" si="11"/>
        <v>12291.359999999986</v>
      </c>
      <c r="D58" s="54">
        <f t="shared" si="11"/>
        <v>21271.939999999886</v>
      </c>
      <c r="E58" s="54">
        <f t="shared" si="11"/>
        <v>35187.519999999902</v>
      </c>
      <c r="F58" s="54">
        <f t="shared" si="11"/>
        <v>27006.919999999984</v>
      </c>
      <c r="G58" s="54">
        <f t="shared" si="11"/>
        <v>6872.4700000000303</v>
      </c>
      <c r="H58" s="54">
        <f t="shared" si="11"/>
        <v>34613.609999999986</v>
      </c>
      <c r="I58" s="54">
        <f t="shared" si="11"/>
        <v>604.69000000000233</v>
      </c>
      <c r="J58" s="54">
        <f t="shared" si="11"/>
        <v>-3025.6200000000536</v>
      </c>
      <c r="K58" s="54">
        <f t="shared" si="11"/>
        <v>-14960.449999999953</v>
      </c>
      <c r="L58" s="54">
        <f t="shared" si="11"/>
        <v>12615.619999999995</v>
      </c>
      <c r="M58" s="54">
        <f t="shared" si="11"/>
        <v>-24952.559999999998</v>
      </c>
      <c r="N58" s="54">
        <f t="shared" si="11"/>
        <v>123852.83999999799</v>
      </c>
      <c r="O58" s="54">
        <f t="shared" si="11"/>
        <v>-42443.470276059219</v>
      </c>
      <c r="P58" s="54">
        <f t="shared" si="11"/>
        <v>81409.369723938871</v>
      </c>
      <c r="Q58" s="54">
        <f t="shared" si="11"/>
        <v>-29067.139246157185</v>
      </c>
      <c r="R58" s="54">
        <f t="shared" si="11"/>
        <v>52342.230477781966</v>
      </c>
      <c r="S58" s="54">
        <f t="shared" si="11"/>
        <v>332250.05168899958</v>
      </c>
      <c r="T58" s="54">
        <f t="shared" si="11"/>
        <v>384592.28216678184</v>
      </c>
      <c r="U58" s="32"/>
      <c r="V58" s="54">
        <f t="shared" ref="V58:AD58" si="12">+V14-V56</f>
        <v>-36052.159999999996</v>
      </c>
      <c r="W58" s="54">
        <f t="shared" si="12"/>
        <v>-6391.3102760592219</v>
      </c>
      <c r="X58" s="54">
        <f t="shared" si="12"/>
        <v>0</v>
      </c>
      <c r="Y58" s="54">
        <f t="shared" si="12"/>
        <v>0</v>
      </c>
      <c r="Z58" s="54">
        <f t="shared" si="12"/>
        <v>0</v>
      </c>
      <c r="AA58" s="54">
        <f t="shared" si="12"/>
        <v>0</v>
      </c>
      <c r="AB58" s="54">
        <f t="shared" si="12"/>
        <v>0</v>
      </c>
      <c r="AC58" s="54">
        <f t="shared" si="12"/>
        <v>0</v>
      </c>
      <c r="AD58" s="54">
        <f t="shared" si="12"/>
        <v>-42443.470276059219</v>
      </c>
      <c r="AE58" s="32"/>
      <c r="AF58" s="54">
        <f t="shared" ref="AF58:AM58" si="13">+AF14-AF56</f>
        <v>-19965.362443858263</v>
      </c>
      <c r="AG58" s="54">
        <f t="shared" si="13"/>
        <v>18232.781621209997</v>
      </c>
      <c r="AH58" s="54">
        <f t="shared" si="13"/>
        <v>-22623.819641195099</v>
      </c>
      <c r="AI58" s="54">
        <f t="shared" si="13"/>
        <v>-4710.7387823138251</v>
      </c>
      <c r="AJ58" s="54">
        <f t="shared" si="13"/>
        <v>0</v>
      </c>
      <c r="AK58" s="54">
        <f t="shared" si="13"/>
        <v>0</v>
      </c>
      <c r="AL58" s="54">
        <f t="shared" si="13"/>
        <v>0</v>
      </c>
      <c r="AM58" s="54">
        <f t="shared" si="13"/>
        <v>-29067.139246157185</v>
      </c>
      <c r="AN58" s="32"/>
      <c r="AO58" s="32"/>
      <c r="AP58" s="32"/>
    </row>
    <row r="59" spans="1:42" x14ac:dyDescent="0.2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</row>
    <row r="60" spans="1:42" x14ac:dyDescent="0.2">
      <c r="A60" s="5" t="s">
        <v>247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1">
        <f>+N56/N14</f>
        <v>0.96826213878984457</v>
      </c>
      <c r="O60" s="32"/>
      <c r="P60" s="61">
        <f>+P56/P14</f>
        <v>0.97894394668543805</v>
      </c>
      <c r="Q60" s="32"/>
      <c r="R60" s="61">
        <f>+R56/R14</f>
        <v>0.98655593494960603</v>
      </c>
      <c r="S60" s="32"/>
      <c r="T60" s="61">
        <f>+T56/T14</f>
        <v>0.90914998758786369</v>
      </c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</row>
    <row r="61" spans="1:42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</row>
    <row r="62" spans="1:42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</row>
    <row r="63" spans="1:42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</row>
    <row r="64" spans="1:42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</row>
    <row r="65" spans="2:42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</row>
    <row r="66" spans="2:42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</row>
    <row r="67" spans="2:42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</row>
    <row r="68" spans="2:42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</row>
    <row r="69" spans="2:42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</row>
    <row r="70" spans="2:42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</row>
    <row r="71" spans="2:42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</row>
    <row r="72" spans="2:42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</row>
    <row r="73" spans="2:42" x14ac:dyDescent="0.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</row>
    <row r="74" spans="2:42" x14ac:dyDescent="0.2"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</row>
  </sheetData>
  <pageMargins left="0.5" right="0.5" top="0.75" bottom="0.75" header="0.03" footer="0.0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B1" sqref="B1"/>
    </sheetView>
  </sheetViews>
  <sheetFormatPr defaultRowHeight="12.75" x14ac:dyDescent="0.2"/>
  <cols>
    <col min="1" max="1" width="7" customWidth="1"/>
    <col min="2" max="2" width="12.140625" bestFit="1" customWidth="1"/>
    <col min="3" max="3" width="10.28515625" bestFit="1" customWidth="1"/>
  </cols>
  <sheetData>
    <row r="2" spans="1:4" x14ac:dyDescent="0.2">
      <c r="A2" s="35" t="s">
        <v>213</v>
      </c>
    </row>
    <row r="4" spans="1:4" x14ac:dyDescent="0.2">
      <c r="A4" s="4" t="s">
        <v>242</v>
      </c>
    </row>
    <row r="6" spans="1:4" x14ac:dyDescent="0.2">
      <c r="A6" s="4" t="s">
        <v>243</v>
      </c>
    </row>
    <row r="7" spans="1:4" x14ac:dyDescent="0.2">
      <c r="A7" s="4"/>
    </row>
    <row r="8" spans="1:4" x14ac:dyDescent="0.2">
      <c r="B8" s="4" t="s">
        <v>244</v>
      </c>
      <c r="C8" s="36">
        <f>+GETPIVOTDATA("Rev",'Revenue Summary'!$A$15,"Code","Residential Organic Recycling Svc","GL",4100)</f>
        <v>33528.6</v>
      </c>
      <c r="D8" s="4" t="s">
        <v>246</v>
      </c>
    </row>
    <row r="9" spans="1:4" x14ac:dyDescent="0.2">
      <c r="B9" s="4" t="s">
        <v>245</v>
      </c>
      <c r="C9" s="36">
        <f>+GETPIVOTDATA("Rev",'Revenue Summary'!$A$15,"Code","RECYCLE ONLY","GL",4100)</f>
        <v>446</v>
      </c>
      <c r="D9" s="4" t="s">
        <v>246</v>
      </c>
    </row>
    <row r="10" spans="1:4" ht="13.5" thickBot="1" x14ac:dyDescent="0.25">
      <c r="B10" s="4" t="s">
        <v>183</v>
      </c>
      <c r="C10" s="38">
        <f>+C8+C9</f>
        <v>33974.6</v>
      </c>
    </row>
    <row r="11" spans="1:4" ht="13.5" thickTop="1" x14ac:dyDescent="0.2">
      <c r="B11" s="4"/>
      <c r="C11" s="37"/>
    </row>
    <row r="12" spans="1:4" x14ac:dyDescent="0.2">
      <c r="A12" s="4" t="s">
        <v>248</v>
      </c>
    </row>
    <row r="14" spans="1:4" x14ac:dyDescent="0.2">
      <c r="B14" s="4" t="s">
        <v>249</v>
      </c>
      <c r="C14" s="36">
        <f>1316.78+278.15</f>
        <v>1594.9299999999998</v>
      </c>
      <c r="D14" s="4" t="s">
        <v>250</v>
      </c>
    </row>
    <row r="16" spans="1:4" x14ac:dyDescent="0.2">
      <c r="A16" s="4" t="s">
        <v>251</v>
      </c>
    </row>
    <row r="17" spans="2:4" x14ac:dyDescent="0.2">
      <c r="B17" s="4" t="s">
        <v>252</v>
      </c>
      <c r="C17">
        <v>482.63</v>
      </c>
      <c r="D17" s="4" t="s">
        <v>250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407"/>
  <sheetViews>
    <sheetView workbookViewId="0">
      <selection activeCell="B1" sqref="B1"/>
    </sheetView>
  </sheetViews>
  <sheetFormatPr defaultRowHeight="12.75" x14ac:dyDescent="0.2"/>
  <cols>
    <col min="1" max="1" width="13.85546875" style="4" customWidth="1"/>
    <col min="2" max="2" width="30.140625" style="4" customWidth="1"/>
    <col min="3" max="3" width="17" style="4" customWidth="1"/>
    <col min="4" max="14" width="10.7109375" style="4" customWidth="1"/>
    <col min="15" max="15" width="11.7109375" style="4" bestFit="1" customWidth="1"/>
    <col min="16" max="16384" width="9.140625" style="4"/>
  </cols>
  <sheetData>
    <row r="3" spans="1:15" s="5" customFormat="1" ht="12" x14ac:dyDescent="0.2">
      <c r="B3" s="6" t="s">
        <v>182</v>
      </c>
      <c r="C3" s="7">
        <v>139488.23000000001</v>
      </c>
      <c r="D3" s="7">
        <v>141118.76999999999</v>
      </c>
      <c r="E3" s="7">
        <v>142498.53</v>
      </c>
      <c r="F3" s="7">
        <v>143829.28</v>
      </c>
      <c r="G3" s="7">
        <v>145123</v>
      </c>
      <c r="H3" s="7">
        <v>145288.72</v>
      </c>
      <c r="I3" s="7">
        <v>145036.67000000001</v>
      </c>
      <c r="J3" s="7">
        <v>144770.47</v>
      </c>
      <c r="K3" s="7">
        <v>143557.35999999999</v>
      </c>
      <c r="L3" s="7">
        <v>144752.47</v>
      </c>
      <c r="M3" s="7">
        <v>144203.88</v>
      </c>
      <c r="N3" s="7">
        <v>144990.16</v>
      </c>
      <c r="O3" s="7">
        <v>1724657.54</v>
      </c>
    </row>
    <row r="4" spans="1:15" s="5" customFormat="1" ht="12" x14ac:dyDescent="0.2">
      <c r="B4" s="6" t="s">
        <v>181</v>
      </c>
      <c r="C4" s="7">
        <v>97817.82</v>
      </c>
      <c r="D4" s="7">
        <v>98711.53</v>
      </c>
      <c r="E4" s="7">
        <v>100988.58</v>
      </c>
      <c r="F4" s="7">
        <v>102230.39999999999</v>
      </c>
      <c r="G4" s="7">
        <v>103774.33</v>
      </c>
      <c r="H4" s="7">
        <v>103090.06</v>
      </c>
      <c r="I4" s="7">
        <v>98181.62</v>
      </c>
      <c r="J4" s="7">
        <v>97693.07</v>
      </c>
      <c r="K4" s="7">
        <v>97983.09</v>
      </c>
      <c r="L4" s="7">
        <v>96734.16</v>
      </c>
      <c r="M4" s="7">
        <v>95928.91</v>
      </c>
      <c r="N4" s="7">
        <v>96905.79</v>
      </c>
      <c r="O4" s="7">
        <v>1190039.3600000001</v>
      </c>
    </row>
    <row r="5" spans="1:15" s="5" customFormat="1" ht="12" x14ac:dyDescent="0.2">
      <c r="B5" s="6" t="s">
        <v>180</v>
      </c>
      <c r="C5" s="7">
        <v>39755.269999999997</v>
      </c>
      <c r="D5" s="7">
        <v>38698.14</v>
      </c>
      <c r="E5" s="7">
        <v>39598.58</v>
      </c>
      <c r="F5" s="7">
        <v>38648.99</v>
      </c>
      <c r="G5" s="7">
        <v>43492.62</v>
      </c>
      <c r="H5" s="7">
        <v>40372.75</v>
      </c>
      <c r="I5" s="7">
        <v>37601.32</v>
      </c>
      <c r="J5" s="7">
        <v>38106.449999999997</v>
      </c>
      <c r="K5" s="7">
        <v>32710.95</v>
      </c>
      <c r="L5" s="7">
        <v>32894.78</v>
      </c>
      <c r="M5" s="7">
        <v>32442.58</v>
      </c>
      <c r="N5" s="7">
        <v>35180.33</v>
      </c>
      <c r="O5" s="7">
        <v>449502.76</v>
      </c>
    </row>
    <row r="6" spans="1:15" s="5" customFormat="1" ht="12" x14ac:dyDescent="0.2">
      <c r="B6" s="6" t="s">
        <v>179</v>
      </c>
      <c r="C6" s="7">
        <v>48964.66</v>
      </c>
      <c r="D6" s="7">
        <v>45581.42</v>
      </c>
      <c r="E6" s="7">
        <v>47720.98</v>
      </c>
      <c r="F6" s="7">
        <v>48156.56</v>
      </c>
      <c r="G6" s="7">
        <v>47184.39</v>
      </c>
      <c r="H6" s="7">
        <v>46011.13</v>
      </c>
      <c r="I6" s="7">
        <v>45734.99</v>
      </c>
      <c r="J6" s="7">
        <v>46785.67</v>
      </c>
      <c r="K6" s="7">
        <v>38670.21</v>
      </c>
      <c r="L6" s="7">
        <v>36862.03</v>
      </c>
      <c r="M6" s="7">
        <v>40458.199999999997</v>
      </c>
      <c r="N6" s="7">
        <v>41747.31</v>
      </c>
      <c r="O6" s="7">
        <v>533877.55000000005</v>
      </c>
    </row>
    <row r="7" spans="1:15" s="5" customFormat="1" ht="12" x14ac:dyDescent="0.2">
      <c r="B7" s="6" t="s">
        <v>178</v>
      </c>
      <c r="C7" s="8">
        <v>310.23</v>
      </c>
      <c r="D7" s="8">
        <v>762.86</v>
      </c>
      <c r="E7" s="8">
        <v>202.46</v>
      </c>
      <c r="F7" s="8">
        <v>222.1</v>
      </c>
      <c r="G7" s="8">
        <v>673.83</v>
      </c>
      <c r="H7" s="8">
        <v>362.3</v>
      </c>
      <c r="I7" s="8">
        <v>233.19</v>
      </c>
      <c r="J7" s="8">
        <v>235.89</v>
      </c>
      <c r="K7" s="8">
        <v>360.21</v>
      </c>
      <c r="L7" s="8">
        <v>184.57</v>
      </c>
      <c r="M7" s="8">
        <v>376.07</v>
      </c>
      <c r="N7" s="8">
        <v>367.9</v>
      </c>
      <c r="O7" s="8">
        <v>4291.6099999999997</v>
      </c>
    </row>
    <row r="8" spans="1:15" s="5" customFormat="1" thickBot="1" x14ac:dyDescent="0.25">
      <c r="B8" s="6" t="s">
        <v>177</v>
      </c>
      <c r="C8" s="9">
        <f t="shared" ref="C8:N8" si="0">SUM(C3:C7)</f>
        <v>326336.20999999996</v>
      </c>
      <c r="D8" s="9">
        <f t="shared" si="0"/>
        <v>324872.71999999997</v>
      </c>
      <c r="E8" s="9">
        <f t="shared" si="0"/>
        <v>331009.13</v>
      </c>
      <c r="F8" s="9">
        <f t="shared" si="0"/>
        <v>333087.32999999996</v>
      </c>
      <c r="G8" s="9">
        <f t="shared" si="0"/>
        <v>340248.17000000004</v>
      </c>
      <c r="H8" s="9">
        <f t="shared" si="0"/>
        <v>335124.96000000002</v>
      </c>
      <c r="I8" s="9">
        <f t="shared" si="0"/>
        <v>326787.78999999998</v>
      </c>
      <c r="J8" s="9">
        <f t="shared" si="0"/>
        <v>327591.55</v>
      </c>
      <c r="K8" s="9">
        <f t="shared" si="0"/>
        <v>313281.82</v>
      </c>
      <c r="L8" s="9">
        <f t="shared" si="0"/>
        <v>311428.01000000007</v>
      </c>
      <c r="M8" s="9">
        <f t="shared" si="0"/>
        <v>313409.64</v>
      </c>
      <c r="N8" s="9">
        <f t="shared" si="0"/>
        <v>319191.49000000005</v>
      </c>
      <c r="O8" s="9">
        <v>3902368.82</v>
      </c>
    </row>
    <row r="9" spans="1:15" ht="13.5" thickTop="1" x14ac:dyDescent="0.2">
      <c r="C9" s="10">
        <f>+C3-GETPIVOTDATA("Rev",$A$15,"GL",4100,"Month",DATE(2016,4,1))</f>
        <v>0</v>
      </c>
      <c r="D9" s="10">
        <f>+D3-GETPIVOTDATA("Rev",$A$15,"GL",4100,"Month",DATE(2016,5,1))</f>
        <v>0</v>
      </c>
      <c r="E9" s="10">
        <f>+E3-GETPIVOTDATA("Rev",$A$15,"GL",4100,"Month",DATE(2016,6,1))</f>
        <v>0</v>
      </c>
      <c r="F9" s="10">
        <f>+F3-GETPIVOTDATA("Rev",$A$15,"GL",4100,"Month",DATE(2016,7,1))</f>
        <v>0</v>
      </c>
      <c r="G9" s="10">
        <f>+G3-GETPIVOTDATA("Rev",$A$15,"GL",4100,"Month",DATE(2016,8,1))</f>
        <v>0</v>
      </c>
      <c r="H9" s="16">
        <f>+H3-GETPIVOTDATA("Rev",$A$15,"GL",4100,"Month",DATE(2016,9,1))</f>
        <v>-224.99999999994179</v>
      </c>
      <c r="I9" s="10">
        <f>+I3-GETPIVOTDATA("Rev",$A$15,"GL",4100,"Month",DATE(2016,10,1))</f>
        <v>9.1200000001117587</v>
      </c>
      <c r="J9" s="10">
        <f>+J3-GETPIVOTDATA("Rev",$A$15,"GL",4100,"Month",DATE(2016,11,1))</f>
        <v>3.4924596548080444E-10</v>
      </c>
      <c r="K9" s="10">
        <f>+K3-GETPIVOTDATA("Rev",$A$15,"GL",4100,"Month",DATE(2016,12,1))</f>
        <v>0.22999999995226972</v>
      </c>
      <c r="L9" s="10">
        <f>+L3-GETPIVOTDATA("Rev",$A$15,"GL",4100,"Month",DATE(2017,1,1))</f>
        <v>0</v>
      </c>
      <c r="M9" s="16">
        <f>+M3-GETPIVOTDATA("Rev",$A$15,"GL",4100,"Month",DATE(2017,2,1))</f>
        <v>4.6000000000349246</v>
      </c>
      <c r="N9" s="16">
        <f>+N3-GETPIVOTDATA("Rev",$A$15,"GL",4100,"Month",DATE(2017,3,1))</f>
        <v>225.00000000011642</v>
      </c>
      <c r="O9" s="10">
        <f>SUM(C9:N9)</f>
        <v>13.950000000622822</v>
      </c>
    </row>
    <row r="10" spans="1:15" x14ac:dyDescent="0.2">
      <c r="C10" s="16">
        <f>+C4-GETPIVOTDATA("Rev",$A$15,"GL",4200,"Month",DATE(2016,4,1))</f>
        <v>2.9103830456733704E-10</v>
      </c>
      <c r="D10" s="16">
        <f>+D4-GETPIVOTDATA("Rev",$A$15,"GL",4200,"Month",DATE(2016,5,1))</f>
        <v>2.1827872842550278E-10</v>
      </c>
      <c r="E10" s="10">
        <f>+E4-GETPIVOTDATA("Rev",$A$15,"GL",4200,"Month",DATE(2016,6,1))</f>
        <v>1.7462298274040222E-10</v>
      </c>
      <c r="F10" s="10">
        <f>+F4-GETPIVOTDATA("Rev",$A$15,"GL",4200,"Month",DATE(2016,7,1))</f>
        <v>-4.5599999998812564</v>
      </c>
      <c r="G10" s="10">
        <f>+G4-GETPIVOTDATA("Rev",$A$15,"GL",4200,"Month",DATE(2016,8,1))</f>
        <v>1.7462298274040222E-10</v>
      </c>
      <c r="H10" s="10">
        <f>+H4-GETPIVOTDATA("Rev",$A$15,"GL",4200,"Month",DATE(2016,9,1))</f>
        <v>0</v>
      </c>
      <c r="I10" s="10">
        <f>+I4-GETPIVOTDATA("Rev",$A$15,"GL",4200,"Month",DATE(2016,10,1))</f>
        <v>-4.5599999998667045</v>
      </c>
      <c r="J10" s="10">
        <f>+J4-GETPIVOTDATA("Rev",$A$15,"GL",4200,"Month",DATE(2016,11,1))</f>
        <v>2.1827872842550278E-10</v>
      </c>
      <c r="K10" s="10">
        <f>+K4-GETPIVOTDATA("Rev",$A$15,"GL",4200,"Month",DATE(2016,12,1))</f>
        <v>2.7648638933897018E-10</v>
      </c>
      <c r="L10" s="10">
        <f>+L4-GETPIVOTDATA("Rev",$A$15,"GL",4200,"Month",DATE(2017,1,1))</f>
        <v>-9.6042640507221222E-10</v>
      </c>
      <c r="M10" s="16">
        <f>+M4-GETPIVOTDATA("Rev",$A$15,"GL",4200,"Month",DATE(2017,2,1))</f>
        <v>-191.56000000043423</v>
      </c>
      <c r="N10" s="10">
        <f>+N4-GETPIVOTDATA("Rev",$A$15,"GL",4200,"Month",DATE(2017,3,1))</f>
        <v>-4.0745362639427185E-10</v>
      </c>
      <c r="O10" s="10">
        <f>SUM(C10:N10)</f>
        <v>-200.68000000019674</v>
      </c>
    </row>
    <row r="11" spans="1:15" x14ac:dyDescent="0.2">
      <c r="C11" s="10">
        <f>+C5-GETPIVOTDATA("Rev",$A$15,"GL",4300,"Month",DATE(2016,4,1))</f>
        <v>0</v>
      </c>
      <c r="D11" s="16">
        <f>+D5-GETPIVOTDATA("Rev",$A$15,"GL",4300,"Month",DATE(2016,5,1))</f>
        <v>0</v>
      </c>
      <c r="E11" s="10">
        <f>+E5-GETPIVOTDATA("Rev",$A$15,"GL",4300,"Month",DATE(2016,6,1))</f>
        <v>0</v>
      </c>
      <c r="F11" s="10">
        <f>+F5-GETPIVOTDATA("Rev",$A$15,"GL",4300,"Month",DATE(2016,7,1))</f>
        <v>0</v>
      </c>
      <c r="G11" s="10">
        <f>+G5-GETPIVOTDATA("Rev",$A$15,"GL",4300,"Month",DATE(2016,8,1))</f>
        <v>0</v>
      </c>
      <c r="H11" s="10">
        <f>+H5-GETPIVOTDATA("Rev",$A$15,"GL",4300,"Month",DATE(2016,9,1))</f>
        <v>0</v>
      </c>
      <c r="I11" s="10">
        <f>+I5-GETPIVOTDATA("Rev",$A$15,"GL",4300,"Month",DATE(2016,10,1))</f>
        <v>0</v>
      </c>
      <c r="J11" s="10">
        <f>+J5-GETPIVOTDATA("Rev",$A$15,"GL",4300,"Month",DATE(2016,11,1))</f>
        <v>0</v>
      </c>
      <c r="K11" s="10">
        <f>+K5-GETPIVOTDATA("Rev",$A$15,"GL",4300,"Month",DATE(2016,12,1))</f>
        <v>0</v>
      </c>
      <c r="L11" s="10">
        <f>+L5-GETPIVOTDATA("Rev",$A$15,"GL",4300,"Month",DATE(2017,1,1))</f>
        <v>0</v>
      </c>
      <c r="M11" s="10">
        <f>+M5-GETPIVOTDATA("Rev",$A$15,"GL",4300,"Month",DATE(2017,2,1))</f>
        <v>1.0600000000013097</v>
      </c>
      <c r="N11" s="10">
        <f>+N5-GETPIVOTDATA("Rev",$A$15,"GL",4300,"Month",DATE(2017,3,1))</f>
        <v>0</v>
      </c>
      <c r="O11" s="10">
        <f>SUM(C11:N11)</f>
        <v>1.0600000000013097</v>
      </c>
    </row>
    <row r="12" spans="1:15" x14ac:dyDescent="0.2">
      <c r="C12" s="11">
        <f>+C6-GETPIVOTDATA("Rev",$A$15,"GL",4400,"Month",DATE(2016,4,1))</f>
        <v>0</v>
      </c>
      <c r="D12" s="11">
        <f>+D6-GETPIVOTDATA("Rev",$A$15,"GL",4400,"Month",DATE(2016,5,1))</f>
        <v>0</v>
      </c>
      <c r="E12" s="11">
        <f>+E6-GETPIVOTDATA("Rev",$A$15,"GL",4400,"Month",DATE(2016,6,1))</f>
        <v>0</v>
      </c>
      <c r="F12" s="10">
        <f>+F6-GETPIVOTDATA("Rev",$A$15,"GL",4400,"Month",DATE(2016,7,1))</f>
        <v>1316.7799999999843</v>
      </c>
      <c r="G12" s="10">
        <f>+G6-GETPIVOTDATA("Rev",$A$15,"GL",4400,"Month",DATE(2016,8,1))</f>
        <v>278.14999999996508</v>
      </c>
      <c r="H12" s="10">
        <f>+H6-GETPIVOTDATA("Rev",$A$15,"GL",4400,"Month",DATE(2016,9,1))</f>
        <v>0</v>
      </c>
      <c r="I12" s="10">
        <f>+I6-GETPIVOTDATA("Rev",$A$15,"GL",4400,"Month",DATE(2016,10,1))</f>
        <v>0</v>
      </c>
      <c r="J12" s="10">
        <f>+J6-GETPIVOTDATA("Rev",$A$15,"GL",4400,"Month",DATE(2016,11,1))</f>
        <v>0</v>
      </c>
      <c r="K12" s="10">
        <f>+K6-GETPIVOTDATA("Rev",$A$15,"GL",4400,"Month",DATE(2016,12,1))</f>
        <v>0</v>
      </c>
      <c r="L12" s="10">
        <f>+L6-GETPIVOTDATA("Rev",$A$15,"GL",4400,"Month",DATE(2017,1,1))</f>
        <v>0</v>
      </c>
      <c r="M12" s="10">
        <f>+M6-GETPIVOTDATA("Rev",$A$15,"GL",4400,"Month",DATE(2017,2,1))</f>
        <v>-0.29999999999563443</v>
      </c>
      <c r="N12" s="10">
        <f>+N6-GETPIVOTDATA("Rev",$A$15,"GL",4400,"Month",DATE(2017,3,1))</f>
        <v>0.30000000001018634</v>
      </c>
      <c r="O12" s="11">
        <f>SUM(C12:N12)</f>
        <v>1594.9299999999639</v>
      </c>
    </row>
    <row r="13" spans="1:15" x14ac:dyDescent="0.2">
      <c r="C13" s="11">
        <f>+C7-GETPIVOTDATA("Rev",$A$15,"GL",4600,"Month",DATE(2016,4,1))</f>
        <v>-0.99999999999994316</v>
      </c>
      <c r="D13" s="11">
        <f>+D7-GETPIVOTDATA("Rev",$A$15,"GL",4600,"Month",DATE(2016,5,1))</f>
        <v>483.63</v>
      </c>
      <c r="E13" s="11">
        <f>+E7-GETPIVOTDATA("Rev",$A$15,"GL",4600,"Month",DATE(2016,6,1))</f>
        <v>-1.4899999999999807</v>
      </c>
      <c r="F13" s="10">
        <f>+F7-GETPIVOTDATA("Rev",$A$15,"GL",4600,"Month",DATE(2016,7,1))</f>
        <v>10.77000000000001</v>
      </c>
      <c r="G13" s="10">
        <f>+G7-GETPIVOTDATA("Rev",$A$15,"GL",4600,"Month",DATE(2016,8,1))</f>
        <v>0</v>
      </c>
      <c r="H13" s="10">
        <f>+H7-GETPIVOTDATA("Rev",$A$15,"GL",4600,"Month",DATE(2016,9,1))</f>
        <v>-0.99999999999994316</v>
      </c>
      <c r="I13" s="10">
        <f>+I7-GETPIVOTDATA("Rev",$A$15,"GL",4600,"Month",DATE(2016,10,1))</f>
        <v>-2.9299999999999784</v>
      </c>
      <c r="J13" s="10">
        <f>+J7-GETPIVOTDATA("Rev",$A$15,"GL",4600,"Month",DATE(2016,11,1))</f>
        <v>0</v>
      </c>
      <c r="K13" s="10">
        <f>+K7-GETPIVOTDATA("Rev",$A$15,"GL",4600,"Month",DATE(2016,12,1))</f>
        <v>-5.3499999999993975</v>
      </c>
      <c r="L13" s="10">
        <f>+L7-GETPIVOTDATA("Rev",$A$15,"GL",4600,"Month",DATE(2017,1,1))</f>
        <v>-2.0000000000002842</v>
      </c>
      <c r="M13" s="10">
        <f>+M7-GETPIVOTDATA("Rev",$A$15,"GL",4600,"Month",DATE(2017,2,1))</f>
        <v>-7.9580786405131221E-13</v>
      </c>
      <c r="N13" s="10">
        <f>+N7-GETPIVOTDATA("Rev",$A$15,"GL",4600,"Month",DATE(2017,3,1))</f>
        <v>1.9999999999985789</v>
      </c>
      <c r="O13" s="11">
        <f>SUM(C13:N13)</f>
        <v>482.62999999999823</v>
      </c>
    </row>
    <row r="15" spans="1:15" x14ac:dyDescent="0.2">
      <c r="A15" s="12" t="s">
        <v>203</v>
      </c>
      <c r="B15" s="13"/>
      <c r="C15" s="12" t="s">
        <v>201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x14ac:dyDescent="0.2">
      <c r="A16" s="12" t="s">
        <v>204</v>
      </c>
      <c r="B16" s="12" t="s">
        <v>139</v>
      </c>
      <c r="C16" s="14">
        <v>42461</v>
      </c>
      <c r="D16" s="14">
        <v>42491</v>
      </c>
      <c r="E16" s="14">
        <v>42522</v>
      </c>
      <c r="F16" s="14">
        <v>42552</v>
      </c>
      <c r="G16" s="14">
        <v>42583</v>
      </c>
      <c r="H16" s="14">
        <v>42614</v>
      </c>
      <c r="I16" s="14">
        <v>42644</v>
      </c>
      <c r="J16" s="14">
        <v>42675</v>
      </c>
      <c r="K16" s="14">
        <v>42705</v>
      </c>
      <c r="L16" s="14">
        <v>42736</v>
      </c>
      <c r="M16" s="14">
        <v>42767</v>
      </c>
      <c r="N16" s="14">
        <v>42795</v>
      </c>
      <c r="O16" s="14" t="s">
        <v>202</v>
      </c>
    </row>
    <row r="17" spans="1:15" x14ac:dyDescent="0.2">
      <c r="A17" s="13">
        <v>4100</v>
      </c>
      <c r="B17" s="13" t="s">
        <v>0</v>
      </c>
      <c r="C17" s="15">
        <v>712.94999999999993</v>
      </c>
      <c r="D17" s="15">
        <v>734.20999999999992</v>
      </c>
      <c r="E17" s="15">
        <v>742.05999999999983</v>
      </c>
      <c r="F17" s="15">
        <v>720.23</v>
      </c>
      <c r="G17" s="15">
        <v>720.22</v>
      </c>
      <c r="H17" s="15">
        <v>698.4</v>
      </c>
      <c r="I17" s="15">
        <v>669.3</v>
      </c>
      <c r="J17" s="15">
        <v>647.47</v>
      </c>
      <c r="K17" s="15">
        <v>654.75</v>
      </c>
      <c r="L17" s="15">
        <v>653.01</v>
      </c>
      <c r="M17" s="15">
        <v>658.33000000000015</v>
      </c>
      <c r="N17" s="15">
        <v>694.92</v>
      </c>
      <c r="O17" s="15">
        <v>8305.85</v>
      </c>
    </row>
    <row r="18" spans="1:15" x14ac:dyDescent="0.2">
      <c r="A18" s="13"/>
      <c r="B18" s="13" t="s">
        <v>74</v>
      </c>
      <c r="C18" s="15">
        <v>224.1</v>
      </c>
      <c r="D18" s="15">
        <v>211.65</v>
      </c>
      <c r="E18" s="15">
        <v>211.66</v>
      </c>
      <c r="F18" s="15">
        <v>199.2</v>
      </c>
      <c r="G18" s="15">
        <v>199.2</v>
      </c>
      <c r="H18" s="15">
        <v>199.2</v>
      </c>
      <c r="I18" s="15">
        <v>199.2</v>
      </c>
      <c r="J18" s="15">
        <v>199.2</v>
      </c>
      <c r="K18" s="15">
        <v>199.2</v>
      </c>
      <c r="L18" s="15">
        <v>199.44</v>
      </c>
      <c r="M18" s="15">
        <v>199.84</v>
      </c>
      <c r="N18" s="15">
        <v>199.84000000000003</v>
      </c>
      <c r="O18" s="15">
        <v>2441.7300000000005</v>
      </c>
    </row>
    <row r="19" spans="1:15" x14ac:dyDescent="0.2">
      <c r="A19" s="13"/>
      <c r="B19" s="13" t="s">
        <v>1</v>
      </c>
      <c r="C19" s="15">
        <v>43180.889999999978</v>
      </c>
      <c r="D19" s="15">
        <v>43566.439999999966</v>
      </c>
      <c r="E19" s="15">
        <v>43515.869999999959</v>
      </c>
      <c r="F19" s="15">
        <v>43219.250000000007</v>
      </c>
      <c r="G19" s="15">
        <v>42901.479999999996</v>
      </c>
      <c r="H19" s="15">
        <v>42773.570000000022</v>
      </c>
      <c r="I19" s="15">
        <v>42869.979999999974</v>
      </c>
      <c r="J19" s="15">
        <v>43664.299999999945</v>
      </c>
      <c r="K19" s="15">
        <v>43410.920000000049</v>
      </c>
      <c r="L19" s="15">
        <v>43075.519999999997</v>
      </c>
      <c r="M19" s="15">
        <v>43000.769999999917</v>
      </c>
      <c r="N19" s="15">
        <v>43483.709999999955</v>
      </c>
      <c r="O19" s="15">
        <v>518662.69999999972</v>
      </c>
    </row>
    <row r="20" spans="1:15" x14ac:dyDescent="0.2">
      <c r="A20" s="13"/>
      <c r="B20" s="13" t="s">
        <v>75</v>
      </c>
      <c r="C20" s="15">
        <v>867.57</v>
      </c>
      <c r="D20" s="15">
        <v>841.27</v>
      </c>
      <c r="E20" s="15">
        <v>820.26</v>
      </c>
      <c r="F20" s="15">
        <v>814.99</v>
      </c>
      <c r="G20" s="15">
        <v>808.42000000000007</v>
      </c>
      <c r="H20" s="15">
        <v>809.73</v>
      </c>
      <c r="I20" s="15">
        <v>788.69999999999993</v>
      </c>
      <c r="J20" s="15">
        <v>85.440000000000012</v>
      </c>
      <c r="K20" s="15">
        <v>78.87</v>
      </c>
      <c r="L20" s="15">
        <v>79.12</v>
      </c>
      <c r="M20" s="15">
        <v>53.08</v>
      </c>
      <c r="N20" s="15">
        <v>26.54</v>
      </c>
      <c r="O20" s="15">
        <v>6073.9899999999989</v>
      </c>
    </row>
    <row r="21" spans="1:15" x14ac:dyDescent="0.2">
      <c r="A21" s="13"/>
      <c r="B21" s="13" t="s">
        <v>120</v>
      </c>
      <c r="C21" s="15">
        <v>33.69</v>
      </c>
      <c r="D21" s="15">
        <v>33.69</v>
      </c>
      <c r="E21" s="15">
        <v>33.69</v>
      </c>
      <c r="F21" s="15">
        <v>33.69</v>
      </c>
      <c r="G21" s="15">
        <v>33.69</v>
      </c>
      <c r="H21" s="15">
        <v>6.7399999999999984</v>
      </c>
      <c r="I21" s="15">
        <v>0</v>
      </c>
      <c r="J21" s="15"/>
      <c r="K21" s="15"/>
      <c r="L21" s="15"/>
      <c r="M21" s="15"/>
      <c r="N21" s="15"/>
      <c r="O21" s="15">
        <v>175.19</v>
      </c>
    </row>
    <row r="22" spans="1:15" x14ac:dyDescent="0.2">
      <c r="A22" s="13"/>
      <c r="B22" s="13" t="s">
        <v>121</v>
      </c>
      <c r="C22" s="15"/>
      <c r="D22" s="15"/>
      <c r="E22" s="15">
        <v>41.03</v>
      </c>
      <c r="F22" s="15">
        <v>41.03</v>
      </c>
      <c r="G22" s="15">
        <v>41.03</v>
      </c>
      <c r="H22" s="15">
        <v>41.03</v>
      </c>
      <c r="I22" s="15">
        <v>41.03</v>
      </c>
      <c r="J22" s="15"/>
      <c r="K22" s="15"/>
      <c r="L22" s="15"/>
      <c r="M22" s="15"/>
      <c r="N22" s="15"/>
      <c r="O22" s="15">
        <v>205.15</v>
      </c>
    </row>
    <row r="23" spans="1:15" x14ac:dyDescent="0.2">
      <c r="A23" s="13"/>
      <c r="B23" s="13" t="s">
        <v>76</v>
      </c>
      <c r="C23" s="15">
        <v>1390.6499999999999</v>
      </c>
      <c r="D23" s="15">
        <v>1390.6399999999999</v>
      </c>
      <c r="E23" s="15">
        <v>1402.08</v>
      </c>
      <c r="F23" s="15">
        <v>1409.7</v>
      </c>
      <c r="G23" s="15">
        <v>1416.47</v>
      </c>
      <c r="H23" s="15">
        <v>1402.0799999999997</v>
      </c>
      <c r="I23" s="15">
        <v>1404.93</v>
      </c>
      <c r="J23" s="15">
        <v>323.85000000000002</v>
      </c>
      <c r="K23" s="15">
        <v>304.8</v>
      </c>
      <c r="L23" s="15">
        <v>305.60000000000002</v>
      </c>
      <c r="M23" s="15">
        <v>134.47</v>
      </c>
      <c r="N23" s="15">
        <v>211.31</v>
      </c>
      <c r="O23" s="15">
        <v>11096.579999999998</v>
      </c>
    </row>
    <row r="24" spans="1:15" x14ac:dyDescent="0.2">
      <c r="A24" s="13"/>
      <c r="B24" s="13" t="s">
        <v>2</v>
      </c>
      <c r="C24" s="15">
        <v>65551.58000000006</v>
      </c>
      <c r="D24" s="15">
        <v>65637.610000000146</v>
      </c>
      <c r="E24" s="15">
        <v>66319.780000000217</v>
      </c>
      <c r="F24" s="15">
        <v>66793.239999999991</v>
      </c>
      <c r="G24" s="15">
        <v>67411.849999999991</v>
      </c>
      <c r="H24" s="15">
        <v>67368.079999999944</v>
      </c>
      <c r="I24" s="15">
        <v>67370.089999999924</v>
      </c>
      <c r="J24" s="15">
        <v>68491.779999999722</v>
      </c>
      <c r="K24" s="15">
        <v>67478.61</v>
      </c>
      <c r="L24" s="15">
        <v>68509.090000000055</v>
      </c>
      <c r="M24" s="15">
        <v>69005.040000000081</v>
      </c>
      <c r="N24" s="15">
        <v>69010.499999999942</v>
      </c>
      <c r="O24" s="15">
        <v>808947.25</v>
      </c>
    </row>
    <row r="25" spans="1:15" x14ac:dyDescent="0.2">
      <c r="A25" s="13"/>
      <c r="B25" s="13" t="s">
        <v>3</v>
      </c>
      <c r="C25" s="15">
        <v>23493.349999999988</v>
      </c>
      <c r="D25" s="15">
        <v>23897.819999999992</v>
      </c>
      <c r="E25" s="15">
        <v>24227.449999999975</v>
      </c>
      <c r="F25" s="15">
        <v>24996.799999999985</v>
      </c>
      <c r="G25" s="15">
        <v>25811.11</v>
      </c>
      <c r="H25" s="15">
        <v>26423.409999999974</v>
      </c>
      <c r="I25" s="15">
        <v>26879.559999999994</v>
      </c>
      <c r="J25" s="15">
        <v>26746.389999999981</v>
      </c>
      <c r="K25" s="15">
        <v>26721.659999999982</v>
      </c>
      <c r="L25" s="15">
        <v>27230.529999999984</v>
      </c>
      <c r="M25" s="15">
        <v>27263.699999999983</v>
      </c>
      <c r="N25" s="15">
        <v>27520.669999999995</v>
      </c>
      <c r="O25" s="15">
        <v>311212.4499999999</v>
      </c>
    </row>
    <row r="26" spans="1:15" x14ac:dyDescent="0.2">
      <c r="A26" s="13"/>
      <c r="B26" s="13" t="s">
        <v>122</v>
      </c>
      <c r="C26" s="15">
        <v>16.52</v>
      </c>
      <c r="D26" s="15">
        <v>16.52</v>
      </c>
      <c r="E26" s="15">
        <v>16.52</v>
      </c>
      <c r="F26" s="15">
        <v>16.52</v>
      </c>
      <c r="G26" s="15">
        <v>16.52</v>
      </c>
      <c r="H26" s="15">
        <v>16.52</v>
      </c>
      <c r="I26" s="15">
        <v>16.52</v>
      </c>
      <c r="J26" s="15">
        <v>27.88</v>
      </c>
      <c r="K26" s="15">
        <v>27.88</v>
      </c>
      <c r="L26" s="15">
        <v>29.88</v>
      </c>
      <c r="M26" s="15">
        <v>27.88</v>
      </c>
      <c r="N26" s="15">
        <v>27.88</v>
      </c>
      <c r="O26" s="15">
        <v>257.03999999999996</v>
      </c>
    </row>
    <row r="27" spans="1:15" x14ac:dyDescent="0.2">
      <c r="A27" s="13"/>
      <c r="B27" s="13" t="s">
        <v>4</v>
      </c>
      <c r="C27" s="15">
        <v>374.00000000000006</v>
      </c>
      <c r="D27" s="15">
        <v>567.59999999999945</v>
      </c>
      <c r="E27" s="15">
        <v>633.59999999999957</v>
      </c>
      <c r="F27" s="15">
        <v>519.1999999999997</v>
      </c>
      <c r="G27" s="15">
        <v>571.99999999999943</v>
      </c>
      <c r="H27" s="15">
        <v>607.19999999999914</v>
      </c>
      <c r="I27" s="15">
        <v>497.1999999999997</v>
      </c>
      <c r="J27" s="15">
        <v>620.39999999999941</v>
      </c>
      <c r="K27" s="15">
        <v>532.39999999999952</v>
      </c>
      <c r="L27" s="15">
        <v>865.96000000000106</v>
      </c>
      <c r="M27" s="15">
        <v>528.3599999999999</v>
      </c>
      <c r="N27" s="15">
        <v>661.56000000000063</v>
      </c>
      <c r="O27" s="15">
        <v>6979.4799999999977</v>
      </c>
    </row>
    <row r="28" spans="1:15" x14ac:dyDescent="0.2">
      <c r="A28" s="13"/>
      <c r="B28" s="13" t="s">
        <v>5</v>
      </c>
      <c r="C28" s="15">
        <v>717.19999999999845</v>
      </c>
      <c r="D28" s="15">
        <v>589.599999999999</v>
      </c>
      <c r="E28" s="15">
        <v>967.99999999999761</v>
      </c>
      <c r="F28" s="15">
        <v>1055.9999999999977</v>
      </c>
      <c r="G28" s="15">
        <v>1011.999999999998</v>
      </c>
      <c r="H28" s="15">
        <v>673.19999999999891</v>
      </c>
      <c r="I28" s="15">
        <v>435.59999999999985</v>
      </c>
      <c r="J28" s="15">
        <v>642.59999999999923</v>
      </c>
      <c r="K28" s="15">
        <v>668.79999999999882</v>
      </c>
      <c r="L28" s="15">
        <v>1003.4400000000024</v>
      </c>
      <c r="M28" s="15">
        <v>426.2399999999999</v>
      </c>
      <c r="N28" s="15">
        <v>510.75999999999982</v>
      </c>
      <c r="O28" s="15">
        <v>8703.4399999999896</v>
      </c>
    </row>
    <row r="29" spans="1:15" x14ac:dyDescent="0.2">
      <c r="A29" s="13"/>
      <c r="B29" s="13" t="s">
        <v>77</v>
      </c>
      <c r="C29" s="15"/>
      <c r="D29" s="15">
        <v>300</v>
      </c>
      <c r="E29" s="15"/>
      <c r="F29" s="15">
        <v>300</v>
      </c>
      <c r="G29" s="15">
        <v>375</v>
      </c>
      <c r="H29" s="15">
        <v>600</v>
      </c>
      <c r="I29" s="15">
        <v>225</v>
      </c>
      <c r="J29" s="15">
        <v>150</v>
      </c>
      <c r="K29" s="15">
        <v>-75</v>
      </c>
      <c r="L29" s="15">
        <v>75</v>
      </c>
      <c r="M29" s="15">
        <v>225</v>
      </c>
      <c r="N29" s="15">
        <v>-300</v>
      </c>
      <c r="O29" s="15">
        <v>1875</v>
      </c>
    </row>
    <row r="30" spans="1:15" x14ac:dyDescent="0.2">
      <c r="A30" s="13"/>
      <c r="B30" s="13" t="s">
        <v>123</v>
      </c>
      <c r="C30" s="15">
        <v>333.47999999999996</v>
      </c>
      <c r="D30" s="15">
        <v>331.87</v>
      </c>
      <c r="E30" s="15">
        <v>337.48</v>
      </c>
      <c r="F30" s="15">
        <v>337.47999999999996</v>
      </c>
      <c r="G30" s="15">
        <v>325.46000000000004</v>
      </c>
      <c r="H30" s="15">
        <v>337.41</v>
      </c>
      <c r="I30" s="15">
        <v>309.15999999999997</v>
      </c>
      <c r="J30" s="15">
        <v>309.16000000000003</v>
      </c>
      <c r="K30" s="15">
        <v>309.16000000000003</v>
      </c>
      <c r="L30" s="15">
        <v>308.68</v>
      </c>
      <c r="M30" s="15">
        <v>306.47000000000003</v>
      </c>
      <c r="N30" s="15">
        <v>306.47000000000003</v>
      </c>
      <c r="O30" s="15">
        <v>3852.2799999999997</v>
      </c>
    </row>
    <row r="31" spans="1:15" x14ac:dyDescent="0.2">
      <c r="A31" s="13"/>
      <c r="B31" s="13" t="s">
        <v>37</v>
      </c>
      <c r="C31" s="15"/>
      <c r="D31" s="15"/>
      <c r="E31" s="15"/>
      <c r="F31" s="15"/>
      <c r="G31" s="15"/>
      <c r="H31" s="15"/>
      <c r="I31" s="15">
        <v>-9.1199999999999992</v>
      </c>
      <c r="J31" s="15"/>
      <c r="K31" s="15"/>
      <c r="L31" s="15"/>
      <c r="M31" s="15">
        <v>-4.5999999999999996</v>
      </c>
      <c r="N31" s="15"/>
      <c r="O31" s="15">
        <v>-13.719999999999999</v>
      </c>
    </row>
    <row r="32" spans="1:15" x14ac:dyDescent="0.2">
      <c r="A32" s="13"/>
      <c r="B32" s="13" t="s">
        <v>6</v>
      </c>
      <c r="C32" s="15"/>
      <c r="D32" s="15"/>
      <c r="E32" s="15"/>
      <c r="F32" s="15"/>
      <c r="G32" s="15"/>
      <c r="H32" s="15"/>
      <c r="I32" s="15"/>
      <c r="J32" s="15"/>
      <c r="K32" s="15">
        <v>606.08000000002107</v>
      </c>
      <c r="L32" s="15"/>
      <c r="M32" s="15"/>
      <c r="N32" s="15"/>
      <c r="O32" s="15">
        <v>606.08000000002107</v>
      </c>
    </row>
    <row r="33" spans="1:15" x14ac:dyDescent="0.2">
      <c r="A33" s="13"/>
      <c r="B33" s="33" t="s">
        <v>205</v>
      </c>
      <c r="C33" s="34">
        <v>30</v>
      </c>
      <c r="D33" s="34">
        <v>30</v>
      </c>
      <c r="E33" s="34">
        <v>33</v>
      </c>
      <c r="F33" s="34">
        <v>36</v>
      </c>
      <c r="G33" s="34">
        <v>36</v>
      </c>
      <c r="H33" s="34">
        <v>36</v>
      </c>
      <c r="I33" s="34">
        <v>40</v>
      </c>
      <c r="J33" s="34">
        <v>33</v>
      </c>
      <c r="K33" s="34">
        <v>43</v>
      </c>
      <c r="L33" s="34">
        <v>42</v>
      </c>
      <c r="M33" s="34">
        <v>45</v>
      </c>
      <c r="N33" s="34">
        <v>42</v>
      </c>
      <c r="O33" s="34">
        <v>446</v>
      </c>
    </row>
    <row r="34" spans="1:15" x14ac:dyDescent="0.2">
      <c r="A34" s="13"/>
      <c r="B34" s="13" t="s">
        <v>7</v>
      </c>
      <c r="C34" s="15">
        <v>111.24999999999999</v>
      </c>
      <c r="D34" s="15">
        <v>47.85</v>
      </c>
      <c r="E34" s="15">
        <v>47.85</v>
      </c>
      <c r="F34" s="15">
        <v>110.94999999999999</v>
      </c>
      <c r="G34" s="15">
        <v>63.35</v>
      </c>
      <c r="H34" s="15">
        <v>127.54999999999998</v>
      </c>
      <c r="I34" s="15">
        <v>144</v>
      </c>
      <c r="J34" s="15">
        <v>48</v>
      </c>
      <c r="K34" s="15">
        <v>160</v>
      </c>
      <c r="L34" s="15">
        <v>112</v>
      </c>
      <c r="M34" s="15">
        <v>139.69999999999999</v>
      </c>
      <c r="N34" s="15">
        <v>176</v>
      </c>
      <c r="O34" s="15">
        <v>1288.5</v>
      </c>
    </row>
    <row r="35" spans="1:15" x14ac:dyDescent="0.2">
      <c r="A35" s="13"/>
      <c r="B35" s="33" t="s">
        <v>8</v>
      </c>
      <c r="C35" s="34">
        <v>2451</v>
      </c>
      <c r="D35" s="34">
        <v>2922.0000000000014</v>
      </c>
      <c r="E35" s="34">
        <v>3148.2</v>
      </c>
      <c r="F35" s="34">
        <v>3225</v>
      </c>
      <c r="G35" s="34">
        <v>3379.2000000000003</v>
      </c>
      <c r="H35" s="34">
        <v>3393.6</v>
      </c>
      <c r="I35" s="34">
        <v>3146.3999999999987</v>
      </c>
      <c r="J35" s="34">
        <v>2781</v>
      </c>
      <c r="K35" s="34">
        <v>2436</v>
      </c>
      <c r="L35" s="34">
        <v>2263.1999999999998</v>
      </c>
      <c r="M35" s="34">
        <v>2190</v>
      </c>
      <c r="N35" s="34">
        <v>2193</v>
      </c>
      <c r="O35" s="34">
        <v>33528.6</v>
      </c>
    </row>
    <row r="36" spans="1:15" x14ac:dyDescent="0.2">
      <c r="A36" s="13" t="s">
        <v>206</v>
      </c>
      <c r="B36" s="13"/>
      <c r="C36" s="15">
        <v>139488.23000000004</v>
      </c>
      <c r="D36" s="15">
        <v>141118.77000000011</v>
      </c>
      <c r="E36" s="15">
        <v>142498.53000000017</v>
      </c>
      <c r="F36" s="15">
        <v>143829.28</v>
      </c>
      <c r="G36" s="15">
        <v>145122.99999999997</v>
      </c>
      <c r="H36" s="15">
        <v>145513.71999999994</v>
      </c>
      <c r="I36" s="15">
        <v>145027.5499999999</v>
      </c>
      <c r="J36" s="15">
        <v>144770.46999999965</v>
      </c>
      <c r="K36" s="15">
        <v>143557.13000000003</v>
      </c>
      <c r="L36" s="15">
        <v>144752.47000000006</v>
      </c>
      <c r="M36" s="15">
        <v>144199.27999999997</v>
      </c>
      <c r="N36" s="15">
        <v>144765.15999999989</v>
      </c>
      <c r="O36" s="15">
        <v>1724643.5899999996</v>
      </c>
    </row>
    <row r="37" spans="1:15" x14ac:dyDescent="0.2">
      <c r="A37" s="13">
        <v>4200</v>
      </c>
      <c r="B37" s="13"/>
      <c r="C37" s="15">
        <v>97817.819999999716</v>
      </c>
      <c r="D37" s="15">
        <v>98711.529999999781</v>
      </c>
      <c r="E37" s="15">
        <v>100988.57999999983</v>
      </c>
      <c r="F37" s="15">
        <v>102234.95999999988</v>
      </c>
      <c r="G37" s="15">
        <v>103774.32999999983</v>
      </c>
      <c r="H37" s="15">
        <v>103090.05999999991</v>
      </c>
      <c r="I37" s="15">
        <v>98186.179999999862</v>
      </c>
      <c r="J37" s="15">
        <v>97693.069999999789</v>
      </c>
      <c r="K37" s="15">
        <v>97983.08999999972</v>
      </c>
      <c r="L37" s="15">
        <v>96734.160000000964</v>
      </c>
      <c r="M37" s="15">
        <v>96120.470000000438</v>
      </c>
      <c r="N37" s="15">
        <v>96905.790000000401</v>
      </c>
      <c r="O37" s="15">
        <v>1190240.0400000003</v>
      </c>
    </row>
    <row r="38" spans="1:15" x14ac:dyDescent="0.2">
      <c r="A38" s="13">
        <v>4300</v>
      </c>
      <c r="B38" s="13"/>
      <c r="C38" s="15">
        <v>39755.270000000004</v>
      </c>
      <c r="D38" s="15">
        <v>38698.14</v>
      </c>
      <c r="E38" s="15">
        <v>39598.58</v>
      </c>
      <c r="F38" s="15">
        <v>38648.99</v>
      </c>
      <c r="G38" s="15">
        <v>43492.619999999995</v>
      </c>
      <c r="H38" s="15">
        <v>40372.749999999993</v>
      </c>
      <c r="I38" s="15">
        <v>37601.32</v>
      </c>
      <c r="J38" s="15">
        <v>38106.449999999997</v>
      </c>
      <c r="K38" s="15">
        <v>32710.95</v>
      </c>
      <c r="L38" s="15">
        <v>32894.78</v>
      </c>
      <c r="M38" s="15">
        <v>32441.52</v>
      </c>
      <c r="N38" s="15">
        <v>35180.329999999994</v>
      </c>
      <c r="O38" s="15">
        <v>449501.7</v>
      </c>
    </row>
    <row r="39" spans="1:15" x14ac:dyDescent="0.2">
      <c r="A39" s="13">
        <v>4400</v>
      </c>
      <c r="B39" s="13" t="s">
        <v>89</v>
      </c>
      <c r="C39" s="15">
        <v>-23.07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v>-23.07</v>
      </c>
    </row>
    <row r="40" spans="1:15" x14ac:dyDescent="0.2">
      <c r="A40" s="13"/>
      <c r="B40" s="13" t="s">
        <v>72</v>
      </c>
      <c r="C40" s="15">
        <v>6335.0199999999995</v>
      </c>
      <c r="D40" s="15">
        <v>6285.0099999999993</v>
      </c>
      <c r="E40" s="15">
        <v>8471</v>
      </c>
      <c r="F40" s="15">
        <v>7918.5700000000015</v>
      </c>
      <c r="G40" s="15">
        <v>4462.75</v>
      </c>
      <c r="H40" s="15">
        <v>4100.32</v>
      </c>
      <c r="I40" s="15">
        <v>5439.21</v>
      </c>
      <c r="J40" s="15">
        <v>5166.2100000000009</v>
      </c>
      <c r="K40" s="15">
        <v>4666.2700000000004</v>
      </c>
      <c r="L40" s="15">
        <v>4521.16</v>
      </c>
      <c r="M40" s="15">
        <v>4126.1900000000005</v>
      </c>
      <c r="N40" s="15">
        <v>3389.38</v>
      </c>
      <c r="O40" s="15">
        <v>64881.090000000004</v>
      </c>
    </row>
    <row r="41" spans="1:15" x14ac:dyDescent="0.2">
      <c r="A41" s="13"/>
      <c r="B41" s="13" t="s">
        <v>46</v>
      </c>
      <c r="C41" s="15">
        <v>10263.050000000001</v>
      </c>
      <c r="D41" s="15">
        <v>8367.5800000000054</v>
      </c>
      <c r="E41" s="15">
        <v>5573.01</v>
      </c>
      <c r="F41" s="15">
        <v>7491.49</v>
      </c>
      <c r="G41" s="15">
        <v>10538.460000000003</v>
      </c>
      <c r="H41" s="15">
        <v>10416.689999999993</v>
      </c>
      <c r="I41" s="15">
        <v>7619.86</v>
      </c>
      <c r="J41" s="15">
        <v>10692.05</v>
      </c>
      <c r="K41" s="15">
        <v>4101.3500000000004</v>
      </c>
      <c r="L41" s="15">
        <v>3992.5300000000011</v>
      </c>
      <c r="M41" s="15">
        <v>5649.6500000000015</v>
      </c>
      <c r="N41" s="15">
        <v>5046.4399999999996</v>
      </c>
      <c r="O41" s="15">
        <v>89752.16</v>
      </c>
    </row>
    <row r="42" spans="1:15" x14ac:dyDescent="0.2">
      <c r="A42" s="13"/>
      <c r="B42" s="13" t="s">
        <v>113</v>
      </c>
      <c r="C42" s="15"/>
      <c r="D42" s="15"/>
      <c r="E42" s="15"/>
      <c r="F42" s="15">
        <v>165.5</v>
      </c>
      <c r="G42" s="15"/>
      <c r="H42" s="15">
        <v>76.319999999999993</v>
      </c>
      <c r="I42" s="15"/>
      <c r="J42" s="15"/>
      <c r="K42" s="15"/>
      <c r="L42" s="15"/>
      <c r="M42" s="15"/>
      <c r="N42" s="15"/>
      <c r="O42" s="15">
        <v>241.82</v>
      </c>
    </row>
    <row r="43" spans="1:15" x14ac:dyDescent="0.2">
      <c r="A43" s="13"/>
      <c r="B43" s="13" t="s">
        <v>137</v>
      </c>
      <c r="C43" s="15"/>
      <c r="D43" s="15"/>
      <c r="E43" s="15"/>
      <c r="F43" s="15"/>
      <c r="G43" s="15"/>
      <c r="H43" s="15">
        <v>264.35000000000002</v>
      </c>
      <c r="I43" s="15"/>
      <c r="J43" s="15"/>
      <c r="K43" s="15"/>
      <c r="L43" s="15"/>
      <c r="M43" s="15">
        <v>-0.23</v>
      </c>
      <c r="N43" s="15"/>
      <c r="O43" s="15">
        <v>264.12</v>
      </c>
    </row>
    <row r="44" spans="1:15" x14ac:dyDescent="0.2">
      <c r="A44" s="13"/>
      <c r="B44" s="13" t="s">
        <v>47</v>
      </c>
      <c r="C44" s="15">
        <v>32389.660000000007</v>
      </c>
      <c r="D44" s="15">
        <v>30928.830000000031</v>
      </c>
      <c r="E44" s="15">
        <v>33676.970000000016</v>
      </c>
      <c r="F44" s="15">
        <v>31264.220000000012</v>
      </c>
      <c r="G44" s="15">
        <v>31905.030000000032</v>
      </c>
      <c r="H44" s="15">
        <v>31153.450000000023</v>
      </c>
      <c r="I44" s="15">
        <v>32675.919999999991</v>
      </c>
      <c r="J44" s="15">
        <v>30927.410000000022</v>
      </c>
      <c r="K44" s="15">
        <v>29902.590000000033</v>
      </c>
      <c r="L44" s="15">
        <v>28348.340000000007</v>
      </c>
      <c r="M44" s="15">
        <v>30682.889999999992</v>
      </c>
      <c r="N44" s="15">
        <v>33311.189999999988</v>
      </c>
      <c r="O44" s="15">
        <v>377166.50000000023</v>
      </c>
    </row>
    <row r="45" spans="1:15" x14ac:dyDescent="0.2">
      <c r="A45" s="13" t="s">
        <v>253</v>
      </c>
      <c r="B45" s="13"/>
      <c r="C45" s="15">
        <v>48964.66</v>
      </c>
      <c r="D45" s="15">
        <v>45581.420000000035</v>
      </c>
      <c r="E45" s="15">
        <v>47720.980000000018</v>
      </c>
      <c r="F45" s="15">
        <v>46839.780000000013</v>
      </c>
      <c r="G45" s="15">
        <v>46906.240000000034</v>
      </c>
      <c r="H45" s="15">
        <v>46011.130000000019</v>
      </c>
      <c r="I45" s="15">
        <v>45734.989999999991</v>
      </c>
      <c r="J45" s="15">
        <v>46785.67000000002</v>
      </c>
      <c r="K45" s="15">
        <v>38670.210000000036</v>
      </c>
      <c r="L45" s="15">
        <v>36862.030000000006</v>
      </c>
      <c r="M45" s="15">
        <v>40458.499999999993</v>
      </c>
      <c r="N45" s="15">
        <v>41747.009999999987</v>
      </c>
      <c r="O45" s="15">
        <v>532282.62000000023</v>
      </c>
    </row>
    <row r="46" spans="1:15" x14ac:dyDescent="0.2">
      <c r="A46" s="13">
        <v>4600</v>
      </c>
      <c r="B46" s="13"/>
      <c r="C46" s="15">
        <v>311.22999999999996</v>
      </c>
      <c r="D46" s="15">
        <v>279.23</v>
      </c>
      <c r="E46" s="15">
        <v>203.95</v>
      </c>
      <c r="F46" s="15">
        <v>211.32999999999998</v>
      </c>
      <c r="G46" s="15">
        <v>673.83000000000027</v>
      </c>
      <c r="H46" s="15">
        <v>363.29999999999995</v>
      </c>
      <c r="I46" s="15">
        <v>236.11999999999998</v>
      </c>
      <c r="J46" s="15">
        <v>235.88999999999996</v>
      </c>
      <c r="K46" s="15">
        <v>365.55999999999938</v>
      </c>
      <c r="L46" s="15">
        <v>186.57000000000028</v>
      </c>
      <c r="M46" s="15">
        <v>376.07000000000079</v>
      </c>
      <c r="N46" s="15">
        <v>365.9000000000014</v>
      </c>
      <c r="O46" s="15">
        <v>3808.9800000000018</v>
      </c>
    </row>
    <row r="47" spans="1:15" x14ac:dyDescent="0.2">
      <c r="A47" s="13" t="s">
        <v>202</v>
      </c>
      <c r="B47" s="13"/>
      <c r="C47" s="15">
        <v>326337.20999999979</v>
      </c>
      <c r="D47" s="15">
        <v>324389.08999999991</v>
      </c>
      <c r="E47" s="15">
        <v>331010.62000000005</v>
      </c>
      <c r="F47" s="15">
        <v>331764.33999999991</v>
      </c>
      <c r="G47" s="15">
        <v>339970.01999999984</v>
      </c>
      <c r="H47" s="15">
        <v>335350.95999999985</v>
      </c>
      <c r="I47" s="15">
        <v>326786.15999999974</v>
      </c>
      <c r="J47" s="15">
        <v>327591.54999999952</v>
      </c>
      <c r="K47" s="15">
        <v>313286.93999999977</v>
      </c>
      <c r="L47" s="15">
        <v>311430.01000000106</v>
      </c>
      <c r="M47" s="15">
        <v>313595.84000000049</v>
      </c>
      <c r="N47" s="15">
        <v>318964.19000000035</v>
      </c>
      <c r="O47" s="15">
        <v>3900476.93</v>
      </c>
    </row>
    <row r="48" spans="1:1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1: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1: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1: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1: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1: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1: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1: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1: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1: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1: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1: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1: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1: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1: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1: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1: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1:1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1:1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1:1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1:1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1:1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1:1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1:1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1:1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1:1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1:1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1:1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1:1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1:1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1:1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1:1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1:1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1:1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1:1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1:1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1:1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1:1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1:1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1:1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1:1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1:1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1:1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1:1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1:1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1:1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1:1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1:1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1:1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1:1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1:1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1:1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1:1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1:1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1:1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1:1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1:1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1:1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1:1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1:1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1:1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1:1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1:1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1:1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1:1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1:1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1:1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1:1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1:1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1:1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</row>
    <row r="274" spans="1:1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</row>
    <row r="275" spans="1:1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</row>
    <row r="276" spans="1:1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</row>
    <row r="277" spans="1:1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</row>
    <row r="278" spans="1:1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1:1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</row>
    <row r="280" spans="1:1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</row>
    <row r="281" spans="1:1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</row>
    <row r="282" spans="1:1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</row>
    <row r="283" spans="1:1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</row>
    <row r="284" spans="1:1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</row>
    <row r="285" spans="1:1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</row>
    <row r="286" spans="1:1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</row>
    <row r="287" spans="1:1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</row>
    <row r="288" spans="1:1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1:1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</row>
    <row r="290" spans="1:1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1:1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1:1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1:1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1:1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1:1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1:1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1:1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1:1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1:1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1:1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1:1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1:1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1:1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1:1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1:1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1:1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1:1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1:1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1:1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1:1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1:1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1:1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1:1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1:1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1:1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1:1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1:1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1:1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1:1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1:1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1:1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1:1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1:1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1:1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1:1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1:1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1:1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1:1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1:1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1:1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1:1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1:1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1:1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1:1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1:1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1:1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1:1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1:1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1:1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1:1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1:1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1:1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1:1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1:1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1:1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1:1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1:1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1:1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1:1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1:1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1:1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1:1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1:1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1:1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1:1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1:1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1:1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1:1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1:1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1:1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1:1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1:1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1:1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1:1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1:1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1:1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1:1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1:1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1:1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1:1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1:1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1:1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1:1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1:1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1:1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1:1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1:1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1:1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1:1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1:1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1:1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1:1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1:1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1:1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1:1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1:1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1:1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1:1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1:1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1:1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1:1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1:1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1:1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1:1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1:1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1:1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1:1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1:1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1:1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1:1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1:1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1:1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1:1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1:1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1:1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1:1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1:1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</row>
  </sheetData>
  <pageMargins left="0.7" right="0.7" top="0.75" bottom="0.75" header="0.3" footer="0.3"/>
  <pageSetup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0"/>
  <sheetViews>
    <sheetView zoomScale="90" zoomScaleNormal="90" workbookViewId="0"/>
  </sheetViews>
  <sheetFormatPr defaultRowHeight="12.75" x14ac:dyDescent="0.2"/>
  <cols>
    <col min="1" max="1" width="31.7109375" bestFit="1" customWidth="1"/>
    <col min="2" max="2" width="9.28515625" bestFit="1" customWidth="1"/>
    <col min="3" max="3" width="11.140625" bestFit="1" customWidth="1"/>
    <col min="4" max="4" width="10" bestFit="1" customWidth="1"/>
    <col min="5" max="5" width="11.140625" bestFit="1" customWidth="1"/>
    <col min="6" max="6" width="10.28515625" bestFit="1" customWidth="1"/>
    <col min="7" max="7" width="10" bestFit="1" customWidth="1"/>
    <col min="8" max="8" width="8.42578125" bestFit="1" customWidth="1"/>
    <col min="9" max="9" width="12.140625" bestFit="1" customWidth="1"/>
    <col min="10" max="10" width="12.140625" customWidth="1"/>
    <col min="11" max="11" width="10.28515625" bestFit="1" customWidth="1"/>
    <col min="12" max="12" width="10.85546875" customWidth="1"/>
    <col min="13" max="13" width="9.5703125" bestFit="1" customWidth="1"/>
    <col min="14" max="14" width="11.28515625" bestFit="1" customWidth="1"/>
    <col min="15" max="15" width="8.42578125" bestFit="1" customWidth="1"/>
    <col min="16" max="16" width="10" bestFit="1" customWidth="1"/>
    <col min="17" max="17" width="11.140625" bestFit="1" customWidth="1"/>
    <col min="18" max="18" width="9.7109375" bestFit="1" customWidth="1"/>
  </cols>
  <sheetData>
    <row r="2" spans="1:19" x14ac:dyDescent="0.2">
      <c r="G2" s="1"/>
      <c r="H2" s="1"/>
      <c r="I2" s="1"/>
      <c r="J2" s="1"/>
      <c r="K2" s="1"/>
      <c r="L2" s="1"/>
      <c r="M2" s="1"/>
    </row>
    <row r="3" spans="1:19" x14ac:dyDescent="0.2">
      <c r="G3" s="1"/>
      <c r="H3" s="1"/>
      <c r="I3" s="1"/>
      <c r="J3" s="1"/>
      <c r="K3" s="1"/>
      <c r="L3" s="1"/>
      <c r="M3" s="1"/>
    </row>
    <row r="4" spans="1:19" x14ac:dyDescent="0.2">
      <c r="G4" s="1"/>
      <c r="H4" s="1"/>
      <c r="I4" s="1"/>
      <c r="J4" s="1"/>
      <c r="K4" s="1"/>
      <c r="L4" s="1"/>
      <c r="M4" s="1"/>
    </row>
    <row r="5" spans="1:19" x14ac:dyDescent="0.2">
      <c r="G5" s="1"/>
      <c r="H5" s="1"/>
      <c r="I5" s="1"/>
      <c r="J5" s="1"/>
      <c r="K5" s="78" t="s">
        <v>235</v>
      </c>
      <c r="L5" s="1"/>
      <c r="M5" s="1"/>
      <c r="N5" s="183" t="s">
        <v>740</v>
      </c>
      <c r="O5" s="180"/>
    </row>
    <row r="6" spans="1:19" x14ac:dyDescent="0.2">
      <c r="B6" s="64" t="s">
        <v>272</v>
      </c>
      <c r="C6" s="64" t="s">
        <v>272</v>
      </c>
      <c r="D6" s="64" t="s">
        <v>271</v>
      </c>
      <c r="E6" s="64" t="s">
        <v>229</v>
      </c>
      <c r="F6" s="4" t="s">
        <v>229</v>
      </c>
      <c r="G6" s="72" t="s">
        <v>299</v>
      </c>
      <c r="H6" s="72" t="s">
        <v>300</v>
      </c>
      <c r="I6" s="72" t="s">
        <v>301</v>
      </c>
      <c r="J6" s="72" t="s">
        <v>302</v>
      </c>
      <c r="K6" s="77" t="s">
        <v>309</v>
      </c>
      <c r="L6" s="179" t="s">
        <v>235</v>
      </c>
      <c r="M6" s="179" t="s">
        <v>738</v>
      </c>
      <c r="N6" s="179" t="s">
        <v>739</v>
      </c>
      <c r="O6" s="179" t="s">
        <v>740</v>
      </c>
      <c r="P6" s="179" t="s">
        <v>740</v>
      </c>
      <c r="Q6" s="179" t="s">
        <v>233</v>
      </c>
      <c r="R6" s="179" t="s">
        <v>233</v>
      </c>
    </row>
    <row r="7" spans="1:19" ht="13.5" thickBot="1" x14ac:dyDescent="0.25">
      <c r="A7" s="67" t="s">
        <v>139</v>
      </c>
      <c r="B7" s="42" t="s">
        <v>141</v>
      </c>
      <c r="C7" s="42" t="s">
        <v>177</v>
      </c>
      <c r="D7" s="42" t="s">
        <v>140</v>
      </c>
      <c r="E7" s="42" t="s">
        <v>177</v>
      </c>
      <c r="F7" s="42" t="s">
        <v>298</v>
      </c>
      <c r="G7" s="42" t="s">
        <v>303</v>
      </c>
      <c r="H7" s="73" t="s">
        <v>304</v>
      </c>
      <c r="I7" s="42" t="s">
        <v>305</v>
      </c>
      <c r="J7" s="42" t="s">
        <v>305</v>
      </c>
      <c r="K7" s="79">
        <f>+Disposal!N16/2000</f>
        <v>5.4204999999999996E-2</v>
      </c>
      <c r="L7" s="179" t="s">
        <v>676</v>
      </c>
      <c r="M7" s="179" t="s">
        <v>676</v>
      </c>
      <c r="N7" s="179" t="s">
        <v>676</v>
      </c>
      <c r="O7" s="179" t="s">
        <v>741</v>
      </c>
      <c r="P7" s="179" t="s">
        <v>140</v>
      </c>
      <c r="Q7" s="179" t="s">
        <v>177</v>
      </c>
      <c r="R7" s="179" t="s">
        <v>240</v>
      </c>
    </row>
    <row r="8" spans="1:19" ht="14.25" x14ac:dyDescent="0.2">
      <c r="A8" s="65" t="s">
        <v>273</v>
      </c>
      <c r="B8" s="69"/>
      <c r="C8" s="69"/>
      <c r="D8" s="68"/>
      <c r="E8" s="1"/>
      <c r="F8" s="1"/>
    </row>
    <row r="9" spans="1:19" x14ac:dyDescent="0.2">
      <c r="A9" s="39" t="s">
        <v>76</v>
      </c>
      <c r="B9" s="36">
        <v>582.30446194225703</v>
      </c>
      <c r="C9" s="36">
        <v>11096.580000000007</v>
      </c>
      <c r="D9" s="1">
        <v>19.21</v>
      </c>
      <c r="E9" s="36">
        <f>+D9*B9</f>
        <v>11186.068713910758</v>
      </c>
      <c r="F9" s="36">
        <f>+E9-C9</f>
        <v>89.488713910750448</v>
      </c>
      <c r="G9" s="36">
        <v>34</v>
      </c>
      <c r="H9" s="1">
        <f>13/3</f>
        <v>4.333333333333333</v>
      </c>
      <c r="I9" s="36">
        <f>+H9*G9*B9</f>
        <v>85792.857392825856</v>
      </c>
      <c r="J9" s="36">
        <f>+I9*$I$179</f>
        <v>62155.396703629835</v>
      </c>
      <c r="K9" s="37">
        <f>+J9*$K$7</f>
        <v>3369.1332783202552</v>
      </c>
      <c r="L9" s="1">
        <f>+K9/B9</f>
        <v>5.785862033553073</v>
      </c>
      <c r="M9" s="1">
        <f>+D9-L9</f>
        <v>13.424137966446928</v>
      </c>
      <c r="N9" s="1">
        <f>+M9*1.14</f>
        <v>15.303517281749496</v>
      </c>
      <c r="O9" s="1"/>
      <c r="P9" s="75">
        <f>ROUND(+N9+L9,2)</f>
        <v>21.09</v>
      </c>
      <c r="Q9" s="37">
        <f>+P9*B9</f>
        <v>12280.8011023622</v>
      </c>
      <c r="R9" s="37">
        <f>+Q9-E9</f>
        <v>1094.7323884514426</v>
      </c>
      <c r="S9" s="171">
        <f>+R9/E9</f>
        <v>9.7865694950546533E-2</v>
      </c>
    </row>
    <row r="10" spans="1:19" x14ac:dyDescent="0.2">
      <c r="A10" s="39" t="s">
        <v>75</v>
      </c>
      <c r="B10" s="36">
        <v>231</v>
      </c>
      <c r="C10" s="36">
        <v>6073.989999999998</v>
      </c>
      <c r="D10" s="1">
        <v>26.54</v>
      </c>
      <c r="E10" s="36">
        <f t="shared" ref="E10:E25" si="0">+D10*B10</f>
        <v>6130.74</v>
      </c>
      <c r="F10" s="36">
        <f t="shared" ref="F10:F26" si="1">+E10-C10</f>
        <v>56.750000000001819</v>
      </c>
      <c r="G10" s="36">
        <v>51</v>
      </c>
      <c r="H10" s="1">
        <f>13/3</f>
        <v>4.333333333333333</v>
      </c>
      <c r="I10" s="36">
        <f t="shared" ref="I10:I25" si="2">+H10*G10*B10</f>
        <v>51050.999999999993</v>
      </c>
      <c r="J10" s="36">
        <f t="shared" ref="J10:J25" si="3">+I10*$I$179</f>
        <v>36985.539980188907</v>
      </c>
      <c r="K10" s="37">
        <f t="shared" ref="K10:K25" si="4">+J10*$K$7</f>
        <v>2004.8011946261395</v>
      </c>
      <c r="L10" s="1">
        <f t="shared" ref="L10:L25" si="5">+K10/B10</f>
        <v>8.6787930503296078</v>
      </c>
      <c r="M10" s="1">
        <f t="shared" ref="M10:M25" si="6">+D10-L10</f>
        <v>17.86120694967039</v>
      </c>
      <c r="N10" s="1">
        <f t="shared" ref="N10:N25" si="7">+M10*1.14</f>
        <v>20.361775922624243</v>
      </c>
      <c r="O10" s="1"/>
      <c r="P10" s="75">
        <f t="shared" ref="P10:P24" si="8">ROUND(+N10+L10,2)</f>
        <v>29.04</v>
      </c>
      <c r="Q10" s="37">
        <f t="shared" ref="Q10:Q25" si="9">+P10*B10</f>
        <v>6708.24</v>
      </c>
      <c r="R10" s="37">
        <f t="shared" ref="R10:R25" si="10">+Q10-E10</f>
        <v>577.5</v>
      </c>
      <c r="S10" s="171">
        <f t="shared" ref="S10:S26" si="11">+R10/E10</f>
        <v>9.4197437829691033E-2</v>
      </c>
    </row>
    <row r="11" spans="1:19" x14ac:dyDescent="0.2">
      <c r="A11" s="39" t="s">
        <v>120</v>
      </c>
      <c r="B11" s="36">
        <v>5.200059364796676</v>
      </c>
      <c r="C11" s="36">
        <v>175.19</v>
      </c>
      <c r="D11" s="1">
        <v>34.06</v>
      </c>
      <c r="E11" s="36">
        <f t="shared" si="0"/>
        <v>177.1140219649748</v>
      </c>
      <c r="F11" s="36">
        <f t="shared" si="1"/>
        <v>1.9240219649747985</v>
      </c>
      <c r="G11" s="36">
        <v>77</v>
      </c>
      <c r="H11" s="1">
        <f>13/3</f>
        <v>4.333333333333333</v>
      </c>
      <c r="I11" s="36">
        <f t="shared" si="2"/>
        <v>1735.0864747204907</v>
      </c>
      <c r="J11" s="36">
        <f t="shared" si="3"/>
        <v>1257.0392387976681</v>
      </c>
      <c r="K11" s="37">
        <f t="shared" si="4"/>
        <v>68.1378119390276</v>
      </c>
      <c r="L11" s="1">
        <f t="shared" si="5"/>
        <v>13.103275781870197</v>
      </c>
      <c r="M11" s="1">
        <f t="shared" si="6"/>
        <v>20.956724218129807</v>
      </c>
      <c r="N11" s="1">
        <f t="shared" si="7"/>
        <v>23.890665608667977</v>
      </c>
      <c r="O11" s="1"/>
      <c r="P11" s="75">
        <f t="shared" si="8"/>
        <v>36.99</v>
      </c>
      <c r="Q11" s="37">
        <f t="shared" si="9"/>
        <v>192.35019590382905</v>
      </c>
      <c r="R11" s="37">
        <f t="shared" si="10"/>
        <v>15.23617393885425</v>
      </c>
      <c r="S11" s="171">
        <f t="shared" si="11"/>
        <v>8.6024662360540155E-2</v>
      </c>
    </row>
    <row r="12" spans="1:19" x14ac:dyDescent="0.2">
      <c r="A12" s="39" t="s">
        <v>121</v>
      </c>
      <c r="B12" s="36">
        <v>5</v>
      </c>
      <c r="C12" s="36">
        <v>205.15</v>
      </c>
      <c r="D12" s="1">
        <v>41.5</v>
      </c>
      <c r="E12" s="36">
        <f t="shared" si="0"/>
        <v>207.5</v>
      </c>
      <c r="F12" s="36">
        <f t="shared" si="1"/>
        <v>2.3499999999999943</v>
      </c>
      <c r="G12" s="36">
        <v>97</v>
      </c>
      <c r="H12" s="1">
        <f>13/3</f>
        <v>4.333333333333333</v>
      </c>
      <c r="I12" s="36">
        <f t="shared" si="2"/>
        <v>2101.6666666666665</v>
      </c>
      <c r="J12" s="36">
        <f t="shared" si="3"/>
        <v>1522.6200569044752</v>
      </c>
      <c r="K12" s="37">
        <f t="shared" si="4"/>
        <v>82.533620184507072</v>
      </c>
      <c r="L12" s="1">
        <f t="shared" si="5"/>
        <v>16.506724036901414</v>
      </c>
      <c r="M12" s="1">
        <f t="shared" si="6"/>
        <v>24.993275963098586</v>
      </c>
      <c r="N12" s="1">
        <f t="shared" si="7"/>
        <v>28.492334597932388</v>
      </c>
      <c r="O12" s="1"/>
      <c r="P12" s="75">
        <f t="shared" si="8"/>
        <v>45</v>
      </c>
      <c r="Q12" s="37">
        <f t="shared" si="9"/>
        <v>225</v>
      </c>
      <c r="R12" s="37">
        <f t="shared" si="10"/>
        <v>17.5</v>
      </c>
      <c r="S12" s="171">
        <f t="shared" si="11"/>
        <v>8.4337349397590355E-2</v>
      </c>
    </row>
    <row r="13" spans="1:19" x14ac:dyDescent="0.2">
      <c r="A13" s="39" t="s">
        <v>0</v>
      </c>
      <c r="B13" s="36">
        <v>570.25337805619961</v>
      </c>
      <c r="C13" s="36">
        <v>8305.850000000004</v>
      </c>
      <c r="D13" s="1">
        <v>14.63</v>
      </c>
      <c r="E13" s="36">
        <f>+D13*B13</f>
        <v>8342.8069209622008</v>
      </c>
      <c r="F13" s="36">
        <f>+E13-C13</f>
        <v>36.956920962196818</v>
      </c>
      <c r="G13" s="36">
        <v>34</v>
      </c>
      <c r="H13" s="1">
        <f>+H12/2</f>
        <v>2.1666666666666665</v>
      </c>
      <c r="I13" s="36">
        <f t="shared" si="2"/>
        <v>42008.665516806701</v>
      </c>
      <c r="J13" s="36">
        <f t="shared" si="3"/>
        <v>30434.529744495459</v>
      </c>
      <c r="K13" s="37">
        <f t="shared" si="4"/>
        <v>1649.7036848003763</v>
      </c>
      <c r="L13" s="1">
        <f t="shared" si="5"/>
        <v>2.8929310167765365</v>
      </c>
      <c r="M13" s="1">
        <f t="shared" si="6"/>
        <v>11.737068983223464</v>
      </c>
      <c r="N13" s="1">
        <f t="shared" si="7"/>
        <v>13.380258640874748</v>
      </c>
      <c r="O13" s="1"/>
      <c r="P13" s="75">
        <f t="shared" si="8"/>
        <v>16.27</v>
      </c>
      <c r="Q13" s="37">
        <f t="shared" si="9"/>
        <v>9278.0224609743673</v>
      </c>
      <c r="R13" s="37">
        <f t="shared" si="10"/>
        <v>935.21554001216646</v>
      </c>
      <c r="S13" s="171">
        <f t="shared" si="11"/>
        <v>0.11209842788790146</v>
      </c>
    </row>
    <row r="14" spans="1:19" x14ac:dyDescent="0.2">
      <c r="A14" s="39" t="s">
        <v>74</v>
      </c>
      <c r="B14" s="36">
        <v>196</v>
      </c>
      <c r="C14" s="36">
        <v>2441.73</v>
      </c>
      <c r="D14" s="1">
        <v>12.49</v>
      </c>
      <c r="E14" s="36">
        <f>+D14*B14</f>
        <v>2448.04</v>
      </c>
      <c r="F14" s="36">
        <f>+E14-C14</f>
        <v>6.3099999999999454</v>
      </c>
      <c r="G14" s="36">
        <v>34</v>
      </c>
      <c r="H14" s="1">
        <v>1</v>
      </c>
      <c r="I14" s="36">
        <f t="shared" si="2"/>
        <v>6664</v>
      </c>
      <c r="J14" s="36">
        <f t="shared" si="3"/>
        <v>4827.9492748032153</v>
      </c>
      <c r="K14" s="37">
        <f t="shared" si="4"/>
        <v>261.69899044070826</v>
      </c>
      <c r="L14" s="1">
        <f t="shared" si="5"/>
        <v>1.3351989308199401</v>
      </c>
      <c r="M14" s="1">
        <f t="shared" si="6"/>
        <v>11.15480106918006</v>
      </c>
      <c r="N14" s="1">
        <f t="shared" si="7"/>
        <v>12.716473218865268</v>
      </c>
      <c r="O14" s="1"/>
      <c r="P14" s="75">
        <f t="shared" si="8"/>
        <v>14.05</v>
      </c>
      <c r="Q14" s="37">
        <f t="shared" si="9"/>
        <v>2753.8</v>
      </c>
      <c r="R14" s="37">
        <f t="shared" si="10"/>
        <v>305.76000000000022</v>
      </c>
      <c r="S14" s="171">
        <f t="shared" si="11"/>
        <v>0.12489991993594884</v>
      </c>
    </row>
    <row r="15" spans="1:19" x14ac:dyDescent="0.2">
      <c r="A15" s="39" t="s">
        <v>1</v>
      </c>
      <c r="B15" s="36">
        <v>25763.122636570384</v>
      </c>
      <c r="C15" s="36">
        <v>518662.69999999937</v>
      </c>
      <c r="D15" s="1">
        <v>20.260000000000002</v>
      </c>
      <c r="E15" s="36">
        <f>+D15*B15</f>
        <v>521960.86461691605</v>
      </c>
      <c r="F15" s="36">
        <f>+E15-C15</f>
        <v>3298.1646169166779</v>
      </c>
      <c r="G15" s="36">
        <v>34</v>
      </c>
      <c r="H15" s="1">
        <f>13/3</f>
        <v>4.333333333333333</v>
      </c>
      <c r="I15" s="36">
        <f t="shared" si="2"/>
        <v>3795766.7351213694</v>
      </c>
      <c r="J15" s="36">
        <f t="shared" si="3"/>
        <v>2749965.3745725364</v>
      </c>
      <c r="K15" s="37">
        <f t="shared" si="4"/>
        <v>149061.87312870432</v>
      </c>
      <c r="L15" s="1">
        <f t="shared" si="5"/>
        <v>5.7858620335530722</v>
      </c>
      <c r="M15" s="1">
        <f t="shared" si="6"/>
        <v>14.474137966446929</v>
      </c>
      <c r="N15" s="1">
        <f t="shared" si="7"/>
        <v>16.500517281749499</v>
      </c>
      <c r="O15" s="1"/>
      <c r="P15" s="75">
        <f t="shared" si="8"/>
        <v>22.29</v>
      </c>
      <c r="Q15" s="37">
        <f t="shared" si="9"/>
        <v>574260.00356915384</v>
      </c>
      <c r="R15" s="37">
        <f t="shared" si="10"/>
        <v>52299.138952237787</v>
      </c>
      <c r="S15" s="171">
        <f t="shared" si="11"/>
        <v>0.10019743336623871</v>
      </c>
    </row>
    <row r="16" spans="1:19" x14ac:dyDescent="0.2">
      <c r="A16" s="39" t="s">
        <v>2</v>
      </c>
      <c r="B16" s="36">
        <v>29589.721033824895</v>
      </c>
      <c r="C16" s="36">
        <v>808947.25000000047</v>
      </c>
      <c r="D16" s="1">
        <v>27.52</v>
      </c>
      <c r="E16" s="36">
        <f t="shared" si="0"/>
        <v>814309.12285086105</v>
      </c>
      <c r="F16" s="36">
        <f t="shared" si="1"/>
        <v>5361.8728508605855</v>
      </c>
      <c r="G16" s="36">
        <v>47</v>
      </c>
      <c r="H16" s="1">
        <f>13/3</f>
        <v>4.333333333333333</v>
      </c>
      <c r="I16" s="36">
        <f t="shared" si="2"/>
        <v>6026439.8505556704</v>
      </c>
      <c r="J16" s="36">
        <f t="shared" si="3"/>
        <v>4366048.3052424137</v>
      </c>
      <c r="K16" s="37">
        <f t="shared" si="4"/>
        <v>236661.64838566503</v>
      </c>
      <c r="L16" s="1">
        <f t="shared" si="5"/>
        <v>7.9981033993233668</v>
      </c>
      <c r="M16" s="1">
        <f t="shared" si="6"/>
        <v>19.521896600676634</v>
      </c>
      <c r="N16" s="1">
        <f t="shared" si="7"/>
        <v>22.25496212477136</v>
      </c>
      <c r="O16" s="1"/>
      <c r="P16" s="75">
        <f t="shared" si="8"/>
        <v>30.25</v>
      </c>
      <c r="Q16" s="37">
        <f t="shared" si="9"/>
        <v>895089.06127320311</v>
      </c>
      <c r="R16" s="37">
        <f t="shared" si="10"/>
        <v>80779.938422342064</v>
      </c>
      <c r="S16" s="171">
        <f t="shared" si="11"/>
        <v>9.9200581395348972E-2</v>
      </c>
    </row>
    <row r="17" spans="1:19" x14ac:dyDescent="0.2">
      <c r="A17" s="39" t="s">
        <v>3</v>
      </c>
      <c r="B17" s="36">
        <v>8952.2689472506736</v>
      </c>
      <c r="C17" s="36">
        <v>311212.45000000176</v>
      </c>
      <c r="D17" s="1">
        <v>35.020000000000003</v>
      </c>
      <c r="E17" s="36">
        <f t="shared" si="0"/>
        <v>313508.45853271859</v>
      </c>
      <c r="F17" s="36">
        <f t="shared" si="1"/>
        <v>2296.0085327168345</v>
      </c>
      <c r="G17" s="36">
        <v>68</v>
      </c>
      <c r="H17" s="1">
        <f>13/3</f>
        <v>4.333333333333333</v>
      </c>
      <c r="I17" s="36">
        <f t="shared" si="2"/>
        <v>2637935.2497898648</v>
      </c>
      <c r="J17" s="36">
        <f t="shared" si="3"/>
        <v>1911137.0912666291</v>
      </c>
      <c r="K17" s="37">
        <f t="shared" si="4"/>
        <v>103593.18603210762</v>
      </c>
      <c r="L17" s="1">
        <f t="shared" si="5"/>
        <v>11.571724067106146</v>
      </c>
      <c r="M17" s="1">
        <f t="shared" si="6"/>
        <v>23.448275932893857</v>
      </c>
      <c r="N17" s="1">
        <f t="shared" si="7"/>
        <v>26.731034563498994</v>
      </c>
      <c r="O17" s="1"/>
      <c r="P17" s="75">
        <f t="shared" si="8"/>
        <v>38.299999999999997</v>
      </c>
      <c r="Q17" s="37">
        <f t="shared" si="9"/>
        <v>342871.90067970078</v>
      </c>
      <c r="R17" s="37">
        <f t="shared" si="10"/>
        <v>29363.442146982183</v>
      </c>
      <c r="S17" s="171">
        <f t="shared" si="11"/>
        <v>9.3660765276984498E-2</v>
      </c>
    </row>
    <row r="18" spans="1:19" x14ac:dyDescent="0.2">
      <c r="A18" s="39" t="s">
        <v>122</v>
      </c>
      <c r="B18" s="36">
        <v>514.08000000000004</v>
      </c>
      <c r="C18" s="36">
        <v>257.04000000000002</v>
      </c>
      <c r="D18" s="1">
        <v>0.5</v>
      </c>
      <c r="E18" s="36">
        <f t="shared" si="0"/>
        <v>257.04000000000002</v>
      </c>
      <c r="F18" s="36">
        <f t="shared" si="1"/>
        <v>0</v>
      </c>
      <c r="H18" s="1"/>
      <c r="I18" s="36">
        <f t="shared" si="2"/>
        <v>0</v>
      </c>
      <c r="J18" s="36">
        <f t="shared" si="3"/>
        <v>0</v>
      </c>
      <c r="K18" s="37">
        <f t="shared" si="4"/>
        <v>0</v>
      </c>
      <c r="L18" s="1">
        <f t="shared" si="5"/>
        <v>0</v>
      </c>
      <c r="M18" s="1">
        <f t="shared" si="6"/>
        <v>0.5</v>
      </c>
      <c r="N18" s="1">
        <f t="shared" si="7"/>
        <v>0.56999999999999995</v>
      </c>
      <c r="O18" s="1"/>
      <c r="P18" s="75">
        <f t="shared" si="8"/>
        <v>0.56999999999999995</v>
      </c>
      <c r="Q18" s="37">
        <f t="shared" si="9"/>
        <v>293.0256</v>
      </c>
      <c r="R18" s="37">
        <f t="shared" si="10"/>
        <v>35.985599999999977</v>
      </c>
      <c r="S18" s="171">
        <f t="shared" si="11"/>
        <v>0.1399999999999999</v>
      </c>
    </row>
    <row r="19" spans="1:19" x14ac:dyDescent="0.2">
      <c r="A19" s="39" t="s">
        <v>4</v>
      </c>
      <c r="B19" s="36">
        <v>1582</v>
      </c>
      <c r="C19" s="36">
        <v>6979.4799999999686</v>
      </c>
      <c r="D19" s="1">
        <v>4.4400000000000004</v>
      </c>
      <c r="E19" s="36">
        <f t="shared" si="0"/>
        <v>7024.0800000000008</v>
      </c>
      <c r="F19" s="36">
        <f t="shared" si="1"/>
        <v>44.600000000032196</v>
      </c>
      <c r="G19" s="36">
        <v>34</v>
      </c>
      <c r="H19" s="1">
        <v>1</v>
      </c>
      <c r="I19" s="36">
        <f t="shared" si="2"/>
        <v>53788</v>
      </c>
      <c r="J19" s="36">
        <f t="shared" si="3"/>
        <v>38968.447718054522</v>
      </c>
      <c r="K19" s="37">
        <f t="shared" si="4"/>
        <v>2112.2847085571452</v>
      </c>
      <c r="L19" s="1">
        <f t="shared" si="5"/>
        <v>1.3351989308199401</v>
      </c>
      <c r="M19" s="1">
        <f t="shared" si="6"/>
        <v>3.10480106918006</v>
      </c>
      <c r="N19" s="1">
        <f t="shared" si="7"/>
        <v>3.5394732188652682</v>
      </c>
      <c r="O19" s="1"/>
      <c r="P19" s="75">
        <f t="shared" si="8"/>
        <v>4.87</v>
      </c>
      <c r="Q19" s="37">
        <f t="shared" si="9"/>
        <v>7704.34</v>
      </c>
      <c r="R19" s="37">
        <f t="shared" si="10"/>
        <v>680.25999999999931</v>
      </c>
      <c r="S19" s="171">
        <f t="shared" si="11"/>
        <v>9.6846846846846732E-2</v>
      </c>
    </row>
    <row r="20" spans="1:19" x14ac:dyDescent="0.2">
      <c r="A20" s="39" t="s">
        <v>5</v>
      </c>
      <c r="B20" s="36">
        <v>1974.0454545454545</v>
      </c>
      <c r="C20" s="36">
        <v>8703.439999999915</v>
      </c>
      <c r="D20" s="1">
        <v>4.4400000000000004</v>
      </c>
      <c r="E20" s="36">
        <f t="shared" si="0"/>
        <v>8764.7618181818179</v>
      </c>
      <c r="F20" s="36">
        <f t="shared" si="1"/>
        <v>61.321818181902927</v>
      </c>
      <c r="G20" s="36">
        <v>34</v>
      </c>
      <c r="H20" s="1">
        <v>1</v>
      </c>
      <c r="I20" s="36">
        <f t="shared" si="2"/>
        <v>67117.545454545456</v>
      </c>
      <c r="J20" s="36">
        <f t="shared" si="3"/>
        <v>48625.465921945462</v>
      </c>
      <c r="K20" s="37">
        <f t="shared" si="4"/>
        <v>2635.7433802990536</v>
      </c>
      <c r="L20" s="1">
        <f t="shared" si="5"/>
        <v>1.3351989308199401</v>
      </c>
      <c r="M20" s="1">
        <f t="shared" si="6"/>
        <v>3.10480106918006</v>
      </c>
      <c r="N20" s="1">
        <f t="shared" si="7"/>
        <v>3.5394732188652682</v>
      </c>
      <c r="O20" s="1"/>
      <c r="P20" s="75">
        <f t="shared" si="8"/>
        <v>4.87</v>
      </c>
      <c r="Q20" s="37">
        <f t="shared" si="9"/>
        <v>9613.6013636363641</v>
      </c>
      <c r="R20" s="37">
        <f t="shared" si="10"/>
        <v>848.83954545454617</v>
      </c>
      <c r="S20" s="171">
        <f t="shared" si="11"/>
        <v>9.6846846846846926E-2</v>
      </c>
    </row>
    <row r="21" spans="1:19" x14ac:dyDescent="0.2">
      <c r="A21" s="39" t="s">
        <v>77</v>
      </c>
      <c r="B21" s="36">
        <v>25</v>
      </c>
      <c r="C21" s="36">
        <v>1875</v>
      </c>
      <c r="D21" s="1">
        <v>75</v>
      </c>
      <c r="E21" s="36">
        <f t="shared" si="0"/>
        <v>1875</v>
      </c>
      <c r="F21" s="36">
        <f t="shared" si="1"/>
        <v>0</v>
      </c>
      <c r="H21" s="1"/>
      <c r="I21" s="36">
        <f t="shared" si="2"/>
        <v>0</v>
      </c>
      <c r="J21" s="36">
        <f t="shared" si="3"/>
        <v>0</v>
      </c>
      <c r="K21" s="37">
        <f t="shared" si="4"/>
        <v>0</v>
      </c>
      <c r="L21" s="1">
        <f t="shared" si="5"/>
        <v>0</v>
      </c>
      <c r="M21" s="1">
        <f t="shared" si="6"/>
        <v>75</v>
      </c>
      <c r="N21" s="1">
        <f t="shared" si="7"/>
        <v>85.499999999999986</v>
      </c>
      <c r="O21" s="1"/>
      <c r="P21" s="75">
        <v>80</v>
      </c>
      <c r="Q21" s="37">
        <f t="shared" si="9"/>
        <v>2000</v>
      </c>
      <c r="R21" s="37">
        <f t="shared" si="10"/>
        <v>125</v>
      </c>
      <c r="S21" s="171">
        <f t="shared" si="11"/>
        <v>6.6666666666666666E-2</v>
      </c>
    </row>
    <row r="22" spans="1:19" x14ac:dyDescent="0.2">
      <c r="A22" s="39" t="s">
        <v>123</v>
      </c>
      <c r="B22" s="36">
        <v>236.79509202453991</v>
      </c>
      <c r="C22" s="36">
        <v>3852.2800000000016</v>
      </c>
      <c r="D22" s="1">
        <v>16.13</v>
      </c>
      <c r="E22" s="36">
        <f t="shared" si="0"/>
        <v>3819.5048343558287</v>
      </c>
      <c r="F22" s="36">
        <f t="shared" si="1"/>
        <v>-32.77516564417283</v>
      </c>
      <c r="G22" s="36">
        <v>20</v>
      </c>
      <c r="H22" s="1">
        <f>13/3</f>
        <v>4.333333333333333</v>
      </c>
      <c r="I22" s="36">
        <f t="shared" si="2"/>
        <v>20522.241308793458</v>
      </c>
      <c r="J22" s="36">
        <f t="shared" si="3"/>
        <v>14867.998205901255</v>
      </c>
      <c r="K22" s="37">
        <f t="shared" si="4"/>
        <v>805.91984275087748</v>
      </c>
      <c r="L22" s="1">
        <f t="shared" si="5"/>
        <v>3.4034482550312197</v>
      </c>
      <c r="M22" s="1">
        <f t="shared" si="6"/>
        <v>12.726551744968779</v>
      </c>
      <c r="N22" s="1">
        <f t="shared" si="7"/>
        <v>14.508268989264407</v>
      </c>
      <c r="O22" s="1"/>
      <c r="P22" s="75">
        <f t="shared" si="8"/>
        <v>17.91</v>
      </c>
      <c r="Q22" s="37">
        <f t="shared" si="9"/>
        <v>4241.0000981595094</v>
      </c>
      <c r="R22" s="37">
        <f t="shared" si="10"/>
        <v>421.4952638036807</v>
      </c>
      <c r="S22" s="171">
        <f t="shared" si="11"/>
        <v>0.11035337879727207</v>
      </c>
    </row>
    <row r="23" spans="1:19" x14ac:dyDescent="0.2">
      <c r="A23" s="39" t="s">
        <v>37</v>
      </c>
      <c r="B23" s="36">
        <v>-3</v>
      </c>
      <c r="C23" s="36">
        <v>-13.719999999999999</v>
      </c>
      <c r="D23" s="1">
        <v>4.5999999999999996</v>
      </c>
      <c r="E23" s="36">
        <f t="shared" si="0"/>
        <v>-13.799999999999999</v>
      </c>
      <c r="F23" s="36">
        <f t="shared" si="1"/>
        <v>-8.0000000000000071E-2</v>
      </c>
      <c r="H23" s="1"/>
      <c r="I23" s="36">
        <f t="shared" si="2"/>
        <v>0</v>
      </c>
      <c r="J23" s="36">
        <f t="shared" si="3"/>
        <v>0</v>
      </c>
      <c r="K23" s="37">
        <f t="shared" si="4"/>
        <v>0</v>
      </c>
      <c r="L23" s="1">
        <f t="shared" si="5"/>
        <v>0</v>
      </c>
      <c r="M23" s="1">
        <f t="shared" si="6"/>
        <v>4.5999999999999996</v>
      </c>
      <c r="N23" s="1">
        <f t="shared" si="7"/>
        <v>5.2439999999999989</v>
      </c>
      <c r="O23" s="1"/>
      <c r="P23" s="75">
        <v>5.25</v>
      </c>
      <c r="Q23" s="37">
        <f t="shared" si="9"/>
        <v>-15.75</v>
      </c>
      <c r="R23" s="37">
        <f t="shared" si="10"/>
        <v>-1.9500000000000011</v>
      </c>
      <c r="S23" s="171">
        <f t="shared" si="11"/>
        <v>0.14130434782608706</v>
      </c>
    </row>
    <row r="24" spans="1:19" x14ac:dyDescent="0.2">
      <c r="A24" s="39" t="s">
        <v>6</v>
      </c>
      <c r="B24" s="36"/>
      <c r="C24" s="36">
        <v>606.08000000002107</v>
      </c>
      <c r="D24" s="1"/>
      <c r="E24" s="36">
        <f t="shared" si="0"/>
        <v>0</v>
      </c>
      <c r="F24" s="36">
        <f t="shared" si="1"/>
        <v>-606.08000000002107</v>
      </c>
      <c r="H24" s="1"/>
      <c r="I24" s="36">
        <f t="shared" si="2"/>
        <v>0</v>
      </c>
      <c r="J24" s="36">
        <f t="shared" si="3"/>
        <v>0</v>
      </c>
      <c r="K24" s="37">
        <f t="shared" si="4"/>
        <v>0</v>
      </c>
      <c r="L24" s="1"/>
      <c r="M24" s="1"/>
      <c r="N24" s="1">
        <f t="shared" si="7"/>
        <v>0</v>
      </c>
      <c r="O24" s="1"/>
      <c r="P24" s="75">
        <f t="shared" si="8"/>
        <v>0</v>
      </c>
      <c r="Q24" s="37">
        <f t="shared" si="9"/>
        <v>0</v>
      </c>
      <c r="R24" s="37">
        <f t="shared" si="10"/>
        <v>0</v>
      </c>
      <c r="S24" s="171"/>
    </row>
    <row r="25" spans="1:19" x14ac:dyDescent="0.2">
      <c r="A25" s="39" t="s">
        <v>7</v>
      </c>
      <c r="B25" s="36">
        <v>84</v>
      </c>
      <c r="C25" s="36">
        <v>1288.5</v>
      </c>
      <c r="D25" s="1">
        <v>16</v>
      </c>
      <c r="E25" s="36">
        <f t="shared" si="0"/>
        <v>1344</v>
      </c>
      <c r="F25" s="36">
        <f t="shared" si="1"/>
        <v>55.5</v>
      </c>
      <c r="H25" s="1"/>
      <c r="I25" s="36">
        <f t="shared" si="2"/>
        <v>0</v>
      </c>
      <c r="J25" s="36">
        <f t="shared" si="3"/>
        <v>0</v>
      </c>
      <c r="K25" s="37">
        <f t="shared" si="4"/>
        <v>0</v>
      </c>
      <c r="L25" s="1">
        <f t="shared" si="5"/>
        <v>0</v>
      </c>
      <c r="M25" s="1">
        <f t="shared" si="6"/>
        <v>16</v>
      </c>
      <c r="N25" s="1">
        <f t="shared" si="7"/>
        <v>18.239999999999998</v>
      </c>
      <c r="O25" s="1"/>
      <c r="P25" s="75">
        <v>18.25</v>
      </c>
      <c r="Q25" s="37">
        <f t="shared" si="9"/>
        <v>1533</v>
      </c>
      <c r="R25" s="37">
        <f t="shared" si="10"/>
        <v>189</v>
      </c>
      <c r="S25" s="171">
        <f t="shared" si="11"/>
        <v>0.140625</v>
      </c>
    </row>
    <row r="26" spans="1:19" ht="14.25" x14ac:dyDescent="0.2">
      <c r="A26" s="70" t="s">
        <v>270</v>
      </c>
      <c r="B26" s="47"/>
      <c r="C26" s="47">
        <f>SUM(C9:C25)</f>
        <v>1690668.9900000019</v>
      </c>
      <c r="D26" s="71"/>
      <c r="E26" s="47">
        <f>SUM(E9:E25)</f>
        <v>1701341.302309871</v>
      </c>
      <c r="F26" s="47">
        <f t="shared" si="1"/>
        <v>10672.312309869099</v>
      </c>
      <c r="G26" s="181"/>
      <c r="H26" s="71"/>
      <c r="I26" s="181"/>
      <c r="J26" s="181"/>
      <c r="K26" s="181"/>
      <c r="L26" s="71"/>
      <c r="M26" s="71"/>
      <c r="N26" s="181"/>
      <c r="O26" s="181"/>
      <c r="P26" s="181"/>
      <c r="Q26" s="182">
        <f>SUM(Q9:Q25)</f>
        <v>1869028.3963430941</v>
      </c>
      <c r="R26" s="182">
        <f>SUM(R9:R25)</f>
        <v>167687.0940332227</v>
      </c>
      <c r="S26" s="171">
        <f t="shared" si="11"/>
        <v>9.8561701761755799E-2</v>
      </c>
    </row>
    <row r="27" spans="1:19" ht="14.25" x14ac:dyDescent="0.2">
      <c r="A27" s="66"/>
      <c r="B27" s="36"/>
      <c r="C27" s="36"/>
      <c r="D27" s="1"/>
      <c r="E27" s="1"/>
      <c r="F27" s="1"/>
      <c r="H27" s="1"/>
      <c r="L27" s="1"/>
      <c r="M27" s="1"/>
    </row>
    <row r="28" spans="1:19" ht="14.25" x14ac:dyDescent="0.2">
      <c r="A28" s="66" t="s">
        <v>274</v>
      </c>
      <c r="B28" s="36"/>
      <c r="C28" s="36"/>
      <c r="D28" s="1"/>
      <c r="E28" s="1"/>
      <c r="F28" s="1"/>
      <c r="H28" s="1"/>
      <c r="L28" s="1"/>
      <c r="M28" s="1"/>
    </row>
    <row r="29" spans="1:19" x14ac:dyDescent="0.2">
      <c r="A29" s="39" t="s">
        <v>73</v>
      </c>
      <c r="B29" s="36">
        <v>-3.760956175298805</v>
      </c>
      <c r="C29" s="36">
        <v>-66.080000000000013</v>
      </c>
      <c r="D29" s="1">
        <v>17.57</v>
      </c>
      <c r="E29" s="36">
        <f>+D29*B29</f>
        <v>-66.08</v>
      </c>
      <c r="F29" s="36">
        <f>+E29-C29</f>
        <v>0</v>
      </c>
      <c r="G29" s="36">
        <v>29</v>
      </c>
      <c r="H29" s="1">
        <f t="shared" ref="H29:H35" si="12">13/3</f>
        <v>4.333333333333333</v>
      </c>
      <c r="I29" s="36">
        <f t="shared" ref="I29:I92" si="13">+H29*G29*B29</f>
        <v>-472.62682602921643</v>
      </c>
      <c r="J29" s="36">
        <f t="shared" ref="J29:J92" si="14">+I29*$I$179</f>
        <v>-342.40971518311835</v>
      </c>
      <c r="K29" s="37">
        <f t="shared" ref="K29:K92" si="15">+J29*$K$7</f>
        <v>-18.560318611500929</v>
      </c>
      <c r="L29" s="1">
        <f t="shared" ref="L29:L92" si="16">+K29/B29</f>
        <v>4.9349999697952676</v>
      </c>
      <c r="M29" s="1">
        <f t="shared" ref="M29:M92" si="17">+D29-L29</f>
        <v>12.635000030204733</v>
      </c>
      <c r="N29" s="1">
        <f t="shared" ref="N29:N92" si="18">+M29*1.14</f>
        <v>14.403900034433395</v>
      </c>
      <c r="O29" s="1"/>
      <c r="P29" s="75">
        <f t="shared" ref="P29:P92" si="19">ROUND(+N29+L29,2)</f>
        <v>19.34</v>
      </c>
      <c r="Q29" s="37">
        <f t="shared" ref="Q29:Q92" si="20">+P29*B29</f>
        <v>-72.736892430278886</v>
      </c>
      <c r="R29" s="37">
        <f t="shared" ref="R29:R92" si="21">+Q29-E29</f>
        <v>-6.6568924302788872</v>
      </c>
      <c r="S29" s="171">
        <f t="shared" ref="S29:S92" si="22">+R29/E29</f>
        <v>0.1007398975526466</v>
      </c>
    </row>
    <row r="30" spans="1:19" x14ac:dyDescent="0.2">
      <c r="A30" s="39" t="s">
        <v>20</v>
      </c>
      <c r="B30" s="36">
        <v>84</v>
      </c>
      <c r="C30" s="36">
        <v>1789.4099999999996</v>
      </c>
      <c r="D30" s="1">
        <v>21.43</v>
      </c>
      <c r="E30" s="36">
        <f>+D30*B30</f>
        <v>1800.12</v>
      </c>
      <c r="F30" s="36">
        <f>+E30-C30</f>
        <v>10.710000000000264</v>
      </c>
      <c r="G30" s="36">
        <v>29</v>
      </c>
      <c r="H30" s="1">
        <f t="shared" si="12"/>
        <v>4.333333333333333</v>
      </c>
      <c r="I30" s="36">
        <f t="shared" si="13"/>
        <v>10556</v>
      </c>
      <c r="J30" s="36">
        <f t="shared" si="14"/>
        <v>7647.6339352975301</v>
      </c>
      <c r="K30" s="37">
        <f t="shared" si="15"/>
        <v>414.5399974628026</v>
      </c>
      <c r="L30" s="1">
        <f t="shared" si="16"/>
        <v>4.9349999697952693</v>
      </c>
      <c r="M30" s="1">
        <f t="shared" si="17"/>
        <v>16.495000030204729</v>
      </c>
      <c r="N30" s="1">
        <f t="shared" si="18"/>
        <v>18.804300034433389</v>
      </c>
      <c r="O30" s="1">
        <v>5.48</v>
      </c>
      <c r="P30" s="75">
        <f>ROUND(O30*4.33,2)</f>
        <v>23.73</v>
      </c>
      <c r="Q30" s="37">
        <f t="shared" si="20"/>
        <v>1993.32</v>
      </c>
      <c r="R30" s="37">
        <f t="shared" si="21"/>
        <v>193.20000000000005</v>
      </c>
      <c r="S30" s="171">
        <f t="shared" si="22"/>
        <v>0.10732617825478305</v>
      </c>
    </row>
    <row r="31" spans="1:19" x14ac:dyDescent="0.2">
      <c r="A31" s="39" t="s">
        <v>59</v>
      </c>
      <c r="B31" s="36">
        <v>21.250067294751009</v>
      </c>
      <c r="C31" s="36">
        <v>789.43999999999971</v>
      </c>
      <c r="D31" s="1">
        <v>37.369999999999997</v>
      </c>
      <c r="E31" s="36">
        <f>+D31*B31</f>
        <v>794.11501480484515</v>
      </c>
      <c r="F31" s="36">
        <f>+E31-C31</f>
        <v>4.6750148048454321</v>
      </c>
      <c r="G31" s="36">
        <v>47</v>
      </c>
      <c r="H31" s="1">
        <f t="shared" si="12"/>
        <v>4.333333333333333</v>
      </c>
      <c r="I31" s="36">
        <f t="shared" si="13"/>
        <v>4327.9303723642888</v>
      </c>
      <c r="J31" s="36">
        <f t="shared" si="14"/>
        <v>3135.5084487777576</v>
      </c>
      <c r="K31" s="37">
        <f t="shared" si="15"/>
        <v>169.96023546599835</v>
      </c>
      <c r="L31" s="1">
        <f t="shared" si="16"/>
        <v>7.9981033993233668</v>
      </c>
      <c r="M31" s="1">
        <f t="shared" si="17"/>
        <v>29.371896600676632</v>
      </c>
      <c r="N31" s="1">
        <f t="shared" si="18"/>
        <v>33.483962124771359</v>
      </c>
      <c r="O31" s="1">
        <f>8.63+0.5</f>
        <v>9.1300000000000008</v>
      </c>
      <c r="P31" s="75">
        <f>ROUND(O31*4.33,2)</f>
        <v>39.53</v>
      </c>
      <c r="Q31" s="37">
        <f t="shared" si="20"/>
        <v>840.01516016150742</v>
      </c>
      <c r="R31" s="37">
        <f t="shared" si="21"/>
        <v>45.900145356662279</v>
      </c>
      <c r="S31" s="171">
        <f t="shared" si="22"/>
        <v>5.7800374632057928E-2</v>
      </c>
    </row>
    <row r="32" spans="1:19" x14ac:dyDescent="0.2">
      <c r="A32" s="39" t="s">
        <v>60</v>
      </c>
      <c r="B32" s="36">
        <v>49.500134589502018</v>
      </c>
      <c r="C32" s="36">
        <v>1840.9099999999996</v>
      </c>
      <c r="D32" s="1">
        <v>37.369999999999997</v>
      </c>
      <c r="E32" s="36">
        <f>+D32*B32</f>
        <v>1849.8200296096902</v>
      </c>
      <c r="F32" s="36">
        <f>+E32-C32</f>
        <v>8.9100296096905822</v>
      </c>
      <c r="G32" s="36">
        <v>47</v>
      </c>
      <c r="H32" s="1">
        <f t="shared" si="12"/>
        <v>4.333333333333333</v>
      </c>
      <c r="I32" s="36">
        <f t="shared" si="13"/>
        <v>10081.527411395244</v>
      </c>
      <c r="J32" s="36">
        <f t="shared" si="14"/>
        <v>7303.8869980123654</v>
      </c>
      <c r="K32" s="37">
        <f t="shared" si="15"/>
        <v>395.90719472726022</v>
      </c>
      <c r="L32" s="1">
        <f t="shared" si="16"/>
        <v>7.9981033993233659</v>
      </c>
      <c r="M32" s="1">
        <f t="shared" si="17"/>
        <v>29.371896600676632</v>
      </c>
      <c r="N32" s="1">
        <f t="shared" si="18"/>
        <v>33.483962124771359</v>
      </c>
      <c r="O32" s="1"/>
      <c r="P32" s="75">
        <f t="shared" si="19"/>
        <v>41.48</v>
      </c>
      <c r="Q32" s="37">
        <f t="shared" si="20"/>
        <v>2053.2655827725434</v>
      </c>
      <c r="R32" s="37">
        <f t="shared" si="21"/>
        <v>203.44555316285323</v>
      </c>
      <c r="S32" s="171">
        <f t="shared" si="22"/>
        <v>0.10998126839710996</v>
      </c>
    </row>
    <row r="33" spans="1:19" x14ac:dyDescent="0.2">
      <c r="A33" s="39" t="s">
        <v>35</v>
      </c>
      <c r="B33" s="36">
        <v>80.500097943192941</v>
      </c>
      <c r="C33" s="36">
        <v>4115.83</v>
      </c>
      <c r="D33" s="1">
        <v>51.35</v>
      </c>
      <c r="E33" s="36">
        <f>+D33*B33</f>
        <v>4133.6800293829574</v>
      </c>
      <c r="F33" s="36">
        <f>+E33-C33</f>
        <v>17.850029382957473</v>
      </c>
      <c r="G33" s="36">
        <v>67</v>
      </c>
      <c r="H33" s="1">
        <f t="shared" si="12"/>
        <v>4.333333333333333</v>
      </c>
      <c r="I33" s="36">
        <f t="shared" si="13"/>
        <v>23371.861769507017</v>
      </c>
      <c r="J33" s="36">
        <f t="shared" si="14"/>
        <v>16932.497461118306</v>
      </c>
      <c r="K33" s="37">
        <f t="shared" si="15"/>
        <v>917.82602487991767</v>
      </c>
      <c r="L33" s="1">
        <f t="shared" si="16"/>
        <v>11.401551654354586</v>
      </c>
      <c r="M33" s="1">
        <f t="shared" si="17"/>
        <v>39.948448345645417</v>
      </c>
      <c r="N33" s="1">
        <f t="shared" si="18"/>
        <v>45.541231114035774</v>
      </c>
      <c r="O33" s="1">
        <v>11.86</v>
      </c>
      <c r="P33" s="75">
        <f>ROUND(O33*4.33,2)</f>
        <v>51.35</v>
      </c>
      <c r="Q33" s="37">
        <f t="shared" si="20"/>
        <v>4133.6800293829574</v>
      </c>
      <c r="R33" s="37">
        <f t="shared" si="21"/>
        <v>0</v>
      </c>
      <c r="S33" s="171">
        <f t="shared" si="22"/>
        <v>0</v>
      </c>
    </row>
    <row r="34" spans="1:19" x14ac:dyDescent="0.2">
      <c r="A34" s="39" t="s">
        <v>9</v>
      </c>
      <c r="B34" s="36">
        <v>154.75383718727358</v>
      </c>
      <c r="C34" s="36">
        <v>12954.479999999992</v>
      </c>
      <c r="D34" s="1">
        <v>84.35</v>
      </c>
      <c r="E34" s="36">
        <f t="shared" ref="E34:E109" si="23">+D34*B34</f>
        <v>13053.486166746525</v>
      </c>
      <c r="F34" s="36">
        <f t="shared" ref="F34:F109" si="24">+E34-C34</f>
        <v>99.006166746532472</v>
      </c>
      <c r="G34" s="36">
        <v>175</v>
      </c>
      <c r="H34" s="1">
        <f t="shared" si="12"/>
        <v>4.333333333333333</v>
      </c>
      <c r="I34" s="36">
        <f t="shared" si="13"/>
        <v>117354.99320034911</v>
      </c>
      <c r="J34" s="36">
        <f t="shared" si="14"/>
        <v>85021.601788139509</v>
      </c>
      <c r="K34" s="37">
        <f t="shared" si="15"/>
        <v>4608.5959249261014</v>
      </c>
      <c r="L34" s="1">
        <f t="shared" si="16"/>
        <v>29.780172231523164</v>
      </c>
      <c r="M34" s="1">
        <f t="shared" si="17"/>
        <v>54.569827768476827</v>
      </c>
      <c r="N34" s="1">
        <f t="shared" si="18"/>
        <v>62.209603656063578</v>
      </c>
      <c r="O34" s="1">
        <v>21.23</v>
      </c>
      <c r="P34" s="75">
        <f>ROUND(O34*4.33,2)</f>
        <v>91.93</v>
      </c>
      <c r="Q34" s="37">
        <f t="shared" si="20"/>
        <v>14226.52025262606</v>
      </c>
      <c r="R34" s="37">
        <f t="shared" si="21"/>
        <v>1173.0340858795353</v>
      </c>
      <c r="S34" s="171">
        <f t="shared" si="22"/>
        <v>8.9863663307646835E-2</v>
      </c>
    </row>
    <row r="35" spans="1:19" x14ac:dyDescent="0.2">
      <c r="A35" s="39" t="s">
        <v>53</v>
      </c>
      <c r="B35" s="36">
        <v>375.86948908036851</v>
      </c>
      <c r="C35" s="36">
        <v>31454.579999999991</v>
      </c>
      <c r="D35" s="1">
        <v>84.35</v>
      </c>
      <c r="E35" s="36">
        <f t="shared" si="23"/>
        <v>31704.59140392908</v>
      </c>
      <c r="F35" s="36">
        <f t="shared" si="24"/>
        <v>250.01140392908928</v>
      </c>
      <c r="G35" s="36">
        <v>175</v>
      </c>
      <c r="H35" s="1">
        <f t="shared" si="12"/>
        <v>4.333333333333333</v>
      </c>
      <c r="I35" s="36">
        <f t="shared" si="13"/>
        <v>285034.36255261279</v>
      </c>
      <c r="J35" s="36">
        <f t="shared" si="14"/>
        <v>206502.31752399213</v>
      </c>
      <c r="K35" s="37">
        <f t="shared" si="15"/>
        <v>11193.458121387992</v>
      </c>
      <c r="L35" s="1">
        <f t="shared" si="16"/>
        <v>29.780172231523171</v>
      </c>
      <c r="M35" s="1">
        <f t="shared" si="17"/>
        <v>54.569827768476827</v>
      </c>
      <c r="N35" s="1">
        <f t="shared" si="18"/>
        <v>62.209603656063578</v>
      </c>
      <c r="O35" s="1"/>
      <c r="P35" s="75">
        <f>+P34</f>
        <v>91.93</v>
      </c>
      <c r="Q35" s="37">
        <f t="shared" si="20"/>
        <v>34553.682131158283</v>
      </c>
      <c r="R35" s="37">
        <f t="shared" si="21"/>
        <v>2849.0907272292025</v>
      </c>
      <c r="S35" s="171">
        <f t="shared" si="22"/>
        <v>8.9863663307647015E-2</v>
      </c>
    </row>
    <row r="36" spans="1:19" x14ac:dyDescent="0.2">
      <c r="A36" s="39" t="s">
        <v>80</v>
      </c>
      <c r="B36" s="36">
        <v>1555.506720658102</v>
      </c>
      <c r="C36" s="36">
        <v>65207.039999999921</v>
      </c>
      <c r="D36" s="1">
        <v>42.27</v>
      </c>
      <c r="E36" s="36">
        <f t="shared" si="23"/>
        <v>65751.269082217972</v>
      </c>
      <c r="F36" s="36">
        <f t="shared" si="24"/>
        <v>544.22908221805119</v>
      </c>
      <c r="G36" s="36">
        <v>175</v>
      </c>
      <c r="H36" s="1">
        <f>+H35/2</f>
        <v>2.1666666666666665</v>
      </c>
      <c r="I36" s="36">
        <f t="shared" si="13"/>
        <v>589796.29824953026</v>
      </c>
      <c r="J36" s="36">
        <f t="shared" si="14"/>
        <v>427296.91032644664</v>
      </c>
      <c r="K36" s="37">
        <f t="shared" si="15"/>
        <v>23161.629024245038</v>
      </c>
      <c r="L36" s="1">
        <f t="shared" si="16"/>
        <v>14.890086115761584</v>
      </c>
      <c r="M36" s="1">
        <f t="shared" si="17"/>
        <v>27.37991388423842</v>
      </c>
      <c r="N36" s="1">
        <f t="shared" si="18"/>
        <v>31.213101828031796</v>
      </c>
      <c r="O36" s="1"/>
      <c r="P36" s="75">
        <f>ROUND(O34*2.17,2)</f>
        <v>46.07</v>
      </c>
      <c r="Q36" s="37">
        <f t="shared" si="20"/>
        <v>71662.194620718758</v>
      </c>
      <c r="R36" s="37">
        <f t="shared" si="21"/>
        <v>5910.9255385007855</v>
      </c>
      <c r="S36" s="171">
        <f t="shared" si="22"/>
        <v>8.9898273006860624E-2</v>
      </c>
    </row>
    <row r="37" spans="1:19" x14ac:dyDescent="0.2">
      <c r="A37" s="39" t="s">
        <v>13</v>
      </c>
      <c r="B37" s="36">
        <v>2077.3244353182758</v>
      </c>
      <c r="C37" s="36">
        <v>20233.140000000007</v>
      </c>
      <c r="D37" s="1">
        <v>9.74</v>
      </c>
      <c r="E37" s="36">
        <f t="shared" si="23"/>
        <v>20233.140000000007</v>
      </c>
      <c r="F37" s="36">
        <f t="shared" si="24"/>
        <v>0</v>
      </c>
      <c r="H37" s="1"/>
      <c r="I37" s="36">
        <f t="shared" si="13"/>
        <v>0</v>
      </c>
      <c r="J37" s="36">
        <f t="shared" si="14"/>
        <v>0</v>
      </c>
      <c r="K37" s="37">
        <f t="shared" si="15"/>
        <v>0</v>
      </c>
      <c r="L37" s="1">
        <f t="shared" si="16"/>
        <v>0</v>
      </c>
      <c r="M37" s="1">
        <f t="shared" si="17"/>
        <v>9.74</v>
      </c>
      <c r="N37" s="1">
        <f t="shared" si="18"/>
        <v>11.1036</v>
      </c>
      <c r="O37" s="1"/>
      <c r="P37" s="75">
        <f t="shared" si="19"/>
        <v>11.1</v>
      </c>
      <c r="Q37" s="37">
        <f t="shared" si="20"/>
        <v>23058.30123203286</v>
      </c>
      <c r="R37" s="37">
        <f t="shared" si="21"/>
        <v>2825.1612320328531</v>
      </c>
      <c r="S37" s="171">
        <f t="shared" si="22"/>
        <v>0.13963039014373707</v>
      </c>
    </row>
    <row r="38" spans="1:19" x14ac:dyDescent="0.2">
      <c r="A38" s="39" t="s">
        <v>78</v>
      </c>
      <c r="B38" s="36">
        <v>13.016956337431118</v>
      </c>
      <c r="C38" s="36">
        <v>614.14</v>
      </c>
      <c r="D38" s="1">
        <v>47.38</v>
      </c>
      <c r="E38" s="36">
        <f t="shared" si="23"/>
        <v>616.74339126748646</v>
      </c>
      <c r="F38" s="36">
        <f t="shared" si="24"/>
        <v>2.6033912674864723</v>
      </c>
      <c r="G38" s="36">
        <v>175</v>
      </c>
      <c r="H38" s="1">
        <v>1</v>
      </c>
      <c r="I38" s="36">
        <f t="shared" si="13"/>
        <v>2277.9673590504458</v>
      </c>
      <c r="J38" s="36">
        <f t="shared" si="14"/>
        <v>1650.3467675799811</v>
      </c>
      <c r="K38" s="37">
        <f t="shared" si="15"/>
        <v>89.457046536672877</v>
      </c>
      <c r="L38" s="1">
        <f t="shared" si="16"/>
        <v>6.8723474380438097</v>
      </c>
      <c r="M38" s="1">
        <f t="shared" si="17"/>
        <v>40.507652561956192</v>
      </c>
      <c r="N38" s="1">
        <f t="shared" si="18"/>
        <v>46.178723920630055</v>
      </c>
      <c r="O38" s="1"/>
      <c r="P38" s="75">
        <f t="shared" si="19"/>
        <v>53.05</v>
      </c>
      <c r="Q38" s="37">
        <f t="shared" si="20"/>
        <v>690.54953370072076</v>
      </c>
      <c r="R38" s="37">
        <f t="shared" si="21"/>
        <v>73.806142433234299</v>
      </c>
      <c r="S38" s="171">
        <f t="shared" si="22"/>
        <v>0.11967074715069626</v>
      </c>
    </row>
    <row r="39" spans="1:19" x14ac:dyDescent="0.2">
      <c r="A39" s="39" t="s">
        <v>95</v>
      </c>
      <c r="B39" s="36">
        <v>1</v>
      </c>
      <c r="C39" s="36">
        <v>66.66</v>
      </c>
      <c r="D39" s="1">
        <v>66.66</v>
      </c>
      <c r="E39" s="36">
        <f>+D39*B39</f>
        <v>66.66</v>
      </c>
      <c r="F39" s="36">
        <f>+E39-C39</f>
        <v>0</v>
      </c>
      <c r="H39" s="1"/>
      <c r="I39" s="36">
        <f t="shared" si="13"/>
        <v>0</v>
      </c>
      <c r="J39" s="36">
        <f t="shared" si="14"/>
        <v>0</v>
      </c>
      <c r="K39" s="37">
        <f t="shared" si="15"/>
        <v>0</v>
      </c>
      <c r="L39" s="1">
        <f t="shared" si="16"/>
        <v>0</v>
      </c>
      <c r="M39" s="1">
        <f t="shared" si="17"/>
        <v>66.66</v>
      </c>
      <c r="N39" s="1">
        <f t="shared" si="18"/>
        <v>75.992399999999989</v>
      </c>
      <c r="O39" s="1"/>
      <c r="P39" s="75">
        <v>76</v>
      </c>
      <c r="Q39" s="37">
        <f t="shared" si="20"/>
        <v>76</v>
      </c>
      <c r="R39" s="37">
        <f t="shared" si="21"/>
        <v>9.3400000000000034</v>
      </c>
      <c r="S39" s="171">
        <f t="shared" si="22"/>
        <v>0.14011401140114016</v>
      </c>
    </row>
    <row r="40" spans="1:19" x14ac:dyDescent="0.2">
      <c r="A40" s="39" t="s">
        <v>96</v>
      </c>
      <c r="B40" s="36">
        <v>2</v>
      </c>
      <c r="C40" s="36">
        <v>74.34</v>
      </c>
      <c r="D40" s="1">
        <v>37.17</v>
      </c>
      <c r="E40" s="36">
        <f>+D40*B40</f>
        <v>74.34</v>
      </c>
      <c r="F40" s="36">
        <f>+E40-C40</f>
        <v>0</v>
      </c>
      <c r="G40" s="36">
        <v>175</v>
      </c>
      <c r="H40" s="1">
        <v>1</v>
      </c>
      <c r="I40" s="36">
        <f t="shared" si="13"/>
        <v>350</v>
      </c>
      <c r="J40" s="36">
        <f t="shared" si="14"/>
        <v>253.56876443294198</v>
      </c>
      <c r="K40" s="37">
        <f t="shared" si="15"/>
        <v>13.744694876087619</v>
      </c>
      <c r="L40" s="1">
        <f t="shared" si="16"/>
        <v>6.8723474380438097</v>
      </c>
      <c r="M40" s="1">
        <f t="shared" si="17"/>
        <v>30.297652561956191</v>
      </c>
      <c r="N40" s="1">
        <f t="shared" si="18"/>
        <v>34.539323920630054</v>
      </c>
      <c r="O40" s="1"/>
      <c r="P40" s="75">
        <f t="shared" si="19"/>
        <v>41.41</v>
      </c>
      <c r="Q40" s="37">
        <f t="shared" si="20"/>
        <v>82.82</v>
      </c>
      <c r="R40" s="37">
        <f t="shared" si="21"/>
        <v>8.4799999999999898</v>
      </c>
      <c r="S40" s="171">
        <f t="shared" si="22"/>
        <v>0.11407048695184274</v>
      </c>
    </row>
    <row r="41" spans="1:19" x14ac:dyDescent="0.2">
      <c r="A41" s="39" t="s">
        <v>97</v>
      </c>
      <c r="B41" s="36">
        <v>48</v>
      </c>
      <c r="C41" s="36">
        <v>55.2</v>
      </c>
      <c r="D41" s="1">
        <v>1.1499999999999999</v>
      </c>
      <c r="E41" s="36">
        <f>+D41*B41</f>
        <v>55.199999999999996</v>
      </c>
      <c r="F41" s="36">
        <f>+E41-C41</f>
        <v>0</v>
      </c>
      <c r="H41" s="1"/>
      <c r="I41" s="36">
        <f t="shared" si="13"/>
        <v>0</v>
      </c>
      <c r="J41" s="36">
        <f t="shared" si="14"/>
        <v>0</v>
      </c>
      <c r="K41" s="37">
        <f t="shared" si="15"/>
        <v>0</v>
      </c>
      <c r="L41" s="1">
        <f t="shared" si="16"/>
        <v>0</v>
      </c>
      <c r="M41" s="1">
        <f t="shared" si="17"/>
        <v>1.1499999999999999</v>
      </c>
      <c r="N41" s="1">
        <f t="shared" si="18"/>
        <v>1.3109999999999997</v>
      </c>
      <c r="O41" s="1"/>
      <c r="P41" s="75">
        <f t="shared" si="19"/>
        <v>1.31</v>
      </c>
      <c r="Q41" s="37">
        <f t="shared" si="20"/>
        <v>62.88</v>
      </c>
      <c r="R41" s="37">
        <f t="shared" si="21"/>
        <v>7.6800000000000068</v>
      </c>
      <c r="S41" s="171">
        <f t="shared" si="22"/>
        <v>0.13913043478260884</v>
      </c>
    </row>
    <row r="42" spans="1:19" x14ac:dyDescent="0.2">
      <c r="A42" s="39" t="s">
        <v>10</v>
      </c>
      <c r="B42" s="36">
        <v>8.7999467180889344</v>
      </c>
      <c r="C42" s="36">
        <v>1015.4699999999999</v>
      </c>
      <c r="D42" s="1">
        <v>116.95</v>
      </c>
      <c r="E42" s="36">
        <f t="shared" si="23"/>
        <v>1029.1537686805009</v>
      </c>
      <c r="F42" s="36">
        <f t="shared" si="24"/>
        <v>13.683768680500975</v>
      </c>
      <c r="G42" s="36">
        <v>250</v>
      </c>
      <c r="H42" s="1">
        <f>13/3</f>
        <v>4.333333333333333</v>
      </c>
      <c r="I42" s="36">
        <f t="shared" si="13"/>
        <v>9533.2756112630123</v>
      </c>
      <c r="J42" s="36">
        <f t="shared" si="14"/>
        <v>6906.6883364190335</v>
      </c>
      <c r="K42" s="37">
        <f t="shared" si="15"/>
        <v>374.37704127559368</v>
      </c>
      <c r="L42" s="1">
        <f t="shared" si="16"/>
        <v>42.543103187890253</v>
      </c>
      <c r="M42" s="1">
        <f t="shared" si="17"/>
        <v>74.40689681210975</v>
      </c>
      <c r="N42" s="1">
        <f t="shared" si="18"/>
        <v>84.823862365805113</v>
      </c>
      <c r="O42" s="1">
        <v>29.39</v>
      </c>
      <c r="P42" s="75">
        <f>ROUND(O42*4.33,2)</f>
        <v>127.26</v>
      </c>
      <c r="Q42" s="37">
        <f t="shared" si="20"/>
        <v>1119.8812193439978</v>
      </c>
      <c r="R42" s="37">
        <f t="shared" si="21"/>
        <v>90.727450663496938</v>
      </c>
      <c r="S42" s="171">
        <f t="shared" si="22"/>
        <v>8.8157332193244994E-2</v>
      </c>
    </row>
    <row r="43" spans="1:19" x14ac:dyDescent="0.2">
      <c r="A43" s="39" t="s">
        <v>79</v>
      </c>
      <c r="B43" s="36">
        <v>1</v>
      </c>
      <c r="C43" s="36">
        <v>54.58</v>
      </c>
      <c r="D43" s="1">
        <v>54.85</v>
      </c>
      <c r="E43" s="36">
        <f t="shared" si="23"/>
        <v>54.85</v>
      </c>
      <c r="F43" s="36">
        <f t="shared" si="24"/>
        <v>0.27000000000000313</v>
      </c>
      <c r="G43" s="36">
        <v>250</v>
      </c>
      <c r="H43" s="1">
        <v>1</v>
      </c>
      <c r="I43" s="36">
        <f t="shared" si="13"/>
        <v>250</v>
      </c>
      <c r="J43" s="36">
        <f t="shared" si="14"/>
        <v>181.12054602352998</v>
      </c>
      <c r="K43" s="37">
        <f t="shared" si="15"/>
        <v>9.8176391972054429</v>
      </c>
      <c r="L43" s="1">
        <f t="shared" si="16"/>
        <v>9.8176391972054429</v>
      </c>
      <c r="M43" s="1">
        <f t="shared" si="17"/>
        <v>45.032360802794557</v>
      </c>
      <c r="N43" s="1">
        <f t="shared" si="18"/>
        <v>51.336891315185788</v>
      </c>
      <c r="O43" s="1"/>
      <c r="P43" s="75">
        <f t="shared" si="19"/>
        <v>61.15</v>
      </c>
      <c r="Q43" s="37">
        <f t="shared" si="20"/>
        <v>61.15</v>
      </c>
      <c r="R43" s="37">
        <f t="shared" si="21"/>
        <v>6.2999999999999972</v>
      </c>
      <c r="S43" s="171">
        <f t="shared" si="22"/>
        <v>0.11485870556061982</v>
      </c>
    </row>
    <row r="44" spans="1:19" x14ac:dyDescent="0.2">
      <c r="A44" s="39" t="s">
        <v>11</v>
      </c>
      <c r="B44" s="36">
        <v>84</v>
      </c>
      <c r="C44" s="36">
        <v>9750.09</v>
      </c>
      <c r="D44" s="1">
        <v>116.95</v>
      </c>
      <c r="E44" s="36">
        <f t="shared" si="23"/>
        <v>9823.8000000000011</v>
      </c>
      <c r="F44" s="36">
        <f t="shared" si="24"/>
        <v>73.710000000000946</v>
      </c>
      <c r="G44" s="36">
        <v>250</v>
      </c>
      <c r="H44" s="1">
        <f>13/3</f>
        <v>4.333333333333333</v>
      </c>
      <c r="I44" s="36">
        <f t="shared" si="13"/>
        <v>91000</v>
      </c>
      <c r="J44" s="36">
        <f t="shared" si="14"/>
        <v>65927.87875256491</v>
      </c>
      <c r="K44" s="37">
        <f t="shared" si="15"/>
        <v>3573.6206677827809</v>
      </c>
      <c r="L44" s="1">
        <f t="shared" si="16"/>
        <v>42.543103187890246</v>
      </c>
      <c r="M44" s="1">
        <f t="shared" si="17"/>
        <v>74.40689681210975</v>
      </c>
      <c r="N44" s="1">
        <f t="shared" si="18"/>
        <v>84.823862365805113</v>
      </c>
      <c r="O44" s="1"/>
      <c r="P44" s="75">
        <f>+P42</f>
        <v>127.26</v>
      </c>
      <c r="Q44" s="37">
        <f t="shared" si="20"/>
        <v>10689.84</v>
      </c>
      <c r="R44" s="37">
        <f t="shared" si="21"/>
        <v>866.03999999999905</v>
      </c>
      <c r="S44" s="171">
        <f t="shared" si="22"/>
        <v>8.8157332193244869E-2</v>
      </c>
    </row>
    <row r="45" spans="1:19" x14ac:dyDescent="0.2">
      <c r="A45" s="39" t="s">
        <v>52</v>
      </c>
      <c r="B45" s="36">
        <v>117.25004308116492</v>
      </c>
      <c r="C45" s="36">
        <v>6819.6799999999985</v>
      </c>
      <c r="D45" s="1">
        <v>58.61</v>
      </c>
      <c r="E45" s="36">
        <f t="shared" si="23"/>
        <v>6872.025024987076</v>
      </c>
      <c r="F45" s="36">
        <f t="shared" si="24"/>
        <v>52.345024987077522</v>
      </c>
      <c r="G45" s="36">
        <v>250</v>
      </c>
      <c r="H45" s="1">
        <f>+H44/2</f>
        <v>2.1666666666666665</v>
      </c>
      <c r="I45" s="36">
        <f t="shared" si="13"/>
        <v>63510.440002297662</v>
      </c>
      <c r="J45" s="36">
        <f t="shared" si="14"/>
        <v>46012.182285643175</v>
      </c>
      <c r="K45" s="37">
        <f t="shared" si="15"/>
        <v>2494.0903407932883</v>
      </c>
      <c r="L45" s="1">
        <f t="shared" si="16"/>
        <v>21.271551593945127</v>
      </c>
      <c r="M45" s="1">
        <f t="shared" si="17"/>
        <v>37.338448406054873</v>
      </c>
      <c r="N45" s="1">
        <f t="shared" si="18"/>
        <v>42.565831182902549</v>
      </c>
      <c r="O45" s="1"/>
      <c r="P45" s="75">
        <f>ROUND(O42*2.17,2)</f>
        <v>63.78</v>
      </c>
      <c r="Q45" s="37">
        <f t="shared" si="20"/>
        <v>7478.2077477166986</v>
      </c>
      <c r="R45" s="37">
        <f t="shared" si="21"/>
        <v>606.18272272962258</v>
      </c>
      <c r="S45" s="171">
        <f t="shared" si="22"/>
        <v>8.8210203037024384E-2</v>
      </c>
    </row>
    <row r="46" spans="1:19" x14ac:dyDescent="0.2">
      <c r="A46" s="39" t="s">
        <v>12</v>
      </c>
      <c r="B46" s="36">
        <v>222.54004106776179</v>
      </c>
      <c r="C46" s="36">
        <v>2167.54</v>
      </c>
      <c r="D46" s="1">
        <v>9.74</v>
      </c>
      <c r="E46" s="36">
        <f t="shared" si="23"/>
        <v>2167.54</v>
      </c>
      <c r="F46" s="36">
        <f t="shared" si="24"/>
        <v>0</v>
      </c>
      <c r="H46" s="1"/>
      <c r="I46" s="36">
        <f t="shared" si="13"/>
        <v>0</v>
      </c>
      <c r="J46" s="36">
        <f t="shared" si="14"/>
        <v>0</v>
      </c>
      <c r="K46" s="37">
        <f t="shared" si="15"/>
        <v>0</v>
      </c>
      <c r="L46" s="1">
        <f t="shared" si="16"/>
        <v>0</v>
      </c>
      <c r="M46" s="1">
        <f t="shared" si="17"/>
        <v>9.74</v>
      </c>
      <c r="N46" s="1">
        <f t="shared" si="18"/>
        <v>11.1036</v>
      </c>
      <c r="O46" s="1"/>
      <c r="P46" s="75">
        <f t="shared" si="19"/>
        <v>11.1</v>
      </c>
      <c r="Q46" s="37">
        <f t="shared" si="20"/>
        <v>2470.1944558521559</v>
      </c>
      <c r="R46" s="37">
        <f t="shared" si="21"/>
        <v>302.65445585215593</v>
      </c>
      <c r="S46" s="171">
        <f t="shared" si="22"/>
        <v>0.1396303901437371</v>
      </c>
    </row>
    <row r="47" spans="1:19" x14ac:dyDescent="0.2">
      <c r="A47" s="39" t="s">
        <v>54</v>
      </c>
      <c r="B47" s="36">
        <v>123.1001393728223</v>
      </c>
      <c r="C47" s="36">
        <v>17717.669999999998</v>
      </c>
      <c r="D47" s="1">
        <v>145.1</v>
      </c>
      <c r="E47" s="36">
        <f t="shared" si="23"/>
        <v>17861.830222996516</v>
      </c>
      <c r="F47" s="36">
        <f t="shared" si="24"/>
        <v>144.1602229965174</v>
      </c>
      <c r="G47" s="36">
        <v>324</v>
      </c>
      <c r="H47" s="1">
        <f>13/3</f>
        <v>4.333333333333333</v>
      </c>
      <c r="I47" s="36">
        <f t="shared" si="13"/>
        <v>172832.59567944251</v>
      </c>
      <c r="J47" s="36">
        <f t="shared" si="14"/>
        <v>125214.13640049846</v>
      </c>
      <c r="K47" s="37">
        <f t="shared" si="15"/>
        <v>6787.2322635890187</v>
      </c>
      <c r="L47" s="1">
        <f t="shared" si="16"/>
        <v>55.135861731505763</v>
      </c>
      <c r="M47" s="1">
        <f t="shared" si="17"/>
        <v>89.964138268494224</v>
      </c>
      <c r="N47" s="1">
        <f t="shared" si="18"/>
        <v>102.55911762608341</v>
      </c>
      <c r="O47" s="1">
        <v>36.39</v>
      </c>
      <c r="P47" s="75">
        <f>ROUND(O47*4.33,2)</f>
        <v>157.57</v>
      </c>
      <c r="Q47" s="37">
        <f t="shared" si="20"/>
        <v>19396.888960975608</v>
      </c>
      <c r="R47" s="37">
        <f t="shared" si="21"/>
        <v>1535.0587379790923</v>
      </c>
      <c r="S47" s="171">
        <f t="shared" si="22"/>
        <v>8.5940730530668405E-2</v>
      </c>
    </row>
    <row r="48" spans="1:19" x14ac:dyDescent="0.2">
      <c r="A48" s="39" t="s">
        <v>14</v>
      </c>
      <c r="B48" s="36">
        <v>14</v>
      </c>
      <c r="C48" s="36">
        <v>864.8000000000003</v>
      </c>
      <c r="D48" s="1">
        <v>62.08</v>
      </c>
      <c r="E48" s="36">
        <f t="shared" si="23"/>
        <v>869.12</v>
      </c>
      <c r="F48" s="36">
        <f t="shared" si="24"/>
        <v>4.319999999999709</v>
      </c>
      <c r="G48" s="36">
        <v>324</v>
      </c>
      <c r="H48" s="1">
        <v>1</v>
      </c>
      <c r="I48" s="36">
        <f t="shared" si="13"/>
        <v>4536</v>
      </c>
      <c r="J48" s="36">
        <f t="shared" si="14"/>
        <v>3286.2511870509279</v>
      </c>
      <c r="K48" s="37">
        <f t="shared" si="15"/>
        <v>178.13124559409553</v>
      </c>
      <c r="L48" s="1">
        <f t="shared" si="16"/>
        <v>12.723660399578252</v>
      </c>
      <c r="M48" s="1">
        <f t="shared" si="17"/>
        <v>49.356339600421748</v>
      </c>
      <c r="N48" s="1">
        <f t="shared" si="18"/>
        <v>56.266227144480787</v>
      </c>
      <c r="O48" s="1"/>
      <c r="P48" s="75">
        <f t="shared" si="19"/>
        <v>68.989999999999995</v>
      </c>
      <c r="Q48" s="37">
        <f t="shared" si="20"/>
        <v>965.8599999999999</v>
      </c>
      <c r="R48" s="37">
        <f t="shared" si="21"/>
        <v>96.739999999999895</v>
      </c>
      <c r="S48" s="171">
        <f t="shared" si="22"/>
        <v>0.11130798969072153</v>
      </c>
    </row>
    <row r="49" spans="1:19" x14ac:dyDescent="0.2">
      <c r="A49" s="39" t="s">
        <v>81</v>
      </c>
      <c r="B49" s="36">
        <v>21</v>
      </c>
      <c r="C49" s="36">
        <v>26.25</v>
      </c>
      <c r="D49" s="1">
        <v>1.25</v>
      </c>
      <c r="E49" s="36">
        <f t="shared" si="23"/>
        <v>26.25</v>
      </c>
      <c r="F49" s="36">
        <f t="shared" si="24"/>
        <v>0</v>
      </c>
      <c r="H49" s="1"/>
      <c r="I49" s="36">
        <f t="shared" si="13"/>
        <v>0</v>
      </c>
      <c r="J49" s="36">
        <f t="shared" si="14"/>
        <v>0</v>
      </c>
      <c r="K49" s="37">
        <f t="shared" si="15"/>
        <v>0</v>
      </c>
      <c r="L49" s="1">
        <f t="shared" si="16"/>
        <v>0</v>
      </c>
      <c r="M49" s="1">
        <f t="shared" si="17"/>
        <v>1.25</v>
      </c>
      <c r="N49" s="1">
        <f t="shared" si="18"/>
        <v>1.4249999999999998</v>
      </c>
      <c r="O49" s="1"/>
      <c r="P49" s="75">
        <f t="shared" si="19"/>
        <v>1.43</v>
      </c>
      <c r="Q49" s="37">
        <f t="shared" si="20"/>
        <v>30.029999999999998</v>
      </c>
      <c r="R49" s="37">
        <f t="shared" si="21"/>
        <v>3.7799999999999976</v>
      </c>
      <c r="S49" s="171">
        <f t="shared" si="22"/>
        <v>0.14399999999999991</v>
      </c>
    </row>
    <row r="50" spans="1:19" x14ac:dyDescent="0.2">
      <c r="A50" s="39" t="s">
        <v>15</v>
      </c>
      <c r="B50" s="36">
        <v>462.650243902439</v>
      </c>
      <c r="C50" s="36">
        <v>66555.109999999986</v>
      </c>
      <c r="D50" s="1">
        <v>145.1</v>
      </c>
      <c r="E50" s="36">
        <f t="shared" si="23"/>
        <v>67130.550390243894</v>
      </c>
      <c r="F50" s="36">
        <f t="shared" si="24"/>
        <v>575.44039024390804</v>
      </c>
      <c r="G50" s="36">
        <v>324</v>
      </c>
      <c r="H50" s="1">
        <f>13/3</f>
        <v>4.333333333333333</v>
      </c>
      <c r="I50" s="36">
        <f t="shared" si="13"/>
        <v>649560.94243902434</v>
      </c>
      <c r="J50" s="36">
        <f t="shared" si="14"/>
        <v>470595.33028045925</v>
      </c>
      <c r="K50" s="37">
        <f t="shared" si="15"/>
        <v>25508.619877852292</v>
      </c>
      <c r="L50" s="1">
        <f t="shared" si="16"/>
        <v>55.135861731505756</v>
      </c>
      <c r="M50" s="1">
        <f t="shared" si="17"/>
        <v>89.964138268494239</v>
      </c>
      <c r="N50" s="1">
        <f t="shared" si="18"/>
        <v>102.55911762608342</v>
      </c>
      <c r="O50" s="1"/>
      <c r="P50" s="75">
        <f>+P47</f>
        <v>157.57</v>
      </c>
      <c r="Q50" s="37">
        <f t="shared" si="20"/>
        <v>72899.798931707308</v>
      </c>
      <c r="R50" s="37">
        <f t="shared" si="21"/>
        <v>5769.2485414634139</v>
      </c>
      <c r="S50" s="171">
        <f t="shared" si="22"/>
        <v>8.5940730530668502E-2</v>
      </c>
    </row>
    <row r="51" spans="1:19" x14ac:dyDescent="0.2">
      <c r="A51" s="39" t="s">
        <v>17</v>
      </c>
      <c r="B51" s="36">
        <v>761.50069531358645</v>
      </c>
      <c r="C51" s="36">
        <v>54917.06000000007</v>
      </c>
      <c r="D51" s="1">
        <v>72.72</v>
      </c>
      <c r="E51" s="36">
        <f t="shared" si="23"/>
        <v>55376.330563204006</v>
      </c>
      <c r="F51" s="36">
        <f t="shared" si="24"/>
        <v>459.27056320393604</v>
      </c>
      <c r="G51" s="36">
        <v>324</v>
      </c>
      <c r="H51" s="1">
        <f>+H50/2</f>
        <v>2.1666666666666665</v>
      </c>
      <c r="I51" s="36">
        <f t="shared" si="13"/>
        <v>534573.48811013764</v>
      </c>
      <c r="J51" s="36">
        <f t="shared" si="14"/>
        <v>387288.96822484455</v>
      </c>
      <c r="K51" s="37">
        <f t="shared" si="15"/>
        <v>20992.998522627699</v>
      </c>
      <c r="L51" s="1">
        <f t="shared" si="16"/>
        <v>27.567930865752878</v>
      </c>
      <c r="M51" s="1">
        <f t="shared" si="17"/>
        <v>45.152069134247121</v>
      </c>
      <c r="N51" s="1">
        <f t="shared" si="18"/>
        <v>51.473358813041713</v>
      </c>
      <c r="O51" s="1"/>
      <c r="P51" s="75">
        <f t="shared" si="19"/>
        <v>79.040000000000006</v>
      </c>
      <c r="Q51" s="37">
        <f t="shared" si="20"/>
        <v>60189.014957585874</v>
      </c>
      <c r="R51" s="37">
        <f t="shared" si="21"/>
        <v>4812.6843943818676</v>
      </c>
      <c r="S51" s="171">
        <f t="shared" si="22"/>
        <v>8.6908690869086938E-2</v>
      </c>
    </row>
    <row r="52" spans="1:19" x14ac:dyDescent="0.2">
      <c r="A52" s="39" t="s">
        <v>16</v>
      </c>
      <c r="B52" s="36">
        <v>1347.1531380753142</v>
      </c>
      <c r="C52" s="36">
        <v>16098.480000000003</v>
      </c>
      <c r="D52" s="1">
        <v>11.95</v>
      </c>
      <c r="E52" s="36">
        <f t="shared" si="23"/>
        <v>16098.480000000005</v>
      </c>
      <c r="F52" s="36">
        <f t="shared" si="24"/>
        <v>0</v>
      </c>
      <c r="H52" s="1"/>
      <c r="I52" s="36">
        <f t="shared" si="13"/>
        <v>0</v>
      </c>
      <c r="J52" s="36">
        <f t="shared" si="14"/>
        <v>0</v>
      </c>
      <c r="K52" s="37">
        <f t="shared" si="15"/>
        <v>0</v>
      </c>
      <c r="L52" s="1">
        <f t="shared" si="16"/>
        <v>0</v>
      </c>
      <c r="M52" s="1">
        <f t="shared" si="17"/>
        <v>11.95</v>
      </c>
      <c r="N52" s="1">
        <f t="shared" si="18"/>
        <v>13.622999999999998</v>
      </c>
      <c r="O52" s="1"/>
      <c r="P52" s="75">
        <f t="shared" si="19"/>
        <v>13.62</v>
      </c>
      <c r="Q52" s="37">
        <f t="shared" si="20"/>
        <v>18348.225740585778</v>
      </c>
      <c r="R52" s="37">
        <f t="shared" si="21"/>
        <v>2249.7457405857731</v>
      </c>
      <c r="S52" s="171">
        <f t="shared" si="22"/>
        <v>0.13974895397489528</v>
      </c>
    </row>
    <row r="53" spans="1:19" x14ac:dyDescent="0.2">
      <c r="A53" s="39" t="s">
        <v>98</v>
      </c>
      <c r="B53" s="36">
        <v>2</v>
      </c>
      <c r="C53" s="36">
        <v>133.32</v>
      </c>
      <c r="D53" s="1">
        <v>66.66</v>
      </c>
      <c r="E53" s="36">
        <f>+D53*B53</f>
        <v>133.32</v>
      </c>
      <c r="F53" s="36">
        <f>+E53-C53</f>
        <v>0</v>
      </c>
      <c r="H53" s="1"/>
      <c r="I53" s="36">
        <f t="shared" si="13"/>
        <v>0</v>
      </c>
      <c r="J53" s="36">
        <f t="shared" si="14"/>
        <v>0</v>
      </c>
      <c r="K53" s="37">
        <f t="shared" si="15"/>
        <v>0</v>
      </c>
      <c r="L53" s="1">
        <f t="shared" si="16"/>
        <v>0</v>
      </c>
      <c r="M53" s="1">
        <f t="shared" si="17"/>
        <v>66.66</v>
      </c>
      <c r="N53" s="1">
        <f t="shared" si="18"/>
        <v>75.992399999999989</v>
      </c>
      <c r="O53" s="1"/>
      <c r="P53" s="75">
        <v>76</v>
      </c>
      <c r="Q53" s="37">
        <f t="shared" si="20"/>
        <v>152</v>
      </c>
      <c r="R53" s="37">
        <f t="shared" si="21"/>
        <v>18.680000000000007</v>
      </c>
      <c r="S53" s="171">
        <f t="shared" si="22"/>
        <v>0.14011401140114016</v>
      </c>
    </row>
    <row r="54" spans="1:19" x14ac:dyDescent="0.2">
      <c r="A54" s="39" t="s">
        <v>99</v>
      </c>
      <c r="B54" s="36">
        <v>3</v>
      </c>
      <c r="C54" s="36">
        <v>162.75</v>
      </c>
      <c r="D54" s="1">
        <v>54.49</v>
      </c>
      <c r="E54" s="36">
        <f>+D54*B54</f>
        <v>163.47</v>
      </c>
      <c r="F54" s="36">
        <f>+E54-C54</f>
        <v>0.71999999999999886</v>
      </c>
      <c r="G54" s="36">
        <v>324</v>
      </c>
      <c r="H54" s="1">
        <v>1</v>
      </c>
      <c r="I54" s="36">
        <f t="shared" si="13"/>
        <v>972</v>
      </c>
      <c r="J54" s="36">
        <f t="shared" si="14"/>
        <v>704.1966829394845</v>
      </c>
      <c r="K54" s="37">
        <f t="shared" si="15"/>
        <v>38.170981198734758</v>
      </c>
      <c r="L54" s="1">
        <f t="shared" si="16"/>
        <v>12.723660399578252</v>
      </c>
      <c r="M54" s="1">
        <f t="shared" si="17"/>
        <v>41.766339600421752</v>
      </c>
      <c r="N54" s="1">
        <f t="shared" si="18"/>
        <v>47.613627144480795</v>
      </c>
      <c r="O54" s="1"/>
      <c r="P54" s="75">
        <f t="shared" si="19"/>
        <v>60.34</v>
      </c>
      <c r="Q54" s="37">
        <f t="shared" si="20"/>
        <v>181.02</v>
      </c>
      <c r="R54" s="37">
        <f t="shared" si="21"/>
        <v>17.550000000000011</v>
      </c>
      <c r="S54" s="171">
        <f t="shared" si="22"/>
        <v>0.1073591484676088</v>
      </c>
    </row>
    <row r="55" spans="1:19" x14ac:dyDescent="0.2">
      <c r="A55" s="39" t="s">
        <v>117</v>
      </c>
      <c r="B55" s="36">
        <v>14</v>
      </c>
      <c r="C55" s="36">
        <v>17.5</v>
      </c>
      <c r="D55" s="1">
        <v>1.25</v>
      </c>
      <c r="E55" s="36">
        <f>+D55*B55</f>
        <v>17.5</v>
      </c>
      <c r="F55" s="36">
        <f>+E55-C55</f>
        <v>0</v>
      </c>
      <c r="H55" s="1"/>
      <c r="I55" s="36">
        <f t="shared" si="13"/>
        <v>0</v>
      </c>
      <c r="J55" s="36">
        <f t="shared" si="14"/>
        <v>0</v>
      </c>
      <c r="K55" s="37">
        <f t="shared" si="15"/>
        <v>0</v>
      </c>
      <c r="L55" s="1">
        <f t="shared" si="16"/>
        <v>0</v>
      </c>
      <c r="M55" s="1">
        <f t="shared" si="17"/>
        <v>1.25</v>
      </c>
      <c r="N55" s="1">
        <f t="shared" si="18"/>
        <v>1.4249999999999998</v>
      </c>
      <c r="O55" s="1"/>
      <c r="P55" s="75">
        <f t="shared" si="19"/>
        <v>1.43</v>
      </c>
      <c r="Q55" s="37">
        <f t="shared" si="20"/>
        <v>20.02</v>
      </c>
      <c r="R55" s="37">
        <f t="shared" si="21"/>
        <v>2.5199999999999996</v>
      </c>
      <c r="S55" s="171">
        <f t="shared" si="22"/>
        <v>0.14399999999999999</v>
      </c>
    </row>
    <row r="56" spans="1:19" x14ac:dyDescent="0.2">
      <c r="A56" s="39" t="s">
        <v>55</v>
      </c>
      <c r="B56" s="36">
        <v>130.04994388327722</v>
      </c>
      <c r="C56" s="36">
        <v>25567.96000000001</v>
      </c>
      <c r="D56" s="1">
        <v>198.31</v>
      </c>
      <c r="E56" s="36">
        <f>+D56*B56</f>
        <v>25790.204371492706</v>
      </c>
      <c r="F56" s="36">
        <f>+E56-C56</f>
        <v>222.24437149269579</v>
      </c>
      <c r="G56" s="36">
        <v>473</v>
      </c>
      <c r="H56" s="1">
        <f>13/3</f>
        <v>4.333333333333333</v>
      </c>
      <c r="I56" s="36">
        <f t="shared" si="13"/>
        <v>266559.03497942386</v>
      </c>
      <c r="J56" s="36">
        <f t="shared" si="14"/>
        <v>193117.27185191392</v>
      </c>
      <c r="K56" s="37">
        <f t="shared" si="15"/>
        <v>10467.921720732993</v>
      </c>
      <c r="L56" s="1">
        <f t="shared" si="16"/>
        <v>80.491551231488344</v>
      </c>
      <c r="M56" s="1">
        <f t="shared" si="17"/>
        <v>117.81844876851166</v>
      </c>
      <c r="N56" s="1">
        <f t="shared" si="18"/>
        <v>134.31303159610329</v>
      </c>
      <c r="O56" s="1">
        <v>49.6</v>
      </c>
      <c r="P56" s="75">
        <f>ROUND(O56*4.33,2)</f>
        <v>214.77</v>
      </c>
      <c r="Q56" s="37">
        <f t="shared" si="20"/>
        <v>27930.826447811451</v>
      </c>
      <c r="R56" s="37">
        <f t="shared" si="21"/>
        <v>2140.6220763187448</v>
      </c>
      <c r="S56" s="171">
        <f t="shared" si="22"/>
        <v>8.3001361504714904E-2</v>
      </c>
    </row>
    <row r="57" spans="1:19" x14ac:dyDescent="0.2">
      <c r="A57" s="39" t="s">
        <v>18</v>
      </c>
      <c r="B57" s="36">
        <v>77.5</v>
      </c>
      <c r="C57" s="36">
        <v>15232.770000000004</v>
      </c>
      <c r="D57" s="1">
        <v>198.31</v>
      </c>
      <c r="E57" s="36">
        <f>+D57*B57</f>
        <v>15369.025</v>
      </c>
      <c r="F57" s="36">
        <f>+E57-C57</f>
        <v>136.25499999999556</v>
      </c>
      <c r="G57" s="36">
        <v>473</v>
      </c>
      <c r="H57" s="1">
        <f>13/3</f>
        <v>4.333333333333333</v>
      </c>
      <c r="I57" s="36">
        <f t="shared" si="13"/>
        <v>158849.16666666666</v>
      </c>
      <c r="J57" s="36">
        <f t="shared" si="14"/>
        <v>115083.39120819753</v>
      </c>
      <c r="K57" s="37">
        <f t="shared" si="15"/>
        <v>6238.0952204403466</v>
      </c>
      <c r="L57" s="1">
        <f t="shared" si="16"/>
        <v>80.491551231488344</v>
      </c>
      <c r="M57" s="1">
        <f t="shared" si="17"/>
        <v>117.81844876851166</v>
      </c>
      <c r="N57" s="1">
        <f t="shared" si="18"/>
        <v>134.31303159610329</v>
      </c>
      <c r="O57" s="1"/>
      <c r="P57" s="75">
        <f>+P56</f>
        <v>214.77</v>
      </c>
      <c r="Q57" s="37">
        <f t="shared" si="20"/>
        <v>16644.674999999999</v>
      </c>
      <c r="R57" s="37">
        <f t="shared" si="21"/>
        <v>1275.6499999999996</v>
      </c>
      <c r="S57" s="171">
        <f t="shared" si="22"/>
        <v>8.3001361504714821E-2</v>
      </c>
    </row>
    <row r="58" spans="1:19" x14ac:dyDescent="0.2">
      <c r="A58" s="39" t="s">
        <v>124</v>
      </c>
      <c r="B58" s="36">
        <v>12</v>
      </c>
      <c r="C58" s="36">
        <v>7077.33</v>
      </c>
      <c r="D58" s="1">
        <v>594.92999999999995</v>
      </c>
      <c r="E58" s="36">
        <f t="shared" si="23"/>
        <v>7139.16</v>
      </c>
      <c r="F58" s="36">
        <f t="shared" si="24"/>
        <v>61.829999999999927</v>
      </c>
      <c r="G58" s="36">
        <v>473</v>
      </c>
      <c r="H58" s="1">
        <f>+H57*3</f>
        <v>13</v>
      </c>
      <c r="I58" s="36">
        <f t="shared" si="13"/>
        <v>73788</v>
      </c>
      <c r="J58" s="36">
        <f t="shared" si="14"/>
        <v>53458.091399936922</v>
      </c>
      <c r="K58" s="37">
        <f t="shared" si="15"/>
        <v>2897.6958443335807</v>
      </c>
      <c r="L58" s="1">
        <f t="shared" si="16"/>
        <v>241.47465369446505</v>
      </c>
      <c r="M58" s="1">
        <f t="shared" si="17"/>
        <v>353.45534630553493</v>
      </c>
      <c r="N58" s="1">
        <f t="shared" si="18"/>
        <v>402.93909478830977</v>
      </c>
      <c r="O58" s="1"/>
      <c r="P58" s="75">
        <f>+P57*3</f>
        <v>644.31000000000006</v>
      </c>
      <c r="Q58" s="37">
        <f t="shared" si="20"/>
        <v>7731.7200000000012</v>
      </c>
      <c r="R58" s="37">
        <f t="shared" si="21"/>
        <v>592.56000000000131</v>
      </c>
      <c r="S58" s="171">
        <f t="shared" si="22"/>
        <v>8.3001361504715029E-2</v>
      </c>
    </row>
    <row r="59" spans="1:19" x14ac:dyDescent="0.2">
      <c r="A59" s="39" t="s">
        <v>82</v>
      </c>
      <c r="B59" s="36">
        <v>3</v>
      </c>
      <c r="C59" s="36">
        <v>222.32999999999998</v>
      </c>
      <c r="D59" s="1">
        <v>74.64</v>
      </c>
      <c r="E59" s="36">
        <f t="shared" si="23"/>
        <v>223.92000000000002</v>
      </c>
      <c r="F59" s="36">
        <f t="shared" si="24"/>
        <v>1.5900000000000318</v>
      </c>
      <c r="G59" s="36">
        <v>473</v>
      </c>
      <c r="H59" s="1">
        <v>1</v>
      </c>
      <c r="I59" s="36">
        <f t="shared" si="13"/>
        <v>1419</v>
      </c>
      <c r="J59" s="36">
        <f t="shared" si="14"/>
        <v>1028.0402192295562</v>
      </c>
      <c r="K59" s="37">
        <f t="shared" si="15"/>
        <v>55.724920083338091</v>
      </c>
      <c r="L59" s="1">
        <f t="shared" si="16"/>
        <v>18.574973361112697</v>
      </c>
      <c r="M59" s="1">
        <f t="shared" si="17"/>
        <v>56.065026638887304</v>
      </c>
      <c r="N59" s="1">
        <f t="shared" si="18"/>
        <v>63.91413036833152</v>
      </c>
      <c r="O59" s="1"/>
      <c r="P59" s="75">
        <f t="shared" si="19"/>
        <v>82.49</v>
      </c>
      <c r="Q59" s="37">
        <f t="shared" si="20"/>
        <v>247.46999999999997</v>
      </c>
      <c r="R59" s="37">
        <f t="shared" si="21"/>
        <v>23.549999999999955</v>
      </c>
      <c r="S59" s="171">
        <f t="shared" si="22"/>
        <v>0.10517148981779186</v>
      </c>
    </row>
    <row r="60" spans="1:19" x14ac:dyDescent="0.2">
      <c r="A60" s="39" t="s">
        <v>125</v>
      </c>
      <c r="B60" s="36">
        <v>8</v>
      </c>
      <c r="C60" s="36">
        <v>13.92</v>
      </c>
      <c r="D60" s="1">
        <v>1.74</v>
      </c>
      <c r="E60" s="36">
        <f t="shared" si="23"/>
        <v>13.92</v>
      </c>
      <c r="F60" s="36">
        <f t="shared" si="24"/>
        <v>0</v>
      </c>
      <c r="H60" s="1"/>
      <c r="I60" s="36">
        <f t="shared" si="13"/>
        <v>0</v>
      </c>
      <c r="J60" s="36">
        <f t="shared" si="14"/>
        <v>0</v>
      </c>
      <c r="K60" s="37">
        <f t="shared" si="15"/>
        <v>0</v>
      </c>
      <c r="L60" s="1">
        <f t="shared" si="16"/>
        <v>0</v>
      </c>
      <c r="M60" s="1">
        <f t="shared" si="17"/>
        <v>1.74</v>
      </c>
      <c r="N60" s="1">
        <f t="shared" si="18"/>
        <v>1.9835999999999998</v>
      </c>
      <c r="O60" s="1"/>
      <c r="P60" s="75">
        <f t="shared" si="19"/>
        <v>1.98</v>
      </c>
      <c r="Q60" s="37">
        <f t="shared" si="20"/>
        <v>15.84</v>
      </c>
      <c r="R60" s="37">
        <f t="shared" si="21"/>
        <v>1.92</v>
      </c>
      <c r="S60" s="171">
        <f t="shared" si="22"/>
        <v>0.13793103448275862</v>
      </c>
    </row>
    <row r="61" spans="1:19" x14ac:dyDescent="0.2">
      <c r="A61" s="39" t="s">
        <v>83</v>
      </c>
      <c r="B61" s="36">
        <v>194</v>
      </c>
      <c r="C61" s="36">
        <v>19112.609999999993</v>
      </c>
      <c r="D61" s="1">
        <v>99.39</v>
      </c>
      <c r="E61" s="36">
        <f t="shared" si="23"/>
        <v>19281.66</v>
      </c>
      <c r="F61" s="36">
        <f t="shared" si="24"/>
        <v>169.05000000000655</v>
      </c>
      <c r="G61" s="36">
        <v>473</v>
      </c>
      <c r="H61" s="1">
        <f>+H57/2</f>
        <v>2.1666666666666665</v>
      </c>
      <c r="I61" s="36">
        <f t="shared" si="13"/>
        <v>198817.66666666666</v>
      </c>
      <c r="J61" s="36">
        <f t="shared" si="14"/>
        <v>144039.85738316335</v>
      </c>
      <c r="K61" s="37">
        <f t="shared" si="15"/>
        <v>7807.6804694543689</v>
      </c>
      <c r="L61" s="1">
        <f t="shared" si="16"/>
        <v>40.245775615744172</v>
      </c>
      <c r="M61" s="1">
        <f t="shared" si="17"/>
        <v>59.144224384255828</v>
      </c>
      <c r="N61" s="1">
        <f t="shared" si="18"/>
        <v>67.424415798051641</v>
      </c>
      <c r="O61" s="1"/>
      <c r="P61" s="75">
        <f>ROUND(O56*2.17,2)</f>
        <v>107.63</v>
      </c>
      <c r="Q61" s="37">
        <f t="shared" si="20"/>
        <v>20880.219999999998</v>
      </c>
      <c r="R61" s="37">
        <f t="shared" si="21"/>
        <v>1598.5599999999977</v>
      </c>
      <c r="S61" s="171">
        <f t="shared" si="22"/>
        <v>8.2905724922024235E-2</v>
      </c>
    </row>
    <row r="62" spans="1:19" x14ac:dyDescent="0.2">
      <c r="A62" s="39" t="s">
        <v>19</v>
      </c>
      <c r="B62" s="36">
        <v>415.5</v>
      </c>
      <c r="C62" s="36">
        <v>5401.5</v>
      </c>
      <c r="D62" s="1">
        <v>13</v>
      </c>
      <c r="E62" s="36">
        <f t="shared" si="23"/>
        <v>5401.5</v>
      </c>
      <c r="F62" s="36">
        <f t="shared" si="24"/>
        <v>0</v>
      </c>
      <c r="H62" s="1"/>
      <c r="I62" s="36">
        <f t="shared" si="13"/>
        <v>0</v>
      </c>
      <c r="J62" s="36">
        <f t="shared" si="14"/>
        <v>0</v>
      </c>
      <c r="K62" s="37">
        <f t="shared" si="15"/>
        <v>0</v>
      </c>
      <c r="L62" s="1">
        <f t="shared" si="16"/>
        <v>0</v>
      </c>
      <c r="M62" s="1">
        <f t="shared" si="17"/>
        <v>13</v>
      </c>
      <c r="N62" s="1">
        <f t="shared" si="18"/>
        <v>14.819999999999999</v>
      </c>
      <c r="O62" s="1"/>
      <c r="P62" s="75">
        <f t="shared" si="19"/>
        <v>14.82</v>
      </c>
      <c r="Q62" s="37">
        <f t="shared" si="20"/>
        <v>6157.71</v>
      </c>
      <c r="R62" s="37">
        <f t="shared" si="21"/>
        <v>756.21</v>
      </c>
      <c r="S62" s="171">
        <f t="shared" si="22"/>
        <v>0.14000000000000001</v>
      </c>
    </row>
    <row r="63" spans="1:19" x14ac:dyDescent="0.2">
      <c r="A63" s="39" t="s">
        <v>100</v>
      </c>
      <c r="B63" s="36">
        <v>3</v>
      </c>
      <c r="C63" s="36">
        <v>199.98</v>
      </c>
      <c r="D63" s="1">
        <v>66.66</v>
      </c>
      <c r="E63" s="36">
        <f>+D63*B63</f>
        <v>199.98</v>
      </c>
      <c r="F63" s="36">
        <f>+E63-C63</f>
        <v>0</v>
      </c>
      <c r="H63" s="1"/>
      <c r="I63" s="36">
        <f t="shared" si="13"/>
        <v>0</v>
      </c>
      <c r="J63" s="36">
        <f t="shared" si="14"/>
        <v>0</v>
      </c>
      <c r="K63" s="37">
        <f t="shared" si="15"/>
        <v>0</v>
      </c>
      <c r="L63" s="1">
        <f t="shared" si="16"/>
        <v>0</v>
      </c>
      <c r="M63" s="1">
        <f t="shared" si="17"/>
        <v>66.66</v>
      </c>
      <c r="N63" s="1">
        <f t="shared" si="18"/>
        <v>75.992399999999989</v>
      </c>
      <c r="O63" s="1"/>
      <c r="P63" s="75">
        <v>76</v>
      </c>
      <c r="Q63" s="37">
        <f t="shared" si="20"/>
        <v>228</v>
      </c>
      <c r="R63" s="37">
        <f t="shared" si="21"/>
        <v>28.02000000000001</v>
      </c>
      <c r="S63" s="171">
        <f t="shared" si="22"/>
        <v>0.14011401140114016</v>
      </c>
    </row>
    <row r="64" spans="1:19" x14ac:dyDescent="0.2">
      <c r="A64" s="39" t="s">
        <v>128</v>
      </c>
      <c r="B64" s="36">
        <v>1</v>
      </c>
      <c r="C64" s="36">
        <v>66.52</v>
      </c>
      <c r="D64" s="1">
        <v>67.05</v>
      </c>
      <c r="E64" s="36">
        <f>+D64*B64</f>
        <v>67.05</v>
      </c>
      <c r="F64" s="36">
        <f>+E64-C64</f>
        <v>0.53000000000000114</v>
      </c>
      <c r="G64" s="36">
        <v>473</v>
      </c>
      <c r="H64" s="1">
        <v>1</v>
      </c>
      <c r="I64" s="36">
        <f t="shared" si="13"/>
        <v>473</v>
      </c>
      <c r="J64" s="36">
        <f t="shared" si="14"/>
        <v>342.68007307651874</v>
      </c>
      <c r="K64" s="37">
        <f t="shared" si="15"/>
        <v>18.574973361112697</v>
      </c>
      <c r="L64" s="1">
        <f t="shared" si="16"/>
        <v>18.574973361112697</v>
      </c>
      <c r="M64" s="1">
        <f t="shared" si="17"/>
        <v>48.4750266388873</v>
      </c>
      <c r="N64" s="1">
        <f t="shared" si="18"/>
        <v>55.26153036833152</v>
      </c>
      <c r="O64" s="1"/>
      <c r="P64" s="75">
        <f t="shared" si="19"/>
        <v>73.84</v>
      </c>
      <c r="Q64" s="37">
        <f t="shared" si="20"/>
        <v>73.84</v>
      </c>
      <c r="R64" s="37">
        <f t="shared" si="21"/>
        <v>6.7900000000000063</v>
      </c>
      <c r="S64" s="171">
        <f t="shared" si="22"/>
        <v>0.10126771066368391</v>
      </c>
    </row>
    <row r="65" spans="1:19" x14ac:dyDescent="0.2">
      <c r="A65" s="39" t="s">
        <v>101</v>
      </c>
      <c r="B65" s="36">
        <v>46.000000000000007</v>
      </c>
      <c r="C65" s="36">
        <v>80.040000000000006</v>
      </c>
      <c r="D65" s="1">
        <v>1.74</v>
      </c>
      <c r="E65" s="36">
        <f>+D65*B65</f>
        <v>80.040000000000006</v>
      </c>
      <c r="F65" s="36">
        <f>+E65-C65</f>
        <v>0</v>
      </c>
      <c r="H65" s="1"/>
      <c r="I65" s="36">
        <f t="shared" si="13"/>
        <v>0</v>
      </c>
      <c r="J65" s="36">
        <f t="shared" si="14"/>
        <v>0</v>
      </c>
      <c r="K65" s="37">
        <f t="shared" si="15"/>
        <v>0</v>
      </c>
      <c r="L65" s="1">
        <f t="shared" si="16"/>
        <v>0</v>
      </c>
      <c r="M65" s="1">
        <f t="shared" si="17"/>
        <v>1.74</v>
      </c>
      <c r="N65" s="1">
        <f t="shared" si="18"/>
        <v>1.9835999999999998</v>
      </c>
      <c r="O65" s="1"/>
      <c r="P65" s="75">
        <f t="shared" si="19"/>
        <v>1.98</v>
      </c>
      <c r="Q65" s="37">
        <f t="shared" si="20"/>
        <v>91.080000000000013</v>
      </c>
      <c r="R65" s="37">
        <f t="shared" si="21"/>
        <v>11.040000000000006</v>
      </c>
      <c r="S65" s="171">
        <f t="shared" si="22"/>
        <v>0.13793103448275867</v>
      </c>
    </row>
    <row r="66" spans="1:19" x14ac:dyDescent="0.2">
      <c r="A66" s="39" t="s">
        <v>56</v>
      </c>
      <c r="B66" s="36">
        <v>104.19309727570234</v>
      </c>
      <c r="C66" s="36">
        <v>25729.890000000003</v>
      </c>
      <c r="D66" s="1">
        <v>249.28</v>
      </c>
      <c r="E66" s="36">
        <f>+D66*B66</f>
        <v>25973.255288887081</v>
      </c>
      <c r="F66" s="36">
        <f>+E66-C66</f>
        <v>243.36528888707835</v>
      </c>
      <c r="G66" s="36">
        <v>613</v>
      </c>
      <c r="H66" s="1">
        <f>13/3</f>
        <v>4.333333333333333</v>
      </c>
      <c r="I66" s="36">
        <f t="shared" si="13"/>
        <v>276771.59739669063</v>
      </c>
      <c r="J66" s="36">
        <f t="shared" si="14"/>
        <v>200516.09137717285</v>
      </c>
      <c r="K66" s="37">
        <f t="shared" si="15"/>
        <v>10868.974733099654</v>
      </c>
      <c r="L66" s="1">
        <f t="shared" si="16"/>
        <v>104.31568901670688</v>
      </c>
      <c r="M66" s="1">
        <f t="shared" si="17"/>
        <v>144.9643109832931</v>
      </c>
      <c r="N66" s="1">
        <f t="shared" si="18"/>
        <v>165.25931452095412</v>
      </c>
      <c r="O66" s="1">
        <v>62.26</v>
      </c>
      <c r="P66" s="75">
        <f>ROUND(O66*4.33,2)</f>
        <v>269.58999999999997</v>
      </c>
      <c r="Q66" s="37">
        <f t="shared" si="20"/>
        <v>28089.417094556593</v>
      </c>
      <c r="R66" s="37">
        <f t="shared" si="21"/>
        <v>2116.1618056695115</v>
      </c>
      <c r="S66" s="171">
        <f t="shared" si="22"/>
        <v>8.1474646983311819E-2</v>
      </c>
    </row>
    <row r="67" spans="1:19" x14ac:dyDescent="0.2">
      <c r="A67" s="39" t="s">
        <v>126</v>
      </c>
      <c r="B67" s="36">
        <v>15.376128861580566</v>
      </c>
      <c r="C67" s="36">
        <v>7600.5199999999986</v>
      </c>
      <c r="D67" s="1">
        <v>498.56</v>
      </c>
      <c r="E67" s="36">
        <f t="shared" si="23"/>
        <v>7665.9228052296075</v>
      </c>
      <c r="F67" s="36">
        <f t="shared" si="24"/>
        <v>65.40280522960893</v>
      </c>
      <c r="G67" s="36">
        <v>613</v>
      </c>
      <c r="H67" s="1">
        <f>+H66*2</f>
        <v>8.6666666666666661</v>
      </c>
      <c r="I67" s="36">
        <f t="shared" si="13"/>
        <v>81688.247265290353</v>
      </c>
      <c r="J67" s="36">
        <f t="shared" si="14"/>
        <v>59181.679793578071</v>
      </c>
      <c r="K67" s="37">
        <f t="shared" si="15"/>
        <v>3207.9429532108993</v>
      </c>
      <c r="L67" s="1">
        <f t="shared" si="16"/>
        <v>208.63137803341377</v>
      </c>
      <c r="M67" s="1">
        <f t="shared" si="17"/>
        <v>289.92862196658621</v>
      </c>
      <c r="N67" s="1">
        <f t="shared" si="18"/>
        <v>330.51862904190824</v>
      </c>
      <c r="O67" s="1"/>
      <c r="P67" s="75">
        <f>+P66*2</f>
        <v>539.17999999999995</v>
      </c>
      <c r="Q67" s="37">
        <f t="shared" si="20"/>
        <v>8290.5011595870092</v>
      </c>
      <c r="R67" s="37">
        <f t="shared" si="21"/>
        <v>624.57835435740162</v>
      </c>
      <c r="S67" s="171">
        <f t="shared" si="22"/>
        <v>8.1474646983311805E-2</v>
      </c>
    </row>
    <row r="68" spans="1:19" x14ac:dyDescent="0.2">
      <c r="A68" s="39" t="s">
        <v>84</v>
      </c>
      <c r="B68" s="36">
        <v>30.345162207154168</v>
      </c>
      <c r="C68" s="36">
        <v>22501.86</v>
      </c>
      <c r="D68" s="1">
        <v>747.84</v>
      </c>
      <c r="E68" s="36">
        <f t="shared" si="23"/>
        <v>22693.326104998174</v>
      </c>
      <c r="F68" s="36">
        <f t="shared" si="24"/>
        <v>191.46610499817325</v>
      </c>
      <c r="G68" s="36">
        <v>613</v>
      </c>
      <c r="H68" s="1">
        <f>+H66*3</f>
        <v>13</v>
      </c>
      <c r="I68" s="36">
        <f t="shared" si="13"/>
        <v>241820.59762881155</v>
      </c>
      <c r="J68" s="36">
        <f t="shared" si="14"/>
        <v>175194.71472906673</v>
      </c>
      <c r="K68" s="37">
        <f t="shared" si="15"/>
        <v>9496.4295118890623</v>
      </c>
      <c r="L68" s="1">
        <f t="shared" si="16"/>
        <v>312.94706705012067</v>
      </c>
      <c r="M68" s="1">
        <f t="shared" si="17"/>
        <v>434.89293294987937</v>
      </c>
      <c r="N68" s="1">
        <f t="shared" si="18"/>
        <v>495.77794356286245</v>
      </c>
      <c r="O68" s="1"/>
      <c r="P68" s="75">
        <f>+P66*3</f>
        <v>808.77</v>
      </c>
      <c r="Q68" s="37">
        <f t="shared" si="20"/>
        <v>24542.256838280075</v>
      </c>
      <c r="R68" s="37">
        <f t="shared" si="21"/>
        <v>1848.9307332819008</v>
      </c>
      <c r="S68" s="171">
        <f t="shared" si="22"/>
        <v>8.1474646983311819E-2</v>
      </c>
    </row>
    <row r="69" spans="1:19" x14ac:dyDescent="0.2">
      <c r="A69" s="39" t="s">
        <v>85</v>
      </c>
      <c r="B69" s="36">
        <v>10</v>
      </c>
      <c r="C69" s="36">
        <v>880.76</v>
      </c>
      <c r="D69" s="1">
        <v>88.62</v>
      </c>
      <c r="E69" s="36">
        <f t="shared" si="23"/>
        <v>886.2</v>
      </c>
      <c r="F69" s="36">
        <f t="shared" si="24"/>
        <v>5.4400000000000546</v>
      </c>
      <c r="G69" s="36">
        <v>613</v>
      </c>
      <c r="H69" s="1">
        <v>1</v>
      </c>
      <c r="I69" s="36">
        <f t="shared" si="13"/>
        <v>6130</v>
      </c>
      <c r="J69" s="36">
        <f t="shared" si="14"/>
        <v>4441.0757884969553</v>
      </c>
      <c r="K69" s="37">
        <f t="shared" si="15"/>
        <v>240.72851311547745</v>
      </c>
      <c r="L69" s="1">
        <f t="shared" si="16"/>
        <v>24.072851311547744</v>
      </c>
      <c r="M69" s="1">
        <f t="shared" si="17"/>
        <v>64.547148688452268</v>
      </c>
      <c r="N69" s="1">
        <f t="shared" si="18"/>
        <v>73.583749504835581</v>
      </c>
      <c r="O69" s="1"/>
      <c r="P69" s="75">
        <f t="shared" si="19"/>
        <v>97.66</v>
      </c>
      <c r="Q69" s="37">
        <f t="shared" si="20"/>
        <v>976.59999999999991</v>
      </c>
      <c r="R69" s="37">
        <f t="shared" si="21"/>
        <v>90.399999999999864</v>
      </c>
      <c r="S69" s="171">
        <f t="shared" si="22"/>
        <v>0.10200857594222507</v>
      </c>
    </row>
    <row r="70" spans="1:19" x14ac:dyDescent="0.2">
      <c r="A70" s="39" t="s">
        <v>21</v>
      </c>
      <c r="B70" s="36">
        <v>50.644999999999996</v>
      </c>
      <c r="C70" s="36">
        <v>101.28999999999999</v>
      </c>
      <c r="D70" s="1">
        <v>2</v>
      </c>
      <c r="E70" s="36">
        <f t="shared" si="23"/>
        <v>101.28999999999999</v>
      </c>
      <c r="F70" s="36">
        <f t="shared" si="24"/>
        <v>0</v>
      </c>
      <c r="H70" s="1"/>
      <c r="I70" s="36">
        <f t="shared" si="13"/>
        <v>0</v>
      </c>
      <c r="J70" s="36">
        <f t="shared" si="14"/>
        <v>0</v>
      </c>
      <c r="K70" s="37">
        <f t="shared" si="15"/>
        <v>0</v>
      </c>
      <c r="L70" s="1">
        <f t="shared" si="16"/>
        <v>0</v>
      </c>
      <c r="M70" s="1">
        <f t="shared" si="17"/>
        <v>2</v>
      </c>
      <c r="N70" s="1">
        <f t="shared" si="18"/>
        <v>2.2799999999999998</v>
      </c>
      <c r="O70" s="1"/>
      <c r="P70" s="75">
        <f t="shared" si="19"/>
        <v>2.2799999999999998</v>
      </c>
      <c r="Q70" s="37">
        <f t="shared" si="20"/>
        <v>115.47059999999998</v>
      </c>
      <c r="R70" s="37">
        <f t="shared" si="21"/>
        <v>14.180599999999984</v>
      </c>
      <c r="S70" s="171">
        <f t="shared" si="22"/>
        <v>0.13999999999999985</v>
      </c>
    </row>
    <row r="71" spans="1:19" x14ac:dyDescent="0.2">
      <c r="A71" s="39" t="s">
        <v>22</v>
      </c>
      <c r="B71" s="36">
        <v>309.28896828941492</v>
      </c>
      <c r="C71" s="36">
        <v>76360.160000000033</v>
      </c>
      <c r="D71" s="1">
        <v>249.28</v>
      </c>
      <c r="E71" s="36">
        <f t="shared" si="23"/>
        <v>77099.554015185349</v>
      </c>
      <c r="F71" s="36">
        <f t="shared" si="24"/>
        <v>739.39401518531668</v>
      </c>
      <c r="G71" s="36">
        <v>613</v>
      </c>
      <c r="H71" s="1">
        <f>13/3</f>
        <v>4.333333333333333</v>
      </c>
      <c r="I71" s="36">
        <f t="shared" si="13"/>
        <v>821574.59609944909</v>
      </c>
      <c r="J71" s="36">
        <f t="shared" si="14"/>
        <v>595216.15777837334</v>
      </c>
      <c r="K71" s="37">
        <f t="shared" si="15"/>
        <v>32263.691832376724</v>
      </c>
      <c r="L71" s="1">
        <f t="shared" si="16"/>
        <v>104.31568901670688</v>
      </c>
      <c r="M71" s="1">
        <f t="shared" si="17"/>
        <v>144.9643109832931</v>
      </c>
      <c r="N71" s="1">
        <f t="shared" si="18"/>
        <v>165.25931452095412</v>
      </c>
      <c r="O71" s="1"/>
      <c r="P71" s="75">
        <f>+P66</f>
        <v>269.58999999999997</v>
      </c>
      <c r="Q71" s="37">
        <f t="shared" si="20"/>
        <v>83381.212961143363</v>
      </c>
      <c r="R71" s="37">
        <f t="shared" si="21"/>
        <v>6281.6589459580136</v>
      </c>
      <c r="S71" s="171">
        <f t="shared" si="22"/>
        <v>8.1474646983311902E-2</v>
      </c>
    </row>
    <row r="72" spans="1:19" x14ac:dyDescent="0.2">
      <c r="A72" s="39" t="s">
        <v>51</v>
      </c>
      <c r="B72" s="36">
        <v>199.66677420372989</v>
      </c>
      <c r="C72" s="36">
        <v>24714.620000000006</v>
      </c>
      <c r="D72" s="1">
        <v>124.93</v>
      </c>
      <c r="E72" s="36">
        <f t="shared" si="23"/>
        <v>24944.370101271976</v>
      </c>
      <c r="F72" s="36">
        <f t="shared" si="24"/>
        <v>229.75010127196947</v>
      </c>
      <c r="G72" s="36">
        <v>613</v>
      </c>
      <c r="H72" s="1">
        <f>+H71/2</f>
        <v>2.1666666666666665</v>
      </c>
      <c r="I72" s="36">
        <f t="shared" si="13"/>
        <v>265190.75393825385</v>
      </c>
      <c r="J72" s="36">
        <f t="shared" si="14"/>
        <v>192125.97661475249</v>
      </c>
      <c r="K72" s="37">
        <f t="shared" si="15"/>
        <v>10414.188562402658</v>
      </c>
      <c r="L72" s="1">
        <f t="shared" si="16"/>
        <v>52.157844508353435</v>
      </c>
      <c r="M72" s="1">
        <f t="shared" si="17"/>
        <v>72.772155491646572</v>
      </c>
      <c r="N72" s="1">
        <f t="shared" si="18"/>
        <v>82.960257260477078</v>
      </c>
      <c r="O72" s="1"/>
      <c r="P72" s="75">
        <f>ROUND(O66*2.17,2)</f>
        <v>135.1</v>
      </c>
      <c r="Q72" s="37">
        <f t="shared" si="20"/>
        <v>26974.981194923908</v>
      </c>
      <c r="R72" s="37">
        <f t="shared" si="21"/>
        <v>2030.6110936519326</v>
      </c>
      <c r="S72" s="171">
        <f t="shared" si="22"/>
        <v>8.1405587128792103E-2</v>
      </c>
    </row>
    <row r="73" spans="1:19" x14ac:dyDescent="0.2">
      <c r="A73" s="39" t="s">
        <v>23</v>
      </c>
      <c r="B73" s="36">
        <v>654.29323797139148</v>
      </c>
      <c r="C73" s="36">
        <v>10063.02999999999</v>
      </c>
      <c r="D73" s="1">
        <v>15.38</v>
      </c>
      <c r="E73" s="36">
        <f t="shared" si="23"/>
        <v>10063.030000000001</v>
      </c>
      <c r="F73" s="36">
        <f t="shared" si="24"/>
        <v>0</v>
      </c>
      <c r="H73" s="1"/>
      <c r="I73" s="36">
        <f t="shared" si="13"/>
        <v>0</v>
      </c>
      <c r="J73" s="36">
        <f t="shared" si="14"/>
        <v>0</v>
      </c>
      <c r="K73" s="37">
        <f t="shared" si="15"/>
        <v>0</v>
      </c>
      <c r="L73" s="1">
        <f t="shared" si="16"/>
        <v>0</v>
      </c>
      <c r="M73" s="1">
        <f t="shared" si="17"/>
        <v>15.38</v>
      </c>
      <c r="N73" s="1">
        <f t="shared" si="18"/>
        <v>17.533200000000001</v>
      </c>
      <c r="O73" s="1"/>
      <c r="P73" s="75">
        <f t="shared" si="19"/>
        <v>17.53</v>
      </c>
      <c r="Q73" s="37">
        <f t="shared" si="20"/>
        <v>11469.760461638494</v>
      </c>
      <c r="R73" s="37">
        <f t="shared" si="21"/>
        <v>1406.7304616384936</v>
      </c>
      <c r="S73" s="171">
        <f t="shared" si="22"/>
        <v>0.13979193758127459</v>
      </c>
    </row>
    <row r="74" spans="1:19" x14ac:dyDescent="0.2">
      <c r="A74" s="39" t="s">
        <v>40</v>
      </c>
      <c r="B74" s="36">
        <v>7</v>
      </c>
      <c r="C74" s="36">
        <v>466.61999999999989</v>
      </c>
      <c r="D74" s="1">
        <v>66.66</v>
      </c>
      <c r="E74" s="36">
        <f>+D74*B74</f>
        <v>466.62</v>
      </c>
      <c r="F74" s="36">
        <f>+E74-C74</f>
        <v>0</v>
      </c>
      <c r="H74" s="1"/>
      <c r="I74" s="36">
        <f t="shared" si="13"/>
        <v>0</v>
      </c>
      <c r="J74" s="36">
        <f t="shared" si="14"/>
        <v>0</v>
      </c>
      <c r="K74" s="37">
        <f t="shared" si="15"/>
        <v>0</v>
      </c>
      <c r="L74" s="1">
        <f t="shared" si="16"/>
        <v>0</v>
      </c>
      <c r="M74" s="1">
        <f t="shared" si="17"/>
        <v>66.66</v>
      </c>
      <c r="N74" s="1">
        <f t="shared" si="18"/>
        <v>75.992399999999989</v>
      </c>
      <c r="O74" s="1"/>
      <c r="P74" s="75">
        <v>76</v>
      </c>
      <c r="Q74" s="37">
        <f t="shared" si="20"/>
        <v>532</v>
      </c>
      <c r="R74" s="37">
        <f t="shared" si="21"/>
        <v>65.38</v>
      </c>
      <c r="S74" s="171">
        <f t="shared" si="22"/>
        <v>0.1401140114011401</v>
      </c>
    </row>
    <row r="75" spans="1:19" x14ac:dyDescent="0.2">
      <c r="A75" s="39" t="s">
        <v>41</v>
      </c>
      <c r="B75" s="36">
        <v>5</v>
      </c>
      <c r="C75" s="36">
        <v>383.35</v>
      </c>
      <c r="D75" s="1">
        <v>76.67</v>
      </c>
      <c r="E75" s="36">
        <f>+D75*B75</f>
        <v>383.35</v>
      </c>
      <c r="F75" s="36">
        <f>+E75-C75</f>
        <v>0</v>
      </c>
      <c r="G75" s="36">
        <v>613</v>
      </c>
      <c r="H75" s="1">
        <v>1</v>
      </c>
      <c r="I75" s="36">
        <f t="shared" si="13"/>
        <v>3065</v>
      </c>
      <c r="J75" s="36">
        <f t="shared" si="14"/>
        <v>2220.5378942484776</v>
      </c>
      <c r="K75" s="37">
        <f t="shared" si="15"/>
        <v>120.36425655773873</v>
      </c>
      <c r="L75" s="1">
        <f t="shared" si="16"/>
        <v>24.072851311547744</v>
      </c>
      <c r="M75" s="1">
        <f t="shared" si="17"/>
        <v>52.597148688452258</v>
      </c>
      <c r="N75" s="1">
        <f t="shared" si="18"/>
        <v>59.960749504835569</v>
      </c>
      <c r="O75" s="1"/>
      <c r="P75" s="75">
        <f t="shared" si="19"/>
        <v>84.03</v>
      </c>
      <c r="Q75" s="37">
        <f t="shared" si="20"/>
        <v>420.15</v>
      </c>
      <c r="R75" s="37">
        <f t="shared" si="21"/>
        <v>36.799999999999955</v>
      </c>
      <c r="S75" s="171">
        <f t="shared" si="22"/>
        <v>9.5995826268422985E-2</v>
      </c>
    </row>
    <row r="76" spans="1:19" x14ac:dyDescent="0.2">
      <c r="A76" s="39" t="s">
        <v>102</v>
      </c>
      <c r="B76" s="36">
        <v>28</v>
      </c>
      <c r="C76" s="36">
        <v>56</v>
      </c>
      <c r="D76" s="1">
        <v>2</v>
      </c>
      <c r="E76" s="36">
        <f>+D76*B76</f>
        <v>56</v>
      </c>
      <c r="F76" s="36">
        <f>+E76-C76</f>
        <v>0</v>
      </c>
      <c r="H76" s="1"/>
      <c r="I76" s="36">
        <f t="shared" si="13"/>
        <v>0</v>
      </c>
      <c r="J76" s="36">
        <f t="shared" si="14"/>
        <v>0</v>
      </c>
      <c r="K76" s="37">
        <f t="shared" si="15"/>
        <v>0</v>
      </c>
      <c r="L76" s="1">
        <f t="shared" si="16"/>
        <v>0</v>
      </c>
      <c r="M76" s="1">
        <f t="shared" si="17"/>
        <v>2</v>
      </c>
      <c r="N76" s="1">
        <f t="shared" si="18"/>
        <v>2.2799999999999998</v>
      </c>
      <c r="O76" s="1"/>
      <c r="P76" s="75">
        <f t="shared" si="19"/>
        <v>2.2799999999999998</v>
      </c>
      <c r="Q76" s="37">
        <f t="shared" si="20"/>
        <v>63.839999999999996</v>
      </c>
      <c r="R76" s="37">
        <f t="shared" si="21"/>
        <v>7.8399999999999963</v>
      </c>
      <c r="S76" s="171">
        <f t="shared" si="22"/>
        <v>0.13999999999999993</v>
      </c>
    </row>
    <row r="77" spans="1:19" x14ac:dyDescent="0.2">
      <c r="A77" s="39" t="s">
        <v>25</v>
      </c>
      <c r="B77" s="36">
        <v>132.34384672526926</v>
      </c>
      <c r="C77" s="36">
        <v>42887.249999999978</v>
      </c>
      <c r="D77" s="1">
        <v>327.13</v>
      </c>
      <c r="E77" s="36">
        <f>+D77*B77</f>
        <v>43293.642579237334</v>
      </c>
      <c r="F77" s="36">
        <f>+E77-C77</f>
        <v>406.39257923735568</v>
      </c>
      <c r="G77" s="36">
        <v>840</v>
      </c>
      <c r="H77" s="1">
        <f>13/3</f>
        <v>4.333333333333333</v>
      </c>
      <c r="I77" s="36">
        <f t="shared" si="13"/>
        <v>481731.60207998002</v>
      </c>
      <c r="J77" s="36">
        <f t="shared" si="14"/>
        <v>349005.96322206338</v>
      </c>
      <c r="K77" s="37">
        <f t="shared" si="15"/>
        <v>18917.868236451945</v>
      </c>
      <c r="L77" s="1">
        <f t="shared" si="16"/>
        <v>142.94482671131121</v>
      </c>
      <c r="M77" s="1">
        <f t="shared" si="17"/>
        <v>184.18517328868879</v>
      </c>
      <c r="N77" s="1">
        <f t="shared" si="18"/>
        <v>209.9710975491052</v>
      </c>
      <c r="O77" s="1">
        <v>81.510000000000005</v>
      </c>
      <c r="P77" s="75">
        <f>ROUND(O77*4.33,2)</f>
        <v>352.94</v>
      </c>
      <c r="Q77" s="37">
        <f t="shared" si="20"/>
        <v>46709.437263216532</v>
      </c>
      <c r="R77" s="37">
        <f t="shared" si="21"/>
        <v>3415.7946839791985</v>
      </c>
      <c r="S77" s="171">
        <f t="shared" si="22"/>
        <v>7.8898297312994803E-2</v>
      </c>
    </row>
    <row r="78" spans="1:19" x14ac:dyDescent="0.2">
      <c r="A78" s="39" t="s">
        <v>115</v>
      </c>
      <c r="B78" s="36">
        <v>45.455853689120104</v>
      </c>
      <c r="C78" s="36">
        <v>29441.480000000007</v>
      </c>
      <c r="D78" s="1">
        <v>654.26</v>
      </c>
      <c r="E78" s="36">
        <f t="shared" si="23"/>
        <v>29739.946834643721</v>
      </c>
      <c r="F78" s="36">
        <f t="shared" si="24"/>
        <v>298.46683464371381</v>
      </c>
      <c r="G78" s="36">
        <v>840</v>
      </c>
      <c r="H78" s="1">
        <f>+H77*2</f>
        <v>8.6666666666666661</v>
      </c>
      <c r="I78" s="36">
        <f t="shared" si="13"/>
        <v>330918.6148567943</v>
      </c>
      <c r="J78" s="36">
        <f t="shared" si="14"/>
        <v>239744.64084885121</v>
      </c>
      <c r="K78" s="37">
        <f t="shared" si="15"/>
        <v>12995.358257211979</v>
      </c>
      <c r="L78" s="1">
        <f t="shared" si="16"/>
        <v>285.88965342262242</v>
      </c>
      <c r="M78" s="1">
        <f t="shared" si="17"/>
        <v>368.37034657737757</v>
      </c>
      <c r="N78" s="1">
        <f t="shared" si="18"/>
        <v>419.94219509821039</v>
      </c>
      <c r="O78" s="1"/>
      <c r="P78" s="75">
        <f>+P77*2</f>
        <v>705.88</v>
      </c>
      <c r="Q78" s="37">
        <f t="shared" si="20"/>
        <v>32086.378002076101</v>
      </c>
      <c r="R78" s="37">
        <f t="shared" si="21"/>
        <v>2346.4311674323799</v>
      </c>
      <c r="S78" s="171">
        <f t="shared" si="22"/>
        <v>7.8898297312994831E-2</v>
      </c>
    </row>
    <row r="79" spans="1:19" x14ac:dyDescent="0.2">
      <c r="A79" s="39" t="s">
        <v>24</v>
      </c>
      <c r="B79" s="36">
        <v>55.999999999999993</v>
      </c>
      <c r="C79" s="36">
        <v>54408.390000000007</v>
      </c>
      <c r="D79" s="1">
        <v>981.39</v>
      </c>
      <c r="E79" s="36">
        <f t="shared" si="23"/>
        <v>54957.839999999989</v>
      </c>
      <c r="F79" s="36">
        <f t="shared" si="24"/>
        <v>549.44999999998254</v>
      </c>
      <c r="G79" s="36">
        <v>840</v>
      </c>
      <c r="H79" s="1">
        <f>+H77*3</f>
        <v>13</v>
      </c>
      <c r="I79" s="36">
        <f t="shared" si="13"/>
        <v>611519.99999999988</v>
      </c>
      <c r="J79" s="36">
        <f t="shared" si="14"/>
        <v>443035.34521723614</v>
      </c>
      <c r="K79" s="37">
        <f t="shared" si="15"/>
        <v>24014.730887500282</v>
      </c>
      <c r="L79" s="1">
        <f t="shared" si="16"/>
        <v>428.83448013393365</v>
      </c>
      <c r="M79" s="1">
        <f t="shared" si="17"/>
        <v>552.55551986606633</v>
      </c>
      <c r="N79" s="1">
        <f t="shared" si="18"/>
        <v>629.91329264731553</v>
      </c>
      <c r="O79" s="1"/>
      <c r="P79" s="75">
        <f>+P77*3</f>
        <v>1058.82</v>
      </c>
      <c r="Q79" s="37">
        <f t="shared" si="20"/>
        <v>59293.919999999991</v>
      </c>
      <c r="R79" s="37">
        <f t="shared" si="21"/>
        <v>4336.0800000000017</v>
      </c>
      <c r="S79" s="171">
        <f t="shared" si="22"/>
        <v>7.8898297312994886E-2</v>
      </c>
    </row>
    <row r="80" spans="1:19" x14ac:dyDescent="0.2">
      <c r="A80" s="39" t="s">
        <v>86</v>
      </c>
      <c r="B80" s="36">
        <v>7</v>
      </c>
      <c r="C80" s="36">
        <v>738.1</v>
      </c>
      <c r="D80" s="1">
        <v>105.98</v>
      </c>
      <c r="E80" s="36">
        <f t="shared" si="23"/>
        <v>741.86</v>
      </c>
      <c r="F80" s="36">
        <f t="shared" si="24"/>
        <v>3.7599999999999909</v>
      </c>
      <c r="G80" s="36">
        <v>840</v>
      </c>
      <c r="H80" s="1">
        <v>1</v>
      </c>
      <c r="I80" s="36">
        <f t="shared" si="13"/>
        <v>5880</v>
      </c>
      <c r="J80" s="36">
        <f t="shared" si="14"/>
        <v>4259.9552424734247</v>
      </c>
      <c r="K80" s="37">
        <f t="shared" si="15"/>
        <v>230.91087391827196</v>
      </c>
      <c r="L80" s="1">
        <f t="shared" si="16"/>
        <v>32.987267702610282</v>
      </c>
      <c r="M80" s="1">
        <f t="shared" si="17"/>
        <v>72.992732297389722</v>
      </c>
      <c r="N80" s="1">
        <f t="shared" si="18"/>
        <v>83.21171481902428</v>
      </c>
      <c r="O80" s="1"/>
      <c r="P80" s="75">
        <f t="shared" si="19"/>
        <v>116.2</v>
      </c>
      <c r="Q80" s="37">
        <f t="shared" si="20"/>
        <v>813.4</v>
      </c>
      <c r="R80" s="37">
        <f t="shared" si="21"/>
        <v>71.539999999999964</v>
      </c>
      <c r="S80" s="171">
        <f t="shared" si="22"/>
        <v>9.6433289299867844E-2</v>
      </c>
    </row>
    <row r="81" spans="1:19" x14ac:dyDescent="0.2">
      <c r="A81" s="39" t="s">
        <v>58</v>
      </c>
      <c r="B81" s="36">
        <v>166</v>
      </c>
      <c r="C81" s="36">
        <v>373.5</v>
      </c>
      <c r="D81" s="1">
        <v>2.25</v>
      </c>
      <c r="E81" s="36">
        <f t="shared" si="23"/>
        <v>373.5</v>
      </c>
      <c r="F81" s="36">
        <f t="shared" si="24"/>
        <v>0</v>
      </c>
      <c r="H81" s="1"/>
      <c r="I81" s="36">
        <f t="shared" si="13"/>
        <v>0</v>
      </c>
      <c r="J81" s="36">
        <f t="shared" si="14"/>
        <v>0</v>
      </c>
      <c r="K81" s="37">
        <f t="shared" si="15"/>
        <v>0</v>
      </c>
      <c r="L81" s="1">
        <f t="shared" si="16"/>
        <v>0</v>
      </c>
      <c r="M81" s="1">
        <f t="shared" si="17"/>
        <v>2.25</v>
      </c>
      <c r="N81" s="1">
        <f t="shared" si="18"/>
        <v>2.5649999999999999</v>
      </c>
      <c r="O81" s="1"/>
      <c r="P81" s="75">
        <f t="shared" si="19"/>
        <v>2.57</v>
      </c>
      <c r="Q81" s="37">
        <f t="shared" si="20"/>
        <v>426.61999999999995</v>
      </c>
      <c r="R81" s="37">
        <f t="shared" si="21"/>
        <v>53.119999999999948</v>
      </c>
      <c r="S81" s="171">
        <f t="shared" si="22"/>
        <v>0.14222222222222208</v>
      </c>
    </row>
    <row r="82" spans="1:19" x14ac:dyDescent="0.2">
      <c r="A82" s="39" t="s">
        <v>26</v>
      </c>
      <c r="B82" s="36">
        <v>430.32771002290599</v>
      </c>
      <c r="C82" s="36">
        <v>139473.44000000003</v>
      </c>
      <c r="D82" s="1">
        <v>327.13</v>
      </c>
      <c r="E82" s="36">
        <f t="shared" si="23"/>
        <v>140773.10377979322</v>
      </c>
      <c r="F82" s="36">
        <f t="shared" si="24"/>
        <v>1299.6637797931908</v>
      </c>
      <c r="G82" s="36">
        <v>840</v>
      </c>
      <c r="H82" s="1">
        <f>13/3</f>
        <v>4.333333333333333</v>
      </c>
      <c r="I82" s="36">
        <f t="shared" si="13"/>
        <v>1566392.8644833777</v>
      </c>
      <c r="J82" s="36">
        <f t="shared" si="14"/>
        <v>1134823.7236103623</v>
      </c>
      <c r="K82" s="37">
        <f t="shared" si="15"/>
        <v>61513.119938299686</v>
      </c>
      <c r="L82" s="1">
        <f t="shared" si="16"/>
        <v>142.94482671131124</v>
      </c>
      <c r="M82" s="1">
        <f t="shared" si="17"/>
        <v>184.18517328868876</v>
      </c>
      <c r="N82" s="1">
        <f t="shared" si="18"/>
        <v>209.97109754910517</v>
      </c>
      <c r="O82" s="1"/>
      <c r="P82" s="75">
        <f>+P77</f>
        <v>352.94</v>
      </c>
      <c r="Q82" s="37">
        <f t="shared" si="20"/>
        <v>151879.86197548444</v>
      </c>
      <c r="R82" s="37">
        <f t="shared" si="21"/>
        <v>11106.758195691218</v>
      </c>
      <c r="S82" s="171">
        <f t="shared" si="22"/>
        <v>7.8898297312994942E-2</v>
      </c>
    </row>
    <row r="83" spans="1:19" x14ac:dyDescent="0.2">
      <c r="A83" s="39" t="s">
        <v>28</v>
      </c>
      <c r="B83" s="36">
        <v>178.1667081005472</v>
      </c>
      <c r="C83" s="36">
        <v>28940.39</v>
      </c>
      <c r="D83" s="1">
        <v>163.94</v>
      </c>
      <c r="E83" s="36">
        <f t="shared" si="23"/>
        <v>29208.650126003708</v>
      </c>
      <c r="F83" s="36">
        <f t="shared" si="24"/>
        <v>268.26012600370814</v>
      </c>
      <c r="G83" s="36">
        <v>840</v>
      </c>
      <c r="H83" s="1">
        <f>+H82/2</f>
        <v>2.1666666666666665</v>
      </c>
      <c r="I83" s="36">
        <f t="shared" si="13"/>
        <v>324263.40874299587</v>
      </c>
      <c r="J83" s="36">
        <f t="shared" si="14"/>
        <v>234923.06258792998</v>
      </c>
      <c r="K83" s="37">
        <f t="shared" si="15"/>
        <v>12734.004607578743</v>
      </c>
      <c r="L83" s="1">
        <f t="shared" si="16"/>
        <v>71.472413355655604</v>
      </c>
      <c r="M83" s="1">
        <f t="shared" si="17"/>
        <v>92.467586644344394</v>
      </c>
      <c r="N83" s="1">
        <f t="shared" si="18"/>
        <v>105.41304877455261</v>
      </c>
      <c r="O83" s="1"/>
      <c r="P83" s="75">
        <f>ROUND(O77*2.17,2)</f>
        <v>176.88</v>
      </c>
      <c r="Q83" s="37">
        <f t="shared" si="20"/>
        <v>31514.127328824787</v>
      </c>
      <c r="R83" s="37">
        <f t="shared" si="21"/>
        <v>2305.4772028210791</v>
      </c>
      <c r="S83" s="171">
        <f t="shared" si="22"/>
        <v>7.8931316335244542E-2</v>
      </c>
    </row>
    <row r="84" spans="1:19" x14ac:dyDescent="0.2">
      <c r="A84" s="39" t="s">
        <v>27</v>
      </c>
      <c r="B84" s="36">
        <v>735.58512820512829</v>
      </c>
      <c r="C84" s="36">
        <v>14343.910000000002</v>
      </c>
      <c r="D84" s="1">
        <v>19.5</v>
      </c>
      <c r="E84" s="36">
        <f t="shared" si="23"/>
        <v>14343.910000000002</v>
      </c>
      <c r="F84" s="36">
        <f t="shared" si="24"/>
        <v>0</v>
      </c>
      <c r="H84" s="1"/>
      <c r="I84" s="36">
        <f t="shared" si="13"/>
        <v>0</v>
      </c>
      <c r="J84" s="36">
        <f t="shared" si="14"/>
        <v>0</v>
      </c>
      <c r="K84" s="37">
        <f t="shared" si="15"/>
        <v>0</v>
      </c>
      <c r="L84" s="1">
        <f t="shared" si="16"/>
        <v>0</v>
      </c>
      <c r="M84" s="1">
        <f t="shared" si="17"/>
        <v>19.5</v>
      </c>
      <c r="N84" s="1">
        <f t="shared" si="18"/>
        <v>22.229999999999997</v>
      </c>
      <c r="O84" s="1"/>
      <c r="P84" s="75">
        <f t="shared" si="19"/>
        <v>22.23</v>
      </c>
      <c r="Q84" s="37">
        <f t="shared" si="20"/>
        <v>16352.057400000002</v>
      </c>
      <c r="R84" s="37">
        <f t="shared" si="21"/>
        <v>2008.1473999999998</v>
      </c>
      <c r="S84" s="171">
        <f t="shared" si="22"/>
        <v>0.13999999999999999</v>
      </c>
    </row>
    <row r="85" spans="1:19" x14ac:dyDescent="0.2">
      <c r="A85" s="39" t="s">
        <v>62</v>
      </c>
      <c r="B85" s="36">
        <v>7</v>
      </c>
      <c r="C85" s="36">
        <v>466.61999999999989</v>
      </c>
      <c r="D85" s="1">
        <v>66.66</v>
      </c>
      <c r="E85" s="36">
        <f>+D85*B85</f>
        <v>466.62</v>
      </c>
      <c r="F85" s="36">
        <f>+E85-C85</f>
        <v>0</v>
      </c>
      <c r="H85" s="1"/>
      <c r="I85" s="36">
        <f t="shared" si="13"/>
        <v>0</v>
      </c>
      <c r="J85" s="36">
        <f t="shared" si="14"/>
        <v>0</v>
      </c>
      <c r="K85" s="37">
        <f t="shared" si="15"/>
        <v>0</v>
      </c>
      <c r="L85" s="1">
        <f t="shared" si="16"/>
        <v>0</v>
      </c>
      <c r="M85" s="1">
        <f t="shared" si="17"/>
        <v>66.66</v>
      </c>
      <c r="N85" s="1">
        <f t="shared" si="18"/>
        <v>75.992399999999989</v>
      </c>
      <c r="O85" s="1"/>
      <c r="P85" s="75">
        <v>76</v>
      </c>
      <c r="Q85" s="37">
        <f t="shared" si="20"/>
        <v>532</v>
      </c>
      <c r="R85" s="37">
        <f t="shared" si="21"/>
        <v>65.38</v>
      </c>
      <c r="S85" s="171">
        <f t="shared" si="22"/>
        <v>0.1401140114011401</v>
      </c>
    </row>
    <row r="86" spans="1:19" x14ac:dyDescent="0.2">
      <c r="A86" s="39" t="s">
        <v>63</v>
      </c>
      <c r="B86" s="36">
        <v>10</v>
      </c>
      <c r="C86" s="36">
        <v>947.89999999999986</v>
      </c>
      <c r="D86" s="1">
        <v>94.79</v>
      </c>
      <c r="E86" s="36">
        <f>+D86*B86</f>
        <v>947.90000000000009</v>
      </c>
      <c r="F86" s="36">
        <f>+E86-C86</f>
        <v>0</v>
      </c>
      <c r="G86" s="36">
        <v>840</v>
      </c>
      <c r="H86" s="1">
        <v>1</v>
      </c>
      <c r="I86" s="36">
        <f t="shared" si="13"/>
        <v>8400</v>
      </c>
      <c r="J86" s="36">
        <f t="shared" si="14"/>
        <v>6085.6503463906074</v>
      </c>
      <c r="K86" s="37">
        <f t="shared" si="15"/>
        <v>329.87267702610285</v>
      </c>
      <c r="L86" s="1">
        <f t="shared" si="16"/>
        <v>32.987267702610282</v>
      </c>
      <c r="M86" s="1">
        <f t="shared" si="17"/>
        <v>61.802732297389724</v>
      </c>
      <c r="N86" s="1">
        <f t="shared" si="18"/>
        <v>70.455114819024274</v>
      </c>
      <c r="O86" s="1"/>
      <c r="P86" s="75">
        <f t="shared" si="19"/>
        <v>103.44</v>
      </c>
      <c r="Q86" s="37">
        <f t="shared" si="20"/>
        <v>1034.4000000000001</v>
      </c>
      <c r="R86" s="37">
        <f t="shared" si="21"/>
        <v>86.5</v>
      </c>
      <c r="S86" s="171">
        <f t="shared" si="22"/>
        <v>9.1254351724865485E-2</v>
      </c>
    </row>
    <row r="87" spans="1:19" x14ac:dyDescent="0.2">
      <c r="A87" s="39" t="s">
        <v>103</v>
      </c>
      <c r="B87" s="36">
        <v>98</v>
      </c>
      <c r="C87" s="36">
        <v>220.5</v>
      </c>
      <c r="D87" s="1">
        <v>2.25</v>
      </c>
      <c r="E87" s="36">
        <f>+D87*B87</f>
        <v>220.5</v>
      </c>
      <c r="F87" s="36">
        <f>+E87-C87</f>
        <v>0</v>
      </c>
      <c r="H87" s="1"/>
      <c r="I87" s="36">
        <f t="shared" si="13"/>
        <v>0</v>
      </c>
      <c r="J87" s="36">
        <f t="shared" si="14"/>
        <v>0</v>
      </c>
      <c r="K87" s="37">
        <f t="shared" si="15"/>
        <v>0</v>
      </c>
      <c r="L87" s="1">
        <f t="shared" si="16"/>
        <v>0</v>
      </c>
      <c r="M87" s="1">
        <f t="shared" si="17"/>
        <v>2.25</v>
      </c>
      <c r="N87" s="1">
        <f t="shared" si="18"/>
        <v>2.5649999999999999</v>
      </c>
      <c r="O87" s="1"/>
      <c r="P87" s="75">
        <f t="shared" si="19"/>
        <v>2.57</v>
      </c>
      <c r="Q87" s="37">
        <f t="shared" si="20"/>
        <v>251.85999999999999</v>
      </c>
      <c r="R87" s="37">
        <f t="shared" si="21"/>
        <v>31.359999999999985</v>
      </c>
      <c r="S87" s="171">
        <f t="shared" si="22"/>
        <v>0.14222222222222217</v>
      </c>
    </row>
    <row r="88" spans="1:19" x14ac:dyDescent="0.2">
      <c r="A88" s="39" t="s">
        <v>32</v>
      </c>
      <c r="B88" s="36">
        <v>238.82385461991296</v>
      </c>
      <c r="C88" s="36">
        <v>93308.480000000025</v>
      </c>
      <c r="D88" s="1">
        <v>390.7</v>
      </c>
      <c r="E88" s="36">
        <f>+D88*B88</f>
        <v>93308.479999999996</v>
      </c>
      <c r="F88" s="36">
        <f>+E88-C88</f>
        <v>0</v>
      </c>
      <c r="G88" s="36">
        <v>980</v>
      </c>
      <c r="H88" s="1">
        <f>13/3</f>
        <v>4.333333333333333</v>
      </c>
      <c r="I88" s="36">
        <f t="shared" si="13"/>
        <v>1014205.3026192302</v>
      </c>
      <c r="J88" s="36">
        <f t="shared" si="14"/>
        <v>734773.67276141769</v>
      </c>
      <c r="K88" s="37">
        <f t="shared" si="15"/>
        <v>39828.406932032645</v>
      </c>
      <c r="L88" s="1">
        <f t="shared" si="16"/>
        <v>166.76896449652975</v>
      </c>
      <c r="M88" s="1">
        <f t="shared" si="17"/>
        <v>223.93103550347024</v>
      </c>
      <c r="N88" s="1">
        <f t="shared" si="18"/>
        <v>255.28138047395606</v>
      </c>
      <c r="O88" s="1">
        <v>97.47</v>
      </c>
      <c r="P88" s="75">
        <f>ROUND(O88*4.33,2)</f>
        <v>422.05</v>
      </c>
      <c r="Q88" s="37">
        <f t="shared" si="20"/>
        <v>100795.60784233427</v>
      </c>
      <c r="R88" s="37">
        <f t="shared" si="21"/>
        <v>7487.1278423342737</v>
      </c>
      <c r="S88" s="171">
        <f t="shared" si="22"/>
        <v>8.0240593805989274E-2</v>
      </c>
    </row>
    <row r="89" spans="1:19" x14ac:dyDescent="0.2">
      <c r="A89" s="39" t="s">
        <v>61</v>
      </c>
      <c r="B89" s="36">
        <v>100.85003839262862</v>
      </c>
      <c r="C89" s="36">
        <v>39402.110000000022</v>
      </c>
      <c r="D89" s="1">
        <v>390.7</v>
      </c>
      <c r="E89" s="36">
        <f>+D89*B89</f>
        <v>39402.11</v>
      </c>
      <c r="F89" s="36">
        <f>+E89-C89</f>
        <v>0</v>
      </c>
      <c r="G89" s="36">
        <v>980</v>
      </c>
      <c r="H89" s="1">
        <f>13/3</f>
        <v>4.333333333333333</v>
      </c>
      <c r="I89" s="36">
        <f t="shared" si="13"/>
        <v>428276.49637402949</v>
      </c>
      <c r="J89" s="36">
        <f t="shared" si="14"/>
        <v>310278.69148923433</v>
      </c>
      <c r="K89" s="37">
        <f t="shared" si="15"/>
        <v>16818.656472173945</v>
      </c>
      <c r="L89" s="1">
        <f t="shared" si="16"/>
        <v>166.76896449652975</v>
      </c>
      <c r="M89" s="1">
        <f t="shared" si="17"/>
        <v>223.93103550347024</v>
      </c>
      <c r="N89" s="1">
        <f t="shared" si="18"/>
        <v>255.28138047395606</v>
      </c>
      <c r="O89" s="1"/>
      <c r="P89" s="75">
        <f>+P88</f>
        <v>422.05</v>
      </c>
      <c r="Q89" s="37">
        <f t="shared" si="20"/>
        <v>42563.75870360891</v>
      </c>
      <c r="R89" s="37">
        <f t="shared" si="21"/>
        <v>3161.6487036089093</v>
      </c>
      <c r="S89" s="171">
        <f t="shared" si="22"/>
        <v>8.0240593805989302E-2</v>
      </c>
    </row>
    <row r="90" spans="1:19" x14ac:dyDescent="0.2">
      <c r="A90" s="39" t="s">
        <v>29</v>
      </c>
      <c r="B90" s="36">
        <v>86.954837471205522</v>
      </c>
      <c r="C90" s="36">
        <v>67946.510000000024</v>
      </c>
      <c r="D90" s="1">
        <v>781.4</v>
      </c>
      <c r="E90" s="36">
        <f t="shared" si="23"/>
        <v>67946.509999999995</v>
      </c>
      <c r="F90" s="36">
        <f t="shared" si="24"/>
        <v>0</v>
      </c>
      <c r="G90" s="36">
        <v>980</v>
      </c>
      <c r="H90" s="1">
        <f>+H89*2</f>
        <v>8.6666666666666661</v>
      </c>
      <c r="I90" s="36">
        <f t="shared" si="13"/>
        <v>738536.41958877211</v>
      </c>
      <c r="J90" s="36">
        <f t="shared" si="14"/>
        <v>535056.47829672496</v>
      </c>
      <c r="K90" s="37">
        <f t="shared" si="15"/>
        <v>29002.736406073975</v>
      </c>
      <c r="L90" s="1">
        <f t="shared" si="16"/>
        <v>333.5379289930595</v>
      </c>
      <c r="M90" s="1">
        <f t="shared" si="17"/>
        <v>447.86207100694048</v>
      </c>
      <c r="N90" s="1">
        <f t="shared" si="18"/>
        <v>510.56276094791212</v>
      </c>
      <c r="O90" s="1"/>
      <c r="P90" s="75">
        <f>+P89*2</f>
        <v>844.1</v>
      </c>
      <c r="Q90" s="37">
        <f t="shared" si="20"/>
        <v>73398.57830944458</v>
      </c>
      <c r="R90" s="37">
        <f t="shared" si="21"/>
        <v>5452.0683094445849</v>
      </c>
      <c r="S90" s="171">
        <f t="shared" si="22"/>
        <v>8.0240593805989233E-2</v>
      </c>
    </row>
    <row r="91" spans="1:19" x14ac:dyDescent="0.2">
      <c r="A91" s="39" t="s">
        <v>30</v>
      </c>
      <c r="B91" s="36">
        <v>39.449662998037709</v>
      </c>
      <c r="C91" s="36">
        <v>46238.949999999968</v>
      </c>
      <c r="D91" s="1">
        <v>1172.0999999999999</v>
      </c>
      <c r="E91" s="36">
        <f t="shared" si="23"/>
        <v>46238.95</v>
      </c>
      <c r="F91" s="36">
        <f t="shared" si="24"/>
        <v>0</v>
      </c>
      <c r="G91" s="36">
        <v>980</v>
      </c>
      <c r="H91" s="1">
        <f>+H89*3</f>
        <v>13</v>
      </c>
      <c r="I91" s="36">
        <f t="shared" si="13"/>
        <v>502588.7065950004</v>
      </c>
      <c r="J91" s="36">
        <f t="shared" si="14"/>
        <v>364116.56385498471</v>
      </c>
      <c r="K91" s="37">
        <f t="shared" si="15"/>
        <v>19736.938343759444</v>
      </c>
      <c r="L91" s="1">
        <f t="shared" si="16"/>
        <v>500.3068934895893</v>
      </c>
      <c r="M91" s="1">
        <f t="shared" si="17"/>
        <v>671.79310651041055</v>
      </c>
      <c r="N91" s="1">
        <f t="shared" si="18"/>
        <v>765.84414142186802</v>
      </c>
      <c r="O91" s="1"/>
      <c r="P91" s="75">
        <f>+P89*3</f>
        <v>1266.1500000000001</v>
      </c>
      <c r="Q91" s="37">
        <f t="shared" si="20"/>
        <v>49949.190804965452</v>
      </c>
      <c r="R91" s="37">
        <f t="shared" si="21"/>
        <v>3710.240804965455</v>
      </c>
      <c r="S91" s="171">
        <f t="shared" si="22"/>
        <v>8.0240593805989441E-2</v>
      </c>
    </row>
    <row r="92" spans="1:19" x14ac:dyDescent="0.2">
      <c r="A92" s="39" t="s">
        <v>31</v>
      </c>
      <c r="B92" s="36">
        <v>44</v>
      </c>
      <c r="C92" s="36">
        <v>5392.2000000000035</v>
      </c>
      <c r="D92" s="1">
        <v>122.55</v>
      </c>
      <c r="E92" s="36">
        <f t="shared" si="23"/>
        <v>5392.2</v>
      </c>
      <c r="F92" s="36">
        <f t="shared" si="24"/>
        <v>0</v>
      </c>
      <c r="G92" s="36">
        <v>980</v>
      </c>
      <c r="H92" s="1">
        <v>1</v>
      </c>
      <c r="I92" s="36">
        <f t="shared" si="13"/>
        <v>43120</v>
      </c>
      <c r="J92" s="36">
        <f t="shared" si="14"/>
        <v>31239.67177813845</v>
      </c>
      <c r="K92" s="37">
        <f t="shared" si="15"/>
        <v>1693.3464087339946</v>
      </c>
      <c r="L92" s="1">
        <f t="shared" si="16"/>
        <v>38.485145653045329</v>
      </c>
      <c r="M92" s="1">
        <f t="shared" si="17"/>
        <v>84.064854346954661</v>
      </c>
      <c r="N92" s="1">
        <f t="shared" si="18"/>
        <v>95.833933955528309</v>
      </c>
      <c r="O92" s="1"/>
      <c r="P92" s="75">
        <f t="shared" si="19"/>
        <v>134.32</v>
      </c>
      <c r="Q92" s="37">
        <f t="shared" si="20"/>
        <v>5910.08</v>
      </c>
      <c r="R92" s="37">
        <f t="shared" si="21"/>
        <v>517.88000000000011</v>
      </c>
      <c r="S92" s="171">
        <f t="shared" si="22"/>
        <v>9.604243166054674E-2</v>
      </c>
    </row>
    <row r="93" spans="1:19" x14ac:dyDescent="0.2">
      <c r="A93" s="39" t="s">
        <v>87</v>
      </c>
      <c r="B93" s="36">
        <v>387.25714285714287</v>
      </c>
      <c r="C93" s="36">
        <v>1084.32</v>
      </c>
      <c r="D93" s="1">
        <v>2.8</v>
      </c>
      <c r="E93" s="36">
        <f t="shared" si="23"/>
        <v>1084.32</v>
      </c>
      <c r="F93" s="36">
        <f t="shared" si="24"/>
        <v>0</v>
      </c>
      <c r="H93" s="1"/>
      <c r="I93" s="36">
        <f t="shared" ref="I93:I156" si="25">+H93*G93*B93</f>
        <v>0</v>
      </c>
      <c r="J93" s="36">
        <f t="shared" ref="J93:J111" si="26">+I93*$I$179</f>
        <v>0</v>
      </c>
      <c r="K93" s="37">
        <f t="shared" ref="K93:K111" si="27">+J93*$K$7</f>
        <v>0</v>
      </c>
      <c r="L93" s="1">
        <f t="shared" ref="L93:L111" si="28">+K93/B93</f>
        <v>0</v>
      </c>
      <c r="M93" s="1">
        <f t="shared" ref="M93:M111" si="29">+D93-L93</f>
        <v>2.8</v>
      </c>
      <c r="N93" s="1">
        <f t="shared" ref="N93:N111" si="30">+M93*1.14</f>
        <v>3.1919999999999997</v>
      </c>
      <c r="O93" s="1"/>
      <c r="P93" s="75">
        <f t="shared" ref="P93:P109" si="31">ROUND(+N93+L93,2)</f>
        <v>3.19</v>
      </c>
      <c r="Q93" s="37">
        <f t="shared" ref="Q93:Q111" si="32">+P93*B93</f>
        <v>1235.3502857142857</v>
      </c>
      <c r="R93" s="37">
        <f t="shared" ref="R93:R111" si="33">+Q93-E93</f>
        <v>151.03028571428581</v>
      </c>
      <c r="S93" s="171">
        <f t="shared" ref="S93:S111" si="34">+R93/E93</f>
        <v>0.13928571428571437</v>
      </c>
    </row>
    <row r="94" spans="1:19" x14ac:dyDescent="0.2">
      <c r="A94" s="39" t="s">
        <v>88</v>
      </c>
      <c r="B94" s="36">
        <v>12</v>
      </c>
      <c r="C94" s="36">
        <v>1082.76</v>
      </c>
      <c r="D94" s="1">
        <v>90.23</v>
      </c>
      <c r="E94" s="36">
        <f t="shared" si="23"/>
        <v>1082.76</v>
      </c>
      <c r="F94" s="36">
        <f t="shared" si="24"/>
        <v>0</v>
      </c>
      <c r="G94" s="36">
        <v>980</v>
      </c>
      <c r="H94" s="1">
        <v>1</v>
      </c>
      <c r="I94" s="36">
        <f t="shared" si="25"/>
        <v>11760</v>
      </c>
      <c r="J94" s="36">
        <f t="shared" si="26"/>
        <v>8519.9104849468495</v>
      </c>
      <c r="K94" s="37">
        <f t="shared" si="27"/>
        <v>461.82174783654392</v>
      </c>
      <c r="L94" s="1">
        <f t="shared" si="28"/>
        <v>38.485145653045329</v>
      </c>
      <c r="M94" s="1">
        <f t="shared" si="29"/>
        <v>51.744854346954675</v>
      </c>
      <c r="N94" s="1">
        <f t="shared" si="30"/>
        <v>58.989133955528324</v>
      </c>
      <c r="O94" s="1"/>
      <c r="P94" s="75">
        <f t="shared" si="31"/>
        <v>97.47</v>
      </c>
      <c r="Q94" s="37">
        <f t="shared" si="32"/>
        <v>1169.6399999999999</v>
      </c>
      <c r="R94" s="37">
        <f t="shared" si="33"/>
        <v>86.879999999999882</v>
      </c>
      <c r="S94" s="171">
        <f t="shared" si="34"/>
        <v>8.0239388230078576E-2</v>
      </c>
    </row>
    <row r="95" spans="1:19" x14ac:dyDescent="0.2">
      <c r="A95" s="39" t="s">
        <v>34</v>
      </c>
      <c r="B95" s="36">
        <v>56.500051072522986</v>
      </c>
      <c r="C95" s="36">
        <v>11062.710000000003</v>
      </c>
      <c r="D95" s="1">
        <v>195.8</v>
      </c>
      <c r="E95" s="36">
        <f t="shared" si="23"/>
        <v>11062.710000000001</v>
      </c>
      <c r="F95" s="36">
        <f t="shared" si="24"/>
        <v>0</v>
      </c>
      <c r="G95" s="36">
        <v>980</v>
      </c>
      <c r="H95" s="1">
        <f>+H88/2</f>
        <v>2.1666666666666665</v>
      </c>
      <c r="I95" s="36">
        <f t="shared" si="25"/>
        <v>119968.44177732379</v>
      </c>
      <c r="J95" s="36">
        <f t="shared" si="26"/>
        <v>86914.998721203796</v>
      </c>
      <c r="K95" s="37">
        <f t="shared" si="27"/>
        <v>4711.2275056828512</v>
      </c>
      <c r="L95" s="1">
        <f t="shared" si="28"/>
        <v>83.38448224826486</v>
      </c>
      <c r="M95" s="1">
        <f t="shared" si="29"/>
        <v>112.41551775173515</v>
      </c>
      <c r="N95" s="1">
        <f t="shared" si="30"/>
        <v>128.15369023697806</v>
      </c>
      <c r="O95" s="1"/>
      <c r="P95" s="75">
        <f>ROUND(O88*2.17,2)</f>
        <v>211.51</v>
      </c>
      <c r="Q95" s="37">
        <f t="shared" si="32"/>
        <v>11950.325802349336</v>
      </c>
      <c r="R95" s="37">
        <f t="shared" si="33"/>
        <v>887.61580234933535</v>
      </c>
      <c r="S95" s="171">
        <f t="shared" si="34"/>
        <v>8.0234933605720052E-2</v>
      </c>
    </row>
    <row r="96" spans="1:19" x14ac:dyDescent="0.2">
      <c r="A96" s="39" t="s">
        <v>33</v>
      </c>
      <c r="B96" s="36">
        <v>528.37333333333333</v>
      </c>
      <c r="C96" s="36">
        <v>12680.959999999997</v>
      </c>
      <c r="D96" s="1">
        <v>24</v>
      </c>
      <c r="E96" s="36">
        <f t="shared" si="23"/>
        <v>12680.96</v>
      </c>
      <c r="F96" s="36">
        <f t="shared" si="24"/>
        <v>0</v>
      </c>
      <c r="H96" s="1"/>
      <c r="I96" s="36">
        <f t="shared" si="25"/>
        <v>0</v>
      </c>
      <c r="J96" s="36">
        <f t="shared" si="26"/>
        <v>0</v>
      </c>
      <c r="K96" s="37">
        <f t="shared" si="27"/>
        <v>0</v>
      </c>
      <c r="L96" s="1">
        <f t="shared" si="28"/>
        <v>0</v>
      </c>
      <c r="M96" s="1">
        <f t="shared" si="29"/>
        <v>24</v>
      </c>
      <c r="N96" s="1">
        <f t="shared" si="30"/>
        <v>27.36</v>
      </c>
      <c r="O96" s="1"/>
      <c r="P96" s="75">
        <f t="shared" si="31"/>
        <v>27.36</v>
      </c>
      <c r="Q96" s="37">
        <f t="shared" si="32"/>
        <v>14456.294399999999</v>
      </c>
      <c r="R96" s="37">
        <f t="shared" si="33"/>
        <v>1775.3343999999997</v>
      </c>
      <c r="S96" s="171">
        <f t="shared" si="34"/>
        <v>0.13999999999999999</v>
      </c>
    </row>
    <row r="97" spans="1:19" x14ac:dyDescent="0.2">
      <c r="A97" s="39" t="s">
        <v>104</v>
      </c>
      <c r="B97" s="36">
        <v>11</v>
      </c>
      <c r="C97" s="36">
        <v>733.25999999999976</v>
      </c>
      <c r="D97" s="1">
        <v>66.66</v>
      </c>
      <c r="E97" s="36">
        <f>+D97*B97</f>
        <v>733.26</v>
      </c>
      <c r="F97" s="36">
        <f>+E97-C97</f>
        <v>0</v>
      </c>
      <c r="H97" s="1"/>
      <c r="I97" s="36">
        <f t="shared" si="25"/>
        <v>0</v>
      </c>
      <c r="J97" s="36">
        <f t="shared" si="26"/>
        <v>0</v>
      </c>
      <c r="K97" s="37">
        <f t="shared" si="27"/>
        <v>0</v>
      </c>
      <c r="L97" s="1">
        <f t="shared" si="28"/>
        <v>0</v>
      </c>
      <c r="M97" s="1">
        <f t="shared" si="29"/>
        <v>66.66</v>
      </c>
      <c r="N97" s="1">
        <f t="shared" si="30"/>
        <v>75.992399999999989</v>
      </c>
      <c r="O97" s="1"/>
      <c r="P97" s="75">
        <v>76</v>
      </c>
      <c r="Q97" s="37">
        <f t="shared" si="32"/>
        <v>836</v>
      </c>
      <c r="R97" s="37">
        <f t="shared" si="33"/>
        <v>102.74000000000001</v>
      </c>
      <c r="S97" s="171">
        <f t="shared" si="34"/>
        <v>0.14011401140114013</v>
      </c>
    </row>
    <row r="98" spans="1:19" x14ac:dyDescent="0.2">
      <c r="A98" s="39" t="s">
        <v>105</v>
      </c>
      <c r="B98" s="36">
        <v>12</v>
      </c>
      <c r="C98" s="36">
        <v>1314.4799999999998</v>
      </c>
      <c r="D98" s="1">
        <v>109.54</v>
      </c>
      <c r="E98" s="36">
        <f>+D98*B98</f>
        <v>1314.48</v>
      </c>
      <c r="F98" s="36">
        <f>+E98-C98</f>
        <v>0</v>
      </c>
      <c r="G98" s="36">
        <v>980</v>
      </c>
      <c r="H98" s="1">
        <v>1</v>
      </c>
      <c r="I98" s="36">
        <f t="shared" si="25"/>
        <v>11760</v>
      </c>
      <c r="J98" s="36">
        <f t="shared" si="26"/>
        <v>8519.9104849468495</v>
      </c>
      <c r="K98" s="37">
        <f t="shared" si="27"/>
        <v>461.82174783654392</v>
      </c>
      <c r="L98" s="1">
        <f t="shared" si="28"/>
        <v>38.485145653045329</v>
      </c>
      <c r="M98" s="1">
        <f t="shared" si="29"/>
        <v>71.05485434695467</v>
      </c>
      <c r="N98" s="1">
        <f t="shared" si="30"/>
        <v>81.002533955528321</v>
      </c>
      <c r="O98" s="1"/>
      <c r="P98" s="75">
        <f t="shared" si="31"/>
        <v>119.49</v>
      </c>
      <c r="Q98" s="37">
        <f t="shared" si="32"/>
        <v>1433.8799999999999</v>
      </c>
      <c r="R98" s="37">
        <f t="shared" si="33"/>
        <v>119.39999999999986</v>
      </c>
      <c r="S98" s="171">
        <f t="shared" si="34"/>
        <v>9.0834398393280891E-2</v>
      </c>
    </row>
    <row r="99" spans="1:19" x14ac:dyDescent="0.2">
      <c r="A99" s="39" t="s">
        <v>106</v>
      </c>
      <c r="B99" s="36">
        <v>419.14285714285717</v>
      </c>
      <c r="C99" s="36">
        <v>1173.5999999999999</v>
      </c>
      <c r="D99" s="1">
        <v>2.8</v>
      </c>
      <c r="E99" s="36">
        <f>+D99*B99</f>
        <v>1173.5999999999999</v>
      </c>
      <c r="F99" s="36">
        <f>+E99-C99</f>
        <v>0</v>
      </c>
      <c r="H99" s="1"/>
      <c r="I99" s="36">
        <f t="shared" si="25"/>
        <v>0</v>
      </c>
      <c r="J99" s="36">
        <f t="shared" si="26"/>
        <v>0</v>
      </c>
      <c r="K99" s="37">
        <f t="shared" si="27"/>
        <v>0</v>
      </c>
      <c r="L99" s="1">
        <f t="shared" si="28"/>
        <v>0</v>
      </c>
      <c r="M99" s="1">
        <f t="shared" si="29"/>
        <v>2.8</v>
      </c>
      <c r="N99" s="1">
        <f t="shared" si="30"/>
        <v>3.1919999999999997</v>
      </c>
      <c r="O99" s="1"/>
      <c r="P99" s="75">
        <f t="shared" si="31"/>
        <v>3.19</v>
      </c>
      <c r="Q99" s="37">
        <f t="shared" si="32"/>
        <v>1337.0657142857144</v>
      </c>
      <c r="R99" s="37">
        <f t="shared" si="33"/>
        <v>163.46571428571451</v>
      </c>
      <c r="S99" s="171">
        <f t="shared" si="34"/>
        <v>0.13928571428571448</v>
      </c>
    </row>
    <row r="100" spans="1:19" x14ac:dyDescent="0.2">
      <c r="A100" s="39" t="s">
        <v>57</v>
      </c>
      <c r="B100" s="36">
        <v>14.3408166541796</v>
      </c>
      <c r="C100" s="36">
        <v>10790.24</v>
      </c>
      <c r="D100" s="1">
        <v>771.22</v>
      </c>
      <c r="E100" s="36">
        <f>+D100*B100</f>
        <v>11059.92462003639</v>
      </c>
      <c r="F100" s="36">
        <f>+E100-C100</f>
        <v>269.6846200363907</v>
      </c>
      <c r="G100" s="36">
        <v>1686</v>
      </c>
      <c r="H100" s="1">
        <f>+H88</f>
        <v>4.333333333333333</v>
      </c>
      <c r="I100" s="36">
        <f t="shared" si="25"/>
        <v>104774.00647543614</v>
      </c>
      <c r="J100" s="36">
        <f t="shared" si="26"/>
        <v>75906.901047615436</v>
      </c>
      <c r="K100" s="37">
        <f t="shared" si="27"/>
        <v>4114.5335712859942</v>
      </c>
      <c r="L100" s="1">
        <f t="shared" si="28"/>
        <v>286.91068789913174</v>
      </c>
      <c r="M100" s="1">
        <f t="shared" si="29"/>
        <v>484.30931210086828</v>
      </c>
      <c r="N100" s="1">
        <f t="shared" si="30"/>
        <v>552.11261579498978</v>
      </c>
      <c r="O100" s="1">
        <v>193.77</v>
      </c>
      <c r="P100" s="75">
        <f>ROUND(O100*4.33,2)</f>
        <v>839.02</v>
      </c>
      <c r="Q100" s="37">
        <f t="shared" si="32"/>
        <v>12032.231989189768</v>
      </c>
      <c r="R100" s="37">
        <f t="shared" si="33"/>
        <v>972.30736915337729</v>
      </c>
      <c r="S100" s="171">
        <f t="shared" si="34"/>
        <v>8.7912657866756616E-2</v>
      </c>
    </row>
    <row r="101" spans="1:19" x14ac:dyDescent="0.2">
      <c r="A101" s="39" t="s">
        <v>127</v>
      </c>
      <c r="B101" s="36">
        <v>12</v>
      </c>
      <c r="C101" s="36">
        <v>112.80000000000003</v>
      </c>
      <c r="D101" s="1">
        <v>9.4</v>
      </c>
      <c r="E101" s="36">
        <f t="shared" si="23"/>
        <v>112.80000000000001</v>
      </c>
      <c r="F101" s="36">
        <f t="shared" si="24"/>
        <v>0</v>
      </c>
      <c r="H101" s="1"/>
      <c r="I101" s="36">
        <f t="shared" si="25"/>
        <v>0</v>
      </c>
      <c r="J101" s="36">
        <f t="shared" si="26"/>
        <v>0</v>
      </c>
      <c r="K101" s="37">
        <f t="shared" si="27"/>
        <v>0</v>
      </c>
      <c r="L101" s="1">
        <f t="shared" si="28"/>
        <v>0</v>
      </c>
      <c r="M101" s="1">
        <f t="shared" si="29"/>
        <v>9.4</v>
      </c>
      <c r="N101" s="1">
        <f t="shared" si="30"/>
        <v>10.715999999999999</v>
      </c>
      <c r="O101" s="1"/>
      <c r="P101" s="75">
        <f>+D101</f>
        <v>9.4</v>
      </c>
      <c r="Q101" s="37">
        <f t="shared" si="32"/>
        <v>112.80000000000001</v>
      </c>
      <c r="R101" s="37">
        <f t="shared" si="33"/>
        <v>0</v>
      </c>
      <c r="S101" s="171">
        <f t="shared" si="34"/>
        <v>0</v>
      </c>
    </row>
    <row r="102" spans="1:19" x14ac:dyDescent="0.2">
      <c r="A102" s="39" t="s">
        <v>90</v>
      </c>
      <c r="B102" s="36">
        <v>111.10426829268293</v>
      </c>
      <c r="C102" s="36">
        <v>1822.1100000000004</v>
      </c>
      <c r="D102" s="1">
        <v>16.399999999999999</v>
      </c>
      <c r="E102" s="36">
        <f t="shared" si="23"/>
        <v>1822.11</v>
      </c>
      <c r="F102" s="36">
        <f t="shared" si="24"/>
        <v>0</v>
      </c>
      <c r="H102" s="1"/>
      <c r="I102" s="36">
        <f t="shared" si="25"/>
        <v>0</v>
      </c>
      <c r="J102" s="36">
        <f t="shared" si="26"/>
        <v>0</v>
      </c>
      <c r="K102" s="37">
        <f t="shared" si="27"/>
        <v>0</v>
      </c>
      <c r="L102" s="1">
        <f t="shared" si="28"/>
        <v>0</v>
      </c>
      <c r="M102" s="1">
        <f t="shared" si="29"/>
        <v>16.399999999999999</v>
      </c>
      <c r="N102" s="1">
        <f t="shared" si="30"/>
        <v>18.695999999999998</v>
      </c>
      <c r="O102" s="1">
        <f>1.85+2.47</f>
        <v>4.32</v>
      </c>
      <c r="P102" s="75">
        <f>ROUND(O102*4.33,2)</f>
        <v>18.71</v>
      </c>
      <c r="Q102" s="37">
        <f t="shared" si="32"/>
        <v>2078.7608597560979</v>
      </c>
      <c r="R102" s="37">
        <f t="shared" si="33"/>
        <v>256.65085975609804</v>
      </c>
      <c r="S102" s="171">
        <f t="shared" si="34"/>
        <v>0.14085365853658563</v>
      </c>
    </row>
    <row r="103" spans="1:19" x14ac:dyDescent="0.2">
      <c r="A103" s="39" t="s">
        <v>91</v>
      </c>
      <c r="B103" s="36">
        <v>18.967667436489606</v>
      </c>
      <c r="C103" s="36">
        <v>1231.9500000000003</v>
      </c>
      <c r="D103" s="1">
        <v>64.95</v>
      </c>
      <c r="E103" s="36">
        <f t="shared" si="23"/>
        <v>1231.95</v>
      </c>
      <c r="F103" s="36">
        <f t="shared" si="24"/>
        <v>0</v>
      </c>
      <c r="H103" s="1"/>
      <c r="I103" s="36">
        <f t="shared" si="25"/>
        <v>0</v>
      </c>
      <c r="J103" s="36">
        <f t="shared" si="26"/>
        <v>0</v>
      </c>
      <c r="K103" s="37">
        <f t="shared" si="27"/>
        <v>0</v>
      </c>
      <c r="L103" s="1">
        <f t="shared" si="28"/>
        <v>0</v>
      </c>
      <c r="M103" s="1">
        <f t="shared" si="29"/>
        <v>64.95</v>
      </c>
      <c r="N103" s="1">
        <f t="shared" si="30"/>
        <v>74.042999999999992</v>
      </c>
      <c r="O103" s="1"/>
      <c r="P103" s="75">
        <f t="shared" si="31"/>
        <v>74.040000000000006</v>
      </c>
      <c r="Q103" s="37">
        <f t="shared" si="32"/>
        <v>1404.3660969976906</v>
      </c>
      <c r="R103" s="37">
        <f t="shared" si="33"/>
        <v>172.4160969976906</v>
      </c>
      <c r="S103" s="171">
        <f t="shared" si="34"/>
        <v>0.13995381062355663</v>
      </c>
    </row>
    <row r="104" spans="1:19" x14ac:dyDescent="0.2">
      <c r="A104" s="39" t="s">
        <v>92</v>
      </c>
      <c r="B104" s="36">
        <v>47</v>
      </c>
      <c r="C104" s="36">
        <v>705</v>
      </c>
      <c r="D104" s="1">
        <v>15</v>
      </c>
      <c r="E104" s="36">
        <f t="shared" si="23"/>
        <v>705</v>
      </c>
      <c r="F104" s="36">
        <f t="shared" si="24"/>
        <v>0</v>
      </c>
      <c r="H104" s="1"/>
      <c r="I104" s="36">
        <f t="shared" si="25"/>
        <v>0</v>
      </c>
      <c r="J104" s="36">
        <f t="shared" si="26"/>
        <v>0</v>
      </c>
      <c r="K104" s="37">
        <f t="shared" si="27"/>
        <v>0</v>
      </c>
      <c r="L104" s="1">
        <f t="shared" si="28"/>
        <v>0</v>
      </c>
      <c r="M104" s="1">
        <f t="shared" si="29"/>
        <v>15</v>
      </c>
      <c r="N104" s="1">
        <f t="shared" si="30"/>
        <v>17.099999999999998</v>
      </c>
      <c r="O104" s="1"/>
      <c r="P104" s="75">
        <f t="shared" si="31"/>
        <v>17.100000000000001</v>
      </c>
      <c r="Q104" s="37">
        <f t="shared" si="32"/>
        <v>803.7</v>
      </c>
      <c r="R104" s="37">
        <f t="shared" si="33"/>
        <v>98.700000000000045</v>
      </c>
      <c r="S104" s="171">
        <f t="shared" si="34"/>
        <v>0.14000000000000007</v>
      </c>
    </row>
    <row r="105" spans="1:19" x14ac:dyDescent="0.2">
      <c r="A105" s="39" t="s">
        <v>116</v>
      </c>
      <c r="B105" s="36">
        <v>105.01571428571428</v>
      </c>
      <c r="C105" s="36">
        <v>2940.4399999999996</v>
      </c>
      <c r="D105" s="1">
        <v>28</v>
      </c>
      <c r="E105" s="36">
        <f t="shared" si="23"/>
        <v>2940.44</v>
      </c>
      <c r="F105" s="36">
        <f t="shared" si="24"/>
        <v>0</v>
      </c>
      <c r="H105" s="1"/>
      <c r="I105" s="36">
        <f t="shared" si="25"/>
        <v>0</v>
      </c>
      <c r="J105" s="36">
        <f t="shared" si="26"/>
        <v>0</v>
      </c>
      <c r="K105" s="37">
        <f t="shared" si="27"/>
        <v>0</v>
      </c>
      <c r="L105" s="1">
        <f t="shared" si="28"/>
        <v>0</v>
      </c>
      <c r="M105" s="1">
        <f t="shared" si="29"/>
        <v>28</v>
      </c>
      <c r="N105" s="1">
        <f t="shared" si="30"/>
        <v>31.919999999999998</v>
      </c>
      <c r="O105" s="1"/>
      <c r="P105" s="75">
        <f t="shared" si="31"/>
        <v>31.92</v>
      </c>
      <c r="Q105" s="37">
        <f t="shared" si="32"/>
        <v>3352.1016</v>
      </c>
      <c r="R105" s="37">
        <f t="shared" si="33"/>
        <v>411.66159999999991</v>
      </c>
      <c r="S105" s="171">
        <f t="shared" si="34"/>
        <v>0.13999999999999996</v>
      </c>
    </row>
    <row r="106" spans="1:19" x14ac:dyDescent="0.2">
      <c r="A106" s="39" t="s">
        <v>93</v>
      </c>
      <c r="B106" s="36">
        <v>104.16000000000003</v>
      </c>
      <c r="C106" s="36">
        <v>1562.4000000000003</v>
      </c>
      <c r="D106" s="1">
        <v>15</v>
      </c>
      <c r="E106" s="36">
        <f t="shared" si="23"/>
        <v>1562.4000000000003</v>
      </c>
      <c r="F106" s="36">
        <f t="shared" si="24"/>
        <v>0</v>
      </c>
      <c r="H106" s="1"/>
      <c r="I106" s="36">
        <f t="shared" si="25"/>
        <v>0</v>
      </c>
      <c r="J106" s="36">
        <f t="shared" si="26"/>
        <v>0</v>
      </c>
      <c r="K106" s="37">
        <f t="shared" si="27"/>
        <v>0</v>
      </c>
      <c r="L106" s="1">
        <f t="shared" si="28"/>
        <v>0</v>
      </c>
      <c r="M106" s="1">
        <f t="shared" si="29"/>
        <v>15</v>
      </c>
      <c r="N106" s="1">
        <f t="shared" si="30"/>
        <v>17.099999999999998</v>
      </c>
      <c r="O106" s="1"/>
      <c r="P106" s="75">
        <v>17</v>
      </c>
      <c r="Q106" s="37">
        <f t="shared" si="32"/>
        <v>1770.7200000000005</v>
      </c>
      <c r="R106" s="37">
        <f t="shared" si="33"/>
        <v>208.32000000000016</v>
      </c>
      <c r="S106" s="171">
        <f t="shared" si="34"/>
        <v>0.13333333333333341</v>
      </c>
    </row>
    <row r="107" spans="1:19" x14ac:dyDescent="0.2">
      <c r="A107" s="39" t="s">
        <v>36</v>
      </c>
      <c r="B107" s="36">
        <v>283.99783268313826</v>
      </c>
      <c r="C107" s="36">
        <v>6551.830000000009</v>
      </c>
      <c r="D107" s="1">
        <v>23.07</v>
      </c>
      <c r="E107" s="36">
        <f t="shared" si="23"/>
        <v>6551.83</v>
      </c>
      <c r="F107" s="36">
        <f t="shared" si="24"/>
        <v>-9.0949470177292824E-12</v>
      </c>
      <c r="G107" s="36">
        <v>125</v>
      </c>
      <c r="H107" s="1">
        <v>1</v>
      </c>
      <c r="I107" s="36">
        <f t="shared" si="25"/>
        <v>35499.729085392282</v>
      </c>
      <c r="J107" s="36">
        <f t="shared" si="26"/>
        <v>25718.921262534554</v>
      </c>
      <c r="K107" s="37">
        <f t="shared" si="27"/>
        <v>1394.0941270356855</v>
      </c>
      <c r="L107" s="1">
        <f t="shared" si="28"/>
        <v>4.9088195986027214</v>
      </c>
      <c r="M107" s="1">
        <f t="shared" si="29"/>
        <v>18.161180401397278</v>
      </c>
      <c r="N107" s="1">
        <f t="shared" si="30"/>
        <v>20.703745657592894</v>
      </c>
      <c r="O107" s="1"/>
      <c r="P107" s="75">
        <f t="shared" si="31"/>
        <v>25.61</v>
      </c>
      <c r="Q107" s="37">
        <f t="shared" si="32"/>
        <v>7273.1844950151708</v>
      </c>
      <c r="R107" s="37">
        <f t="shared" si="33"/>
        <v>721.35449501517087</v>
      </c>
      <c r="S107" s="171">
        <f t="shared" si="34"/>
        <v>0.11009969657563931</v>
      </c>
    </row>
    <row r="108" spans="1:19" x14ac:dyDescent="0.2">
      <c r="A108" s="39" t="s">
        <v>37</v>
      </c>
      <c r="B108" s="36">
        <v>1338.9823035850495</v>
      </c>
      <c r="C108" s="36">
        <v>6117.0000000001146</v>
      </c>
      <c r="D108" s="1">
        <v>4.5999999999999996</v>
      </c>
      <c r="E108" s="36">
        <f t="shared" si="23"/>
        <v>6159.3185964912273</v>
      </c>
      <c r="F108" s="36">
        <f t="shared" si="24"/>
        <v>42.318596491112658</v>
      </c>
      <c r="G108" s="36">
        <v>34</v>
      </c>
      <c r="H108" s="1">
        <v>1</v>
      </c>
      <c r="I108" s="36">
        <f t="shared" si="25"/>
        <v>45525.398321891684</v>
      </c>
      <c r="J108" s="36">
        <f t="shared" si="26"/>
        <v>32982.340007998871</v>
      </c>
      <c r="K108" s="37">
        <f t="shared" si="27"/>
        <v>1787.8077401335786</v>
      </c>
      <c r="L108" s="1">
        <f t="shared" si="28"/>
        <v>1.3351989308199401</v>
      </c>
      <c r="M108" s="1">
        <f t="shared" si="29"/>
        <v>3.2648010691800593</v>
      </c>
      <c r="N108" s="1">
        <f t="shared" si="30"/>
        <v>3.7218732188652672</v>
      </c>
      <c r="O108" s="1"/>
      <c r="P108" s="75">
        <f t="shared" si="31"/>
        <v>5.0599999999999996</v>
      </c>
      <c r="Q108" s="37">
        <f t="shared" si="32"/>
        <v>6775.2504561403503</v>
      </c>
      <c r="R108" s="37">
        <f t="shared" si="33"/>
        <v>615.931859649123</v>
      </c>
      <c r="S108" s="171">
        <f t="shared" si="34"/>
        <v>0.10000000000000005</v>
      </c>
    </row>
    <row r="109" spans="1:19" x14ac:dyDescent="0.2">
      <c r="A109" s="39" t="s">
        <v>94</v>
      </c>
      <c r="B109" s="36">
        <v>9.9642857142857135</v>
      </c>
      <c r="C109" s="36">
        <v>279</v>
      </c>
      <c r="D109" s="1">
        <v>28</v>
      </c>
      <c r="E109" s="36">
        <f t="shared" si="23"/>
        <v>279</v>
      </c>
      <c r="F109" s="36">
        <f t="shared" si="24"/>
        <v>0</v>
      </c>
      <c r="H109" s="1"/>
      <c r="I109" s="36">
        <f t="shared" si="25"/>
        <v>0</v>
      </c>
      <c r="J109" s="36">
        <f t="shared" si="26"/>
        <v>0</v>
      </c>
      <c r="K109" s="37">
        <f t="shared" si="27"/>
        <v>0</v>
      </c>
      <c r="L109" s="1">
        <f t="shared" si="28"/>
        <v>0</v>
      </c>
      <c r="M109" s="1">
        <f t="shared" si="29"/>
        <v>28</v>
      </c>
      <c r="N109" s="1">
        <f t="shared" si="30"/>
        <v>31.919999999999998</v>
      </c>
      <c r="O109" s="1"/>
      <c r="P109" s="75">
        <f t="shared" si="31"/>
        <v>31.92</v>
      </c>
      <c r="Q109" s="37">
        <f t="shared" si="32"/>
        <v>318.06</v>
      </c>
      <c r="R109" s="37">
        <f t="shared" si="33"/>
        <v>39.06</v>
      </c>
      <c r="S109" s="171">
        <f t="shared" si="34"/>
        <v>0.14000000000000001</v>
      </c>
    </row>
    <row r="110" spans="1:19" x14ac:dyDescent="0.2">
      <c r="A110" s="39" t="s">
        <v>38</v>
      </c>
      <c r="B110" s="36">
        <v>355</v>
      </c>
      <c r="C110" s="36">
        <v>7100</v>
      </c>
      <c r="D110" s="1">
        <v>20</v>
      </c>
      <c r="E110" s="36">
        <f>+D110*B110</f>
        <v>7100</v>
      </c>
      <c r="F110" s="36">
        <f>+E110-C110</f>
        <v>0</v>
      </c>
      <c r="H110" s="1"/>
      <c r="I110" s="36">
        <f t="shared" si="25"/>
        <v>0</v>
      </c>
      <c r="J110" s="36">
        <f t="shared" si="26"/>
        <v>0</v>
      </c>
      <c r="K110" s="37">
        <f t="shared" si="27"/>
        <v>0</v>
      </c>
      <c r="L110" s="1">
        <f t="shared" si="28"/>
        <v>0</v>
      </c>
      <c r="M110" s="1">
        <f t="shared" si="29"/>
        <v>20</v>
      </c>
      <c r="N110" s="1">
        <f t="shared" si="30"/>
        <v>22.799999999999997</v>
      </c>
      <c r="O110" s="1"/>
      <c r="P110" s="75">
        <v>22</v>
      </c>
      <c r="Q110" s="37">
        <f t="shared" si="32"/>
        <v>7810</v>
      </c>
      <c r="R110" s="37">
        <f t="shared" si="33"/>
        <v>710</v>
      </c>
      <c r="S110" s="171">
        <f t="shared" si="34"/>
        <v>0.1</v>
      </c>
    </row>
    <row r="111" spans="1:19" x14ac:dyDescent="0.2">
      <c r="A111" s="39" t="s">
        <v>39</v>
      </c>
      <c r="B111" s="36">
        <v>7.9230769230769234</v>
      </c>
      <c r="C111" s="36">
        <v>103</v>
      </c>
      <c r="D111" s="1">
        <v>13</v>
      </c>
      <c r="E111" s="36">
        <f>+D111*B111</f>
        <v>103</v>
      </c>
      <c r="F111" s="36">
        <f>+E111-C111</f>
        <v>0</v>
      </c>
      <c r="H111" s="1"/>
      <c r="I111" s="36">
        <f t="shared" si="25"/>
        <v>0</v>
      </c>
      <c r="J111" s="36">
        <f t="shared" si="26"/>
        <v>0</v>
      </c>
      <c r="K111" s="37">
        <f t="shared" si="27"/>
        <v>0</v>
      </c>
      <c r="L111" s="1">
        <f t="shared" si="28"/>
        <v>0</v>
      </c>
      <c r="M111" s="1">
        <f t="shared" si="29"/>
        <v>13</v>
      </c>
      <c r="N111" s="1">
        <f t="shared" si="30"/>
        <v>14.819999999999999</v>
      </c>
      <c r="O111" s="1"/>
      <c r="P111" s="75">
        <v>14.8</v>
      </c>
      <c r="Q111" s="37">
        <f t="shared" si="32"/>
        <v>117.26153846153846</v>
      </c>
      <c r="R111" s="37">
        <f t="shared" si="33"/>
        <v>14.261538461538464</v>
      </c>
      <c r="S111" s="171">
        <f t="shared" si="34"/>
        <v>0.1384615384615385</v>
      </c>
    </row>
    <row r="112" spans="1:19" ht="14.25" x14ac:dyDescent="0.2">
      <c r="A112" s="70" t="s">
        <v>275</v>
      </c>
      <c r="B112" s="47"/>
      <c r="C112" s="47">
        <f>SUM(C29:C111)</f>
        <v>1190240.0400000003</v>
      </c>
      <c r="D112" s="71"/>
      <c r="E112" s="47">
        <f>SUM(E29:E111)</f>
        <v>1197706.269311341</v>
      </c>
      <c r="F112" s="47">
        <f>SUM(F29:F111)</f>
        <v>7466.2293113408841</v>
      </c>
      <c r="G112" s="181"/>
      <c r="H112" s="71"/>
      <c r="I112" s="47"/>
      <c r="J112" s="181"/>
      <c r="K112" s="181"/>
      <c r="L112" s="71"/>
      <c r="M112" s="71"/>
      <c r="N112" s="181"/>
      <c r="O112" s="181"/>
      <c r="P112" s="181"/>
      <c r="Q112" s="182">
        <f>SUM(Q29:Q111)</f>
        <v>1301998.4662896965</v>
      </c>
      <c r="R112" s="182">
        <f>SUM(R29:R111)</f>
        <v>104292.19697835573</v>
      </c>
    </row>
    <row r="113" spans="1:18" x14ac:dyDescent="0.2">
      <c r="B113" s="36"/>
      <c r="C113" s="36"/>
      <c r="D113" s="1"/>
      <c r="E113" s="1"/>
      <c r="F113" s="1"/>
      <c r="H113" s="1"/>
      <c r="I113" s="36"/>
      <c r="L113" s="1"/>
      <c r="M113" s="1"/>
    </row>
    <row r="114" spans="1:18" ht="14.25" x14ac:dyDescent="0.2">
      <c r="A114" s="66" t="s">
        <v>276</v>
      </c>
      <c r="B114" s="36"/>
      <c r="C114" s="36"/>
      <c r="D114" s="1"/>
      <c r="E114" s="1"/>
      <c r="F114" s="1"/>
      <c r="H114" s="1"/>
      <c r="I114" s="36"/>
      <c r="L114" s="1"/>
      <c r="M114" s="1"/>
    </row>
    <row r="115" spans="1:18" x14ac:dyDescent="0.2">
      <c r="A115" s="39" t="s">
        <v>277</v>
      </c>
      <c r="B115" s="36">
        <v>265</v>
      </c>
      <c r="C115" s="36">
        <v>25440</v>
      </c>
      <c r="D115" s="1">
        <v>96</v>
      </c>
      <c r="E115" s="36">
        <f t="shared" ref="E115:E157" si="35">+D115*B115</f>
        <v>25440</v>
      </c>
      <c r="F115" s="36">
        <f t="shared" ref="F115:F157" si="36">+E115-C115</f>
        <v>0</v>
      </c>
      <c r="H115" s="1"/>
      <c r="I115" s="36">
        <f t="shared" si="25"/>
        <v>0</v>
      </c>
      <c r="J115" s="36">
        <f t="shared" ref="J115:J157" si="37">+I115*$I$179</f>
        <v>0</v>
      </c>
      <c r="K115" s="37">
        <f t="shared" ref="K115:K157" si="38">+J115*$K$7</f>
        <v>0</v>
      </c>
      <c r="L115" s="1">
        <f t="shared" ref="L115:L157" si="39">+K115/B115</f>
        <v>0</v>
      </c>
      <c r="M115" s="1">
        <f t="shared" ref="M115:M157" si="40">+D115-L115</f>
        <v>96</v>
      </c>
      <c r="N115" s="1">
        <f>+M115*1.155</f>
        <v>110.88</v>
      </c>
      <c r="O115" s="1"/>
      <c r="P115" s="75">
        <v>111</v>
      </c>
      <c r="Q115" s="37">
        <f t="shared" ref="Q115:Q157" si="41">+P115*B115</f>
        <v>29415</v>
      </c>
      <c r="R115" s="37">
        <f t="shared" ref="R115:R157" si="42">+Q115-E115</f>
        <v>3975</v>
      </c>
    </row>
    <row r="116" spans="1:18" x14ac:dyDescent="0.2">
      <c r="A116" s="39" t="s">
        <v>129</v>
      </c>
      <c r="B116" s="36">
        <v>2</v>
      </c>
      <c r="C116" s="36">
        <v>128</v>
      </c>
      <c r="D116" s="1">
        <v>64</v>
      </c>
      <c r="E116" s="36">
        <f t="shared" si="35"/>
        <v>128</v>
      </c>
      <c r="F116" s="36">
        <f t="shared" si="36"/>
        <v>0</v>
      </c>
      <c r="H116" s="1"/>
      <c r="I116" s="36">
        <f t="shared" si="25"/>
        <v>0</v>
      </c>
      <c r="J116" s="36">
        <f t="shared" si="37"/>
        <v>0</v>
      </c>
      <c r="K116" s="37">
        <f t="shared" si="38"/>
        <v>0</v>
      </c>
      <c r="L116" s="1">
        <f t="shared" si="39"/>
        <v>0</v>
      </c>
      <c r="M116" s="1">
        <f t="shared" si="40"/>
        <v>64</v>
      </c>
      <c r="N116" s="1">
        <f t="shared" ref="N116:N157" si="43">+M116*1.155</f>
        <v>73.92</v>
      </c>
      <c r="O116" s="1"/>
      <c r="P116" s="75">
        <v>74</v>
      </c>
      <c r="Q116" s="37">
        <f t="shared" si="41"/>
        <v>148</v>
      </c>
      <c r="R116" s="37">
        <f t="shared" si="42"/>
        <v>20</v>
      </c>
    </row>
    <row r="117" spans="1:18" x14ac:dyDescent="0.2">
      <c r="A117" s="39" t="s">
        <v>278</v>
      </c>
      <c r="B117" s="36">
        <v>4</v>
      </c>
      <c r="C117" s="36">
        <v>468</v>
      </c>
      <c r="D117" s="1">
        <v>117</v>
      </c>
      <c r="E117" s="36">
        <f t="shared" si="35"/>
        <v>468</v>
      </c>
      <c r="F117" s="36">
        <f t="shared" si="36"/>
        <v>0</v>
      </c>
      <c r="H117" s="1"/>
      <c r="I117" s="36">
        <f t="shared" si="25"/>
        <v>0</v>
      </c>
      <c r="J117" s="36">
        <f t="shared" si="37"/>
        <v>0</v>
      </c>
      <c r="K117" s="37">
        <f t="shared" si="38"/>
        <v>0</v>
      </c>
      <c r="L117" s="1">
        <f t="shared" si="39"/>
        <v>0</v>
      </c>
      <c r="M117" s="1">
        <f t="shared" si="40"/>
        <v>117</v>
      </c>
      <c r="N117" s="1">
        <f t="shared" si="43"/>
        <v>135.13499999999999</v>
      </c>
      <c r="O117" s="1"/>
      <c r="P117" s="75">
        <v>135</v>
      </c>
      <c r="Q117" s="37">
        <f t="shared" si="41"/>
        <v>540</v>
      </c>
      <c r="R117" s="37">
        <f t="shared" si="42"/>
        <v>72</v>
      </c>
    </row>
    <row r="118" spans="1:18" x14ac:dyDescent="0.2">
      <c r="A118" s="39" t="s">
        <v>130</v>
      </c>
      <c r="B118" s="36">
        <v>172</v>
      </c>
      <c r="C118" s="36">
        <v>516</v>
      </c>
      <c r="D118" s="1">
        <v>3</v>
      </c>
      <c r="E118" s="36">
        <f t="shared" si="35"/>
        <v>516</v>
      </c>
      <c r="F118" s="36">
        <f t="shared" si="36"/>
        <v>0</v>
      </c>
      <c r="H118" s="1"/>
      <c r="I118" s="36">
        <f t="shared" si="25"/>
        <v>0</v>
      </c>
      <c r="J118" s="36">
        <f t="shared" si="37"/>
        <v>0</v>
      </c>
      <c r="K118" s="37">
        <f t="shared" si="38"/>
        <v>0</v>
      </c>
      <c r="L118" s="1">
        <f t="shared" si="39"/>
        <v>0</v>
      </c>
      <c r="M118" s="1">
        <f t="shared" si="40"/>
        <v>3</v>
      </c>
      <c r="N118" s="1">
        <f t="shared" si="43"/>
        <v>3.4649999999999999</v>
      </c>
      <c r="O118" s="1"/>
      <c r="P118" s="75">
        <f t="shared" ref="P118:P157" si="44">ROUND(+N118+L118,2)</f>
        <v>3.47</v>
      </c>
      <c r="Q118" s="37">
        <f t="shared" si="41"/>
        <v>596.84</v>
      </c>
      <c r="R118" s="37">
        <f t="shared" si="42"/>
        <v>80.840000000000032</v>
      </c>
    </row>
    <row r="119" spans="1:18" x14ac:dyDescent="0.2">
      <c r="A119" s="39" t="s">
        <v>64</v>
      </c>
      <c r="B119" s="36">
        <v>1</v>
      </c>
      <c r="C119" s="36">
        <v>117</v>
      </c>
      <c r="D119" s="1">
        <v>117</v>
      </c>
      <c r="E119" s="36">
        <f t="shared" si="35"/>
        <v>117</v>
      </c>
      <c r="F119" s="36">
        <f t="shared" si="36"/>
        <v>0</v>
      </c>
      <c r="H119" s="1"/>
      <c r="I119" s="36">
        <f t="shared" si="25"/>
        <v>0</v>
      </c>
      <c r="J119" s="36">
        <f t="shared" si="37"/>
        <v>0</v>
      </c>
      <c r="K119" s="37">
        <f t="shared" si="38"/>
        <v>0</v>
      </c>
      <c r="L119" s="1">
        <f t="shared" si="39"/>
        <v>0</v>
      </c>
      <c r="M119" s="1">
        <f t="shared" si="40"/>
        <v>117</v>
      </c>
      <c r="N119" s="1">
        <f t="shared" si="43"/>
        <v>135.13499999999999</v>
      </c>
      <c r="O119" s="1"/>
      <c r="P119" s="75">
        <v>135</v>
      </c>
      <c r="Q119" s="37">
        <f t="shared" si="41"/>
        <v>135</v>
      </c>
      <c r="R119" s="37">
        <f t="shared" si="42"/>
        <v>18</v>
      </c>
    </row>
    <row r="120" spans="1:18" x14ac:dyDescent="0.2">
      <c r="A120" s="39" t="s">
        <v>65</v>
      </c>
      <c r="B120" s="36">
        <v>0.24200000000000002</v>
      </c>
      <c r="C120" s="36">
        <v>13.31</v>
      </c>
      <c r="D120" s="1">
        <v>55</v>
      </c>
      <c r="E120" s="36">
        <f t="shared" si="35"/>
        <v>13.31</v>
      </c>
      <c r="F120" s="36">
        <f t="shared" si="36"/>
        <v>0</v>
      </c>
      <c r="H120" s="1"/>
      <c r="I120" s="36">
        <f t="shared" si="25"/>
        <v>0</v>
      </c>
      <c r="J120" s="36">
        <f t="shared" si="37"/>
        <v>0</v>
      </c>
      <c r="K120" s="37">
        <f t="shared" si="38"/>
        <v>0</v>
      </c>
      <c r="L120" s="1">
        <f t="shared" si="39"/>
        <v>0</v>
      </c>
      <c r="M120" s="1">
        <f t="shared" si="40"/>
        <v>55</v>
      </c>
      <c r="N120" s="1">
        <f t="shared" si="43"/>
        <v>63.524999999999999</v>
      </c>
      <c r="O120" s="1"/>
      <c r="P120" s="75">
        <v>63.5</v>
      </c>
      <c r="Q120" s="37">
        <f t="shared" si="41"/>
        <v>15.367000000000001</v>
      </c>
      <c r="R120" s="37">
        <f t="shared" si="42"/>
        <v>2.0570000000000004</v>
      </c>
    </row>
    <row r="121" spans="1:18" x14ac:dyDescent="0.2">
      <c r="A121" s="39" t="s">
        <v>66</v>
      </c>
      <c r="B121" s="36">
        <v>108</v>
      </c>
      <c r="C121" s="36">
        <v>5940</v>
      </c>
      <c r="D121" s="1">
        <v>55</v>
      </c>
      <c r="E121" s="36">
        <f t="shared" si="35"/>
        <v>5940</v>
      </c>
      <c r="F121" s="36">
        <f t="shared" si="36"/>
        <v>0</v>
      </c>
      <c r="H121" s="1"/>
      <c r="I121" s="36">
        <f t="shared" si="25"/>
        <v>0</v>
      </c>
      <c r="J121" s="36">
        <f t="shared" si="37"/>
        <v>0</v>
      </c>
      <c r="K121" s="37">
        <f t="shared" si="38"/>
        <v>0</v>
      </c>
      <c r="L121" s="1">
        <f t="shared" si="39"/>
        <v>0</v>
      </c>
      <c r="M121" s="1">
        <f t="shared" si="40"/>
        <v>55</v>
      </c>
      <c r="N121" s="1">
        <f t="shared" si="43"/>
        <v>63.524999999999999</v>
      </c>
      <c r="O121" s="1"/>
      <c r="P121" s="75">
        <v>63.5</v>
      </c>
      <c r="Q121" s="37">
        <f t="shared" si="41"/>
        <v>6858</v>
      </c>
      <c r="R121" s="37">
        <f t="shared" si="42"/>
        <v>918</v>
      </c>
    </row>
    <row r="122" spans="1:18" x14ac:dyDescent="0.2">
      <c r="A122" s="39" t="s">
        <v>279</v>
      </c>
      <c r="B122" s="36">
        <v>1</v>
      </c>
      <c r="C122" s="36">
        <v>136</v>
      </c>
      <c r="D122" s="1">
        <v>136</v>
      </c>
      <c r="E122" s="36">
        <f t="shared" si="35"/>
        <v>136</v>
      </c>
      <c r="F122" s="36">
        <f t="shared" si="36"/>
        <v>0</v>
      </c>
      <c r="H122" s="1"/>
      <c r="I122" s="36">
        <f t="shared" si="25"/>
        <v>0</v>
      </c>
      <c r="J122" s="36">
        <f t="shared" si="37"/>
        <v>0</v>
      </c>
      <c r="K122" s="37">
        <f t="shared" si="38"/>
        <v>0</v>
      </c>
      <c r="L122" s="1">
        <f t="shared" si="39"/>
        <v>0</v>
      </c>
      <c r="M122" s="1">
        <f t="shared" si="40"/>
        <v>136</v>
      </c>
      <c r="N122" s="1">
        <f t="shared" si="43"/>
        <v>157.08000000000001</v>
      </c>
      <c r="O122" s="1"/>
      <c r="P122" s="75">
        <v>157</v>
      </c>
      <c r="Q122" s="37">
        <f t="shared" si="41"/>
        <v>157</v>
      </c>
      <c r="R122" s="37">
        <f t="shared" si="42"/>
        <v>21</v>
      </c>
    </row>
    <row r="123" spans="1:18" x14ac:dyDescent="0.2">
      <c r="A123" s="39" t="s">
        <v>280</v>
      </c>
      <c r="B123" s="36">
        <v>343.97916666666669</v>
      </c>
      <c r="C123" s="36">
        <v>33022</v>
      </c>
      <c r="D123" s="1">
        <v>96</v>
      </c>
      <c r="E123" s="36">
        <f t="shared" si="35"/>
        <v>33022</v>
      </c>
      <c r="F123" s="36">
        <f t="shared" si="36"/>
        <v>0</v>
      </c>
      <c r="H123" s="1"/>
      <c r="I123" s="36">
        <f t="shared" si="25"/>
        <v>0</v>
      </c>
      <c r="J123" s="36">
        <f t="shared" si="37"/>
        <v>0</v>
      </c>
      <c r="K123" s="37">
        <f t="shared" si="38"/>
        <v>0</v>
      </c>
      <c r="L123" s="1">
        <f t="shared" si="39"/>
        <v>0</v>
      </c>
      <c r="M123" s="1">
        <f t="shared" si="40"/>
        <v>96</v>
      </c>
      <c r="N123" s="1">
        <f t="shared" si="43"/>
        <v>110.88</v>
      </c>
      <c r="O123" s="1"/>
      <c r="P123" s="75">
        <v>111</v>
      </c>
      <c r="Q123" s="37">
        <f t="shared" si="41"/>
        <v>38181.6875</v>
      </c>
      <c r="R123" s="37">
        <f t="shared" si="42"/>
        <v>5159.6875</v>
      </c>
    </row>
    <row r="124" spans="1:18" x14ac:dyDescent="0.2">
      <c r="A124" s="39" t="s">
        <v>281</v>
      </c>
      <c r="B124" s="36">
        <v>110</v>
      </c>
      <c r="C124" s="36">
        <v>14960</v>
      </c>
      <c r="D124" s="1">
        <v>136</v>
      </c>
      <c r="E124" s="36">
        <f t="shared" si="35"/>
        <v>14960</v>
      </c>
      <c r="F124" s="36">
        <f t="shared" si="36"/>
        <v>0</v>
      </c>
      <c r="H124" s="1"/>
      <c r="I124" s="36">
        <f t="shared" si="25"/>
        <v>0</v>
      </c>
      <c r="J124" s="36">
        <f t="shared" si="37"/>
        <v>0</v>
      </c>
      <c r="K124" s="37">
        <f t="shared" si="38"/>
        <v>0</v>
      </c>
      <c r="L124" s="1">
        <f t="shared" si="39"/>
        <v>0</v>
      </c>
      <c r="M124" s="1">
        <f t="shared" si="40"/>
        <v>136</v>
      </c>
      <c r="N124" s="1">
        <f t="shared" si="43"/>
        <v>157.08000000000001</v>
      </c>
      <c r="O124" s="1"/>
      <c r="P124" s="75">
        <v>157</v>
      </c>
      <c r="Q124" s="37">
        <f t="shared" si="41"/>
        <v>17270</v>
      </c>
      <c r="R124" s="37">
        <f t="shared" si="42"/>
        <v>2310</v>
      </c>
    </row>
    <row r="125" spans="1:18" x14ac:dyDescent="0.2">
      <c r="A125" s="39" t="s">
        <v>107</v>
      </c>
      <c r="B125" s="36">
        <v>36</v>
      </c>
      <c r="C125" s="36">
        <v>2304</v>
      </c>
      <c r="D125" s="1">
        <v>64</v>
      </c>
      <c r="E125" s="36">
        <f t="shared" si="35"/>
        <v>2304</v>
      </c>
      <c r="F125" s="36">
        <f t="shared" si="36"/>
        <v>0</v>
      </c>
      <c r="H125" s="1"/>
      <c r="I125" s="36">
        <f t="shared" si="25"/>
        <v>0</v>
      </c>
      <c r="J125" s="36">
        <f t="shared" si="37"/>
        <v>0</v>
      </c>
      <c r="K125" s="37">
        <f t="shared" si="38"/>
        <v>0</v>
      </c>
      <c r="L125" s="1">
        <f t="shared" si="39"/>
        <v>0</v>
      </c>
      <c r="M125" s="1">
        <f t="shared" si="40"/>
        <v>64</v>
      </c>
      <c r="N125" s="1">
        <f t="shared" si="43"/>
        <v>73.92</v>
      </c>
      <c r="O125" s="1"/>
      <c r="P125" s="75">
        <v>74</v>
      </c>
      <c r="Q125" s="37">
        <f t="shared" si="41"/>
        <v>2664</v>
      </c>
      <c r="R125" s="37">
        <f t="shared" si="42"/>
        <v>360</v>
      </c>
    </row>
    <row r="126" spans="1:18" x14ac:dyDescent="0.2">
      <c r="A126" s="39" t="s">
        <v>282</v>
      </c>
      <c r="B126" s="36">
        <v>107</v>
      </c>
      <c r="C126" s="36">
        <v>12519</v>
      </c>
      <c r="D126" s="1">
        <v>117</v>
      </c>
      <c r="E126" s="36">
        <f t="shared" si="35"/>
        <v>12519</v>
      </c>
      <c r="F126" s="36">
        <f t="shared" si="36"/>
        <v>0</v>
      </c>
      <c r="H126" s="1"/>
      <c r="I126" s="36">
        <f t="shared" si="25"/>
        <v>0</v>
      </c>
      <c r="J126" s="36">
        <f t="shared" si="37"/>
        <v>0</v>
      </c>
      <c r="K126" s="37">
        <f t="shared" si="38"/>
        <v>0</v>
      </c>
      <c r="L126" s="1">
        <f t="shared" si="39"/>
        <v>0</v>
      </c>
      <c r="M126" s="1">
        <f t="shared" si="40"/>
        <v>117</v>
      </c>
      <c r="N126" s="1">
        <f t="shared" si="43"/>
        <v>135.13499999999999</v>
      </c>
      <c r="O126" s="1"/>
      <c r="P126" s="75">
        <v>135</v>
      </c>
      <c r="Q126" s="37">
        <f t="shared" si="41"/>
        <v>14445</v>
      </c>
      <c r="R126" s="37">
        <f t="shared" si="42"/>
        <v>1926</v>
      </c>
    </row>
    <row r="127" spans="1:18" x14ac:dyDescent="0.2">
      <c r="A127" s="39" t="s">
        <v>42</v>
      </c>
      <c r="B127" s="36">
        <v>2206.3525</v>
      </c>
      <c r="C127" s="36">
        <v>8825.41</v>
      </c>
      <c r="D127" s="1">
        <v>4</v>
      </c>
      <c r="E127" s="36">
        <f t="shared" si="35"/>
        <v>8825.41</v>
      </c>
      <c r="F127" s="36">
        <f t="shared" si="36"/>
        <v>0</v>
      </c>
      <c r="H127" s="1"/>
      <c r="I127" s="36">
        <f t="shared" si="25"/>
        <v>0</v>
      </c>
      <c r="J127" s="36">
        <f t="shared" si="37"/>
        <v>0</v>
      </c>
      <c r="K127" s="37">
        <f t="shared" si="38"/>
        <v>0</v>
      </c>
      <c r="L127" s="1">
        <f t="shared" si="39"/>
        <v>0</v>
      </c>
      <c r="M127" s="1">
        <f t="shared" si="40"/>
        <v>4</v>
      </c>
      <c r="N127" s="1">
        <f t="shared" si="43"/>
        <v>4.62</v>
      </c>
      <c r="O127" s="1"/>
      <c r="P127" s="75">
        <f t="shared" si="44"/>
        <v>4.62</v>
      </c>
      <c r="Q127" s="37">
        <f t="shared" si="41"/>
        <v>10193.348550000001</v>
      </c>
      <c r="R127" s="37">
        <f t="shared" si="42"/>
        <v>1367.9385500000008</v>
      </c>
    </row>
    <row r="128" spans="1:18" x14ac:dyDescent="0.2">
      <c r="A128" s="39" t="s">
        <v>131</v>
      </c>
      <c r="B128" s="36">
        <v>3.2187500000000001E-2</v>
      </c>
      <c r="C128" s="36">
        <v>2.06</v>
      </c>
      <c r="D128" s="1">
        <v>64</v>
      </c>
      <c r="E128" s="36">
        <f t="shared" si="35"/>
        <v>2.06</v>
      </c>
      <c r="F128" s="36">
        <f t="shared" si="36"/>
        <v>0</v>
      </c>
      <c r="H128" s="1"/>
      <c r="I128" s="36">
        <f t="shared" si="25"/>
        <v>0</v>
      </c>
      <c r="J128" s="36">
        <f t="shared" si="37"/>
        <v>0</v>
      </c>
      <c r="K128" s="37">
        <f t="shared" si="38"/>
        <v>0</v>
      </c>
      <c r="L128" s="1">
        <f t="shared" si="39"/>
        <v>0</v>
      </c>
      <c r="M128" s="1">
        <f t="shared" si="40"/>
        <v>64</v>
      </c>
      <c r="N128" s="1">
        <f t="shared" si="43"/>
        <v>73.92</v>
      </c>
      <c r="O128" s="1"/>
      <c r="P128" s="75">
        <v>74</v>
      </c>
      <c r="Q128" s="37">
        <f t="shared" si="41"/>
        <v>2.381875</v>
      </c>
      <c r="R128" s="37">
        <f t="shared" si="42"/>
        <v>0.32187499999999991</v>
      </c>
    </row>
    <row r="129" spans="1:18" x14ac:dyDescent="0.2">
      <c r="A129" s="39" t="s">
        <v>67</v>
      </c>
      <c r="B129" s="36">
        <v>107.93546874999998</v>
      </c>
      <c r="C129" s="36">
        <v>6907.869999999999</v>
      </c>
      <c r="D129" s="1">
        <v>64</v>
      </c>
      <c r="E129" s="36">
        <f t="shared" si="35"/>
        <v>6907.869999999999</v>
      </c>
      <c r="F129" s="36">
        <f t="shared" si="36"/>
        <v>0</v>
      </c>
      <c r="H129" s="1"/>
      <c r="I129" s="36">
        <f t="shared" si="25"/>
        <v>0</v>
      </c>
      <c r="J129" s="36">
        <f t="shared" si="37"/>
        <v>0</v>
      </c>
      <c r="K129" s="37">
        <f t="shared" si="38"/>
        <v>0</v>
      </c>
      <c r="L129" s="1">
        <f t="shared" si="39"/>
        <v>0</v>
      </c>
      <c r="M129" s="1">
        <f t="shared" si="40"/>
        <v>64</v>
      </c>
      <c r="N129" s="1">
        <f t="shared" si="43"/>
        <v>73.92</v>
      </c>
      <c r="O129" s="1"/>
      <c r="P129" s="75">
        <v>74</v>
      </c>
      <c r="Q129" s="37">
        <f t="shared" si="41"/>
        <v>7987.2246874999992</v>
      </c>
      <c r="R129" s="37">
        <f t="shared" si="42"/>
        <v>1079.3546875000002</v>
      </c>
    </row>
    <row r="130" spans="1:18" x14ac:dyDescent="0.2">
      <c r="A130" s="39" t="s">
        <v>283</v>
      </c>
      <c r="B130" s="36">
        <v>105</v>
      </c>
      <c r="C130" s="36">
        <v>10080</v>
      </c>
      <c r="D130" s="1">
        <v>96</v>
      </c>
      <c r="E130" s="36">
        <f t="shared" si="35"/>
        <v>10080</v>
      </c>
      <c r="F130" s="36">
        <f t="shared" si="36"/>
        <v>0</v>
      </c>
      <c r="H130" s="1"/>
      <c r="I130" s="36">
        <f t="shared" si="25"/>
        <v>0</v>
      </c>
      <c r="J130" s="36">
        <f t="shared" si="37"/>
        <v>0</v>
      </c>
      <c r="K130" s="37">
        <f t="shared" si="38"/>
        <v>0</v>
      </c>
      <c r="L130" s="1">
        <f t="shared" si="39"/>
        <v>0</v>
      </c>
      <c r="M130" s="1">
        <f t="shared" si="40"/>
        <v>96</v>
      </c>
      <c r="N130" s="1">
        <f t="shared" si="43"/>
        <v>110.88</v>
      </c>
      <c r="O130" s="1"/>
      <c r="P130" s="75">
        <v>111</v>
      </c>
      <c r="Q130" s="37">
        <f t="shared" si="41"/>
        <v>11655</v>
      </c>
      <c r="R130" s="37">
        <f t="shared" si="42"/>
        <v>1575</v>
      </c>
    </row>
    <row r="131" spans="1:18" x14ac:dyDescent="0.2">
      <c r="A131" s="39" t="s">
        <v>284</v>
      </c>
      <c r="B131" s="36">
        <v>317</v>
      </c>
      <c r="C131" s="36">
        <v>43112</v>
      </c>
      <c r="D131" s="1">
        <v>136</v>
      </c>
      <c r="E131" s="36">
        <f t="shared" si="35"/>
        <v>43112</v>
      </c>
      <c r="F131" s="36">
        <f t="shared" si="36"/>
        <v>0</v>
      </c>
      <c r="H131" s="1"/>
      <c r="I131" s="36">
        <f t="shared" si="25"/>
        <v>0</v>
      </c>
      <c r="J131" s="36">
        <f t="shared" si="37"/>
        <v>0</v>
      </c>
      <c r="K131" s="37">
        <f t="shared" si="38"/>
        <v>0</v>
      </c>
      <c r="L131" s="1">
        <f t="shared" si="39"/>
        <v>0</v>
      </c>
      <c r="M131" s="1">
        <f t="shared" si="40"/>
        <v>136</v>
      </c>
      <c r="N131" s="1">
        <f t="shared" si="43"/>
        <v>157.08000000000001</v>
      </c>
      <c r="O131" s="1"/>
      <c r="P131" s="75">
        <v>157</v>
      </c>
      <c r="Q131" s="37">
        <f t="shared" si="41"/>
        <v>49769</v>
      </c>
      <c r="R131" s="37">
        <f t="shared" si="42"/>
        <v>6657</v>
      </c>
    </row>
    <row r="132" spans="1:18" x14ac:dyDescent="0.2">
      <c r="A132" s="39" t="s">
        <v>108</v>
      </c>
      <c r="B132" s="36">
        <v>-1</v>
      </c>
      <c r="C132" s="36">
        <v>-136</v>
      </c>
      <c r="D132" s="1">
        <v>136</v>
      </c>
      <c r="E132" s="36">
        <f t="shared" si="35"/>
        <v>-136</v>
      </c>
      <c r="F132" s="36">
        <f t="shared" si="36"/>
        <v>0</v>
      </c>
      <c r="H132" s="1"/>
      <c r="I132" s="36">
        <f t="shared" si="25"/>
        <v>0</v>
      </c>
      <c r="J132" s="36">
        <f t="shared" si="37"/>
        <v>0</v>
      </c>
      <c r="K132" s="37">
        <f t="shared" si="38"/>
        <v>0</v>
      </c>
      <c r="L132" s="1">
        <f t="shared" si="39"/>
        <v>0</v>
      </c>
      <c r="M132" s="1">
        <f t="shared" si="40"/>
        <v>136</v>
      </c>
      <c r="N132" s="1">
        <f t="shared" si="43"/>
        <v>157.08000000000001</v>
      </c>
      <c r="O132" s="1"/>
      <c r="P132" s="75">
        <v>157</v>
      </c>
      <c r="Q132" s="37">
        <f t="shared" si="41"/>
        <v>-157</v>
      </c>
      <c r="R132" s="37">
        <f t="shared" si="42"/>
        <v>-21</v>
      </c>
    </row>
    <row r="133" spans="1:18" x14ac:dyDescent="0.2">
      <c r="A133" s="39" t="s">
        <v>132</v>
      </c>
      <c r="B133" s="36">
        <v>22.838780487804879</v>
      </c>
      <c r="C133" s="36">
        <v>1872.78</v>
      </c>
      <c r="D133" s="1">
        <v>82</v>
      </c>
      <c r="E133" s="36">
        <f t="shared" si="35"/>
        <v>1872.78</v>
      </c>
      <c r="F133" s="36">
        <f t="shared" si="36"/>
        <v>0</v>
      </c>
      <c r="H133" s="1"/>
      <c r="I133" s="36">
        <f t="shared" si="25"/>
        <v>0</v>
      </c>
      <c r="J133" s="36">
        <f t="shared" si="37"/>
        <v>0</v>
      </c>
      <c r="K133" s="37">
        <f t="shared" si="38"/>
        <v>0</v>
      </c>
      <c r="L133" s="1">
        <f t="shared" si="39"/>
        <v>0</v>
      </c>
      <c r="M133" s="1">
        <f t="shared" si="40"/>
        <v>82</v>
      </c>
      <c r="N133" s="1">
        <f t="shared" si="43"/>
        <v>94.710000000000008</v>
      </c>
      <c r="O133" s="1"/>
      <c r="P133" s="75">
        <v>95</v>
      </c>
      <c r="Q133" s="37">
        <f t="shared" si="41"/>
        <v>2169.6841463414635</v>
      </c>
      <c r="R133" s="37">
        <f t="shared" si="42"/>
        <v>296.9041463414635</v>
      </c>
    </row>
    <row r="134" spans="1:18" x14ac:dyDescent="0.2">
      <c r="A134" s="39" t="s">
        <v>285</v>
      </c>
      <c r="B134" s="36">
        <v>912.86135416666662</v>
      </c>
      <c r="C134" s="36">
        <v>87630.69</v>
      </c>
      <c r="D134" s="1">
        <v>96</v>
      </c>
      <c r="E134" s="36">
        <f t="shared" si="35"/>
        <v>87634.69</v>
      </c>
      <c r="F134" s="36">
        <f t="shared" si="36"/>
        <v>4</v>
      </c>
      <c r="H134" s="1"/>
      <c r="I134" s="36">
        <f t="shared" si="25"/>
        <v>0</v>
      </c>
      <c r="J134" s="36">
        <f t="shared" si="37"/>
        <v>0</v>
      </c>
      <c r="K134" s="37">
        <f t="shared" si="38"/>
        <v>0</v>
      </c>
      <c r="L134" s="1">
        <f t="shared" si="39"/>
        <v>0</v>
      </c>
      <c r="M134" s="1">
        <f t="shared" si="40"/>
        <v>96</v>
      </c>
      <c r="N134" s="1">
        <f t="shared" si="43"/>
        <v>110.88</v>
      </c>
      <c r="O134" s="1"/>
      <c r="P134" s="75">
        <v>111</v>
      </c>
      <c r="Q134" s="37">
        <f t="shared" si="41"/>
        <v>101327.61031249999</v>
      </c>
      <c r="R134" s="37">
        <f t="shared" si="42"/>
        <v>13692.920312499991</v>
      </c>
    </row>
    <row r="135" spans="1:18" x14ac:dyDescent="0.2">
      <c r="A135" s="39" t="s">
        <v>286</v>
      </c>
      <c r="B135" s="36">
        <v>204</v>
      </c>
      <c r="C135" s="36">
        <v>27744</v>
      </c>
      <c r="D135" s="1">
        <v>136</v>
      </c>
      <c r="E135" s="36">
        <f t="shared" si="35"/>
        <v>27744</v>
      </c>
      <c r="F135" s="36">
        <f t="shared" si="36"/>
        <v>0</v>
      </c>
      <c r="H135" s="1"/>
      <c r="I135" s="36">
        <f t="shared" si="25"/>
        <v>0</v>
      </c>
      <c r="J135" s="36">
        <f t="shared" si="37"/>
        <v>0</v>
      </c>
      <c r="K135" s="37">
        <f t="shared" si="38"/>
        <v>0</v>
      </c>
      <c r="L135" s="1">
        <f t="shared" si="39"/>
        <v>0</v>
      </c>
      <c r="M135" s="1">
        <f t="shared" si="40"/>
        <v>136</v>
      </c>
      <c r="N135" s="1">
        <f t="shared" si="43"/>
        <v>157.08000000000001</v>
      </c>
      <c r="O135" s="1"/>
      <c r="P135" s="75">
        <v>157</v>
      </c>
      <c r="Q135" s="37">
        <f t="shared" si="41"/>
        <v>32028</v>
      </c>
      <c r="R135" s="37">
        <f t="shared" si="42"/>
        <v>4284</v>
      </c>
    </row>
    <row r="136" spans="1:18" x14ac:dyDescent="0.2">
      <c r="A136" s="39" t="s">
        <v>68</v>
      </c>
      <c r="B136" s="36">
        <v>246.80895348837208</v>
      </c>
      <c r="C136" s="36">
        <v>21225.570000000003</v>
      </c>
      <c r="D136" s="1">
        <v>86</v>
      </c>
      <c r="E136" s="36">
        <f t="shared" si="35"/>
        <v>21225.57</v>
      </c>
      <c r="F136" s="36">
        <f t="shared" si="36"/>
        <v>0</v>
      </c>
      <c r="H136" s="1"/>
      <c r="I136" s="36">
        <f t="shared" si="25"/>
        <v>0</v>
      </c>
      <c r="J136" s="36">
        <f t="shared" si="37"/>
        <v>0</v>
      </c>
      <c r="K136" s="37">
        <f t="shared" si="38"/>
        <v>0</v>
      </c>
      <c r="L136" s="1">
        <f t="shared" si="39"/>
        <v>0</v>
      </c>
      <c r="M136" s="1">
        <f t="shared" si="40"/>
        <v>86</v>
      </c>
      <c r="N136" s="1">
        <f t="shared" si="43"/>
        <v>99.33</v>
      </c>
      <c r="O136" s="1"/>
      <c r="P136" s="75">
        <v>99</v>
      </c>
      <c r="Q136" s="37">
        <f t="shared" si="41"/>
        <v>24434.086395348837</v>
      </c>
      <c r="R136" s="37">
        <f t="shared" si="42"/>
        <v>3208.5163953488372</v>
      </c>
    </row>
    <row r="137" spans="1:18" x14ac:dyDescent="0.2">
      <c r="A137" s="39" t="s">
        <v>109</v>
      </c>
      <c r="B137" s="36">
        <v>42</v>
      </c>
      <c r="C137" s="36">
        <v>2688</v>
      </c>
      <c r="D137" s="1">
        <v>64</v>
      </c>
      <c r="E137" s="36">
        <f t="shared" si="35"/>
        <v>2688</v>
      </c>
      <c r="F137" s="36">
        <f t="shared" si="36"/>
        <v>0</v>
      </c>
      <c r="H137" s="1"/>
      <c r="I137" s="36">
        <f t="shared" si="25"/>
        <v>0</v>
      </c>
      <c r="J137" s="36">
        <f t="shared" si="37"/>
        <v>0</v>
      </c>
      <c r="K137" s="37">
        <f t="shared" si="38"/>
        <v>0</v>
      </c>
      <c r="L137" s="1">
        <f t="shared" si="39"/>
        <v>0</v>
      </c>
      <c r="M137" s="1">
        <f t="shared" si="40"/>
        <v>64</v>
      </c>
      <c r="N137" s="1">
        <f t="shared" si="43"/>
        <v>73.92</v>
      </c>
      <c r="O137" s="1"/>
      <c r="P137" s="75">
        <v>74</v>
      </c>
      <c r="Q137" s="37">
        <f t="shared" si="41"/>
        <v>3108</v>
      </c>
      <c r="R137" s="37">
        <f t="shared" si="42"/>
        <v>420</v>
      </c>
    </row>
    <row r="138" spans="1:18" x14ac:dyDescent="0.2">
      <c r="A138" s="39" t="s">
        <v>287</v>
      </c>
      <c r="B138" s="36">
        <v>129</v>
      </c>
      <c r="C138" s="36">
        <v>15093</v>
      </c>
      <c r="D138" s="1">
        <v>117</v>
      </c>
      <c r="E138" s="36">
        <f t="shared" si="35"/>
        <v>15093</v>
      </c>
      <c r="F138" s="36">
        <f t="shared" si="36"/>
        <v>0</v>
      </c>
      <c r="H138" s="1"/>
      <c r="I138" s="36">
        <f t="shared" si="25"/>
        <v>0</v>
      </c>
      <c r="J138" s="36">
        <f t="shared" si="37"/>
        <v>0</v>
      </c>
      <c r="K138" s="37">
        <f t="shared" si="38"/>
        <v>0</v>
      </c>
      <c r="L138" s="1">
        <f t="shared" si="39"/>
        <v>0</v>
      </c>
      <c r="M138" s="1">
        <f t="shared" si="40"/>
        <v>117</v>
      </c>
      <c r="N138" s="1">
        <f t="shared" si="43"/>
        <v>135.13499999999999</v>
      </c>
      <c r="O138" s="1"/>
      <c r="P138" s="75">
        <v>135</v>
      </c>
      <c r="Q138" s="37">
        <f t="shared" si="41"/>
        <v>17415</v>
      </c>
      <c r="R138" s="37">
        <f t="shared" si="42"/>
        <v>2322</v>
      </c>
    </row>
    <row r="139" spans="1:18" x14ac:dyDescent="0.2">
      <c r="A139" s="39" t="s">
        <v>110</v>
      </c>
      <c r="B139" s="36">
        <v>1.667272727272727</v>
      </c>
      <c r="C139" s="36">
        <v>9.1700000000000017</v>
      </c>
      <c r="D139" s="1">
        <v>5.5</v>
      </c>
      <c r="E139" s="36">
        <f t="shared" si="35"/>
        <v>9.1699999999999982</v>
      </c>
      <c r="F139" s="36">
        <f t="shared" si="36"/>
        <v>0</v>
      </c>
      <c r="H139" s="1"/>
      <c r="I139" s="36">
        <f t="shared" si="25"/>
        <v>0</v>
      </c>
      <c r="J139" s="36">
        <f t="shared" si="37"/>
        <v>0</v>
      </c>
      <c r="K139" s="37">
        <f t="shared" si="38"/>
        <v>0</v>
      </c>
      <c r="L139" s="1">
        <f t="shared" si="39"/>
        <v>0</v>
      </c>
      <c r="M139" s="1">
        <f t="shared" si="40"/>
        <v>5.5</v>
      </c>
      <c r="N139" s="1">
        <f t="shared" si="43"/>
        <v>6.3525</v>
      </c>
      <c r="O139" s="1"/>
      <c r="P139" s="75">
        <f t="shared" si="44"/>
        <v>6.35</v>
      </c>
      <c r="Q139" s="37">
        <f t="shared" si="41"/>
        <v>10.587181818181817</v>
      </c>
      <c r="R139" s="37">
        <f t="shared" si="42"/>
        <v>1.4171818181818185</v>
      </c>
    </row>
    <row r="140" spans="1:18" x14ac:dyDescent="0.2">
      <c r="A140" s="39" t="s">
        <v>118</v>
      </c>
      <c r="B140" s="36">
        <v>3.25</v>
      </c>
      <c r="C140" s="36">
        <v>312</v>
      </c>
      <c r="D140" s="1">
        <v>96</v>
      </c>
      <c r="E140" s="36">
        <f t="shared" si="35"/>
        <v>312</v>
      </c>
      <c r="F140" s="36">
        <f t="shared" si="36"/>
        <v>0</v>
      </c>
      <c r="H140" s="1"/>
      <c r="I140" s="36">
        <f t="shared" si="25"/>
        <v>0</v>
      </c>
      <c r="J140" s="36">
        <f t="shared" si="37"/>
        <v>0</v>
      </c>
      <c r="K140" s="37">
        <f t="shared" si="38"/>
        <v>0</v>
      </c>
      <c r="L140" s="1">
        <f t="shared" si="39"/>
        <v>0</v>
      </c>
      <c r="M140" s="1">
        <f t="shared" si="40"/>
        <v>96</v>
      </c>
      <c r="N140" s="1">
        <f t="shared" si="43"/>
        <v>110.88</v>
      </c>
      <c r="O140" s="1"/>
      <c r="P140" s="75">
        <v>111</v>
      </c>
      <c r="Q140" s="37">
        <f t="shared" si="41"/>
        <v>360.75</v>
      </c>
      <c r="R140" s="37">
        <f t="shared" si="42"/>
        <v>48.75</v>
      </c>
    </row>
    <row r="141" spans="1:18" x14ac:dyDescent="0.2">
      <c r="A141" s="39" t="s">
        <v>111</v>
      </c>
      <c r="B141" s="36">
        <v>2994.5</v>
      </c>
      <c r="C141" s="36">
        <v>16469.75</v>
      </c>
      <c r="D141" s="1">
        <v>5.5</v>
      </c>
      <c r="E141" s="36">
        <f t="shared" si="35"/>
        <v>16469.75</v>
      </c>
      <c r="F141" s="36">
        <f t="shared" si="36"/>
        <v>0</v>
      </c>
      <c r="H141" s="1"/>
      <c r="I141" s="36">
        <f t="shared" si="25"/>
        <v>0</v>
      </c>
      <c r="J141" s="36">
        <f t="shared" si="37"/>
        <v>0</v>
      </c>
      <c r="K141" s="37">
        <f t="shared" si="38"/>
        <v>0</v>
      </c>
      <c r="L141" s="1">
        <f t="shared" si="39"/>
        <v>0</v>
      </c>
      <c r="M141" s="1">
        <f t="shared" si="40"/>
        <v>5.5</v>
      </c>
      <c r="N141" s="1">
        <f t="shared" si="43"/>
        <v>6.3525</v>
      </c>
      <c r="O141" s="1"/>
      <c r="P141" s="75">
        <f t="shared" si="44"/>
        <v>6.35</v>
      </c>
      <c r="Q141" s="37">
        <f t="shared" si="41"/>
        <v>19015.075000000001</v>
      </c>
      <c r="R141" s="37">
        <f t="shared" si="42"/>
        <v>2545.3250000000007</v>
      </c>
    </row>
    <row r="142" spans="1:18" x14ac:dyDescent="0.2">
      <c r="A142" s="39" t="s">
        <v>133</v>
      </c>
      <c r="B142" s="36">
        <v>64</v>
      </c>
      <c r="C142" s="36">
        <v>13374.079999999987</v>
      </c>
      <c r="D142" s="1">
        <v>210.38</v>
      </c>
      <c r="E142" s="36">
        <f t="shared" si="35"/>
        <v>13464.32</v>
      </c>
      <c r="F142" s="36">
        <f t="shared" si="36"/>
        <v>90.240000000012515</v>
      </c>
      <c r="G142" s="36">
        <v>1686</v>
      </c>
      <c r="H142" s="1">
        <v>1</v>
      </c>
      <c r="I142" s="36">
        <f t="shared" si="25"/>
        <v>107904</v>
      </c>
      <c r="J142" s="36">
        <f t="shared" si="37"/>
        <v>78174.525592491918</v>
      </c>
      <c r="K142" s="37">
        <f t="shared" si="38"/>
        <v>4237.4501597410244</v>
      </c>
      <c r="L142" s="1">
        <f t="shared" si="39"/>
        <v>66.210158745953507</v>
      </c>
      <c r="M142" s="1">
        <f t="shared" si="40"/>
        <v>144.1698412540465</v>
      </c>
      <c r="N142" s="1">
        <f t="shared" si="43"/>
        <v>166.51616664842371</v>
      </c>
      <c r="O142" s="1"/>
      <c r="P142" s="75">
        <f t="shared" si="44"/>
        <v>232.73</v>
      </c>
      <c r="Q142" s="37">
        <f t="shared" si="41"/>
        <v>14894.72</v>
      </c>
      <c r="R142" s="37">
        <f t="shared" si="42"/>
        <v>1430.3999999999996</v>
      </c>
    </row>
    <row r="143" spans="1:18" x14ac:dyDescent="0.2">
      <c r="A143" s="39" t="s">
        <v>288</v>
      </c>
      <c r="B143" s="36">
        <v>246.05489583333335</v>
      </c>
      <c r="C143" s="36">
        <v>23621.27</v>
      </c>
      <c r="D143" s="1">
        <v>96</v>
      </c>
      <c r="E143" s="36">
        <f t="shared" si="35"/>
        <v>23621.27</v>
      </c>
      <c r="F143" s="36">
        <f t="shared" si="36"/>
        <v>0</v>
      </c>
      <c r="H143" s="1"/>
      <c r="I143" s="36">
        <f t="shared" si="25"/>
        <v>0</v>
      </c>
      <c r="J143" s="36">
        <f t="shared" si="37"/>
        <v>0</v>
      </c>
      <c r="K143" s="37">
        <f t="shared" si="38"/>
        <v>0</v>
      </c>
      <c r="L143" s="1">
        <f t="shared" si="39"/>
        <v>0</v>
      </c>
      <c r="M143" s="1">
        <f t="shared" si="40"/>
        <v>96</v>
      </c>
      <c r="N143" s="1">
        <f t="shared" si="43"/>
        <v>110.88</v>
      </c>
      <c r="O143" s="1"/>
      <c r="P143" s="75">
        <v>111</v>
      </c>
      <c r="Q143" s="37">
        <f t="shared" si="41"/>
        <v>27312.093437500003</v>
      </c>
      <c r="R143" s="37">
        <f t="shared" si="42"/>
        <v>3690.8234375000029</v>
      </c>
    </row>
    <row r="144" spans="1:18" x14ac:dyDescent="0.2">
      <c r="A144" s="39" t="s">
        <v>289</v>
      </c>
      <c r="B144" s="36">
        <v>78</v>
      </c>
      <c r="C144" s="36">
        <v>10608</v>
      </c>
      <c r="D144" s="1">
        <v>136</v>
      </c>
      <c r="E144" s="36">
        <f t="shared" si="35"/>
        <v>10608</v>
      </c>
      <c r="F144" s="36">
        <f t="shared" si="36"/>
        <v>0</v>
      </c>
      <c r="H144" s="1"/>
      <c r="I144" s="36">
        <f t="shared" si="25"/>
        <v>0</v>
      </c>
      <c r="J144" s="36">
        <f t="shared" si="37"/>
        <v>0</v>
      </c>
      <c r="K144" s="37">
        <f t="shared" si="38"/>
        <v>0</v>
      </c>
      <c r="L144" s="1">
        <f t="shared" si="39"/>
        <v>0</v>
      </c>
      <c r="M144" s="1">
        <f t="shared" si="40"/>
        <v>136</v>
      </c>
      <c r="N144" s="1">
        <f t="shared" si="43"/>
        <v>157.08000000000001</v>
      </c>
      <c r="O144" s="1"/>
      <c r="P144" s="75">
        <v>157</v>
      </c>
      <c r="Q144" s="37">
        <f t="shared" si="41"/>
        <v>12246</v>
      </c>
      <c r="R144" s="37">
        <f t="shared" si="42"/>
        <v>1638</v>
      </c>
    </row>
    <row r="145" spans="1:18" x14ac:dyDescent="0.2">
      <c r="A145" s="39" t="s">
        <v>43</v>
      </c>
      <c r="B145" s="36">
        <v>29</v>
      </c>
      <c r="C145" s="36">
        <v>1856</v>
      </c>
      <c r="D145" s="1">
        <v>64</v>
      </c>
      <c r="E145" s="36">
        <f t="shared" si="35"/>
        <v>1856</v>
      </c>
      <c r="F145" s="36">
        <f t="shared" si="36"/>
        <v>0</v>
      </c>
      <c r="H145" s="1"/>
      <c r="I145" s="36">
        <f t="shared" si="25"/>
        <v>0</v>
      </c>
      <c r="J145" s="36">
        <f t="shared" si="37"/>
        <v>0</v>
      </c>
      <c r="K145" s="37">
        <f t="shared" si="38"/>
        <v>0</v>
      </c>
      <c r="L145" s="1">
        <f t="shared" si="39"/>
        <v>0</v>
      </c>
      <c r="M145" s="1">
        <f t="shared" si="40"/>
        <v>64</v>
      </c>
      <c r="N145" s="1">
        <f t="shared" si="43"/>
        <v>73.92</v>
      </c>
      <c r="O145" s="1"/>
      <c r="P145" s="75">
        <v>74</v>
      </c>
      <c r="Q145" s="37">
        <f t="shared" si="41"/>
        <v>2146</v>
      </c>
      <c r="R145" s="37">
        <f t="shared" si="42"/>
        <v>290</v>
      </c>
    </row>
    <row r="146" spans="1:18" x14ac:dyDescent="0.2">
      <c r="A146" s="39" t="s">
        <v>290</v>
      </c>
      <c r="B146" s="36">
        <v>51</v>
      </c>
      <c r="C146" s="36">
        <v>5967</v>
      </c>
      <c r="D146" s="1">
        <v>117</v>
      </c>
      <c r="E146" s="36">
        <f t="shared" si="35"/>
        <v>5967</v>
      </c>
      <c r="F146" s="36">
        <f t="shared" si="36"/>
        <v>0</v>
      </c>
      <c r="H146" s="1"/>
      <c r="I146" s="36">
        <f t="shared" si="25"/>
        <v>0</v>
      </c>
      <c r="J146" s="36">
        <f t="shared" si="37"/>
        <v>0</v>
      </c>
      <c r="K146" s="37">
        <f t="shared" si="38"/>
        <v>0</v>
      </c>
      <c r="L146" s="1">
        <f t="shared" si="39"/>
        <v>0</v>
      </c>
      <c r="M146" s="1">
        <f t="shared" si="40"/>
        <v>117</v>
      </c>
      <c r="N146" s="1">
        <f t="shared" si="43"/>
        <v>135.13499999999999</v>
      </c>
      <c r="O146" s="1"/>
      <c r="P146" s="75">
        <v>135</v>
      </c>
      <c r="Q146" s="37">
        <f t="shared" si="41"/>
        <v>6885</v>
      </c>
      <c r="R146" s="37">
        <f t="shared" si="42"/>
        <v>918</v>
      </c>
    </row>
    <row r="147" spans="1:18" x14ac:dyDescent="0.2">
      <c r="A147" s="39" t="s">
        <v>69</v>
      </c>
      <c r="B147" s="36">
        <v>197</v>
      </c>
      <c r="C147" s="36">
        <v>18912</v>
      </c>
      <c r="D147" s="1">
        <v>96</v>
      </c>
      <c r="E147" s="36">
        <f t="shared" si="35"/>
        <v>18912</v>
      </c>
      <c r="F147" s="36">
        <f t="shared" si="36"/>
        <v>0</v>
      </c>
      <c r="H147" s="1"/>
      <c r="I147" s="36">
        <f t="shared" si="25"/>
        <v>0</v>
      </c>
      <c r="J147" s="36">
        <f t="shared" si="37"/>
        <v>0</v>
      </c>
      <c r="K147" s="37">
        <f t="shared" si="38"/>
        <v>0</v>
      </c>
      <c r="L147" s="1">
        <f t="shared" si="39"/>
        <v>0</v>
      </c>
      <c r="M147" s="1">
        <f t="shared" si="40"/>
        <v>96</v>
      </c>
      <c r="N147" s="1">
        <f t="shared" si="43"/>
        <v>110.88</v>
      </c>
      <c r="O147" s="1"/>
      <c r="P147" s="75">
        <v>111</v>
      </c>
      <c r="Q147" s="37">
        <f t="shared" si="41"/>
        <v>21867</v>
      </c>
      <c r="R147" s="37">
        <f t="shared" si="42"/>
        <v>2955</v>
      </c>
    </row>
    <row r="148" spans="1:18" x14ac:dyDescent="0.2">
      <c r="A148" s="39" t="s">
        <v>112</v>
      </c>
      <c r="B148" s="36">
        <v>1</v>
      </c>
      <c r="C148" s="36">
        <v>5.75</v>
      </c>
      <c r="D148" s="1">
        <v>5.75</v>
      </c>
      <c r="E148" s="36">
        <f t="shared" si="35"/>
        <v>5.75</v>
      </c>
      <c r="F148" s="36">
        <f t="shared" si="36"/>
        <v>0</v>
      </c>
      <c r="H148" s="1"/>
      <c r="I148" s="36">
        <f t="shared" si="25"/>
        <v>0</v>
      </c>
      <c r="J148" s="36">
        <f t="shared" si="37"/>
        <v>0</v>
      </c>
      <c r="K148" s="37">
        <f t="shared" si="38"/>
        <v>0</v>
      </c>
      <c r="L148" s="1">
        <f t="shared" si="39"/>
        <v>0</v>
      </c>
      <c r="M148" s="1">
        <f t="shared" si="40"/>
        <v>5.75</v>
      </c>
      <c r="N148" s="1">
        <f t="shared" si="43"/>
        <v>6.6412500000000003</v>
      </c>
      <c r="O148" s="1"/>
      <c r="P148" s="75">
        <f t="shared" si="44"/>
        <v>6.64</v>
      </c>
      <c r="Q148" s="37">
        <f t="shared" si="41"/>
        <v>6.64</v>
      </c>
      <c r="R148" s="37">
        <f t="shared" si="42"/>
        <v>0.88999999999999968</v>
      </c>
    </row>
    <row r="149" spans="1:18" x14ac:dyDescent="0.2">
      <c r="A149" s="39" t="s">
        <v>70</v>
      </c>
      <c r="B149" s="36">
        <v>84.187979797979793</v>
      </c>
      <c r="C149" s="36">
        <v>8334.61</v>
      </c>
      <c r="D149" s="1">
        <v>99</v>
      </c>
      <c r="E149" s="36">
        <f t="shared" si="35"/>
        <v>8334.6099999999988</v>
      </c>
      <c r="F149" s="36">
        <f t="shared" si="36"/>
        <v>0</v>
      </c>
      <c r="H149" s="1"/>
      <c r="I149" s="36">
        <f t="shared" si="25"/>
        <v>0</v>
      </c>
      <c r="J149" s="36">
        <f t="shared" si="37"/>
        <v>0</v>
      </c>
      <c r="K149" s="37">
        <f t="shared" si="38"/>
        <v>0</v>
      </c>
      <c r="L149" s="1">
        <f t="shared" si="39"/>
        <v>0</v>
      </c>
      <c r="M149" s="1">
        <f t="shared" si="40"/>
        <v>99</v>
      </c>
      <c r="N149" s="1">
        <f t="shared" si="43"/>
        <v>114.345</v>
      </c>
      <c r="O149" s="1"/>
      <c r="P149" s="75">
        <v>114</v>
      </c>
      <c r="Q149" s="37">
        <f t="shared" si="41"/>
        <v>9597.429696969697</v>
      </c>
      <c r="R149" s="37">
        <f t="shared" si="42"/>
        <v>1262.8196969696983</v>
      </c>
    </row>
    <row r="150" spans="1:18" x14ac:dyDescent="0.2">
      <c r="A150" s="39" t="s">
        <v>44</v>
      </c>
      <c r="B150" s="36">
        <v>682</v>
      </c>
      <c r="C150" s="36">
        <v>3921.5</v>
      </c>
      <c r="D150" s="1">
        <v>5.75</v>
      </c>
      <c r="E150" s="36">
        <f t="shared" si="35"/>
        <v>3921.5</v>
      </c>
      <c r="F150" s="36">
        <f t="shared" si="36"/>
        <v>0</v>
      </c>
      <c r="H150" s="1"/>
      <c r="I150" s="36">
        <f t="shared" si="25"/>
        <v>0</v>
      </c>
      <c r="J150" s="36">
        <f t="shared" si="37"/>
        <v>0</v>
      </c>
      <c r="K150" s="37">
        <f t="shared" si="38"/>
        <v>0</v>
      </c>
      <c r="L150" s="1">
        <f t="shared" si="39"/>
        <v>0</v>
      </c>
      <c r="M150" s="1">
        <f t="shared" si="40"/>
        <v>5.75</v>
      </c>
      <c r="N150" s="1">
        <f t="shared" si="43"/>
        <v>6.6412500000000003</v>
      </c>
      <c r="O150" s="1"/>
      <c r="P150" s="75">
        <f t="shared" si="44"/>
        <v>6.64</v>
      </c>
      <c r="Q150" s="37">
        <f t="shared" si="41"/>
        <v>4528.4799999999996</v>
      </c>
      <c r="R150" s="37">
        <f t="shared" si="42"/>
        <v>606.97999999999956</v>
      </c>
    </row>
    <row r="151" spans="1:18" x14ac:dyDescent="0.2">
      <c r="A151" s="39" t="s">
        <v>45</v>
      </c>
      <c r="B151" s="36">
        <v>688</v>
      </c>
      <c r="C151" s="36">
        <v>16512</v>
      </c>
      <c r="D151" s="1">
        <v>24</v>
      </c>
      <c r="E151" s="36">
        <f t="shared" si="35"/>
        <v>16512</v>
      </c>
      <c r="F151" s="36">
        <f t="shared" si="36"/>
        <v>0</v>
      </c>
      <c r="H151" s="1"/>
      <c r="I151" s="36">
        <f t="shared" si="25"/>
        <v>0</v>
      </c>
      <c r="J151" s="36">
        <f t="shared" si="37"/>
        <v>0</v>
      </c>
      <c r="K151" s="37">
        <f t="shared" si="38"/>
        <v>0</v>
      </c>
      <c r="L151" s="1">
        <f t="shared" si="39"/>
        <v>0</v>
      </c>
      <c r="M151" s="1">
        <f t="shared" si="40"/>
        <v>24</v>
      </c>
      <c r="N151" s="1">
        <f t="shared" si="43"/>
        <v>27.72</v>
      </c>
      <c r="O151" s="1"/>
      <c r="P151" s="75">
        <v>28</v>
      </c>
      <c r="Q151" s="37">
        <f t="shared" si="41"/>
        <v>19264</v>
      </c>
      <c r="R151" s="37">
        <f t="shared" si="42"/>
        <v>2752</v>
      </c>
    </row>
    <row r="152" spans="1:18" x14ac:dyDescent="0.2">
      <c r="A152" s="39" t="s">
        <v>142</v>
      </c>
      <c r="B152" s="36">
        <v>-15.360000000000001</v>
      </c>
      <c r="C152" s="36">
        <v>-199.68</v>
      </c>
      <c r="D152" s="1">
        <v>13</v>
      </c>
      <c r="E152" s="36">
        <f t="shared" si="35"/>
        <v>-199.68</v>
      </c>
      <c r="F152" s="36">
        <f t="shared" si="36"/>
        <v>0</v>
      </c>
      <c r="H152" s="1"/>
      <c r="I152" s="36">
        <f t="shared" si="25"/>
        <v>0</v>
      </c>
      <c r="J152" s="36">
        <f t="shared" si="37"/>
        <v>0</v>
      </c>
      <c r="K152" s="37">
        <f t="shared" si="38"/>
        <v>0</v>
      </c>
      <c r="L152" s="1">
        <f t="shared" si="39"/>
        <v>0</v>
      </c>
      <c r="M152" s="1">
        <f t="shared" si="40"/>
        <v>13</v>
      </c>
      <c r="N152" s="1">
        <f>+M152</f>
        <v>13</v>
      </c>
      <c r="O152" s="1"/>
      <c r="P152" s="75">
        <f t="shared" si="44"/>
        <v>13</v>
      </c>
      <c r="Q152" s="37">
        <f t="shared" si="41"/>
        <v>-199.68</v>
      </c>
      <c r="R152" s="37">
        <f t="shared" si="42"/>
        <v>0</v>
      </c>
    </row>
    <row r="153" spans="1:18" x14ac:dyDescent="0.2">
      <c r="A153" s="39" t="s">
        <v>134</v>
      </c>
      <c r="B153" s="36">
        <v>2</v>
      </c>
      <c r="C153" s="36">
        <v>128</v>
      </c>
      <c r="D153" s="1">
        <v>64</v>
      </c>
      <c r="E153" s="36">
        <f t="shared" si="35"/>
        <v>128</v>
      </c>
      <c r="F153" s="36">
        <f t="shared" si="36"/>
        <v>0</v>
      </c>
      <c r="H153" s="1"/>
      <c r="I153" s="36">
        <f t="shared" si="25"/>
        <v>0</v>
      </c>
      <c r="J153" s="36">
        <f t="shared" si="37"/>
        <v>0</v>
      </c>
      <c r="K153" s="37">
        <f t="shared" si="38"/>
        <v>0</v>
      </c>
      <c r="L153" s="1">
        <f t="shared" si="39"/>
        <v>0</v>
      </c>
      <c r="M153" s="1">
        <f t="shared" si="40"/>
        <v>64</v>
      </c>
      <c r="N153" s="1">
        <f t="shared" si="43"/>
        <v>73.92</v>
      </c>
      <c r="O153" s="1"/>
      <c r="P153" s="75">
        <v>74</v>
      </c>
      <c r="Q153" s="37">
        <f t="shared" si="41"/>
        <v>148</v>
      </c>
      <c r="R153" s="37">
        <f t="shared" si="42"/>
        <v>20</v>
      </c>
    </row>
    <row r="154" spans="1:18" x14ac:dyDescent="0.2">
      <c r="A154" s="39" t="s">
        <v>71</v>
      </c>
      <c r="B154" s="36">
        <v>1</v>
      </c>
      <c r="C154" s="36">
        <v>181.27</v>
      </c>
      <c r="D154" s="1">
        <f>+C154</f>
        <v>181.27</v>
      </c>
      <c r="E154" s="36">
        <f t="shared" si="35"/>
        <v>181.27</v>
      </c>
      <c r="F154" s="36">
        <f t="shared" si="36"/>
        <v>0</v>
      </c>
      <c r="H154" s="1"/>
      <c r="I154" s="36">
        <f t="shared" si="25"/>
        <v>0</v>
      </c>
      <c r="J154" s="36">
        <f t="shared" si="37"/>
        <v>0</v>
      </c>
      <c r="K154" s="37">
        <f t="shared" si="38"/>
        <v>0</v>
      </c>
      <c r="L154" s="1">
        <f t="shared" si="39"/>
        <v>0</v>
      </c>
      <c r="M154" s="1">
        <f t="shared" si="40"/>
        <v>181.27</v>
      </c>
      <c r="N154" s="1">
        <f>+M154</f>
        <v>181.27</v>
      </c>
      <c r="O154" s="1"/>
      <c r="P154" s="75">
        <f t="shared" si="44"/>
        <v>181.27</v>
      </c>
      <c r="Q154" s="37">
        <f t="shared" si="41"/>
        <v>181.27</v>
      </c>
      <c r="R154" s="37">
        <f t="shared" si="42"/>
        <v>0</v>
      </c>
    </row>
    <row r="155" spans="1:18" x14ac:dyDescent="0.2">
      <c r="A155" s="39" t="s">
        <v>135</v>
      </c>
      <c r="B155" s="36">
        <v>18</v>
      </c>
      <c r="C155" s="36">
        <v>87.3</v>
      </c>
      <c r="D155" s="1">
        <v>4.8499999999999996</v>
      </c>
      <c r="E155" s="36">
        <f t="shared" si="35"/>
        <v>87.3</v>
      </c>
      <c r="F155" s="36">
        <f t="shared" si="36"/>
        <v>0</v>
      </c>
      <c r="H155" s="1"/>
      <c r="I155" s="36">
        <f t="shared" si="25"/>
        <v>0</v>
      </c>
      <c r="J155" s="36">
        <f t="shared" si="37"/>
        <v>0</v>
      </c>
      <c r="K155" s="37">
        <f t="shared" si="38"/>
        <v>0</v>
      </c>
      <c r="L155" s="1">
        <f t="shared" si="39"/>
        <v>0</v>
      </c>
      <c r="M155" s="1">
        <f t="shared" si="40"/>
        <v>4.8499999999999996</v>
      </c>
      <c r="N155" s="1">
        <f t="shared" si="43"/>
        <v>5.60175</v>
      </c>
      <c r="O155" s="1"/>
      <c r="P155" s="75">
        <f t="shared" si="44"/>
        <v>5.6</v>
      </c>
      <c r="Q155" s="37">
        <f t="shared" si="41"/>
        <v>100.8</v>
      </c>
      <c r="R155" s="37">
        <f t="shared" si="42"/>
        <v>13.5</v>
      </c>
    </row>
    <row r="156" spans="1:18" x14ac:dyDescent="0.2">
      <c r="A156" s="39" t="s">
        <v>136</v>
      </c>
      <c r="B156" s="36">
        <v>11.43332</v>
      </c>
      <c r="C156" s="36">
        <v>8574.99</v>
      </c>
      <c r="D156" s="1">
        <v>750</v>
      </c>
      <c r="E156" s="36">
        <f t="shared" si="35"/>
        <v>8574.99</v>
      </c>
      <c r="F156" s="36">
        <f t="shared" si="36"/>
        <v>0</v>
      </c>
      <c r="H156" s="1"/>
      <c r="I156" s="36">
        <f t="shared" si="25"/>
        <v>0</v>
      </c>
      <c r="J156" s="36">
        <f t="shared" si="37"/>
        <v>0</v>
      </c>
      <c r="K156" s="37">
        <f t="shared" si="38"/>
        <v>0</v>
      </c>
      <c r="L156" s="1">
        <f t="shared" si="39"/>
        <v>0</v>
      </c>
      <c r="M156" s="1">
        <f t="shared" si="40"/>
        <v>750</v>
      </c>
      <c r="N156" s="1">
        <f>+M156</f>
        <v>750</v>
      </c>
      <c r="O156" s="1"/>
      <c r="P156" s="75">
        <f t="shared" si="44"/>
        <v>750</v>
      </c>
      <c r="Q156" s="37">
        <f t="shared" si="41"/>
        <v>8574.99</v>
      </c>
      <c r="R156" s="37">
        <f t="shared" si="42"/>
        <v>0</v>
      </c>
    </row>
    <row r="157" spans="1:18" x14ac:dyDescent="0.2">
      <c r="A157" s="39" t="s">
        <v>119</v>
      </c>
      <c r="B157" s="36">
        <v>3.40625</v>
      </c>
      <c r="C157" s="36">
        <v>218</v>
      </c>
      <c r="D157" s="1">
        <v>64</v>
      </c>
      <c r="E157" s="36">
        <f t="shared" si="35"/>
        <v>218</v>
      </c>
      <c r="F157" s="36">
        <f t="shared" si="36"/>
        <v>0</v>
      </c>
      <c r="H157" s="1"/>
      <c r="I157" s="36">
        <f>+H157*G157*B157</f>
        <v>0</v>
      </c>
      <c r="J157" s="36">
        <f t="shared" si="37"/>
        <v>0</v>
      </c>
      <c r="K157" s="37">
        <f t="shared" si="38"/>
        <v>0</v>
      </c>
      <c r="L157" s="1">
        <f t="shared" si="39"/>
        <v>0</v>
      </c>
      <c r="M157" s="1">
        <f t="shared" si="40"/>
        <v>64</v>
      </c>
      <c r="N157" s="1">
        <f t="shared" si="43"/>
        <v>73.92</v>
      </c>
      <c r="O157" s="1"/>
      <c r="P157" s="75">
        <f t="shared" si="44"/>
        <v>73.92</v>
      </c>
      <c r="Q157" s="37">
        <f t="shared" si="41"/>
        <v>251.79</v>
      </c>
      <c r="R157" s="37">
        <f t="shared" si="42"/>
        <v>33.789999999999992</v>
      </c>
    </row>
    <row r="158" spans="1:18" ht="14.25" x14ac:dyDescent="0.2">
      <c r="A158" s="70" t="s">
        <v>291</v>
      </c>
      <c r="B158" s="47"/>
      <c r="C158" s="47">
        <f>SUM(C115:C157)</f>
        <v>449501.69999999995</v>
      </c>
      <c r="D158" s="71"/>
      <c r="E158" s="47">
        <f>SUM(E115:E157)</f>
        <v>449595.94</v>
      </c>
      <c r="F158" s="47">
        <f>SUM(F115:F157)</f>
        <v>94.240000000012515</v>
      </c>
      <c r="G158" s="181"/>
      <c r="H158" s="71"/>
      <c r="I158" s="181"/>
      <c r="J158" s="181"/>
      <c r="K158" s="181"/>
      <c r="L158" s="71"/>
      <c r="M158" s="71"/>
      <c r="N158" s="181"/>
      <c r="O158" s="181"/>
      <c r="P158" s="181"/>
      <c r="Q158" s="182">
        <f>SUM(Q115:Q157)</f>
        <v>517549.17578297813</v>
      </c>
      <c r="R158" s="182">
        <f>SUM(R115:R157)</f>
        <v>67953.235782978154</v>
      </c>
    </row>
    <row r="159" spans="1:18" x14ac:dyDescent="0.2">
      <c r="B159" s="36"/>
      <c r="C159" s="36"/>
      <c r="D159" s="1"/>
      <c r="E159" s="1"/>
      <c r="F159" s="1"/>
      <c r="H159" s="1"/>
      <c r="L159" s="1"/>
      <c r="M159" s="1"/>
    </row>
    <row r="160" spans="1:18" ht="14.25" x14ac:dyDescent="0.2">
      <c r="A160" s="66" t="s">
        <v>292</v>
      </c>
      <c r="B160" s="36"/>
      <c r="C160" s="36"/>
      <c r="D160" s="1"/>
      <c r="E160" s="1"/>
      <c r="F160" s="1"/>
      <c r="H160" s="1"/>
      <c r="L160" s="1"/>
      <c r="M160" s="1"/>
    </row>
    <row r="161" spans="1:18" x14ac:dyDescent="0.2">
      <c r="A161" s="39" t="s">
        <v>89</v>
      </c>
      <c r="B161" s="36">
        <v>1</v>
      </c>
      <c r="C161" s="36">
        <v>-23.07</v>
      </c>
      <c r="D161" s="1"/>
      <c r="E161" s="36">
        <f>+C161</f>
        <v>-23.07</v>
      </c>
      <c r="F161" s="36">
        <f>+E161-C161</f>
        <v>0</v>
      </c>
      <c r="H161" s="1"/>
      <c r="L161" s="1"/>
      <c r="M161" s="1"/>
      <c r="Q161" s="37">
        <f>+E161</f>
        <v>-23.07</v>
      </c>
    </row>
    <row r="162" spans="1:18" x14ac:dyDescent="0.2">
      <c r="A162" s="39" t="s">
        <v>72</v>
      </c>
      <c r="B162" s="36"/>
      <c r="C162" s="36">
        <v>64881.090000000033</v>
      </c>
      <c r="D162" s="1"/>
      <c r="E162" s="36">
        <f>+C162</f>
        <v>64881.090000000033</v>
      </c>
      <c r="F162" s="36">
        <f>+E162-C162</f>
        <v>0</v>
      </c>
      <c r="H162" s="1"/>
      <c r="L162" s="1"/>
      <c r="M162" s="1"/>
      <c r="Q162" s="37">
        <f t="shared" ref="Q162:Q166" si="45">+E162</f>
        <v>64881.090000000033</v>
      </c>
    </row>
    <row r="163" spans="1:18" x14ac:dyDescent="0.2">
      <c r="A163" s="39" t="s">
        <v>46</v>
      </c>
      <c r="B163" s="36"/>
      <c r="C163" s="36">
        <v>89752.159999999931</v>
      </c>
      <c r="D163" s="1"/>
      <c r="E163" s="36">
        <f>+C163</f>
        <v>89752.159999999931</v>
      </c>
      <c r="F163" s="36">
        <f>+E163-C163</f>
        <v>0</v>
      </c>
      <c r="H163" s="1"/>
      <c r="L163" s="1"/>
      <c r="M163" s="1"/>
      <c r="Q163" s="37">
        <f t="shared" si="45"/>
        <v>89752.159999999931</v>
      </c>
    </row>
    <row r="164" spans="1:18" x14ac:dyDescent="0.2">
      <c r="A164" s="39" t="s">
        <v>113</v>
      </c>
      <c r="B164" s="36"/>
      <c r="C164" s="36">
        <v>241.82</v>
      </c>
      <c r="D164" s="1"/>
      <c r="E164" s="36">
        <f>+C164</f>
        <v>241.82</v>
      </c>
      <c r="F164" s="36">
        <f>+E164-C164</f>
        <v>0</v>
      </c>
      <c r="H164" s="1"/>
      <c r="L164" s="1"/>
      <c r="M164" s="1"/>
      <c r="Q164" s="37">
        <f t="shared" si="45"/>
        <v>241.82</v>
      </c>
    </row>
    <row r="165" spans="1:18" x14ac:dyDescent="0.2">
      <c r="A165" s="39" t="s">
        <v>137</v>
      </c>
      <c r="B165" s="36"/>
      <c r="C165" s="36">
        <v>264.12</v>
      </c>
      <c r="D165" s="1"/>
      <c r="E165" s="36">
        <f>+C165</f>
        <v>264.12</v>
      </c>
      <c r="F165" s="36">
        <f>+E165-C165</f>
        <v>0</v>
      </c>
      <c r="H165" s="1"/>
      <c r="L165" s="1"/>
      <c r="M165" s="1"/>
      <c r="Q165" s="37">
        <f t="shared" si="45"/>
        <v>264.12</v>
      </c>
    </row>
    <row r="166" spans="1:18" x14ac:dyDescent="0.2">
      <c r="A166" s="39" t="s">
        <v>47</v>
      </c>
      <c r="B166" s="36"/>
      <c r="C166" s="36">
        <v>377166.49999999971</v>
      </c>
      <c r="D166" s="1"/>
      <c r="E166" s="36">
        <f>+C166+F166</f>
        <v>385411.69214122975</v>
      </c>
      <c r="F166" s="36">
        <f>+Disposal!O26</f>
        <v>8245.1921412300544</v>
      </c>
      <c r="H166" s="1"/>
      <c r="L166" s="1"/>
      <c r="M166" s="1"/>
      <c r="Q166" s="37">
        <f t="shared" si="45"/>
        <v>385411.69214122975</v>
      </c>
    </row>
    <row r="167" spans="1:18" ht="14.25" x14ac:dyDescent="0.2">
      <c r="A167" s="70" t="s">
        <v>293</v>
      </c>
      <c r="B167" s="47"/>
      <c r="C167" s="47">
        <f>SUM(C161:C166)</f>
        <v>532282.61999999965</v>
      </c>
      <c r="D167" s="71"/>
      <c r="E167" s="47">
        <f>SUM(E161:E166)</f>
        <v>540527.81214122975</v>
      </c>
      <c r="F167" s="47">
        <f>SUM(F161:F166)</f>
        <v>8245.1921412300544</v>
      </c>
      <c r="G167" s="181"/>
      <c r="H167" s="71"/>
      <c r="I167" s="181"/>
      <c r="J167" s="181"/>
      <c r="K167" s="181"/>
      <c r="L167" s="71"/>
      <c r="M167" s="71"/>
      <c r="N167" s="181"/>
      <c r="O167" s="181"/>
      <c r="P167" s="181"/>
      <c r="Q167" s="182">
        <f>SUM(Q161:Q166)</f>
        <v>540527.81214122975</v>
      </c>
      <c r="R167" s="181"/>
    </row>
    <row r="168" spans="1:18" x14ac:dyDescent="0.2">
      <c r="B168" s="36"/>
      <c r="C168" s="36"/>
      <c r="D168" s="1"/>
      <c r="E168" s="1"/>
      <c r="F168" s="1"/>
      <c r="H168" s="1"/>
      <c r="L168" s="1"/>
      <c r="M168" s="1"/>
    </row>
    <row r="169" spans="1:18" ht="14.25" x14ac:dyDescent="0.2">
      <c r="A169" s="66" t="s">
        <v>295</v>
      </c>
      <c r="B169" s="36"/>
      <c r="C169" s="36"/>
      <c r="D169" s="1"/>
      <c r="E169" s="1"/>
      <c r="F169" s="1"/>
      <c r="H169" s="1"/>
      <c r="L169" s="1"/>
      <c r="M169" s="1"/>
    </row>
    <row r="170" spans="1:18" x14ac:dyDescent="0.2">
      <c r="A170" s="39" t="s">
        <v>48</v>
      </c>
      <c r="B170" s="36"/>
      <c r="C170" s="36">
        <v>-88.840000000000444</v>
      </c>
      <c r="D170" s="1"/>
      <c r="E170" s="36">
        <f>+C170</f>
        <v>-88.840000000000444</v>
      </c>
      <c r="F170" s="36">
        <f>+E170-C170</f>
        <v>0</v>
      </c>
      <c r="H170" s="1"/>
      <c r="L170" s="1"/>
      <c r="M170" s="1"/>
      <c r="Q170" s="37">
        <f t="shared" ref="Q170:Q174" si="46">+E170</f>
        <v>-88.840000000000444</v>
      </c>
    </row>
    <row r="171" spans="1:18" x14ac:dyDescent="0.2">
      <c r="A171" s="39" t="s">
        <v>138</v>
      </c>
      <c r="B171" s="36"/>
      <c r="C171" s="36">
        <v>-0.08</v>
      </c>
      <c r="D171" s="1"/>
      <c r="E171" s="36">
        <f>+C171</f>
        <v>-0.08</v>
      </c>
      <c r="F171" s="36">
        <f>+E171-C171</f>
        <v>0</v>
      </c>
      <c r="H171" s="1"/>
      <c r="Q171" s="37">
        <f t="shared" si="46"/>
        <v>-0.08</v>
      </c>
    </row>
    <row r="172" spans="1:18" x14ac:dyDescent="0.2">
      <c r="A172" s="39" t="s">
        <v>49</v>
      </c>
      <c r="B172" s="36"/>
      <c r="C172" s="36">
        <v>3381.420000000001</v>
      </c>
      <c r="D172" s="1"/>
      <c r="E172" s="36">
        <f>+C172</f>
        <v>3381.420000000001</v>
      </c>
      <c r="F172" s="36">
        <f>+E172-C172</f>
        <v>0</v>
      </c>
      <c r="H172" s="1"/>
      <c r="Q172" s="37">
        <f t="shared" si="46"/>
        <v>3381.420000000001</v>
      </c>
    </row>
    <row r="173" spans="1:18" x14ac:dyDescent="0.2">
      <c r="A173" s="39" t="s">
        <v>114</v>
      </c>
      <c r="B173" s="36"/>
      <c r="C173" s="36">
        <v>-28.52</v>
      </c>
      <c r="D173" s="1"/>
      <c r="E173" s="36">
        <f>+C173</f>
        <v>-28.52</v>
      </c>
      <c r="F173" s="36">
        <f>+E173-C173</f>
        <v>0</v>
      </c>
      <c r="H173" s="1"/>
      <c r="Q173" s="37">
        <f t="shared" si="46"/>
        <v>-28.52</v>
      </c>
    </row>
    <row r="174" spans="1:18" x14ac:dyDescent="0.2">
      <c r="A174" s="39" t="s">
        <v>50</v>
      </c>
      <c r="B174" s="36">
        <v>21.8</v>
      </c>
      <c r="C174" s="36">
        <v>545</v>
      </c>
      <c r="D174" s="1">
        <v>25</v>
      </c>
      <c r="E174" s="36">
        <f>+C174</f>
        <v>545</v>
      </c>
      <c r="F174" s="36">
        <f>+E174-C174</f>
        <v>0</v>
      </c>
      <c r="H174" s="1"/>
      <c r="Q174" s="37">
        <f t="shared" si="46"/>
        <v>545</v>
      </c>
    </row>
    <row r="175" spans="1:18" ht="14.25" x14ac:dyDescent="0.2">
      <c r="A175" s="70" t="s">
        <v>294</v>
      </c>
      <c r="B175" s="47">
        <v>21.8</v>
      </c>
      <c r="C175" s="47">
        <v>3808.9800000000005</v>
      </c>
      <c r="D175" s="71">
        <v>25</v>
      </c>
      <c r="E175" s="47">
        <f>SUM(E170:E174)</f>
        <v>3808.9800000000005</v>
      </c>
      <c r="F175" s="47">
        <f>SUM(F169:F174)</f>
        <v>0</v>
      </c>
      <c r="G175" s="181"/>
      <c r="H175" s="71"/>
      <c r="I175" s="181"/>
      <c r="J175" s="181"/>
      <c r="K175" s="181"/>
      <c r="L175" s="181"/>
      <c r="M175" s="181"/>
      <c r="N175" s="181"/>
      <c r="O175" s="181"/>
      <c r="P175" s="181"/>
      <c r="Q175" s="182">
        <f>SUM(Q170:Q174)</f>
        <v>3808.9800000000005</v>
      </c>
      <c r="R175" s="181"/>
    </row>
    <row r="176" spans="1:18" x14ac:dyDescent="0.2">
      <c r="B176" s="36"/>
      <c r="C176" s="36"/>
      <c r="D176" s="1"/>
      <c r="E176" s="1"/>
      <c r="F176" s="1"/>
      <c r="H176" s="1"/>
    </row>
    <row r="177" spans="1:18" x14ac:dyDescent="0.2">
      <c r="B177" s="36">
        <v>99914.337291356802</v>
      </c>
      <c r="C177" s="36">
        <f>SUM(C8:C176)/2</f>
        <v>3866502.3300000038</v>
      </c>
      <c r="D177" s="1"/>
      <c r="E177" s="1"/>
      <c r="F177" s="36">
        <f>SUM(F8:F176)/2</f>
        <v>26477.973762440379</v>
      </c>
      <c r="H177" s="74" t="s">
        <v>306</v>
      </c>
      <c r="I177" s="36">
        <f>SUM(I8:I176)</f>
        <v>24249541.605853684</v>
      </c>
      <c r="J177" s="36">
        <f>SUM(J8:J176)</f>
        <v>17568360.865890108</v>
      </c>
      <c r="K177" s="36">
        <f>SUM(K8:K176)</f>
        <v>952293.0007355737</v>
      </c>
      <c r="Q177" s="37">
        <f>+Q26+Q112+Q158</f>
        <v>3688576.0384157686</v>
      </c>
      <c r="R177" s="37">
        <f>+R26+R112+R158</f>
        <v>339932.52679455653</v>
      </c>
    </row>
    <row r="178" spans="1:18" x14ac:dyDescent="0.2">
      <c r="A178" s="185" t="s">
        <v>296</v>
      </c>
      <c r="B178" s="185"/>
      <c r="C178" s="36">
        <f>+'Pro Forma'!P14</f>
        <v>3866316.6599999997</v>
      </c>
      <c r="D178" s="1"/>
      <c r="E178" s="1"/>
      <c r="F178" s="1"/>
      <c r="H178" s="74" t="s">
        <v>308</v>
      </c>
      <c r="I178" s="36">
        <f>+Disposal!O18*2000</f>
        <v>17568360.865890108</v>
      </c>
    </row>
    <row r="179" spans="1:18" x14ac:dyDescent="0.2">
      <c r="A179" s="185" t="s">
        <v>297</v>
      </c>
      <c r="B179" s="185"/>
      <c r="C179" s="36">
        <f>+C177-C178</f>
        <v>185.67000000411645</v>
      </c>
      <c r="D179" s="1"/>
      <c r="E179" s="1"/>
      <c r="F179" s="1"/>
      <c r="H179" s="74" t="s">
        <v>307</v>
      </c>
      <c r="I179" s="76">
        <f>+I178/I177</f>
        <v>0.72448218409411991</v>
      </c>
    </row>
    <row r="180" spans="1:18" x14ac:dyDescent="0.2">
      <c r="B180" s="36"/>
      <c r="C180" s="36"/>
      <c r="D180" s="1"/>
      <c r="E180" s="1"/>
      <c r="F180" s="1"/>
      <c r="H180" s="1"/>
    </row>
    <row r="181" spans="1:18" x14ac:dyDescent="0.2">
      <c r="B181" s="36"/>
      <c r="C181" s="36"/>
      <c r="D181" s="1"/>
      <c r="E181" s="1"/>
      <c r="F181" s="1"/>
      <c r="H181" s="1"/>
    </row>
    <row r="182" spans="1:18" x14ac:dyDescent="0.2">
      <c r="B182" s="36"/>
      <c r="C182" s="36"/>
      <c r="D182" s="1"/>
      <c r="E182" s="1"/>
      <c r="F182" s="1"/>
      <c r="H182" s="1"/>
    </row>
    <row r="183" spans="1:18" x14ac:dyDescent="0.2">
      <c r="D183" s="1"/>
      <c r="E183" s="1"/>
      <c r="F183" s="1"/>
      <c r="H183" s="1"/>
    </row>
    <row r="184" spans="1:18" x14ac:dyDescent="0.2">
      <c r="D184" s="1"/>
      <c r="E184" s="1"/>
      <c r="F184" s="1"/>
      <c r="H184" s="1"/>
    </row>
    <row r="185" spans="1:18" x14ac:dyDescent="0.2">
      <c r="D185" s="1"/>
      <c r="E185" s="1"/>
      <c r="F185" s="1"/>
      <c r="H185" s="1"/>
    </row>
    <row r="186" spans="1:18" x14ac:dyDescent="0.2">
      <c r="D186" s="1"/>
      <c r="E186" s="1"/>
      <c r="F186" s="1"/>
      <c r="H186" s="1"/>
    </row>
    <row r="187" spans="1:18" x14ac:dyDescent="0.2">
      <c r="D187" s="1"/>
      <c r="E187" s="1"/>
      <c r="F187" s="1"/>
      <c r="H187" s="1"/>
    </row>
    <row r="188" spans="1:18" x14ac:dyDescent="0.2">
      <c r="D188" s="1"/>
      <c r="E188" s="1"/>
      <c r="F188" s="1"/>
      <c r="H188" s="1"/>
    </row>
    <row r="189" spans="1:18" x14ac:dyDescent="0.2">
      <c r="D189" s="1"/>
      <c r="E189" s="1"/>
      <c r="F189" s="1"/>
      <c r="H189" s="1"/>
    </row>
    <row r="190" spans="1:18" x14ac:dyDescent="0.2">
      <c r="D190" s="1"/>
      <c r="E190" s="1"/>
      <c r="F190" s="1"/>
      <c r="H190" s="1"/>
    </row>
  </sheetData>
  <mergeCells count="2">
    <mergeCell ref="A178:B178"/>
    <mergeCell ref="A179:B17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28"/>
  <sheetViews>
    <sheetView topLeftCell="B1" workbookViewId="0">
      <pane xSplit="1" ySplit="2" topLeftCell="C3" activePane="bottomRight" state="frozen"/>
      <selection activeCell="B1" sqref="B1"/>
      <selection pane="topRight" activeCell="B1" sqref="B1"/>
      <selection pane="bottomLeft" activeCell="B1" sqref="B1"/>
      <selection pane="bottomRight" activeCell="Q18" sqref="Q18"/>
    </sheetView>
  </sheetViews>
  <sheetFormatPr defaultRowHeight="12.75" x14ac:dyDescent="0.2"/>
  <cols>
    <col min="1" max="1" width="0" hidden="1" customWidth="1"/>
    <col min="2" max="2" width="18.42578125" customWidth="1"/>
    <col min="3" max="12" width="8.7109375" bestFit="1" customWidth="1"/>
    <col min="13" max="13" width="7.7109375" bestFit="1" customWidth="1"/>
    <col min="14" max="14" width="8.7109375" bestFit="1" customWidth="1"/>
    <col min="15" max="15" width="9.140625" bestFit="1" customWidth="1"/>
    <col min="17" max="17" width="11.28515625" bestFit="1" customWidth="1"/>
  </cols>
  <sheetData>
    <row r="2" spans="1:15" ht="13.5" thickBot="1" x14ac:dyDescent="0.25">
      <c r="B2" s="42" t="s">
        <v>255</v>
      </c>
      <c r="C2" s="44">
        <v>42461</v>
      </c>
      <c r="D2" s="44">
        <v>42491</v>
      </c>
      <c r="E2" s="44">
        <v>42522</v>
      </c>
      <c r="F2" s="44">
        <v>42552</v>
      </c>
      <c r="G2" s="44">
        <v>42583</v>
      </c>
      <c r="H2" s="44">
        <v>42614</v>
      </c>
      <c r="I2" s="44">
        <v>42644</v>
      </c>
      <c r="J2" s="44">
        <v>42675</v>
      </c>
      <c r="K2" s="44">
        <v>42705</v>
      </c>
      <c r="L2" s="44">
        <v>42736</v>
      </c>
      <c r="M2" s="44">
        <v>42767</v>
      </c>
      <c r="N2" s="44">
        <v>42795</v>
      </c>
      <c r="O2" s="43" t="s">
        <v>183</v>
      </c>
    </row>
    <row r="3" spans="1:15" x14ac:dyDescent="0.2">
      <c r="B3" s="39" t="s">
        <v>254</v>
      </c>
      <c r="C3" s="17">
        <v>105573.63</v>
      </c>
      <c r="D3" s="17">
        <v>110232</v>
      </c>
      <c r="E3" s="17">
        <v>117394.42</v>
      </c>
      <c r="F3" s="17">
        <v>106702.37000000001</v>
      </c>
      <c r="G3" s="17">
        <v>115534.56</v>
      </c>
      <c r="H3" s="17">
        <v>113306.33</v>
      </c>
      <c r="I3" s="17">
        <v>108661.96</v>
      </c>
      <c r="J3" s="17">
        <v>111737.86</v>
      </c>
      <c r="K3" s="17">
        <v>100888.92000000001</v>
      </c>
      <c r="L3" s="17">
        <v>102280.67</v>
      </c>
      <c r="M3" s="17">
        <v>97098.99</v>
      </c>
      <c r="N3" s="17">
        <v>116338.37999999999</v>
      </c>
      <c r="O3" s="17">
        <v>1305750.0899999999</v>
      </c>
    </row>
    <row r="4" spans="1:15" x14ac:dyDescent="0.2">
      <c r="B4" s="40" t="s">
        <v>257</v>
      </c>
      <c r="C4" s="17"/>
      <c r="D4" s="17"/>
      <c r="E4" s="17"/>
      <c r="F4" s="17"/>
      <c r="G4" s="17"/>
      <c r="H4" s="17"/>
      <c r="I4" s="17">
        <v>2888.98</v>
      </c>
      <c r="J4" s="17">
        <v>105.36</v>
      </c>
      <c r="K4" s="17">
        <v>105.36</v>
      </c>
      <c r="L4" s="17">
        <v>105.36</v>
      </c>
      <c r="M4" s="17"/>
      <c r="N4" s="17"/>
      <c r="O4" s="17">
        <v>3205.0600000000004</v>
      </c>
    </row>
    <row r="5" spans="1:15" x14ac:dyDescent="0.2">
      <c r="B5" s="40" t="s">
        <v>256</v>
      </c>
      <c r="C5" s="17">
        <v>16640.78</v>
      </c>
      <c r="D5" s="17">
        <v>15053.53</v>
      </c>
      <c r="E5" s="17">
        <v>13396.54</v>
      </c>
      <c r="F5" s="17">
        <v>15563.24</v>
      </c>
      <c r="G5" s="17">
        <v>15680.85</v>
      </c>
      <c r="H5" s="17">
        <v>13855.64</v>
      </c>
      <c r="I5" s="17">
        <v>13199.18</v>
      </c>
      <c r="J5" s="17">
        <v>16083.03</v>
      </c>
      <c r="K5" s="17">
        <v>8584.2099999999991</v>
      </c>
      <c r="L5" s="17">
        <v>8513.6299999999992</v>
      </c>
      <c r="M5" s="17">
        <v>9563.33</v>
      </c>
      <c r="N5" s="17">
        <v>8435.84</v>
      </c>
      <c r="O5" s="17">
        <v>154569.79999999999</v>
      </c>
    </row>
    <row r="6" spans="1:15" ht="13.5" thickBot="1" x14ac:dyDescent="0.25">
      <c r="B6" s="40" t="s">
        <v>183</v>
      </c>
      <c r="C6" s="41">
        <v>122214.41</v>
      </c>
      <c r="D6" s="41">
        <v>125285.53</v>
      </c>
      <c r="E6" s="41">
        <v>130790.95999999999</v>
      </c>
      <c r="F6" s="41">
        <v>122265.61000000002</v>
      </c>
      <c r="G6" s="41">
        <v>131215.41</v>
      </c>
      <c r="H6" s="41">
        <v>127161.97</v>
      </c>
      <c r="I6" s="41">
        <v>124750.12</v>
      </c>
      <c r="J6" s="41">
        <v>127926.25</v>
      </c>
      <c r="K6" s="41">
        <v>109578.49000000002</v>
      </c>
      <c r="L6" s="41">
        <v>110899.66</v>
      </c>
      <c r="M6" s="41">
        <v>106662.32</v>
      </c>
      <c r="N6" s="41">
        <v>124774.21999999999</v>
      </c>
      <c r="O6" s="41">
        <v>1463524.95</v>
      </c>
    </row>
    <row r="7" spans="1:15" ht="13.5" thickTop="1" x14ac:dyDescent="0.2"/>
    <row r="8" spans="1:15" x14ac:dyDescent="0.2">
      <c r="B8" s="4"/>
    </row>
    <row r="9" spans="1:15" x14ac:dyDescent="0.2">
      <c r="B9" s="45" t="s">
        <v>262</v>
      </c>
    </row>
    <row r="11" spans="1:15" x14ac:dyDescent="0.2">
      <c r="B11" s="4" t="s">
        <v>258</v>
      </c>
      <c r="C11" s="15">
        <v>32389.660000000007</v>
      </c>
      <c r="D11" s="15">
        <v>30928.830000000031</v>
      </c>
      <c r="E11" s="15">
        <v>33676.970000000016</v>
      </c>
      <c r="F11" s="15">
        <v>31264.220000000012</v>
      </c>
      <c r="G11" s="15">
        <v>31905.030000000032</v>
      </c>
      <c r="H11" s="15">
        <v>31153.450000000023</v>
      </c>
      <c r="I11" s="15">
        <v>32675.919999999991</v>
      </c>
      <c r="J11" s="15">
        <v>30927.410000000022</v>
      </c>
      <c r="K11" s="15">
        <v>29902.590000000033</v>
      </c>
      <c r="L11" s="15">
        <v>28348.340000000007</v>
      </c>
      <c r="M11" s="15">
        <v>30682.889999999992</v>
      </c>
      <c r="N11" s="15">
        <v>33311.189999999988</v>
      </c>
      <c r="O11" s="17">
        <f>SUM(C11:N11)</f>
        <v>377166.50000000023</v>
      </c>
    </row>
    <row r="12" spans="1:15" x14ac:dyDescent="0.2">
      <c r="B12" s="4" t="s">
        <v>259</v>
      </c>
      <c r="C12" s="17">
        <f>+C3-C11+C4</f>
        <v>73183.97</v>
      </c>
      <c r="D12" s="17">
        <f t="shared" ref="D12:N12" si="0">+D3-D11+D4</f>
        <v>79303.169999999969</v>
      </c>
      <c r="E12" s="17">
        <f t="shared" si="0"/>
        <v>83717.449999999983</v>
      </c>
      <c r="F12" s="17">
        <f t="shared" si="0"/>
        <v>75438.149999999994</v>
      </c>
      <c r="G12" s="17">
        <f t="shared" si="0"/>
        <v>83629.52999999997</v>
      </c>
      <c r="H12" s="17">
        <f t="shared" si="0"/>
        <v>82152.879999999976</v>
      </c>
      <c r="I12" s="17">
        <f t="shared" si="0"/>
        <v>78875.02</v>
      </c>
      <c r="J12" s="17">
        <f t="shared" si="0"/>
        <v>80915.809999999983</v>
      </c>
      <c r="K12" s="17">
        <f t="shared" si="0"/>
        <v>71091.689999999988</v>
      </c>
      <c r="L12" s="17">
        <f t="shared" si="0"/>
        <v>74037.689999999988</v>
      </c>
      <c r="M12" s="17">
        <f t="shared" si="0"/>
        <v>66416.100000000006</v>
      </c>
      <c r="N12" s="17">
        <f t="shared" si="0"/>
        <v>83027.19</v>
      </c>
      <c r="O12" s="17">
        <f>SUM(C12:N12)</f>
        <v>931788.64999999967</v>
      </c>
    </row>
    <row r="13" spans="1:15" ht="13.5" thickBot="1" x14ac:dyDescent="0.25">
      <c r="A13" s="49"/>
      <c r="B13" s="50" t="s">
        <v>264</v>
      </c>
      <c r="C13" s="41">
        <f>+C11+C12</f>
        <v>105573.63</v>
      </c>
      <c r="D13" s="41">
        <f t="shared" ref="D13:O13" si="1">+D11+D12</f>
        <v>110232</v>
      </c>
      <c r="E13" s="41">
        <f t="shared" si="1"/>
        <v>117394.42</v>
      </c>
      <c r="F13" s="41">
        <f t="shared" si="1"/>
        <v>106702.37000000001</v>
      </c>
      <c r="G13" s="41">
        <f t="shared" si="1"/>
        <v>115534.56</v>
      </c>
      <c r="H13" s="41">
        <f t="shared" si="1"/>
        <v>113306.33</v>
      </c>
      <c r="I13" s="41">
        <f t="shared" si="1"/>
        <v>111550.94</v>
      </c>
      <c r="J13" s="41">
        <f t="shared" si="1"/>
        <v>111843.22</v>
      </c>
      <c r="K13" s="41">
        <f t="shared" si="1"/>
        <v>100994.28000000003</v>
      </c>
      <c r="L13" s="41">
        <f t="shared" si="1"/>
        <v>102386.03</v>
      </c>
      <c r="M13" s="41">
        <f t="shared" si="1"/>
        <v>97098.989999999991</v>
      </c>
      <c r="N13" s="41">
        <f t="shared" si="1"/>
        <v>116338.37999999999</v>
      </c>
      <c r="O13" s="41">
        <f t="shared" si="1"/>
        <v>1308955.1499999999</v>
      </c>
    </row>
    <row r="14" spans="1:15" ht="13.5" thickTop="1" x14ac:dyDescent="0.2"/>
    <row r="15" spans="1:15" x14ac:dyDescent="0.2">
      <c r="B15" s="4" t="s">
        <v>260</v>
      </c>
      <c r="C15" s="1">
        <v>105.36</v>
      </c>
      <c r="D15" s="1">
        <v>105.36</v>
      </c>
      <c r="E15" s="1">
        <v>105.36</v>
      </c>
      <c r="F15" s="1">
        <v>105.36</v>
      </c>
      <c r="G15" s="1">
        <v>105.36</v>
      </c>
      <c r="H15" s="1">
        <v>105.36</v>
      </c>
      <c r="I15" s="1">
        <v>105.36</v>
      </c>
      <c r="J15" s="1">
        <v>105.36</v>
      </c>
      <c r="K15" s="1">
        <v>105.36</v>
      </c>
      <c r="L15" s="1">
        <v>108.41</v>
      </c>
      <c r="M15" s="1">
        <v>108.41</v>
      </c>
      <c r="N15" s="1">
        <v>108.41</v>
      </c>
    </row>
    <row r="16" spans="1:15" x14ac:dyDescent="0.2">
      <c r="B16" s="4" t="s">
        <v>261</v>
      </c>
      <c r="C16" s="1">
        <v>108.41</v>
      </c>
      <c r="D16" s="1">
        <v>108.41</v>
      </c>
      <c r="E16" s="1">
        <v>108.41</v>
      </c>
      <c r="F16" s="1">
        <v>108.41</v>
      </c>
      <c r="G16" s="1">
        <v>108.41</v>
      </c>
      <c r="H16" s="1">
        <v>108.41</v>
      </c>
      <c r="I16" s="1">
        <v>108.41</v>
      </c>
      <c r="J16" s="1">
        <v>108.41</v>
      </c>
      <c r="K16" s="1">
        <v>108.41</v>
      </c>
      <c r="L16" s="1">
        <v>108.41</v>
      </c>
      <c r="M16" s="1">
        <v>108.41</v>
      </c>
      <c r="N16" s="1">
        <v>108.41</v>
      </c>
    </row>
    <row r="17" spans="2:17" x14ac:dyDescent="0.2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7" x14ac:dyDescent="0.2">
      <c r="B18" s="46" t="s">
        <v>263</v>
      </c>
      <c r="C18" s="47">
        <f>+C12/C15</f>
        <v>694.60867501898258</v>
      </c>
      <c r="D18" s="47">
        <f t="shared" ref="D18:N18" si="2">+D12/D15</f>
        <v>752.68764236902018</v>
      </c>
      <c r="E18" s="47">
        <f t="shared" si="2"/>
        <v>794.58475702353815</v>
      </c>
      <c r="F18" s="47">
        <f t="shared" si="2"/>
        <v>716.00370159453303</v>
      </c>
      <c r="G18" s="47">
        <f t="shared" si="2"/>
        <v>793.7502847380407</v>
      </c>
      <c r="H18" s="47">
        <f t="shared" si="2"/>
        <v>779.73500379650693</v>
      </c>
      <c r="I18" s="47">
        <f t="shared" si="2"/>
        <v>748.62395596051635</v>
      </c>
      <c r="J18" s="47">
        <f t="shared" si="2"/>
        <v>767.99364085041748</v>
      </c>
      <c r="K18" s="47">
        <f t="shared" si="2"/>
        <v>674.75028473804093</v>
      </c>
      <c r="L18" s="47">
        <f t="shared" si="2"/>
        <v>682.94151831011891</v>
      </c>
      <c r="M18" s="47">
        <f t="shared" si="2"/>
        <v>612.6381330135597</v>
      </c>
      <c r="N18" s="47">
        <f t="shared" si="2"/>
        <v>765.86283553177759</v>
      </c>
      <c r="O18" s="48">
        <f>SUM(C18:N18)</f>
        <v>8784.1804329450533</v>
      </c>
      <c r="Q18" s="75"/>
    </row>
    <row r="19" spans="2:17" x14ac:dyDescent="0.2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1" spans="2:17" x14ac:dyDescent="0.2">
      <c r="B21" s="4" t="s">
        <v>265</v>
      </c>
      <c r="C21" s="37">
        <f>+C16/C15*C13</f>
        <v>108629.81423974944</v>
      </c>
      <c r="D21" s="37">
        <f t="shared" ref="D21:N21" si="3">+D16/D15*D13</f>
        <v>113423.03644646924</v>
      </c>
      <c r="E21" s="37">
        <f t="shared" si="3"/>
        <v>120792.7968128322</v>
      </c>
      <c r="F21" s="37">
        <f t="shared" si="3"/>
        <v>109791.22942008353</v>
      </c>
      <c r="G21" s="37">
        <f t="shared" si="3"/>
        <v>118879.09690205011</v>
      </c>
      <c r="H21" s="37">
        <f t="shared" si="3"/>
        <v>116586.36328113136</v>
      </c>
      <c r="I21" s="37">
        <f t="shared" si="3"/>
        <v>114780.15760630221</v>
      </c>
      <c r="J21" s="37">
        <f t="shared" si="3"/>
        <v>115080.89863515565</v>
      </c>
      <c r="K21" s="37">
        <f t="shared" si="3"/>
        <v>103917.89953302963</v>
      </c>
      <c r="L21" s="37">
        <f t="shared" si="3"/>
        <v>102386.03</v>
      </c>
      <c r="M21" s="37">
        <f t="shared" si="3"/>
        <v>97098.989999999991</v>
      </c>
      <c r="N21" s="37">
        <f t="shared" si="3"/>
        <v>116338.37999999999</v>
      </c>
    </row>
    <row r="22" spans="2:17" x14ac:dyDescent="0.2">
      <c r="B22" s="4" t="s">
        <v>266</v>
      </c>
      <c r="C22" s="37">
        <f>+C16/C15*C11</f>
        <v>33327.287780941537</v>
      </c>
      <c r="D22" s="37">
        <f t="shared" ref="D22:N22" si="4">+D16/D15*D11</f>
        <v>31824.169137243767</v>
      </c>
      <c r="E22" s="37">
        <f t="shared" si="4"/>
        <v>34651.863303910417</v>
      </c>
      <c r="F22" s="37">
        <f t="shared" si="4"/>
        <v>32169.268130220207</v>
      </c>
      <c r="G22" s="37">
        <f t="shared" si="4"/>
        <v>32828.62853359912</v>
      </c>
      <c r="H22" s="37">
        <f t="shared" si="4"/>
        <v>32055.291519552033</v>
      </c>
      <c r="I22" s="37">
        <f t="shared" si="4"/>
        <v>33621.834540622614</v>
      </c>
      <c r="J22" s="37">
        <f t="shared" si="4"/>
        <v>31822.708030561906</v>
      </c>
      <c r="K22" s="37">
        <f t="shared" si="4"/>
        <v>30768.221164578619</v>
      </c>
      <c r="L22" s="37">
        <f t="shared" si="4"/>
        <v>28348.340000000007</v>
      </c>
      <c r="M22" s="37">
        <f t="shared" si="4"/>
        <v>30682.889999999992</v>
      </c>
      <c r="N22" s="37">
        <f t="shared" si="4"/>
        <v>33311.189999999988</v>
      </c>
    </row>
    <row r="24" spans="2:17" x14ac:dyDescent="0.2">
      <c r="B24" s="51" t="s">
        <v>267</v>
      </c>
    </row>
    <row r="25" spans="2:17" x14ac:dyDescent="0.2">
      <c r="B25" s="52" t="s">
        <v>268</v>
      </c>
      <c r="C25" s="47">
        <f>+C21-C13</f>
        <v>3056.1842397494329</v>
      </c>
      <c r="D25" s="47">
        <f t="shared" ref="D25:N25" si="5">+D21-D13</f>
        <v>3191.0364464692393</v>
      </c>
      <c r="E25" s="47">
        <f t="shared" si="5"/>
        <v>3398.3768128321972</v>
      </c>
      <c r="F25" s="47">
        <f t="shared" si="5"/>
        <v>3088.8594200835214</v>
      </c>
      <c r="G25" s="47">
        <f t="shared" si="5"/>
        <v>3344.5369020501093</v>
      </c>
      <c r="H25" s="47">
        <f t="shared" si="5"/>
        <v>3280.0332811313565</v>
      </c>
      <c r="I25" s="47">
        <f t="shared" si="5"/>
        <v>3229.2176063022052</v>
      </c>
      <c r="J25" s="47">
        <f t="shared" si="5"/>
        <v>3237.6786351556511</v>
      </c>
      <c r="K25" s="47">
        <f t="shared" si="5"/>
        <v>2923.6195330296032</v>
      </c>
      <c r="L25" s="47">
        <f t="shared" si="5"/>
        <v>0</v>
      </c>
      <c r="M25" s="47">
        <f t="shared" si="5"/>
        <v>0</v>
      </c>
      <c r="N25" s="47">
        <f t="shared" si="5"/>
        <v>0</v>
      </c>
      <c r="O25" s="48">
        <f>SUM(C25:N25)</f>
        <v>28749.542876803316</v>
      </c>
    </row>
    <row r="26" spans="2:17" x14ac:dyDescent="0.2">
      <c r="B26" s="52" t="s">
        <v>269</v>
      </c>
      <c r="C26" s="47">
        <f>+C22-C11</f>
        <v>937.62778094152964</v>
      </c>
      <c r="D26" s="47">
        <f t="shared" ref="D26:N26" si="6">+D22-D11</f>
        <v>895.33913724373633</v>
      </c>
      <c r="E26" s="47">
        <f t="shared" si="6"/>
        <v>974.8933039104013</v>
      </c>
      <c r="F26" s="47">
        <f t="shared" si="6"/>
        <v>905.04813022019516</v>
      </c>
      <c r="G26" s="47">
        <f t="shared" si="6"/>
        <v>923.59853359908811</v>
      </c>
      <c r="H26" s="47">
        <f t="shared" si="6"/>
        <v>901.84151955201014</v>
      </c>
      <c r="I26" s="47">
        <f t="shared" si="6"/>
        <v>945.91454062262346</v>
      </c>
      <c r="J26" s="47">
        <f t="shared" si="6"/>
        <v>895.29803056188393</v>
      </c>
      <c r="K26" s="47">
        <f t="shared" si="6"/>
        <v>865.63116457858632</v>
      </c>
      <c r="L26" s="47">
        <f t="shared" si="6"/>
        <v>0</v>
      </c>
      <c r="M26" s="47">
        <f t="shared" si="6"/>
        <v>0</v>
      </c>
      <c r="N26" s="47">
        <f t="shared" si="6"/>
        <v>0</v>
      </c>
      <c r="O26" s="48">
        <f>SUM(C26:N26)</f>
        <v>8245.1921412300544</v>
      </c>
    </row>
    <row r="28" spans="2:17" x14ac:dyDescent="0.2">
      <c r="O28" s="37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B1:AQ90"/>
  <sheetViews>
    <sheetView showGridLines="0" zoomScale="80" zoomScaleNormal="80" workbookViewId="0">
      <selection activeCell="B1" sqref="B1"/>
    </sheetView>
  </sheetViews>
  <sheetFormatPr defaultColWidth="12.5703125" defaultRowHeight="15.75" x14ac:dyDescent="0.25"/>
  <cols>
    <col min="1" max="1" width="2.28515625" style="81" customWidth="1"/>
    <col min="2" max="2" width="4.85546875" style="81" customWidth="1"/>
    <col min="3" max="3" width="12.5703125" style="81"/>
    <col min="4" max="4" width="13.85546875" style="81" customWidth="1"/>
    <col min="5" max="5" width="17.7109375" style="81" customWidth="1"/>
    <col min="6" max="6" width="13.85546875" style="81" customWidth="1"/>
    <col min="7" max="7" width="12.5703125" style="81" customWidth="1"/>
    <col min="8" max="8" width="12.85546875" style="81" bestFit="1" customWidth="1"/>
    <col min="9" max="10" width="12.5703125" style="81"/>
    <col min="11" max="11" width="5" style="81" customWidth="1"/>
    <col min="12" max="12" width="3.85546875" style="81" customWidth="1"/>
    <col min="13" max="19" width="12.5703125" style="81"/>
    <col min="20" max="21" width="17.7109375" style="81" customWidth="1"/>
    <col min="22" max="22" width="12.5703125" style="81" customWidth="1"/>
    <col min="23" max="26" width="12.5703125" style="81"/>
    <col min="27" max="27" width="15.140625" style="81" customWidth="1"/>
    <col min="28" max="28" width="12.5703125" style="81"/>
    <col min="29" max="29" width="17.7109375" style="81" customWidth="1"/>
    <col min="30" max="30" width="12.5703125" style="81" customWidth="1"/>
    <col min="31" max="31" width="16.42578125" style="81" customWidth="1"/>
    <col min="32" max="34" width="12.5703125" style="81"/>
    <col min="35" max="46" width="15.140625" style="81" customWidth="1"/>
    <col min="47" max="16384" width="12.5703125" style="81"/>
  </cols>
  <sheetData>
    <row r="1" spans="2:43" x14ac:dyDescent="0.25">
      <c r="B1" s="80" t="s">
        <v>314</v>
      </c>
      <c r="AD1" s="82" t="s">
        <v>315</v>
      </c>
      <c r="AE1" s="82" t="s">
        <v>316</v>
      </c>
      <c r="AH1" s="80" t="s">
        <v>317</v>
      </c>
    </row>
    <row r="2" spans="2:43" x14ac:dyDescent="0.25">
      <c r="E2" s="83"/>
      <c r="M2" s="80" t="s">
        <v>318</v>
      </c>
      <c r="T2" s="82" t="s">
        <v>319</v>
      </c>
      <c r="U2" s="82" t="s">
        <v>320</v>
      </c>
      <c r="V2" s="82" t="s">
        <v>312</v>
      </c>
      <c r="W2" s="82" t="s">
        <v>321</v>
      </c>
      <c r="X2" s="82" t="s">
        <v>322</v>
      </c>
      <c r="Z2" s="82" t="s">
        <v>323</v>
      </c>
      <c r="AA2" s="80" t="s">
        <v>324</v>
      </c>
      <c r="AB2" s="82" t="s">
        <v>325</v>
      </c>
      <c r="AC2" s="82" t="s">
        <v>326</v>
      </c>
      <c r="AD2" s="82" t="s">
        <v>327</v>
      </c>
      <c r="AH2" s="80" t="s">
        <v>328</v>
      </c>
    </row>
    <row r="3" spans="2:43" x14ac:dyDescent="0.25">
      <c r="B3" s="80" t="s">
        <v>329</v>
      </c>
      <c r="C3" s="80" t="s">
        <v>330</v>
      </c>
      <c r="E3" s="83">
        <f>E5+E4</f>
        <v>4235875.0998872332</v>
      </c>
      <c r="F3" s="80" t="s">
        <v>331</v>
      </c>
      <c r="H3" s="84"/>
      <c r="M3" s="80" t="s">
        <v>332</v>
      </c>
      <c r="P3" s="80" t="s">
        <v>333</v>
      </c>
      <c r="T3" s="85">
        <f>$E$6*1.25</f>
        <v>4801239.239470466</v>
      </c>
      <c r="U3" s="86">
        <f>100*(+T3/$E$7)</f>
        <v>301.32349938202077</v>
      </c>
      <c r="V3" s="87">
        <f>EXP(5.7226-(0.68367*LN(+U3)))</f>
        <v>6.172386452543118</v>
      </c>
      <c r="W3" s="87">
        <f>(+V3*U3)/100</f>
        <v>18.598850854184697</v>
      </c>
      <c r="X3" s="86">
        <f>100*((((W3/100)-((W3/100)-0.03574)*$E$19)-0.03574-0.00619)/0.344)</f>
        <v>27.027330127214828</v>
      </c>
      <c r="Y3" s="88">
        <v>0</v>
      </c>
      <c r="Z3" s="86">
        <f>X3+Y3</f>
        <v>27.027330127214828</v>
      </c>
      <c r="AA3" s="86">
        <f>100*($E$15*$E$17+($E$16*(Z3/100))/(1-$E$19))</f>
        <v>26.270300115649842</v>
      </c>
      <c r="AB3" s="87">
        <f>AA3/U3</f>
        <v>8.7183044699557635E-2</v>
      </c>
      <c r="AC3" s="85">
        <f>$E$6/(1-AB3)</f>
        <v>4207844.0472352514</v>
      </c>
      <c r="AD3" s="88" t="str">
        <f>IF(AC3=$T$3,"yes","not yet")</f>
        <v>not yet</v>
      </c>
      <c r="AE3" s="86">
        <f>100*(1-AB3)</f>
        <v>91.281695530044232</v>
      </c>
      <c r="AH3" s="88">
        <v>0</v>
      </c>
      <c r="AI3" s="88">
        <v>1</v>
      </c>
    </row>
    <row r="4" spans="2:43" x14ac:dyDescent="0.25">
      <c r="B4" s="80" t="s">
        <v>329</v>
      </c>
      <c r="C4" s="80" t="s">
        <v>334</v>
      </c>
      <c r="E4" s="83">
        <f>(+E6-((H13/100)*E5))/H22</f>
        <v>342541.47783307848</v>
      </c>
      <c r="F4" s="89" t="s">
        <v>331</v>
      </c>
      <c r="G4" s="90">
        <f>+E4/E5</f>
        <v>8.7981537439463187E-2</v>
      </c>
      <c r="H4" s="91"/>
      <c r="M4" s="80" t="s">
        <v>335</v>
      </c>
      <c r="P4" s="80" t="s">
        <v>336</v>
      </c>
      <c r="T4" s="85">
        <f>$E$6*1.25</f>
        <v>4801239.239470466</v>
      </c>
      <c r="U4" s="86">
        <f>100*(+T4/$E$7)</f>
        <v>301.32349938202077</v>
      </c>
      <c r="V4" s="87">
        <f>EXP(5.70827-(0.68367*LN(+U4)))</f>
        <v>6.0845668846810677</v>
      </c>
      <c r="W4" s="87">
        <f>(+V4*U4)/100</f>
        <v>18.334229859160597</v>
      </c>
      <c r="X4" s="86">
        <f>100*((((W4/100)-((W4/100)-0.03574)*$E$19)-0.03574-0.00619)/0.344)</f>
        <v>26.519627055366268</v>
      </c>
      <c r="Y4" s="88">
        <v>0</v>
      </c>
      <c r="Z4" s="86">
        <f>X4+Y4</f>
        <v>26.519627055366268</v>
      </c>
      <c r="AA4" s="86">
        <f>100*($E$15*$E$17+($E$16*(Z4/100))/(1-$E$19))</f>
        <v>25.80875186851479</v>
      </c>
      <c r="AB4" s="87">
        <f>AA4/U4</f>
        <v>8.5651308050800942E-2</v>
      </c>
      <c r="AC4" s="85">
        <f>$E$6/(1-AB4)</f>
        <v>4200794.9761356218</v>
      </c>
      <c r="AD4" s="88" t="str">
        <f>IF(AC4=$T$4,"yes","not yet")</f>
        <v>not yet</v>
      </c>
      <c r="AE4" s="86">
        <f>100*(1-AB4)</f>
        <v>91.434869194919912</v>
      </c>
      <c r="AH4" s="88">
        <v>50</v>
      </c>
      <c r="AI4" s="88">
        <v>2</v>
      </c>
    </row>
    <row r="5" spans="2:43" x14ac:dyDescent="0.25">
      <c r="B5" s="92" t="s">
        <v>337</v>
      </c>
      <c r="C5" s="80" t="s">
        <v>177</v>
      </c>
      <c r="D5" s="92" t="s">
        <v>313</v>
      </c>
      <c r="E5" s="93">
        <f>+'Pro Forma'!R14</f>
        <v>3893333.622054155</v>
      </c>
      <c r="F5" s="80" t="s">
        <v>338</v>
      </c>
      <c r="M5" s="80" t="s">
        <v>339</v>
      </c>
      <c r="P5" s="80" t="s">
        <v>340</v>
      </c>
      <c r="T5" s="85">
        <f>$E$6*1.25</f>
        <v>4801239.239470466</v>
      </c>
      <c r="U5" s="86">
        <f>100*(+T5/$E$7)</f>
        <v>301.32349938202077</v>
      </c>
      <c r="V5" s="87">
        <f>EXP(5.6985-(0.68367*LN(U5)))</f>
        <v>6.0254101175813499</v>
      </c>
      <c r="W5" s="87">
        <f>(+V5*U5)/100</f>
        <v>18.155976618414456</v>
      </c>
      <c r="X5" s="86">
        <f>100*((((W5/100)-((W5/100)-0.03574)*$E$19)-0.03574-0.00619)/0.344)</f>
        <v>26.177629558585874</v>
      </c>
      <c r="Y5" s="88">
        <v>0</v>
      </c>
      <c r="Z5" s="86">
        <f>X5+Y5</f>
        <v>26.177629558585874</v>
      </c>
      <c r="AA5" s="86">
        <f>100*($E$15*$E$17+($E$16*(Z5/100))/(1-$E$19))</f>
        <v>25.497845053259887</v>
      </c>
      <c r="AB5" s="87">
        <f>AA5/U5</f>
        <v>8.4619503973480267E-2</v>
      </c>
      <c r="AC5" s="85">
        <f>$E$6/(1-AB5)</f>
        <v>4196059.8988610031</v>
      </c>
      <c r="AD5" s="88" t="str">
        <f>IF(AC5=$T$5,"yes","not yet")</f>
        <v>not yet</v>
      </c>
      <c r="AE5" s="86">
        <f>100*(1-AB5)</f>
        <v>91.538049602651967</v>
      </c>
      <c r="AH5" s="88">
        <v>125</v>
      </c>
      <c r="AI5" s="88">
        <v>3</v>
      </c>
    </row>
    <row r="6" spans="2:43" x14ac:dyDescent="0.25">
      <c r="B6" s="92" t="s">
        <v>337</v>
      </c>
      <c r="C6" s="80" t="s">
        <v>341</v>
      </c>
      <c r="D6" s="92" t="s">
        <v>313</v>
      </c>
      <c r="E6" s="93">
        <f>+'Pro Forma'!R56</f>
        <v>3840991.391576373</v>
      </c>
      <c r="F6" s="80" t="s">
        <v>338</v>
      </c>
      <c r="M6" s="80" t="s">
        <v>342</v>
      </c>
      <c r="P6" s="80" t="s">
        <v>343</v>
      </c>
      <c r="T6" s="85">
        <f>$E$6*1.25</f>
        <v>4801239.239470466</v>
      </c>
      <c r="U6" s="86">
        <f>100*(+T6/$E$7)</f>
        <v>301.32349938202077</v>
      </c>
      <c r="V6" s="87">
        <f>EXP(5.6922-(0.68367*LN(U6)))</f>
        <v>5.9875693573934088</v>
      </c>
      <c r="W6" s="87">
        <f>(+V6*U6)/100</f>
        <v>18.041953515623394</v>
      </c>
      <c r="X6" s="86">
        <f>100*((((W6/100)-((W6/100)-0.03574)*$E$19)-0.03574-0.00619)/0.344)</f>
        <v>25.958864303230932</v>
      </c>
      <c r="Y6" s="88">
        <v>0</v>
      </c>
      <c r="Z6" s="86">
        <f>X6+Y6</f>
        <v>25.958864303230932</v>
      </c>
      <c r="AA6" s="86">
        <f>100*($E$15*$E$17+($E$16*(Z6/100))/(1-$E$19))</f>
        <v>25.298967548391758</v>
      </c>
      <c r="AB6" s="87">
        <f>AA6/U6</f>
        <v>8.3959490714388282E-2</v>
      </c>
      <c r="AC6" s="85">
        <f>$E$6/(1-AB6)</f>
        <v>4193036.6098894784</v>
      </c>
      <c r="AD6" s="88" t="str">
        <f>IF(AC6=$T$6,"yes","not yet")</f>
        <v>not yet</v>
      </c>
      <c r="AE6" s="86">
        <f>100*(1-AB6)</f>
        <v>91.604050928561179</v>
      </c>
      <c r="AH6" s="88">
        <v>401</v>
      </c>
      <c r="AI6" s="88">
        <v>4</v>
      </c>
    </row>
    <row r="7" spans="2:43" x14ac:dyDescent="0.25">
      <c r="B7" s="92" t="s">
        <v>337</v>
      </c>
      <c r="C7" s="80" t="s">
        <v>344</v>
      </c>
      <c r="E7" s="93">
        <f>+Depreciation!AA218</f>
        <v>1593383.6057649821</v>
      </c>
      <c r="F7" s="80" t="s">
        <v>338</v>
      </c>
      <c r="Z7" s="86"/>
    </row>
    <row r="8" spans="2:43" x14ac:dyDescent="0.25">
      <c r="C8" s="80" t="s">
        <v>345</v>
      </c>
      <c r="E8" s="86">
        <f>U3</f>
        <v>301.32349938202077</v>
      </c>
      <c r="F8" s="80" t="s">
        <v>346</v>
      </c>
      <c r="H8" s="86"/>
      <c r="U8" s="82" t="s">
        <v>347</v>
      </c>
      <c r="V8" s="82" t="s">
        <v>312</v>
      </c>
      <c r="W8" s="82" t="s">
        <v>321</v>
      </c>
      <c r="X8" s="82" t="s">
        <v>322</v>
      </c>
      <c r="Z8" s="86"/>
      <c r="AH8" s="80" t="s">
        <v>348</v>
      </c>
    </row>
    <row r="9" spans="2:43" x14ac:dyDescent="0.25">
      <c r="C9" s="80" t="s">
        <v>349</v>
      </c>
      <c r="E9" s="86">
        <f>HLOOKUP($AI$32,$AI$26:$AQ$30,$E$10+1)</f>
        <v>265.3067964741893</v>
      </c>
      <c r="F9" s="80" t="s">
        <v>346</v>
      </c>
      <c r="M9" s="80" t="s">
        <v>350</v>
      </c>
      <c r="U9" s="86">
        <f>100*(+AC3/$E$7)</f>
        <v>264.08229832483244</v>
      </c>
      <c r="V9" s="94">
        <f>EXP(5.7226-(0.68367*LN(+U9)))</f>
        <v>6.7549649676282666</v>
      </c>
      <c r="W9" s="87">
        <f>(+V9*U9)/100</f>
        <v>17.83866673755</v>
      </c>
      <c r="X9" s="86">
        <f>100*((((W9/100)-((W9/100)-0.03574)*$E$19)-0.03574-0.00619)/0.344)</f>
        <v>25.568837345299421</v>
      </c>
      <c r="Y9" s="88">
        <v>0</v>
      </c>
      <c r="Z9" s="86">
        <f>X9+Y9</f>
        <v>25.568837345299421</v>
      </c>
      <c r="AA9" s="86">
        <f>100*($E$15*$E$17+($E$16*(Z9/100))/(1-$E$19))</f>
        <v>24.944397586635841</v>
      </c>
      <c r="AB9" s="87">
        <f>AA9/U9</f>
        <v>9.4456908868436051E-2</v>
      </c>
      <c r="AC9" s="85">
        <f>$E$6/(1-AB9)</f>
        <v>4241643.9694511741</v>
      </c>
      <c r="AD9" s="88" t="str">
        <f>IF(OR(OR(AC9=AC3,AC9=(AC3+1)),AC9=(AC8187-1)),"yes","not yet")</f>
        <v>not yet</v>
      </c>
      <c r="AE9" s="86">
        <f>100*(1-AB9)</f>
        <v>90.554309113156393</v>
      </c>
    </row>
    <row r="10" spans="2:43" x14ac:dyDescent="0.25">
      <c r="C10" s="80" t="s">
        <v>351</v>
      </c>
      <c r="E10" s="88">
        <f>VLOOKUP(E8,AH3:AI6,2)</f>
        <v>3</v>
      </c>
      <c r="F10" s="80" t="s">
        <v>346</v>
      </c>
      <c r="M10" s="80" t="s">
        <v>352</v>
      </c>
      <c r="O10" s="95">
        <v>0.4</v>
      </c>
      <c r="U10" s="86">
        <f>100*(+AC4/$E$7)</f>
        <v>263.63990196314489</v>
      </c>
      <c r="V10" s="94">
        <f>EXP(5.70827-(0.68367*LN(+U10)))</f>
        <v>6.6664937321737066</v>
      </c>
      <c r="W10" s="87">
        <f>(+V10*U10)/100</f>
        <v>17.57553753988196</v>
      </c>
      <c r="X10" s="86">
        <f>100*((((W10/100)-((W10/100)-0.03574)*$E$19)-0.03574-0.00619)/0.344)</f>
        <v>25.063996442796782</v>
      </c>
      <c r="Y10" s="88">
        <v>0</v>
      </c>
      <c r="Z10" s="86">
        <f>X10+Y10</f>
        <v>25.063996442796782</v>
      </c>
      <c r="AA10" s="86">
        <f>100*($E$15*$E$17+($E$16*(Z10/100))/(1-$E$19))</f>
        <v>24.485451311633437</v>
      </c>
      <c r="AB10" s="87">
        <f>AA10/U10</f>
        <v>9.2874603310451623E-2</v>
      </c>
      <c r="AC10" s="85">
        <f>$E$6/(1-AB10)</f>
        <v>4234245.2384131644</v>
      </c>
      <c r="AD10" s="88" t="str">
        <f>IF(OR(OR(AC10=AC4,AC10=(AC4+1)),AC10=(AC4-1)),"yes","not yet")</f>
        <v>not yet</v>
      </c>
      <c r="AE10" s="86">
        <f>100*(1-AB10)</f>
        <v>90.712539668954832</v>
      </c>
    </row>
    <row r="11" spans="2:43" x14ac:dyDescent="0.25">
      <c r="M11" s="80" t="s">
        <v>353</v>
      </c>
      <c r="O11" s="95">
        <v>9.4E-2</v>
      </c>
      <c r="U11" s="86">
        <f>100*(+AC5/$E$7)</f>
        <v>263.34273075732312</v>
      </c>
      <c r="V11" s="94">
        <f>EXP(5.6985-(0.68367*LN(U11)))</f>
        <v>6.6067714626891956</v>
      </c>
      <c r="W11" s="87">
        <f>(+V11*U11)/100</f>
        <v>17.398452384741269</v>
      </c>
      <c r="X11" s="86">
        <f>100*((((W11/100)-((W11/100)-0.03574)*$E$19)-0.03574-0.00619)/0.344)</f>
        <v>24.724240040491974</v>
      </c>
      <c r="Y11" s="88">
        <v>0</v>
      </c>
      <c r="Z11" s="86">
        <f>X11+Y11</f>
        <v>24.724240040491974</v>
      </c>
      <c r="AA11" s="86">
        <f>100*($E$15*$E$17+($E$16*(Z11/100))/(1-$E$19))</f>
        <v>24.176581854992708</v>
      </c>
      <c r="AB11" s="87">
        <f>AA11/U11</f>
        <v>9.1806528266284396E-2</v>
      </c>
      <c r="AC11" s="85">
        <f>$E$6/(1-AB11)</f>
        <v>4229265.5817532241</v>
      </c>
      <c r="AD11" s="88" t="str">
        <f>IF(OR(OR(AC11=AC5,AC11=(AC5+1)),AC11=(AC5-1)),"yes","not yet")</f>
        <v>not yet</v>
      </c>
      <c r="AE11" s="86">
        <f>100*(1-AB11)</f>
        <v>90.819347173371554</v>
      </c>
      <c r="AI11" s="88">
        <v>1</v>
      </c>
      <c r="AJ11" s="88">
        <v>2</v>
      </c>
      <c r="AK11" s="88">
        <v>3</v>
      </c>
      <c r="AL11" s="88">
        <v>4</v>
      </c>
      <c r="AM11" s="88">
        <v>5</v>
      </c>
      <c r="AN11" s="88">
        <v>6</v>
      </c>
      <c r="AO11" s="88">
        <v>7</v>
      </c>
      <c r="AP11" s="88">
        <v>8</v>
      </c>
      <c r="AQ11" s="88">
        <v>9</v>
      </c>
    </row>
    <row r="12" spans="2:43" x14ac:dyDescent="0.25">
      <c r="C12" s="80" t="s">
        <v>354</v>
      </c>
      <c r="M12" s="80" t="s">
        <v>355</v>
      </c>
      <c r="O12" s="95">
        <v>0.6</v>
      </c>
      <c r="U12" s="86">
        <f>100*(+AC6/$E$7)</f>
        <v>263.15299057419418</v>
      </c>
      <c r="V12" s="94">
        <f>EXP(5.6922-(0.68367*LN(U12)))</f>
        <v>6.5685155847845209</v>
      </c>
      <c r="W12" s="87">
        <f>(+V12*U12)/100</f>
        <v>17.285245197692486</v>
      </c>
      <c r="X12" s="86">
        <f>100*((((W12/100)-((W12/100)-0.03574)*$E$19)-0.03574-0.00619)/0.344)</f>
        <v>24.507040204875125</v>
      </c>
      <c r="Y12" s="88">
        <v>0</v>
      </c>
      <c r="Z12" s="86">
        <f>X12+Y12</f>
        <v>24.507040204875125</v>
      </c>
      <c r="AA12" s="86">
        <f>100*($E$15*$E$17+($E$16*(Z12/100))/(1-$E$19))</f>
        <v>23.979127458977388</v>
      </c>
      <c r="AB12" s="87">
        <f>AA12/U12</f>
        <v>9.1122382484255443E-2</v>
      </c>
      <c r="AC12" s="85">
        <f>$E$6/(1-AB12)</f>
        <v>4226082.0572026409</v>
      </c>
      <c r="AD12" s="88" t="str">
        <f>IF(OR(OR(AC12=AC6,AC12=(AC6+1)),AC12=(AC6-1)),"yes","not yet")</f>
        <v>not yet</v>
      </c>
      <c r="AE12" s="86">
        <f>100*(1-AB12)</f>
        <v>90.887761751574459</v>
      </c>
      <c r="AI12" s="88" t="str">
        <f>AD3</f>
        <v>not yet</v>
      </c>
      <c r="AJ12" s="88" t="str">
        <f>AD9</f>
        <v>not yet</v>
      </c>
      <c r="AK12" s="88" t="str">
        <f>AD15</f>
        <v>not yet</v>
      </c>
      <c r="AL12" s="88" t="str">
        <f>AD21</f>
        <v>not yet</v>
      </c>
      <c r="AM12" s="88" t="str">
        <f>AD27</f>
        <v>not yet</v>
      </c>
      <c r="AN12" s="88" t="str">
        <f>AD33</f>
        <v>not yet</v>
      </c>
      <c r="AO12" s="88" t="str">
        <f>AD39</f>
        <v>yes</v>
      </c>
      <c r="AP12" s="88" t="str">
        <f>AD45</f>
        <v>yes</v>
      </c>
      <c r="AQ12" s="88" t="str">
        <f>AD51</f>
        <v>yes</v>
      </c>
    </row>
    <row r="13" spans="2:43" x14ac:dyDescent="0.25">
      <c r="C13" s="80" t="s">
        <v>356</v>
      </c>
      <c r="E13" s="92" t="s">
        <v>329</v>
      </c>
      <c r="F13" s="80" t="s">
        <v>357</v>
      </c>
      <c r="H13" s="86">
        <f>HLOOKUP($AI$23,$AI$17:$AQ$21,$E$10+1)</f>
        <v>90.860394563519137</v>
      </c>
      <c r="I13" s="80" t="s">
        <v>331</v>
      </c>
      <c r="J13" s="96"/>
      <c r="M13" s="80" t="s">
        <v>358</v>
      </c>
      <c r="O13" s="95">
        <v>0</v>
      </c>
      <c r="Z13" s="86"/>
      <c r="AI13" s="88" t="str">
        <f>AD4</f>
        <v>not yet</v>
      </c>
      <c r="AJ13" s="88" t="str">
        <f>AD10</f>
        <v>not yet</v>
      </c>
      <c r="AK13" s="88" t="str">
        <f>AD16</f>
        <v>not yet</v>
      </c>
      <c r="AL13" s="88" t="str">
        <f>AD22</f>
        <v>not yet</v>
      </c>
      <c r="AM13" s="88" t="str">
        <f>AD28</f>
        <v>not yet</v>
      </c>
      <c r="AN13" s="88" t="str">
        <f>AD34</f>
        <v>not yet</v>
      </c>
      <c r="AO13" s="88" t="str">
        <f>AD40</f>
        <v>yes</v>
      </c>
      <c r="AP13" s="88" t="str">
        <f>AD46</f>
        <v>yes</v>
      </c>
      <c r="AQ13" s="88" t="str">
        <f>AD52</f>
        <v>yes</v>
      </c>
    </row>
    <row r="14" spans="2:43" x14ac:dyDescent="0.25">
      <c r="C14" s="97" t="s">
        <v>313</v>
      </c>
      <c r="D14" s="97" t="s">
        <v>313</v>
      </c>
      <c r="E14" s="98"/>
      <c r="H14" s="97" t="s">
        <v>359</v>
      </c>
      <c r="M14" s="80" t="s">
        <v>360</v>
      </c>
      <c r="O14" s="95">
        <v>0</v>
      </c>
      <c r="U14" s="80" t="s">
        <v>361</v>
      </c>
      <c r="V14" s="82" t="s">
        <v>312</v>
      </c>
      <c r="W14" s="82" t="s">
        <v>321</v>
      </c>
      <c r="X14" s="82" t="s">
        <v>322</v>
      </c>
      <c r="Z14" s="86"/>
      <c r="AI14" s="88" t="str">
        <f>AD5</f>
        <v>not yet</v>
      </c>
      <c r="AJ14" s="88" t="str">
        <f>AD11</f>
        <v>not yet</v>
      </c>
      <c r="AK14" s="88" t="str">
        <f>AD17</f>
        <v>not yet</v>
      </c>
      <c r="AL14" s="88" t="str">
        <f>AD23</f>
        <v>not yet</v>
      </c>
      <c r="AM14" s="88" t="str">
        <f>AD29</f>
        <v>not yet</v>
      </c>
      <c r="AN14" s="88" t="str">
        <f>AD35</f>
        <v>not yet</v>
      </c>
      <c r="AO14" s="88" t="str">
        <f>AD41</f>
        <v>yes</v>
      </c>
      <c r="AP14" s="88" t="str">
        <f>AD47</f>
        <v>yes</v>
      </c>
      <c r="AQ14" s="88" t="str">
        <f>AD53</f>
        <v>yes</v>
      </c>
    </row>
    <row r="15" spans="2:43" x14ac:dyDescent="0.25">
      <c r="B15" s="92" t="s">
        <v>337</v>
      </c>
      <c r="C15" s="80" t="s">
        <v>362</v>
      </c>
      <c r="E15" s="95">
        <v>0.4</v>
      </c>
      <c r="F15" s="80" t="s">
        <v>363</v>
      </c>
      <c r="U15" s="86">
        <f>100*(+AC9/$E$7)</f>
        <v>266.20356542546227</v>
      </c>
      <c r="V15" s="94">
        <f>EXP(5.7226-(0.68367*LN(+U15)))</f>
        <v>6.7181181442848796</v>
      </c>
      <c r="W15" s="87">
        <f>(+V15*U15)/100</f>
        <v>17.883870029581249</v>
      </c>
      <c r="X15" s="86">
        <f>100*((((W15/100)-((W15/100)-0.03574)*$E$19)-0.03574-0.00619)/0.344)</f>
        <v>25.655564591638445</v>
      </c>
      <c r="Y15" s="88">
        <v>0</v>
      </c>
      <c r="Z15" s="86">
        <f>X15+Y15</f>
        <v>25.655564591638445</v>
      </c>
      <c r="AA15" s="86">
        <f>100*($E$15*$E$17+($E$16*(Z15/100))/(1-$E$19))</f>
        <v>25.023240537853138</v>
      </c>
      <c r="AB15" s="87">
        <f>AA15/U15</f>
        <v>9.4000395891991592E-2</v>
      </c>
      <c r="AC15" s="85">
        <f>$E$6/(1-AB15)</f>
        <v>4239506.6997385472</v>
      </c>
      <c r="AD15" s="88" t="str">
        <f>IF(OR(OR(AC15=AC9,AC15=(AC9+1)),AC15=(AC1-1)),"yes","not yet")</f>
        <v>not yet</v>
      </c>
      <c r="AE15" s="86">
        <f>100*(1-AB15)</f>
        <v>90.599960410800833</v>
      </c>
      <c r="AI15" s="88" t="str">
        <f>AD6</f>
        <v>not yet</v>
      </c>
      <c r="AJ15" s="88" t="str">
        <f>AD12</f>
        <v>not yet</v>
      </c>
      <c r="AK15" s="88" t="str">
        <f>AD18</f>
        <v>not yet</v>
      </c>
      <c r="AL15" s="88" t="str">
        <f>AD24</f>
        <v>not yet</v>
      </c>
      <c r="AM15" s="88" t="str">
        <f>AD30</f>
        <v>not yet</v>
      </c>
      <c r="AN15" s="88" t="str">
        <f>AD36</f>
        <v>not yet</v>
      </c>
      <c r="AO15" s="88" t="str">
        <f>AD42</f>
        <v>yes</v>
      </c>
      <c r="AP15" s="88" t="str">
        <f>AD48</f>
        <v>yes</v>
      </c>
      <c r="AQ15" s="88" t="str">
        <f>AD54</f>
        <v>yes</v>
      </c>
    </row>
    <row r="16" spans="2:43" x14ac:dyDescent="0.25">
      <c r="B16" s="92" t="s">
        <v>337</v>
      </c>
      <c r="C16" s="80" t="s">
        <v>364</v>
      </c>
      <c r="E16" s="95">
        <v>0.6</v>
      </c>
      <c r="F16" s="80" t="s">
        <v>365</v>
      </c>
      <c r="H16" s="87">
        <v>1.4999999999999999E-2</v>
      </c>
      <c r="I16" s="80" t="s">
        <v>337</v>
      </c>
      <c r="U16" s="86">
        <f>100*(+AC10/$E$7)</f>
        <v>265.73922457174444</v>
      </c>
      <c r="V16" s="94">
        <f>EXP(5.70827-(0.68367*LN(+U16)))</f>
        <v>6.6304431971600835</v>
      </c>
      <c r="W16" s="87">
        <f>(+V16*U16)/100</f>
        <v>17.619688337803186</v>
      </c>
      <c r="X16" s="86">
        <f>100*((((W16/100)-((W16/100)-0.03574)*$E$19)-0.03574-0.00619)/0.344)</f>
        <v>25.148704369040992</v>
      </c>
      <c r="Y16" s="88">
        <v>0</v>
      </c>
      <c r="Z16" s="86">
        <f>X16+Y16</f>
        <v>25.148704369040992</v>
      </c>
      <c r="AA16" s="86">
        <f>100*($E$15*$E$17+($E$16*(Z16/100))/(1-$E$19))</f>
        <v>24.562458517309992</v>
      </c>
      <c r="AB16" s="87">
        <f>AA16/U16</f>
        <v>9.2430684844866037E-2</v>
      </c>
      <c r="AC16" s="85">
        <f>$E$6/(1-AB16)</f>
        <v>4232174.1463017836</v>
      </c>
      <c r="AD16" s="88" t="str">
        <f>IF(OR(OR(AC16=AC10,AC16=(AC10+1)),AC16=(AC10-1)),"yes","not yet")</f>
        <v>not yet</v>
      </c>
      <c r="AE16" s="86">
        <f>100*(1-AB16)</f>
        <v>90.756931515513401</v>
      </c>
    </row>
    <row r="17" spans="2:43" x14ac:dyDescent="0.25">
      <c r="B17" s="92" t="s">
        <v>337</v>
      </c>
      <c r="C17" s="80" t="s">
        <v>366</v>
      </c>
      <c r="E17" s="99">
        <v>4.2500000000000003E-2</v>
      </c>
      <c r="F17" s="80" t="s">
        <v>367</v>
      </c>
      <c r="H17" s="94">
        <v>5.1000000000000004E-3</v>
      </c>
      <c r="I17" s="80" t="s">
        <v>337</v>
      </c>
      <c r="U17" s="86">
        <f>100*(+AC11/$E$7)</f>
        <v>265.426703679605</v>
      </c>
      <c r="V17" s="94">
        <f>EXP(5.6985-(0.68367*LN(U17)))</f>
        <v>6.5712636345193811</v>
      </c>
      <c r="W17" s="87">
        <f>(+V17*U17)/100</f>
        <v>17.441888455201401</v>
      </c>
      <c r="X17" s="86">
        <f>100*((((W17/100)-((W17/100)-0.03574)*$E$19)-0.03574-0.00619)/0.344)</f>
        <v>24.807576687305019</v>
      </c>
      <c r="Y17" s="88">
        <v>0</v>
      </c>
      <c r="Z17" s="86">
        <f>X17+Y17</f>
        <v>24.807576687305019</v>
      </c>
      <c r="AA17" s="86">
        <f>100*($E$15*$E$17+($E$16*(Z17/100))/(1-$E$19))</f>
        <v>24.252342443004565</v>
      </c>
      <c r="AB17" s="87">
        <f>AA17/U17</f>
        <v>9.1371147314097775E-2</v>
      </c>
      <c r="AC17" s="85">
        <f>$E$6/(1-AB17)</f>
        <v>4227239.0759135839</v>
      </c>
      <c r="AD17" s="88" t="str">
        <f>IF(OR(OR(AC17=AC11,AC17=(AC11+1)),AC17=(AC11-1)),"yes","not yet")</f>
        <v>not yet</v>
      </c>
      <c r="AE17" s="86">
        <f>100*(1-AB17)</f>
        <v>90.862885268590219</v>
      </c>
      <c r="AI17" s="88" t="str">
        <f>HLOOKUP(1,$AI$11:$AQ$15,$E$10+1)</f>
        <v>not yet</v>
      </c>
      <c r="AJ17" s="88" t="str">
        <f>HLOOKUP(2,$AI$11:$AQ$15,$E$10+1)</f>
        <v>not yet</v>
      </c>
      <c r="AK17" s="88" t="str">
        <f>HLOOKUP(3,$AI$11:$AQ$15,$E$10+1)</f>
        <v>not yet</v>
      </c>
      <c r="AL17" s="88" t="str">
        <f>HLOOKUP(4,$AI$11:$AQ$15,$E$10+1)</f>
        <v>not yet</v>
      </c>
      <c r="AM17" s="88" t="str">
        <f>HLOOKUP(5,$AI$11:$AQ$15,$E$10+1)</f>
        <v>not yet</v>
      </c>
      <c r="AN17" s="88" t="str">
        <f>HLOOKUP(6,$AI$11:$AQ$15,$E$10+1)</f>
        <v>not yet</v>
      </c>
      <c r="AO17" s="88" t="str">
        <f>HLOOKUP(7,$AI$11:$AQ$15,$E$10+1)</f>
        <v>yes</v>
      </c>
      <c r="AP17" s="88" t="str">
        <f>HLOOKUP(8,$AI$11:$AQ$15,$E$10+1)</f>
        <v>yes</v>
      </c>
      <c r="AQ17" s="88" t="str">
        <f>HLOOKUP(9,$AI$11:$AQ$15,$E$10+1)</f>
        <v>yes</v>
      </c>
    </row>
    <row r="18" spans="2:43" x14ac:dyDescent="0.25">
      <c r="E18" s="100"/>
      <c r="F18" s="80" t="s">
        <v>368</v>
      </c>
      <c r="H18" s="94">
        <v>0</v>
      </c>
      <c r="I18" s="80" t="s">
        <v>337</v>
      </c>
      <c r="U18" s="86">
        <f>100*(+AC12/$E$7)</f>
        <v>265.22690718746935</v>
      </c>
      <c r="V18" s="94">
        <f>EXP(5.6922-(0.68367*LN(U18)))</f>
        <v>6.5333574278133053</v>
      </c>
      <c r="W18" s="87">
        <f>(+V18*U18)/100</f>
        <v>17.328221841292031</v>
      </c>
      <c r="X18" s="86">
        <f>100*((((W18/100)-((W18/100)-0.03574)*$E$19)-0.03574-0.00619)/0.344)</f>
        <v>24.58949539317657</v>
      </c>
      <c r="Y18" s="88">
        <v>0</v>
      </c>
      <c r="Z18" s="86">
        <f>X18+Y18</f>
        <v>24.58949539317657</v>
      </c>
      <c r="AA18" s="86">
        <f>100*($E$15*$E$17+($E$16*(Z18/100))/(1-$E$19))</f>
        <v>24.054086721069613</v>
      </c>
      <c r="AB18" s="87">
        <f>AA18/U18</f>
        <v>9.0692482810831671E-2</v>
      </c>
      <c r="AC18" s="85">
        <f>$E$6/(1-AB18)</f>
        <v>4224084.0628366983</v>
      </c>
      <c r="AD18" s="88" t="str">
        <f>IF(OR(OR(AC18=AC12,AC18=(AC12+1)),AC18=(AC12-1)),"yes","not yet")</f>
        <v>not yet</v>
      </c>
      <c r="AE18" s="86">
        <f>100*(1-AB18)</f>
        <v>90.930751718916838</v>
      </c>
      <c r="AH18" s="88">
        <v>1</v>
      </c>
      <c r="AI18" s="86">
        <f>AE3</f>
        <v>91.281695530044232</v>
      </c>
      <c r="AJ18" s="86">
        <f>AE9</f>
        <v>90.554309113156393</v>
      </c>
      <c r="AK18" s="86">
        <f>AE15</f>
        <v>90.599960410800833</v>
      </c>
      <c r="AL18" s="86">
        <f>AE21</f>
        <v>90.597090511346281</v>
      </c>
      <c r="AM18" s="86">
        <f>AE27</f>
        <v>90.597270910537603</v>
      </c>
      <c r="AN18" s="86">
        <f>AE33</f>
        <v>90.597259570738515</v>
      </c>
      <c r="AO18" s="86">
        <f>AE39</f>
        <v>90.59726016832002</v>
      </c>
      <c r="AP18" s="86">
        <f>AE45</f>
        <v>90.59726016832002</v>
      </c>
      <c r="AQ18" s="86">
        <f>AE51</f>
        <v>90.59726016832002</v>
      </c>
    </row>
    <row r="19" spans="2:43" x14ac:dyDescent="0.25">
      <c r="B19" s="92" t="s">
        <v>337</v>
      </c>
      <c r="C19" s="80" t="s">
        <v>369</v>
      </c>
      <c r="E19" s="100">
        <v>0.34</v>
      </c>
      <c r="F19" s="80" t="s">
        <v>370</v>
      </c>
      <c r="H19" s="101">
        <v>2.5000000000000001E-3</v>
      </c>
      <c r="I19" s="80" t="s">
        <v>337</v>
      </c>
      <c r="Z19" s="86"/>
      <c r="AH19" s="88">
        <v>2</v>
      </c>
      <c r="AI19" s="86">
        <f>AE4</f>
        <v>91.434869194919912</v>
      </c>
      <c r="AJ19" s="86">
        <f>AE10</f>
        <v>90.712539668954832</v>
      </c>
      <c r="AK19" s="86">
        <f>AE16</f>
        <v>90.756931515513401</v>
      </c>
      <c r="AL19" s="86">
        <f>AE22</f>
        <v>90.754198791232795</v>
      </c>
      <c r="AM19" s="86">
        <f>AE28</f>
        <v>90.75436699811948</v>
      </c>
      <c r="AN19" s="86">
        <f>AE34</f>
        <v>90.754356644445693</v>
      </c>
      <c r="AO19" s="86">
        <f>AE40</f>
        <v>90.754356990037309</v>
      </c>
      <c r="AP19" s="86">
        <f>AE46</f>
        <v>90.754356990037309</v>
      </c>
      <c r="AQ19" s="86">
        <f>AE52</f>
        <v>90.754356990037309</v>
      </c>
    </row>
    <row r="20" spans="2:43" x14ac:dyDescent="0.25">
      <c r="H20" s="97" t="s">
        <v>313</v>
      </c>
      <c r="U20" s="80" t="s">
        <v>371</v>
      </c>
      <c r="V20" s="82" t="s">
        <v>312</v>
      </c>
      <c r="W20" s="82" t="s">
        <v>321</v>
      </c>
      <c r="X20" s="82" t="s">
        <v>322</v>
      </c>
      <c r="Z20" s="86"/>
      <c r="AH20" s="88">
        <v>3</v>
      </c>
      <c r="AI20" s="86">
        <f>AE5</f>
        <v>91.538049602651967</v>
      </c>
      <c r="AJ20" s="86">
        <f>AE11</f>
        <v>90.819347173371554</v>
      </c>
      <c r="AK20" s="86">
        <f>AE17</f>
        <v>90.862885268590219</v>
      </c>
      <c r="AL20" s="86">
        <f>AE23</f>
        <v>90.860243384437283</v>
      </c>
      <c r="AM20" s="86">
        <f>AE29</f>
        <v>90.86040367728684</v>
      </c>
      <c r="AN20" s="86">
        <f>AE35</f>
        <v>90.860393951669067</v>
      </c>
      <c r="AO20" s="86">
        <f>AE41</f>
        <v>90.860394563519137</v>
      </c>
      <c r="AP20" s="86">
        <f>AE47</f>
        <v>90.860394563519137</v>
      </c>
      <c r="AQ20" s="86">
        <f>AE53</f>
        <v>90.860394563519137</v>
      </c>
    </row>
    <row r="21" spans="2:43" x14ac:dyDescent="0.25">
      <c r="F21" s="80" t="s">
        <v>372</v>
      </c>
      <c r="H21" s="95">
        <f>SUM(H16:H19)</f>
        <v>2.2599999999999999E-2</v>
      </c>
      <c r="U21" s="86">
        <f>100*(+AC15/$E$7)</f>
        <v>266.06943139114094</v>
      </c>
      <c r="V21" s="94">
        <f>EXP(5.7226-(0.68367*LN(+U21)))</f>
        <v>6.7204334244062709</v>
      </c>
      <c r="W21" s="87">
        <f>(+V21*U21)/100</f>
        <v>17.881018999337947</v>
      </c>
      <c r="X21" s="86">
        <f>100*((((W21/100)-((W21/100)-0.03574)*$E$19)-0.03574-0.00619)/0.344)</f>
        <v>25.650094591753042</v>
      </c>
      <c r="Y21" s="88">
        <v>0</v>
      </c>
      <c r="Z21" s="86">
        <f>X21+Y21</f>
        <v>25.650094591753042</v>
      </c>
      <c r="AA21" s="86">
        <f>100*($E$15*$E$17+($E$16*(Z21/100))/(1-$E$19))</f>
        <v>25.018267810684584</v>
      </c>
      <c r="AB21" s="87">
        <f>AA21/U21</f>
        <v>9.4029094886537171E-2</v>
      </c>
      <c r="AC21" s="85">
        <f>$E$6/(1-AB21)</f>
        <v>4239640.9971855897</v>
      </c>
      <c r="AD21" s="88" t="str">
        <f>IF(OR(OR(AC21=AC15,AC21=(AC15+1)),AC21=(AC7-1)),"yes","not yet")</f>
        <v>not yet</v>
      </c>
      <c r="AE21" s="86">
        <f>100*(1-AB21)</f>
        <v>90.597090511346281</v>
      </c>
      <c r="AH21" s="88">
        <v>4</v>
      </c>
      <c r="AI21" s="86">
        <f>AE6</f>
        <v>91.604050928561179</v>
      </c>
      <c r="AJ21" s="86">
        <f>AE12</f>
        <v>90.887761751574459</v>
      </c>
      <c r="AK21" s="86">
        <f>AE18</f>
        <v>90.930751718916838</v>
      </c>
      <c r="AL21" s="86">
        <f>AE24</f>
        <v>90.928167261724397</v>
      </c>
      <c r="AM21" s="86">
        <f>AE30</f>
        <v>90.928322617729648</v>
      </c>
      <c r="AN21" s="86">
        <f>AE36</f>
        <v>90.928313278966428</v>
      </c>
      <c r="AO21" s="86">
        <f>AE42</f>
        <v>90.928313399344333</v>
      </c>
      <c r="AP21" s="86">
        <f>AE48</f>
        <v>90.928313399344333</v>
      </c>
      <c r="AQ21" s="86">
        <f>AE54</f>
        <v>90.928313399344333</v>
      </c>
    </row>
    <row r="22" spans="2:43" x14ac:dyDescent="0.25">
      <c r="F22" s="80" t="s">
        <v>373</v>
      </c>
      <c r="H22" s="87">
        <f>((+H13/100)-H21)</f>
        <v>0.88600394563519136</v>
      </c>
      <c r="U22" s="86">
        <f>100*(+AC16/$E$7)</f>
        <v>265.60924381231598</v>
      </c>
      <c r="V22" s="94">
        <f>EXP(5.70827-(0.68367*LN(+U22)))</f>
        <v>6.6326613494390472</v>
      </c>
      <c r="W22" s="87">
        <f>(+V22*U22)/100</f>
        <v>17.616961654876807</v>
      </c>
      <c r="X22" s="86">
        <f>100*((((W22/100)-((W22/100)-0.03574)*$E$19)-0.03574-0.00619)/0.344)</f>
        <v>25.143472942496199</v>
      </c>
      <c r="Y22" s="88">
        <v>0</v>
      </c>
      <c r="Z22" s="86">
        <f>X22+Y22</f>
        <v>25.143472942496199</v>
      </c>
      <c r="AA22" s="86">
        <f>100*($E$15*$E$17+($E$16*(Z22/100))/(1-$E$19))</f>
        <v>24.557702674996545</v>
      </c>
      <c r="AB22" s="87">
        <f>AA22/U22</f>
        <v>9.2458012087672056E-2</v>
      </c>
      <c r="AC22" s="85">
        <f>$E$6/(1-AB22)</f>
        <v>4232301.58244472</v>
      </c>
      <c r="AD22" s="88" t="str">
        <f>IF(OR(OR(AC22=AC16,AC22=(AC16+1)),AC22=(AC16-1)),"yes","not yet")</f>
        <v>not yet</v>
      </c>
      <c r="AE22" s="86">
        <f>100*(1-AB22)</f>
        <v>90.754198791232795</v>
      </c>
    </row>
    <row r="23" spans="2:43" x14ac:dyDescent="0.25">
      <c r="U23" s="86">
        <f>100*(+AC17/$E$7)</f>
        <v>265.29952113346178</v>
      </c>
      <c r="V23" s="94">
        <f>EXP(5.6985-(0.68367*LN(U23)))</f>
        <v>6.5734171774779888</v>
      </c>
      <c r="W23" s="87">
        <f>(+V23*U23)/100</f>
        <v>17.439244293953823</v>
      </c>
      <c r="X23" s="86">
        <f>100*((((W23/100)-((W23/100)-0.03574)*$E$19)-0.03574-0.00619)/0.344)</f>
        <v>24.802503587236984</v>
      </c>
      <c r="Y23" s="88">
        <v>0</v>
      </c>
      <c r="Z23" s="86">
        <f>X23+Y23</f>
        <v>24.802503587236984</v>
      </c>
      <c r="AA23" s="86">
        <f>100*($E$15*$E$17+($E$16*(Z23/100))/(1-$E$19))</f>
        <v>24.247730533851808</v>
      </c>
      <c r="AB23" s="87">
        <f>AA23/U23</f>
        <v>9.1397566155627274E-2</v>
      </c>
      <c r="AC23" s="85">
        <f>$E$6/(1-AB23)</f>
        <v>4227361.9885925436</v>
      </c>
      <c r="AD23" s="88" t="str">
        <f>IF(OR(OR(AC23=AC17,AC23=(AC17+1)),AC23=(AC17-1)),"yes","not yet")</f>
        <v>not yet</v>
      </c>
      <c r="AE23" s="86">
        <f>100*(1-AB23)</f>
        <v>90.860243384437283</v>
      </c>
      <c r="AI23" s="80" t="s">
        <v>374</v>
      </c>
    </row>
    <row r="24" spans="2:43" x14ac:dyDescent="0.25">
      <c r="K24" s="102"/>
      <c r="U24" s="86">
        <f>100*(+AC18/$E$7)</f>
        <v>265.10151400790392</v>
      </c>
      <c r="V24" s="94">
        <f>EXP(5.6922-(0.68367*LN(U24)))</f>
        <v>6.535470002945357</v>
      </c>
      <c r="W24" s="87">
        <f>(+V24*U24)/100</f>
        <v>17.325629925340547</v>
      </c>
      <c r="X24" s="86">
        <f>100*((((W24/100)-((W24/100)-0.03574)*$E$19)-0.03574-0.00619)/0.344)</f>
        <v>24.584522531176631</v>
      </c>
      <c r="Y24" s="88">
        <v>0</v>
      </c>
      <c r="Z24" s="86">
        <f>X24+Y24</f>
        <v>24.584522531176631</v>
      </c>
      <c r="AA24" s="86">
        <f>100*($E$15*$E$17+($E$16*(Z24/100))/(1-$E$19))</f>
        <v>24.049565937433304</v>
      </c>
      <c r="AB24" s="87">
        <f>AA24/U24</f>
        <v>9.0718327382756009E-2</v>
      </c>
      <c r="AC24" s="85">
        <f>$E$6/(1-AB24)</f>
        <v>4224204.1242518397</v>
      </c>
      <c r="AD24" s="88" t="str">
        <f>IF(OR(OR(AC24=AC18,AC24=(AC18+1)),AC24=(AC18-1)),"yes","not yet")</f>
        <v>not yet</v>
      </c>
      <c r="AE24" s="86">
        <f>100*(1-AB24)</f>
        <v>90.928167261724397</v>
      </c>
      <c r="AI24" s="86">
        <f>HLOOKUP($AI$23,$AI$17:$AQ$21,$E$10+1)</f>
        <v>90.860394563519137</v>
      </c>
    </row>
    <row r="25" spans="2:43" x14ac:dyDescent="0.25">
      <c r="E25" s="85"/>
      <c r="Z25" s="86"/>
    </row>
    <row r="26" spans="2:43" x14ac:dyDescent="0.25">
      <c r="U26" s="80" t="s">
        <v>375</v>
      </c>
      <c r="V26" s="82" t="s">
        <v>312</v>
      </c>
      <c r="W26" s="82" t="s">
        <v>321</v>
      </c>
      <c r="X26" s="82" t="s">
        <v>322</v>
      </c>
      <c r="Z26" s="86"/>
      <c r="AI26" s="88" t="str">
        <f>HLOOKUP(1,$AI$11:$AQ$15,$E$10+1)</f>
        <v>not yet</v>
      </c>
      <c r="AJ26" s="88" t="str">
        <f>HLOOKUP(2,$AI$11:$AQ$15,$E$10+1)</f>
        <v>not yet</v>
      </c>
      <c r="AK26" s="88" t="str">
        <f>HLOOKUP(3,$AI$11:$AQ$15,$E$10+1)</f>
        <v>not yet</v>
      </c>
      <c r="AL26" s="88" t="str">
        <f>HLOOKUP(4,$AI$11:$AQ$15,$E$10+1)</f>
        <v>not yet</v>
      </c>
      <c r="AM26" s="88" t="str">
        <f>HLOOKUP(5,$AI$11:$AQ$15,$E$10+1)</f>
        <v>not yet</v>
      </c>
      <c r="AN26" s="88" t="str">
        <f>HLOOKUP(6,$AI$11:$AQ$15,$E$10+1)</f>
        <v>not yet</v>
      </c>
      <c r="AO26" s="88" t="str">
        <f>HLOOKUP(7,$AI$11:$AQ$15,$E$10+1)</f>
        <v>yes</v>
      </c>
      <c r="AP26" s="88" t="str">
        <f>HLOOKUP(8,$AI$11:$AQ$15,$E$10+1)</f>
        <v>yes</v>
      </c>
      <c r="AQ26" s="88" t="str">
        <f>HLOOKUP(9,$AI$11:$AQ$15,$E$10+1)</f>
        <v>yes</v>
      </c>
    </row>
    <row r="27" spans="2:43" x14ac:dyDescent="0.25">
      <c r="E27" s="85"/>
      <c r="U27" s="86">
        <f>100*(+AC21/$E$7)</f>
        <v>266.07785983527441</v>
      </c>
      <c r="V27" s="94">
        <f>EXP(5.7226-(0.68367*LN(+U27)))</f>
        <v>6.7202878836403972</v>
      </c>
      <c r="W27" s="87">
        <f>(+V27*U27)/100</f>
        <v>17.881198175559625</v>
      </c>
      <c r="X27" s="86">
        <f>100*((((W27/100)-((W27/100)-0.03574)*$E$19)-0.03574-0.00619)/0.344)</f>
        <v>25.650438360085332</v>
      </c>
      <c r="Y27" s="88">
        <v>0</v>
      </c>
      <c r="Z27" s="86">
        <f>X27+Y27</f>
        <v>25.650438360085332</v>
      </c>
      <c r="AA27" s="86">
        <f>100*($E$15*$E$17+($E$16*(Z27/100))/(1-$E$19))</f>
        <v>25.018580327350303</v>
      </c>
      <c r="AB27" s="87">
        <f>AA27/U27</f>
        <v>9.4027290894623874E-2</v>
      </c>
      <c r="AC27" s="85">
        <f>$E$6/(1-AB27)</f>
        <v>4239632.5551232658</v>
      </c>
      <c r="AD27" s="88" t="str">
        <f>IF(OR(OR(AC27=AC21,AC27=(AC21+1)),AC27=(AC13-1)),"yes","not yet")</f>
        <v>not yet</v>
      </c>
      <c r="AE27" s="86">
        <f>100*(1-AB27)</f>
        <v>90.597270910537603</v>
      </c>
      <c r="AH27" s="88">
        <v>1</v>
      </c>
      <c r="AI27" s="86">
        <f>U3</f>
        <v>301.32349938202077</v>
      </c>
      <c r="AJ27" s="86">
        <f>U9</f>
        <v>264.08229832483244</v>
      </c>
      <c r="AK27" s="86">
        <f>U15</f>
        <v>266.20356542546227</v>
      </c>
      <c r="AL27" s="86">
        <f>U21</f>
        <v>266.06943139114094</v>
      </c>
      <c r="AM27" s="86">
        <f>U27</f>
        <v>266.07785983527441</v>
      </c>
      <c r="AN27" s="86">
        <f>U33</f>
        <v>266.07733001544358</v>
      </c>
      <c r="AO27" s="86">
        <f>U39</f>
        <v>266.07735793569657</v>
      </c>
      <c r="AP27" s="86">
        <f>U45</f>
        <v>266.07735793569657</v>
      </c>
      <c r="AQ27" s="86">
        <f>U51</f>
        <v>266.07735793569657</v>
      </c>
    </row>
    <row r="28" spans="2:43" x14ac:dyDescent="0.25">
      <c r="E28" s="85"/>
      <c r="U28" s="86">
        <f>100*(+AC22/$E$7)</f>
        <v>265.61724164425527</v>
      </c>
      <c r="V28" s="94">
        <f>EXP(5.70827-(0.68367*LN(+U28)))</f>
        <v>6.6325248117881443</v>
      </c>
      <c r="W28" s="87">
        <f>(+V28*U28)/100</f>
        <v>17.617129456442502</v>
      </c>
      <c r="X28" s="86">
        <f>100*((((W28/100)-((W28/100)-0.03574)*$E$19)-0.03574-0.00619)/0.344)</f>
        <v>25.14379488736061</v>
      </c>
      <c r="Y28" s="88">
        <v>0</v>
      </c>
      <c r="Z28" s="86">
        <f>X28+Y28</f>
        <v>25.14379488736061</v>
      </c>
      <c r="AA28" s="86">
        <f>100*($E$15*$E$17+($E$16*(Z28/100))/(1-$E$19))</f>
        <v>24.557995352146012</v>
      </c>
      <c r="AB28" s="87">
        <f>AA28/U28</f>
        <v>9.2456330018805266E-2</v>
      </c>
      <c r="AC28" s="85">
        <f>$E$6/(1-AB28)</f>
        <v>4232293.7381690545</v>
      </c>
      <c r="AD28" s="88" t="str">
        <f>IF(OR(OR(AC28=AC22,AC28=(AC22+1)),AC28=(AC22-1)),"yes","not yet")</f>
        <v>not yet</v>
      </c>
      <c r="AE28" s="86">
        <f>100*(1-AB28)</f>
        <v>90.75436699811948</v>
      </c>
      <c r="AH28" s="88">
        <v>2</v>
      </c>
      <c r="AI28" s="86">
        <f>U4</f>
        <v>301.32349938202077</v>
      </c>
      <c r="AJ28" s="86">
        <f>U10</f>
        <v>263.63990196314489</v>
      </c>
      <c r="AK28" s="86">
        <f>U16</f>
        <v>265.73922457174444</v>
      </c>
      <c r="AL28" s="86">
        <f>U22</f>
        <v>265.60924381231598</v>
      </c>
      <c r="AM28" s="86">
        <f>U28</f>
        <v>265.61724164425527</v>
      </c>
      <c r="AN28" s="86">
        <f>U34</f>
        <v>265.61674934123187</v>
      </c>
      <c r="AO28" s="86">
        <f>U40</f>
        <v>265.61676577361794</v>
      </c>
      <c r="AP28" s="86">
        <f>U46</f>
        <v>265.61676577361794</v>
      </c>
      <c r="AQ28" s="86">
        <f>U52</f>
        <v>265.61676577361794</v>
      </c>
    </row>
    <row r="29" spans="2:43" x14ac:dyDescent="0.25">
      <c r="E29" s="85"/>
      <c r="F29" s="103" t="s">
        <v>376</v>
      </c>
      <c r="U29" s="86">
        <f>100*(+AC23/$E$7)</f>
        <v>265.30723507494548</v>
      </c>
      <c r="V29" s="94">
        <f>EXP(5.6985-(0.68367*LN(U29)))</f>
        <v>6.5732865101644791</v>
      </c>
      <c r="W29" s="87">
        <f>(+V29*U29)/100</f>
        <v>17.439404693671754</v>
      </c>
      <c r="X29" s="86">
        <f>100*((((W29/100)-((W29/100)-0.03574)*$E$19)-0.03574-0.00619)/0.344)</f>
        <v>24.802811330881852</v>
      </c>
      <c r="Y29" s="88">
        <v>0</v>
      </c>
      <c r="Z29" s="86">
        <f>X29+Y29</f>
        <v>24.802811330881852</v>
      </c>
      <c r="AA29" s="86">
        <f>100*($E$15*$E$17+($E$16*(Z29/100))/(1-$E$19))</f>
        <v>24.248010300801688</v>
      </c>
      <c r="AB29" s="87">
        <f>AA29/U29</f>
        <v>9.1395963227131644E-2</v>
      </c>
      <c r="AC29" s="85">
        <f>$E$6/(1-AB29)</f>
        <v>4227354.5308235725</v>
      </c>
      <c r="AD29" s="88" t="str">
        <f>IF(OR(OR(AC29=AC23,AC29=(AC23+1)),AC29=(AC23-1)),"yes","not yet")</f>
        <v>not yet</v>
      </c>
      <c r="AE29" s="86">
        <f>100*(1-AB29)</f>
        <v>90.86040367728684</v>
      </c>
      <c r="AH29" s="88">
        <v>3</v>
      </c>
      <c r="AI29" s="86">
        <f>U5</f>
        <v>301.32349938202077</v>
      </c>
      <c r="AJ29" s="86">
        <f>U11</f>
        <v>263.34273075732312</v>
      </c>
      <c r="AK29" s="86">
        <f>U17</f>
        <v>265.426703679605</v>
      </c>
      <c r="AL29" s="86">
        <f>U23</f>
        <v>265.29952113346178</v>
      </c>
      <c r="AM29" s="86">
        <f>U29</f>
        <v>265.30723507494548</v>
      </c>
      <c r="AN29" s="86">
        <f>U35</f>
        <v>265.30676702889906</v>
      </c>
      <c r="AO29" s="86">
        <f>U41</f>
        <v>265.3067964741893</v>
      </c>
      <c r="AP29" s="86">
        <f>U47</f>
        <v>265.3067964741893</v>
      </c>
      <c r="AQ29" s="86">
        <f>U53</f>
        <v>265.3067964741893</v>
      </c>
    </row>
    <row r="30" spans="2:43" x14ac:dyDescent="0.25">
      <c r="E30" s="85"/>
      <c r="F30" s="104" t="s">
        <v>177</v>
      </c>
      <c r="H30" s="93">
        <f>+E5-H31</f>
        <v>3802915.622054155</v>
      </c>
      <c r="I30" s="81">
        <v>1.7999999999999999E-2</v>
      </c>
      <c r="J30" s="93">
        <f>+H30*I30</f>
        <v>68452.481196974783</v>
      </c>
      <c r="U30" s="86">
        <f>100*(+AC24/$E$7)</f>
        <v>265.10904900542158</v>
      </c>
      <c r="V30" s="94">
        <f>EXP(5.6922-(0.68367*LN(U30)))</f>
        <v>6.5353430087522906</v>
      </c>
      <c r="W30" s="87">
        <f>(+V30*U30)/100</f>
        <v>17.325785699745506</v>
      </c>
      <c r="X30" s="86">
        <f>100*((((W30/100)-((W30/100)-0.03574)*$E$19)-0.03574-0.00619)/0.344)</f>
        <v>24.584821400674514</v>
      </c>
      <c r="Y30" s="88">
        <v>0</v>
      </c>
      <c r="Z30" s="86">
        <f>X30+Y30</f>
        <v>24.584821400674514</v>
      </c>
      <c r="AA30" s="86">
        <f>100*($E$15*$E$17+($E$16*(Z30/100))/(1-$E$19))</f>
        <v>24.049837636976832</v>
      </c>
      <c r="AB30" s="87">
        <f>AA30/U30</f>
        <v>9.0716773822703448E-2</v>
      </c>
      <c r="AC30" s="85">
        <f>$E$6/(1-AB30)</f>
        <v>4224196.9069683878</v>
      </c>
      <c r="AD30" s="88" t="str">
        <f>IF(OR(OR(AC30=AC24,AC30=(AC24+1)),AC30=(AC24-1)),"yes","not yet")</f>
        <v>not yet</v>
      </c>
      <c r="AE30" s="86">
        <f>100*(1-AB30)</f>
        <v>90.928322617729648</v>
      </c>
      <c r="AH30" s="88">
        <v>4</v>
      </c>
      <c r="AI30" s="86">
        <f>U6</f>
        <v>301.32349938202077</v>
      </c>
      <c r="AJ30" s="86">
        <f>U12</f>
        <v>263.15299057419418</v>
      </c>
      <c r="AK30" s="86">
        <f>U18</f>
        <v>265.22690718746935</v>
      </c>
      <c r="AL30" s="86">
        <f>U24</f>
        <v>265.10151400790392</v>
      </c>
      <c r="AM30" s="86">
        <f>U30</f>
        <v>265.10904900542158</v>
      </c>
      <c r="AN30" s="86">
        <f>U36</f>
        <v>265.10859605213238</v>
      </c>
      <c r="AO30" s="86">
        <f>U42</f>
        <v>265.10860189075231</v>
      </c>
      <c r="AP30" s="86">
        <f>U48</f>
        <v>265.10860189075231</v>
      </c>
      <c r="AQ30" s="86">
        <f>U54</f>
        <v>265.10860189075231</v>
      </c>
    </row>
    <row r="31" spans="2:43" x14ac:dyDescent="0.25">
      <c r="E31" s="85"/>
      <c r="F31" s="104" t="s">
        <v>377</v>
      </c>
      <c r="H31" s="105">
        <v>90418</v>
      </c>
      <c r="I31" s="81">
        <v>4.7099999999999998E-3</v>
      </c>
      <c r="J31" s="105">
        <f>+H31*I31</f>
        <v>425.86877999999996</v>
      </c>
      <c r="Z31" s="86"/>
    </row>
    <row r="32" spans="2:43" x14ac:dyDescent="0.25">
      <c r="H32" s="93">
        <f>+H30+H31</f>
        <v>3893333.622054155</v>
      </c>
      <c r="I32" s="81">
        <f>+J32/H32</f>
        <v>1.7691355702682886E-2</v>
      </c>
      <c r="J32" s="93">
        <f>+J30+J31</f>
        <v>68878.349976974787</v>
      </c>
      <c r="U32" s="80" t="s">
        <v>378</v>
      </c>
      <c r="V32" s="82" t="s">
        <v>312</v>
      </c>
      <c r="W32" s="82" t="s">
        <v>321</v>
      </c>
      <c r="X32" s="82" t="s">
        <v>322</v>
      </c>
      <c r="Z32" s="86"/>
      <c r="AI32" s="80" t="s">
        <v>374</v>
      </c>
    </row>
    <row r="33" spans="4:43" x14ac:dyDescent="0.25">
      <c r="H33" s="93"/>
      <c r="U33" s="86">
        <f>100*(+AC27/$E$7)</f>
        <v>266.07733001544358</v>
      </c>
      <c r="V33" s="94">
        <f>EXP(5.7226-(0.68367*LN(+U33)))</f>
        <v>6.7202970322395581</v>
      </c>
      <c r="W33" s="87">
        <f>(+V33*U33)/100</f>
        <v>17.881186912490108</v>
      </c>
      <c r="X33" s="86">
        <f>100*((((W33/100)-((W33/100)-0.03574)*$E$19)-0.03574-0.00619)/0.344)</f>
        <v>25.650416750707773</v>
      </c>
      <c r="Y33" s="88">
        <v>0</v>
      </c>
      <c r="Z33" s="86">
        <f>X33+Y33</f>
        <v>25.650416750707773</v>
      </c>
      <c r="AA33" s="86">
        <f>100*($E$15*$E$17+($E$16*(Z33/100))/(1-$E$19))</f>
        <v>25.018560682461612</v>
      </c>
      <c r="AB33" s="87">
        <f>AA33/U33</f>
        <v>9.402740429261483E-2</v>
      </c>
      <c r="AC33" s="85">
        <f>ROUND($E$6/(1-AB33),0)</f>
        <v>4239633</v>
      </c>
      <c r="AD33" s="88" t="str">
        <f>IF(OR(OR(AC33=AC27,AC33=(AC27+1)),AC33=(AC19-1)),"yes","not yet")</f>
        <v>not yet</v>
      </c>
      <c r="AE33" s="86">
        <f>100*(1-AB33)</f>
        <v>90.597259570738515</v>
      </c>
      <c r="AI33" s="86">
        <f>HLOOKUP($AI$32,$AI$26:$AQ$30,$E$10+1)</f>
        <v>265.3067964741893</v>
      </c>
    </row>
    <row r="34" spans="4:43" x14ac:dyDescent="0.25">
      <c r="H34" s="93"/>
      <c r="U34" s="86">
        <f>100*(+AC28/$E$7)</f>
        <v>265.61674934123187</v>
      </c>
      <c r="V34" s="94">
        <f>EXP(5.70827-(0.68367*LN(+U34)))</f>
        <v>6.6325332161031989</v>
      </c>
      <c r="W34" s="87">
        <f>(+V34*U34)/100</f>
        <v>17.617119127590779</v>
      </c>
      <c r="X34" s="86">
        <f>100*((((W34/100)-((W34/100)-0.03574)*$E$19)-0.03574-0.00619)/0.344)</f>
        <v>25.143775070377668</v>
      </c>
      <c r="Y34" s="88">
        <v>0</v>
      </c>
      <c r="Z34" s="86">
        <f>X34+Y34</f>
        <v>25.143775070377668</v>
      </c>
      <c r="AA34" s="86">
        <f>100*($E$15*$E$17+($E$16*(Z34/100))/(1-$E$19))</f>
        <v>24.557977336706969</v>
      </c>
      <c r="AB34" s="87">
        <f>AA34/U34</f>
        <v>9.2456433555543172E-2</v>
      </c>
      <c r="AC34" s="85">
        <f>ROUND($E$6/(1-AB34),0)</f>
        <v>4232294</v>
      </c>
      <c r="AD34" s="88" t="str">
        <f>IF(OR(OR(AC34=AC28,AC34=(AC28+1)),AC34=(AC28-1)),"yes","not yet")</f>
        <v>not yet</v>
      </c>
      <c r="AE34" s="86">
        <f>100*(1-AB34)</f>
        <v>90.754356644445693</v>
      </c>
    </row>
    <row r="35" spans="4:43" x14ac:dyDescent="0.25">
      <c r="U35" s="86">
        <f>100*(+AC29/$E$7)</f>
        <v>265.30676702889906</v>
      </c>
      <c r="V35" s="94">
        <f>EXP(5.6985-(0.68367*LN(U35)))</f>
        <v>6.5732944382662808</v>
      </c>
      <c r="W35" s="87">
        <f>(+V35*U35)/100</f>
        <v>17.439394961454699</v>
      </c>
      <c r="X35" s="86">
        <f>100*((((W35/100)-((W35/100)-0.03574)*$E$19)-0.03574-0.00619)/0.344)</f>
        <v>24.80279265860495</v>
      </c>
      <c r="Y35" s="88">
        <v>0</v>
      </c>
      <c r="Z35" s="86">
        <f>X35+Y35</f>
        <v>24.80279265860495</v>
      </c>
      <c r="AA35" s="86">
        <f>100*($E$15*$E$17+($E$16*(Z35/100))/(1-$E$19))</f>
        <v>24.247993326004501</v>
      </c>
      <c r="AB35" s="87">
        <f>AA35/U35</f>
        <v>9.1396060483309269E-2</v>
      </c>
      <c r="AC35" s="85">
        <f>ROUND($E$6/(1-AB35),0)</f>
        <v>4227355</v>
      </c>
      <c r="AD35" s="88" t="str">
        <f>IF(OR(OR(AC35=AC29,AC35=(AC29+1)),AC35=(AC29-1)),"yes","not yet")</f>
        <v>not yet</v>
      </c>
      <c r="AE35" s="86">
        <f>100*(1-AB35)</f>
        <v>90.860393951669067</v>
      </c>
      <c r="AI35" s="88" t="str">
        <f>HLOOKUP(1,$AI$11:$AQ$15,$E$10+1)</f>
        <v>not yet</v>
      </c>
      <c r="AJ35" s="88" t="str">
        <f>HLOOKUP(2,$AI$11:$AQ$15,$E$10+1)</f>
        <v>not yet</v>
      </c>
      <c r="AK35" s="88" t="str">
        <f>HLOOKUP(3,$AI$11:$AQ$15,$E$10+1)</f>
        <v>not yet</v>
      </c>
      <c r="AL35" s="88" t="str">
        <f>HLOOKUP(4,$AI$11:$AQ$15,$E$10+1)</f>
        <v>not yet</v>
      </c>
      <c r="AM35" s="88" t="str">
        <f>HLOOKUP(5,$AI$11:$AQ$15,$E$10+1)</f>
        <v>not yet</v>
      </c>
      <c r="AN35" s="88" t="str">
        <f>HLOOKUP(6,$AI$11:$AQ$15,$E$10+1)</f>
        <v>not yet</v>
      </c>
      <c r="AO35" s="88" t="str">
        <f>HLOOKUP(7,$AI$11:$AQ$15,$E$10+1)</f>
        <v>yes</v>
      </c>
      <c r="AP35" s="88" t="str">
        <f>HLOOKUP(8,$AI$11:$AQ$15,$E$10+1)</f>
        <v>yes</v>
      </c>
      <c r="AQ35" s="88" t="str">
        <f>HLOOKUP(9,$AI$11:$AQ$15,$E$10+1)</f>
        <v>yes</v>
      </c>
    </row>
    <row r="36" spans="4:43" x14ac:dyDescent="0.25">
      <c r="U36" s="86">
        <f>100*(+AC30/$E$7)</f>
        <v>265.10859605213238</v>
      </c>
      <c r="V36" s="94">
        <f>EXP(5.6922-(0.68367*LN(U36)))</f>
        <v>6.5353506426159704</v>
      </c>
      <c r="W36" s="87">
        <f>(+V36*U36)/100</f>
        <v>17.325776335723209</v>
      </c>
      <c r="X36" s="86">
        <f>100*((((W36/100)-((W36/100)-0.03574)*$E$19)-0.03574-0.00619)/0.344)</f>
        <v>24.58480343481779</v>
      </c>
      <c r="Y36" s="88">
        <v>0</v>
      </c>
      <c r="Z36" s="86">
        <f>X36+Y36</f>
        <v>24.58480343481779</v>
      </c>
      <c r="AA36" s="86">
        <f>100*($E$15*$E$17+($E$16*(Z36/100))/(1-$E$19))</f>
        <v>24.049821304379815</v>
      </c>
      <c r="AB36" s="87">
        <f>AA36/U36</f>
        <v>9.0716867210335686E-2</v>
      </c>
      <c r="AC36" s="85">
        <f>ROUND($E$6/(1-AB36),0)</f>
        <v>4224197</v>
      </c>
      <c r="AD36" s="88" t="str">
        <f>IF(OR(OR(AC36=AC30,AC36=(AC30+1)),AC36=(AC30-1)),"yes","not yet")</f>
        <v>not yet</v>
      </c>
      <c r="AE36" s="86">
        <f>100*(1-AB36)</f>
        <v>90.928313278966428</v>
      </c>
      <c r="AH36" s="88">
        <v>1</v>
      </c>
      <c r="AI36" s="85">
        <f>AC3</f>
        <v>4207844.0472352514</v>
      </c>
      <c r="AJ36" s="85">
        <f>AC9</f>
        <v>4241643.9694511741</v>
      </c>
      <c r="AK36" s="85">
        <f>AC15</f>
        <v>4239506.6997385472</v>
      </c>
      <c r="AL36" s="85">
        <f>AC21</f>
        <v>4239640.9971855897</v>
      </c>
      <c r="AM36" s="85">
        <f>AC27</f>
        <v>4239632.5551232658</v>
      </c>
      <c r="AN36" s="85">
        <f>AC33</f>
        <v>4239633</v>
      </c>
      <c r="AO36" s="85">
        <f>AC39</f>
        <v>4239633</v>
      </c>
      <c r="AP36" s="85">
        <f>AC45</f>
        <v>4239633</v>
      </c>
      <c r="AQ36" s="85">
        <f>AC51</f>
        <v>4239633</v>
      </c>
    </row>
    <row r="37" spans="4:43" x14ac:dyDescent="0.25">
      <c r="Z37" s="86"/>
      <c r="AH37" s="88">
        <v>2</v>
      </c>
      <c r="AI37" s="85">
        <f>AC4</f>
        <v>4200794.9761356218</v>
      </c>
      <c r="AJ37" s="85">
        <f>AC10</f>
        <v>4234245.2384131644</v>
      </c>
      <c r="AK37" s="85">
        <f>AC16</f>
        <v>4232174.1463017836</v>
      </c>
      <c r="AL37" s="85">
        <f>AC22</f>
        <v>4232301.58244472</v>
      </c>
      <c r="AM37" s="85">
        <f>AC28</f>
        <v>4232293.7381690545</v>
      </c>
      <c r="AN37" s="85">
        <f>AC34</f>
        <v>4232294</v>
      </c>
      <c r="AO37" s="85">
        <f>AC40</f>
        <v>4232294</v>
      </c>
      <c r="AP37" s="85">
        <f>AC46</f>
        <v>4232294</v>
      </c>
      <c r="AQ37" s="85">
        <f>AC52</f>
        <v>4232294</v>
      </c>
    </row>
    <row r="38" spans="4:43" x14ac:dyDescent="0.25">
      <c r="U38" s="80" t="s">
        <v>379</v>
      </c>
      <c r="V38" s="82" t="s">
        <v>312</v>
      </c>
      <c r="W38" s="82" t="s">
        <v>321</v>
      </c>
      <c r="X38" s="82" t="s">
        <v>322</v>
      </c>
      <c r="Z38" s="86"/>
      <c r="AH38" s="88">
        <v>3</v>
      </c>
      <c r="AI38" s="85">
        <f>AC5</f>
        <v>4196059.8988610031</v>
      </c>
      <c r="AJ38" s="85">
        <f>AC11</f>
        <v>4229265.5817532241</v>
      </c>
      <c r="AK38" s="85">
        <f>AC17</f>
        <v>4227239.0759135839</v>
      </c>
      <c r="AL38" s="85">
        <f>AC23</f>
        <v>4227361.9885925436</v>
      </c>
      <c r="AM38" s="85">
        <f>AC29</f>
        <v>4227354.5308235725</v>
      </c>
      <c r="AN38" s="85">
        <f>AC35</f>
        <v>4227355</v>
      </c>
      <c r="AO38" s="85">
        <f>AC41</f>
        <v>4227355</v>
      </c>
      <c r="AP38" s="85">
        <f>AC47</f>
        <v>4227355</v>
      </c>
      <c r="AQ38" s="85">
        <f>AC53</f>
        <v>4227355</v>
      </c>
    </row>
    <row r="39" spans="4:43" x14ac:dyDescent="0.25">
      <c r="U39" s="86">
        <f>100*(+AC33/$E$7)</f>
        <v>266.07735793569657</v>
      </c>
      <c r="V39" s="94">
        <f>EXP(5.7226-(0.68367*LN(+U39)))</f>
        <v>6.7202965501292349</v>
      </c>
      <c r="W39" s="87">
        <f>(+V39*U39)/100</f>
        <v>17.881187506027633</v>
      </c>
      <c r="X39" s="86">
        <f>100*((((W39/100)-((W39/100)-0.03574)*$E$19)-0.03574-0.00619)/0.344)</f>
        <v>25.650417889471626</v>
      </c>
      <c r="Y39" s="88">
        <v>0</v>
      </c>
      <c r="Z39" s="86">
        <f>X39+Y39</f>
        <v>25.650417889471626</v>
      </c>
      <c r="AA39" s="86">
        <f>100*($E$15*$E$17+($E$16*(Z39/100))/(1-$E$19))</f>
        <v>25.018561717701481</v>
      </c>
      <c r="AB39" s="87">
        <f>AA39/U39</f>
        <v>9.4027398316799904E-2</v>
      </c>
      <c r="AC39" s="85">
        <f>ROUND($E$6/(1-AB39),0)</f>
        <v>4239633</v>
      </c>
      <c r="AD39" s="88" t="str">
        <f>IF(OR(OR(AC39=AC33,AC39=(AC33+1)),AC39=(AC25-1)),"yes","not yet")</f>
        <v>yes</v>
      </c>
      <c r="AE39" s="86">
        <f>100*(1-AB39)</f>
        <v>90.59726016832002</v>
      </c>
      <c r="AH39" s="88">
        <v>4</v>
      </c>
      <c r="AI39" s="85">
        <f>AC6</f>
        <v>4193036.6098894784</v>
      </c>
      <c r="AJ39" s="85">
        <f>AC12</f>
        <v>4226082.0572026409</v>
      </c>
      <c r="AK39" s="85">
        <f>AC18</f>
        <v>4224084.0628366983</v>
      </c>
      <c r="AL39" s="85">
        <f>AC24</f>
        <v>4224204.1242518397</v>
      </c>
      <c r="AM39" s="85">
        <f>AC30</f>
        <v>4224196.9069683878</v>
      </c>
      <c r="AN39" s="85">
        <f>AC36</f>
        <v>4224197</v>
      </c>
      <c r="AO39" s="85">
        <f>AC42</f>
        <v>4224197</v>
      </c>
      <c r="AP39" s="85">
        <f>AC48</f>
        <v>4224197</v>
      </c>
      <c r="AQ39" s="85">
        <f>AC54</f>
        <v>4224197</v>
      </c>
    </row>
    <row r="40" spans="4:43" x14ac:dyDescent="0.25">
      <c r="U40" s="86">
        <f>100*(+AC34/$E$7)</f>
        <v>265.61676577361794</v>
      </c>
      <c r="V40" s="94">
        <f>EXP(5.70827-(0.68367*LN(+U40)))</f>
        <v>6.6325329355785012</v>
      </c>
      <c r="W40" s="87">
        <f>(+V40*U40)/100</f>
        <v>17.617119472353615</v>
      </c>
      <c r="X40" s="86">
        <f>100*((((W40/100)-((W40/100)-0.03574)*$E$19)-0.03574-0.00619)/0.344)</f>
        <v>25.143775731841238</v>
      </c>
      <c r="Y40" s="88">
        <v>0</v>
      </c>
      <c r="Z40" s="86">
        <f>X40+Y40</f>
        <v>25.143775731841238</v>
      </c>
      <c r="AA40" s="86">
        <f>100*($E$15*$E$17+($E$16*(Z40/100))/(1-$E$19))</f>
        <v>24.557977938037489</v>
      </c>
      <c r="AB40" s="87">
        <f>AA40/U40</f>
        <v>9.2456430099626938E-2</v>
      </c>
      <c r="AC40" s="85">
        <f>ROUND($E$6/(1-AB40),0)</f>
        <v>4232294</v>
      </c>
      <c r="AD40" s="88" t="str">
        <f>IF(OR(OR(AC40=AC34,AC40=(AC34+1)),AC40=(AC34-1)),"yes","not yet")</f>
        <v>yes</v>
      </c>
      <c r="AE40" s="86">
        <f>100*(1-AB40)</f>
        <v>90.754356990037309</v>
      </c>
    </row>
    <row r="41" spans="4:43" x14ac:dyDescent="0.25">
      <c r="U41" s="86">
        <f>100*(+AC35/$E$7)</f>
        <v>265.3067964741893</v>
      </c>
      <c r="V41" s="94">
        <f>EXP(5.6985-(0.68367*LN(U41)))</f>
        <v>6.5732939395000072</v>
      </c>
      <c r="W41" s="87">
        <f>(+V41*U41)/100</f>
        <v>17.439395573719501</v>
      </c>
      <c r="X41" s="86">
        <f>100*((((W41/100)-((W41/100)-0.03574)*$E$19)-0.03574-0.00619)/0.344)</f>
        <v>24.802793833299045</v>
      </c>
      <c r="Y41" s="88">
        <v>0</v>
      </c>
      <c r="Z41" s="86">
        <f>X41+Y41</f>
        <v>24.802793833299045</v>
      </c>
      <c r="AA41" s="86">
        <f>100*($E$15*$E$17+($E$16*(Z41/100))/(1-$E$19))</f>
        <v>24.247994393908222</v>
      </c>
      <c r="AB41" s="87">
        <f>AA41/U41</f>
        <v>9.1396054364808618E-2</v>
      </c>
      <c r="AC41" s="85">
        <f>ROUND($E$6/(1-AB41),0)</f>
        <v>4227355</v>
      </c>
      <c r="AD41" s="88" t="str">
        <f>IF(OR(OR(AC41=AC35,AC41=(AC35+1)),AC41=(AC35-1)),"yes","not yet")</f>
        <v>yes</v>
      </c>
      <c r="AE41" s="86">
        <f>100*(1-AB41)</f>
        <v>90.860394563519137</v>
      </c>
      <c r="AI41" s="80" t="s">
        <v>374</v>
      </c>
    </row>
    <row r="42" spans="4:43" x14ac:dyDescent="0.25">
      <c r="U42" s="86">
        <f>100*(+AC36/$E$7)</f>
        <v>265.10860189075231</v>
      </c>
      <c r="V42" s="94">
        <f>EXP(5.6922-(0.68367*LN(U42)))</f>
        <v>6.5353505442144497</v>
      </c>
      <c r="W42" s="87">
        <f>(+V42*U42)/100</f>
        <v>17.325776456426599</v>
      </c>
      <c r="X42" s="86">
        <f>100*((((W42/100)-((W42/100)-0.03574)*$E$19)-0.03574-0.00619)/0.344)</f>
        <v>24.584803666399871</v>
      </c>
      <c r="Y42" s="88">
        <v>0</v>
      </c>
      <c r="Z42" s="86">
        <f>X42+Y42</f>
        <v>24.584803666399871</v>
      </c>
      <c r="AA42" s="86">
        <f>100*($E$15*$E$17+($E$16*(Z42/100))/(1-$E$19))</f>
        <v>24.049821514908977</v>
      </c>
      <c r="AB42" s="87">
        <f>AA42/U42</f>
        <v>9.0716866006556762E-2</v>
      </c>
      <c r="AC42" s="85">
        <f>ROUND($E$6/(1-AB42),0)</f>
        <v>4224197</v>
      </c>
      <c r="AD42" s="88" t="str">
        <f>IF(OR(OR(AC42=AC36,AC42=(AC36+1)),AC42=(AC36-1)),"yes","not yet")</f>
        <v>yes</v>
      </c>
      <c r="AE42" s="86">
        <f>100*(1-AB42)</f>
        <v>90.928313399344333</v>
      </c>
      <c r="AI42" s="85">
        <f>HLOOKUP($AI$32,$AI$35:$AQ$39,$E$10+1)</f>
        <v>4227355</v>
      </c>
    </row>
    <row r="43" spans="4:43" x14ac:dyDescent="0.25">
      <c r="Z43" s="86"/>
    </row>
    <row r="44" spans="4:43" x14ac:dyDescent="0.25">
      <c r="D44" s="85"/>
      <c r="E44" s="85"/>
      <c r="F44" s="85"/>
      <c r="U44" s="80" t="s">
        <v>380</v>
      </c>
      <c r="V44" s="82" t="s">
        <v>312</v>
      </c>
      <c r="W44" s="82" t="s">
        <v>321</v>
      </c>
      <c r="X44" s="82" t="s">
        <v>322</v>
      </c>
      <c r="Z44" s="86"/>
    </row>
    <row r="45" spans="4:43" x14ac:dyDescent="0.25">
      <c r="D45" s="85"/>
      <c r="E45" s="85"/>
      <c r="F45" s="85"/>
      <c r="U45" s="86">
        <f>100*(+AC39/$E$7)</f>
        <v>266.07735793569657</v>
      </c>
      <c r="V45" s="94">
        <f>EXP(5.7226-(0.68367*LN(+U45)))</f>
        <v>6.7202965501292349</v>
      </c>
      <c r="W45" s="87">
        <f>(+V45*U45)/100</f>
        <v>17.881187506027633</v>
      </c>
      <c r="X45" s="86">
        <f>100*((((W45/100)-((W45/100)-0.03574)*$E$19)-0.03574-0.00619)/0.344)</f>
        <v>25.650417889471626</v>
      </c>
      <c r="Y45" s="88">
        <v>0</v>
      </c>
      <c r="Z45" s="86">
        <f>X45+Y45</f>
        <v>25.650417889471626</v>
      </c>
      <c r="AA45" s="86">
        <f>100*($E$15*$E$17+($E$16*(Z45/100))/(1-$E$19))</f>
        <v>25.018561717701481</v>
      </c>
      <c r="AB45" s="87">
        <f>AA45/U45</f>
        <v>9.4027398316799904E-2</v>
      </c>
      <c r="AC45" s="85">
        <f>ROUND($E$6/(1-AB45),0)</f>
        <v>4239633</v>
      </c>
      <c r="AD45" s="88" t="str">
        <f>IF(OR(OR(AC45=AC39,AC45=(AC39+1)),AC45=(AC31-1)),"yes","not yet")</f>
        <v>yes</v>
      </c>
      <c r="AE45" s="86">
        <f>100*(1-AB45)</f>
        <v>90.59726016832002</v>
      </c>
    </row>
    <row r="46" spans="4:43" x14ac:dyDescent="0.25">
      <c r="U46" s="86">
        <f>100*(+AC40/$E$7)</f>
        <v>265.61676577361794</v>
      </c>
      <c r="V46" s="94">
        <f>EXP(5.70827-(0.68367*LN(+U46)))</f>
        <v>6.6325329355785012</v>
      </c>
      <c r="W46" s="87">
        <f>(+V46*U46)/100</f>
        <v>17.617119472353615</v>
      </c>
      <c r="X46" s="86">
        <f>100*((((W46/100)-((W46/100)-0.03574)*$E$19)-0.03574-0.00619)/0.344)</f>
        <v>25.143775731841238</v>
      </c>
      <c r="Y46" s="88">
        <v>0</v>
      </c>
      <c r="Z46" s="86">
        <f>X46+Y46</f>
        <v>25.143775731841238</v>
      </c>
      <c r="AA46" s="86">
        <f>100*($E$15*$E$17+($E$16*(Z46/100))/(1-$E$19))</f>
        <v>24.557977938037489</v>
      </c>
      <c r="AB46" s="87">
        <f>AA46/U46</f>
        <v>9.2456430099626938E-2</v>
      </c>
      <c r="AC46" s="85">
        <f>ROUND($E$6/(1-AB46),0)</f>
        <v>4232294</v>
      </c>
      <c r="AD46" s="88" t="str">
        <f>IF(OR(OR(AC46=AC40,AC46=(AC40+1)),AC46=(AC40-1)),"yes","not yet")</f>
        <v>yes</v>
      </c>
      <c r="AE46" s="86">
        <f>100*(1-AB46)</f>
        <v>90.754356990037309</v>
      </c>
    </row>
    <row r="47" spans="4:43" x14ac:dyDescent="0.25">
      <c r="U47" s="86">
        <f>100*(+AC41/$E$7)</f>
        <v>265.3067964741893</v>
      </c>
      <c r="V47" s="94">
        <f>EXP(5.6985-(0.68367*LN(U47)))</f>
        <v>6.5732939395000072</v>
      </c>
      <c r="W47" s="87">
        <f>(+V47*U47)/100</f>
        <v>17.439395573719501</v>
      </c>
      <c r="X47" s="86">
        <f>100*((((W47/100)-((W47/100)-0.03574)*$E$19)-0.03574-0.00619)/0.344)</f>
        <v>24.802793833299045</v>
      </c>
      <c r="Y47" s="88">
        <v>0</v>
      </c>
      <c r="Z47" s="86">
        <f>X47+Y47</f>
        <v>24.802793833299045</v>
      </c>
      <c r="AA47" s="86">
        <f>100*($E$15*$E$17+($E$16*(Z47/100))/(1-$E$19))</f>
        <v>24.247994393908222</v>
      </c>
      <c r="AB47" s="87">
        <f>AA47/U47</f>
        <v>9.1396054364808618E-2</v>
      </c>
      <c r="AC47" s="85">
        <f>ROUND($E$6/(1-AB47),0)</f>
        <v>4227355</v>
      </c>
      <c r="AD47" s="88" t="str">
        <f>IF(OR(OR(AC47=AC41,AC47=(AC41+1)),AC47=(AC41-1)),"yes","not yet")</f>
        <v>yes</v>
      </c>
      <c r="AE47" s="86">
        <f>100*(1-AB47)</f>
        <v>90.860394563519137</v>
      </c>
    </row>
    <row r="48" spans="4:43" x14ac:dyDescent="0.25">
      <c r="U48" s="86">
        <f>100*(+AC42/$E$7)</f>
        <v>265.10860189075231</v>
      </c>
      <c r="V48" s="94">
        <f>EXP(5.6922-(0.68367*LN(U48)))</f>
        <v>6.5353505442144497</v>
      </c>
      <c r="W48" s="87">
        <f>(+V48*U48)/100</f>
        <v>17.325776456426599</v>
      </c>
      <c r="X48" s="86">
        <f>100*((((W48/100)-((W48/100)-0.03574)*$E$19)-0.03574-0.00619)/0.344)</f>
        <v>24.584803666399871</v>
      </c>
      <c r="Y48" s="88">
        <v>0</v>
      </c>
      <c r="Z48" s="86">
        <f>X48+Y48</f>
        <v>24.584803666399871</v>
      </c>
      <c r="AA48" s="86">
        <f>100*($E$15*$E$17+($E$16*(Z48/100))/(1-$E$19))</f>
        <v>24.049821514908977</v>
      </c>
      <c r="AB48" s="87">
        <f>AA48/U48</f>
        <v>9.0716866006556762E-2</v>
      </c>
      <c r="AC48" s="85">
        <f>ROUND($E$6/(1-AB48),0)</f>
        <v>4224197</v>
      </c>
      <c r="AD48" s="88" t="str">
        <f>IF(OR(OR(AC48=AC42,AC48=(AC42+1)),AC48=(AC42-1)),"yes","not yet")</f>
        <v>yes</v>
      </c>
      <c r="AE48" s="86">
        <f>100*(1-AB48)</f>
        <v>90.928313399344333</v>
      </c>
    </row>
    <row r="49" spans="21:31" x14ac:dyDescent="0.25">
      <c r="Z49" s="86"/>
    </row>
    <row r="50" spans="21:31" x14ac:dyDescent="0.25">
      <c r="U50" s="80" t="s">
        <v>381</v>
      </c>
      <c r="V50" s="82" t="s">
        <v>312</v>
      </c>
      <c r="W50" s="82" t="s">
        <v>321</v>
      </c>
      <c r="X50" s="82" t="s">
        <v>322</v>
      </c>
      <c r="Z50" s="86"/>
    </row>
    <row r="51" spans="21:31" x14ac:dyDescent="0.25">
      <c r="U51" s="86">
        <f>100*(+AC45/$E$7)</f>
        <v>266.07735793569657</v>
      </c>
      <c r="V51" s="94">
        <f>EXP(5.7226-(0.68367*LN(+U51)))</f>
        <v>6.7202965501292349</v>
      </c>
      <c r="W51" s="87">
        <f>(+V51*U51)/100</f>
        <v>17.881187506027633</v>
      </c>
      <c r="X51" s="86">
        <f>100*((((W51/100)-((W51/100)-0.03574)*$E$19)-0.03574-0.00619)/0.344)</f>
        <v>25.650417889471626</v>
      </c>
      <c r="Y51" s="88">
        <v>0</v>
      </c>
      <c r="Z51" s="86">
        <f>X51+Y51</f>
        <v>25.650417889471626</v>
      </c>
      <c r="AA51" s="86">
        <f>100*($E$15*$E$17+($E$16*(Z51/100))/(1-$E$19))</f>
        <v>25.018561717701481</v>
      </c>
      <c r="AB51" s="87">
        <f>AA51/U51</f>
        <v>9.4027398316799904E-2</v>
      </c>
      <c r="AC51" s="85">
        <f>ROUND($E$6/(1-AB51),0)</f>
        <v>4239633</v>
      </c>
      <c r="AD51" s="88" t="str">
        <f>IF(OR(OR(AC51=AC45,AC51=(AC45+1)),AC51=(AC37-1)),"yes","not yet")</f>
        <v>yes</v>
      </c>
      <c r="AE51" s="86">
        <f>100*(1-AB51)</f>
        <v>90.59726016832002</v>
      </c>
    </row>
    <row r="52" spans="21:31" x14ac:dyDescent="0.25">
      <c r="U52" s="86">
        <f>100*(+AC46/$E$7)</f>
        <v>265.61676577361794</v>
      </c>
      <c r="V52" s="94">
        <f>EXP(5.70827-(0.68367*LN(+U52)))</f>
        <v>6.6325329355785012</v>
      </c>
      <c r="W52" s="87">
        <f>(+V52*U52)/100</f>
        <v>17.617119472353615</v>
      </c>
      <c r="X52" s="86">
        <f>100*((((W52/100)-((W52/100)-0.03574)*$E$19)-0.03574-0.00619)/0.344)</f>
        <v>25.143775731841238</v>
      </c>
      <c r="Y52" s="88">
        <v>0</v>
      </c>
      <c r="Z52" s="86">
        <f>X52+Y52</f>
        <v>25.143775731841238</v>
      </c>
      <c r="AA52" s="86">
        <f>100*($E$15*$E$17+($E$16*(Z52/100))/(1-$E$19))</f>
        <v>24.557977938037489</v>
      </c>
      <c r="AB52" s="87">
        <f>AA52/U52</f>
        <v>9.2456430099626938E-2</v>
      </c>
      <c r="AC52" s="85">
        <f>ROUND($E$6/(1-AB52),0)</f>
        <v>4232294</v>
      </c>
      <c r="AD52" s="88" t="str">
        <f>IF(OR(OR(AC52=AC46,AC52=(AC46+1)),AC52=(AC46-1)),"yes","not yet")</f>
        <v>yes</v>
      </c>
      <c r="AE52" s="86">
        <f>100*(1-AB52)</f>
        <v>90.754356990037309</v>
      </c>
    </row>
    <row r="53" spans="21:31" x14ac:dyDescent="0.25">
      <c r="U53" s="86">
        <f>100*(+AC47/$E$7)</f>
        <v>265.3067964741893</v>
      </c>
      <c r="V53" s="94">
        <f>EXP(5.6985-(0.68367*LN(U53)))</f>
        <v>6.5732939395000072</v>
      </c>
      <c r="W53" s="87">
        <f>(+V53*U53)/100</f>
        <v>17.439395573719501</v>
      </c>
      <c r="X53" s="86">
        <f>100*((((W53/100)-((W53/100)-0.03574)*$E$19)-0.03574-0.00619)/0.344)</f>
        <v>24.802793833299045</v>
      </c>
      <c r="Y53" s="88">
        <v>0</v>
      </c>
      <c r="Z53" s="86">
        <f>X53+Y53</f>
        <v>24.802793833299045</v>
      </c>
      <c r="AA53" s="86">
        <f>100*($E$15*$E$17+($E$16*(Z53/100))/(1-$E$19))</f>
        <v>24.247994393908222</v>
      </c>
      <c r="AB53" s="87">
        <f>AA53/U53</f>
        <v>9.1396054364808618E-2</v>
      </c>
      <c r="AC53" s="85">
        <f>ROUND($E$6/(1-AB53),0)</f>
        <v>4227355</v>
      </c>
      <c r="AD53" s="88" t="str">
        <f>IF(OR(OR(AC53=AC47,AC53=(AC47+1)),AC53=(AC47-1)),"yes","not yet")</f>
        <v>yes</v>
      </c>
      <c r="AE53" s="86">
        <f>100*(1-AB53)</f>
        <v>90.860394563519137</v>
      </c>
    </row>
    <row r="54" spans="21:31" x14ac:dyDescent="0.25">
      <c r="U54" s="86">
        <f>100*(+AC48/$E$7)</f>
        <v>265.10860189075231</v>
      </c>
      <c r="V54" s="94">
        <f>EXP(5.6922-(0.68367*LN(U54)))</f>
        <v>6.5353505442144497</v>
      </c>
      <c r="W54" s="87">
        <f>(+V54*U54)/100</f>
        <v>17.325776456426599</v>
      </c>
      <c r="X54" s="86">
        <f>100*((((W54/100)-((W54/100)-0.03574)*$E$19)-0.03574-0.00619)/0.344)</f>
        <v>24.584803666399871</v>
      </c>
      <c r="Y54" s="88">
        <v>0</v>
      </c>
      <c r="Z54" s="86">
        <f>X54+Y54</f>
        <v>24.584803666399871</v>
      </c>
      <c r="AA54" s="86">
        <f>100*($E$15*$E$17+($E$16*(Z54/100))/(1-$E$19))</f>
        <v>24.049821514908977</v>
      </c>
      <c r="AB54" s="87">
        <f>AA54/U54</f>
        <v>9.0716866006556762E-2</v>
      </c>
      <c r="AC54" s="85">
        <f>ROUND($E$6/(1-AB54),0)</f>
        <v>4224197</v>
      </c>
      <c r="AD54" s="88" t="str">
        <f>IF(OR(OR(AC54=AC48,AC54=(AC48+1)),AC54=(AC48-1)),"yes","not yet")</f>
        <v>yes</v>
      </c>
      <c r="AE54" s="86">
        <f>100*(1-AB54)</f>
        <v>90.928313399344333</v>
      </c>
    </row>
    <row r="55" spans="21:31" x14ac:dyDescent="0.25">
      <c r="Z55" s="86"/>
    </row>
    <row r="57" spans="21:31" x14ac:dyDescent="0.25">
      <c r="U57" s="86"/>
      <c r="V57" s="94"/>
      <c r="W57" s="87"/>
      <c r="X57" s="86"/>
      <c r="AA57" s="86"/>
      <c r="AB57" s="87"/>
      <c r="AC57" s="85"/>
    </row>
    <row r="58" spans="21:31" x14ac:dyDescent="0.25">
      <c r="U58" s="86"/>
      <c r="V58" s="94"/>
      <c r="W58" s="87"/>
      <c r="X58" s="86"/>
      <c r="AA58" s="86"/>
      <c r="AB58" s="87"/>
      <c r="AC58" s="85"/>
    </row>
    <row r="59" spans="21:31" x14ac:dyDescent="0.25">
      <c r="U59" s="86"/>
      <c r="V59" s="94"/>
      <c r="W59" s="87"/>
      <c r="X59" s="86"/>
      <c r="AA59" s="86"/>
      <c r="AB59" s="87"/>
      <c r="AC59" s="85"/>
    </row>
    <row r="60" spans="21:31" x14ac:dyDescent="0.25">
      <c r="U60" s="86"/>
      <c r="V60" s="94"/>
      <c r="W60" s="87"/>
      <c r="X60" s="86"/>
      <c r="AA60" s="86"/>
      <c r="AB60" s="87"/>
      <c r="AC60" s="85"/>
    </row>
    <row r="63" spans="21:31" x14ac:dyDescent="0.25">
      <c r="U63" s="86"/>
      <c r="V63" s="94"/>
      <c r="W63" s="87"/>
      <c r="X63" s="86"/>
      <c r="AA63" s="86"/>
      <c r="AB63" s="87"/>
      <c r="AC63" s="85"/>
    </row>
    <row r="64" spans="21:31" x14ac:dyDescent="0.25">
      <c r="U64" s="86"/>
      <c r="V64" s="94"/>
      <c r="W64" s="87"/>
      <c r="X64" s="86"/>
      <c r="AA64" s="86"/>
      <c r="AB64" s="87"/>
      <c r="AC64" s="85"/>
    </row>
    <row r="65" spans="21:29" x14ac:dyDescent="0.25">
      <c r="U65" s="86"/>
      <c r="V65" s="94"/>
      <c r="W65" s="87"/>
      <c r="X65" s="86"/>
      <c r="AA65" s="86"/>
      <c r="AB65" s="87"/>
      <c r="AC65" s="85"/>
    </row>
    <row r="66" spans="21:29" x14ac:dyDescent="0.25">
      <c r="U66" s="86"/>
      <c r="V66" s="94"/>
      <c r="W66" s="87"/>
      <c r="X66" s="86"/>
      <c r="AA66" s="86"/>
      <c r="AB66" s="87"/>
      <c r="AC66" s="85"/>
    </row>
    <row r="69" spans="21:29" x14ac:dyDescent="0.25">
      <c r="U69" s="86"/>
      <c r="V69" s="94"/>
      <c r="W69" s="87"/>
      <c r="X69" s="86"/>
      <c r="AA69" s="86"/>
      <c r="AB69" s="87"/>
      <c r="AC69" s="85"/>
    </row>
    <row r="70" spans="21:29" x14ac:dyDescent="0.25">
      <c r="U70" s="86"/>
      <c r="V70" s="94"/>
      <c r="W70" s="87"/>
      <c r="X70" s="86"/>
      <c r="AA70" s="86"/>
      <c r="AB70" s="87"/>
      <c r="AC70" s="85"/>
    </row>
    <row r="71" spans="21:29" x14ac:dyDescent="0.25">
      <c r="U71" s="86"/>
      <c r="V71" s="94"/>
      <c r="W71" s="87"/>
      <c r="X71" s="86"/>
      <c r="AA71" s="86"/>
      <c r="AB71" s="87"/>
      <c r="AC71" s="85"/>
    </row>
    <row r="72" spans="21:29" x14ac:dyDescent="0.25">
      <c r="U72" s="86"/>
      <c r="V72" s="94"/>
      <c r="W72" s="87"/>
      <c r="X72" s="86"/>
      <c r="AA72" s="86"/>
      <c r="AB72" s="87"/>
      <c r="AC72" s="85"/>
    </row>
    <row r="75" spans="21:29" x14ac:dyDescent="0.25">
      <c r="U75" s="86"/>
      <c r="V75" s="94"/>
      <c r="W75" s="87"/>
      <c r="X75" s="86"/>
      <c r="AA75" s="86"/>
      <c r="AB75" s="87"/>
      <c r="AC75" s="85"/>
    </row>
    <row r="76" spans="21:29" x14ac:dyDescent="0.25">
      <c r="U76" s="86"/>
      <c r="V76" s="94"/>
      <c r="W76" s="87"/>
      <c r="X76" s="86"/>
      <c r="AA76" s="86"/>
      <c r="AB76" s="87"/>
      <c r="AC76" s="85"/>
    </row>
    <row r="77" spans="21:29" x14ac:dyDescent="0.25">
      <c r="U77" s="86"/>
      <c r="V77" s="94"/>
      <c r="W77" s="87"/>
      <c r="X77" s="86"/>
      <c r="AA77" s="86"/>
      <c r="AB77" s="87"/>
      <c r="AC77" s="85"/>
    </row>
    <row r="78" spans="21:29" x14ac:dyDescent="0.25">
      <c r="U78" s="86"/>
      <c r="V78" s="94"/>
      <c r="W78" s="87"/>
      <c r="X78" s="86"/>
      <c r="AA78" s="86"/>
      <c r="AB78" s="87"/>
      <c r="AC78" s="85"/>
    </row>
    <row r="81" spans="21:29" x14ac:dyDescent="0.25">
      <c r="U81" s="86"/>
      <c r="V81" s="94"/>
      <c r="W81" s="87"/>
      <c r="X81" s="86"/>
      <c r="AA81" s="86"/>
      <c r="AB81" s="87"/>
      <c r="AC81" s="85"/>
    </row>
    <row r="82" spans="21:29" x14ac:dyDescent="0.25">
      <c r="U82" s="86"/>
      <c r="V82" s="94"/>
      <c r="W82" s="87"/>
      <c r="X82" s="86"/>
      <c r="AA82" s="86"/>
      <c r="AB82" s="87"/>
      <c r="AC82" s="85"/>
    </row>
    <row r="83" spans="21:29" x14ac:dyDescent="0.25">
      <c r="U83" s="86"/>
      <c r="V83" s="94"/>
      <c r="W83" s="87"/>
      <c r="X83" s="86"/>
      <c r="AA83" s="86"/>
      <c r="AB83" s="87"/>
      <c r="AC83" s="85"/>
    </row>
    <row r="84" spans="21:29" x14ac:dyDescent="0.25">
      <c r="U84" s="86"/>
      <c r="V84" s="94"/>
      <c r="W84" s="87"/>
      <c r="X84" s="86"/>
      <c r="AA84" s="86"/>
      <c r="AB84" s="87"/>
      <c r="AC84" s="85"/>
    </row>
    <row r="87" spans="21:29" x14ac:dyDescent="0.25">
      <c r="U87" s="86"/>
      <c r="V87" s="94"/>
      <c r="W87" s="87"/>
      <c r="X87" s="86"/>
      <c r="AA87" s="86"/>
      <c r="AB87" s="87"/>
      <c r="AC87" s="85"/>
    </row>
    <row r="88" spans="21:29" x14ac:dyDescent="0.25">
      <c r="U88" s="86"/>
      <c r="V88" s="94"/>
      <c r="W88" s="87"/>
      <c r="X88" s="86"/>
      <c r="AA88" s="86"/>
      <c r="AB88" s="87"/>
      <c r="AC88" s="85"/>
    </row>
    <row r="89" spans="21:29" x14ac:dyDescent="0.25">
      <c r="U89" s="86"/>
      <c r="V89" s="94"/>
      <c r="W89" s="87"/>
      <c r="X89" s="86"/>
      <c r="AA89" s="86"/>
      <c r="AB89" s="87"/>
      <c r="AC89" s="85"/>
    </row>
    <row r="90" spans="21:29" x14ac:dyDescent="0.25">
      <c r="U90" s="86"/>
      <c r="V90" s="94"/>
      <c r="W90" s="87"/>
      <c r="X90" s="86"/>
      <c r="AA90" s="86"/>
      <c r="AB90" s="87"/>
      <c r="AC90" s="85"/>
    </row>
  </sheetData>
  <printOptions horizontalCentered="1" gridLinesSet="0"/>
  <pageMargins left="0.5" right="0.5" top="0.5" bottom="0.5" header="0.5" footer="0.5"/>
  <pageSetup scale="76" orientation="portrait" verticalDpi="300" r:id="rId1"/>
  <headerFooter alignWithMargins="0">
    <oddFooter>&amp;L&amp;8&amp;Z&amp;F &amp;A . rml.&amp;D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18"/>
  <sheetViews>
    <sheetView zoomScale="80" zoomScaleNormal="80" workbookViewId="0">
      <pane xSplit="2" ySplit="11" topLeftCell="C178" activePane="bottomRight" state="frozen"/>
      <selection pane="topRight" activeCell="C1" sqref="C1"/>
      <selection pane="bottomLeft" activeCell="A12" sqref="A12"/>
      <selection pane="bottomRight" activeCell="AA218" sqref="AA218"/>
    </sheetView>
  </sheetViews>
  <sheetFormatPr defaultRowHeight="15" x14ac:dyDescent="0.25"/>
  <cols>
    <col min="1" max="1" width="11" style="109" customWidth="1"/>
    <col min="2" max="2" width="40.7109375" style="109" customWidth="1"/>
    <col min="3" max="3" width="12.42578125" style="109" bestFit="1" customWidth="1"/>
    <col min="4" max="4" width="5.7109375" style="110" bestFit="1" customWidth="1"/>
    <col min="5" max="5" width="9.42578125" style="109" bestFit="1" customWidth="1"/>
    <col min="6" max="6" width="4.42578125" style="109" customWidth="1"/>
    <col min="7" max="9" width="9.140625" style="109"/>
    <col min="10" max="10" width="11.42578125" style="109" hidden="1" customWidth="1"/>
    <col min="11" max="11" width="10.7109375" style="109" hidden="1" customWidth="1"/>
    <col min="12" max="12" width="13.28515625" style="112" hidden="1" customWidth="1"/>
    <col min="13" max="13" width="13.7109375" style="111" customWidth="1"/>
    <col min="14" max="14" width="11.42578125" style="109" hidden="1" customWidth="1"/>
    <col min="15" max="15" width="12.85546875" style="111" customWidth="1"/>
    <col min="16" max="16" width="12.7109375" style="109" customWidth="1"/>
    <col min="17" max="17" width="13.7109375" style="109" hidden="1" customWidth="1"/>
    <col min="18" max="18" width="11.42578125" style="109" hidden="1" customWidth="1"/>
    <col min="19" max="20" width="11.42578125" style="109" customWidth="1"/>
    <col min="21" max="21" width="14.5703125" style="109" customWidth="1"/>
    <col min="22" max="22" width="15.28515625" style="109" hidden="1" customWidth="1"/>
    <col min="23" max="23" width="14.85546875" style="109" hidden="1" customWidth="1"/>
    <col min="24" max="24" width="11.42578125" style="109" hidden="1" customWidth="1"/>
    <col min="25" max="25" width="13" style="109" hidden="1" customWidth="1"/>
    <col min="26" max="26" width="15" style="109" customWidth="1"/>
    <col min="27" max="27" width="14.7109375" style="109" customWidth="1"/>
    <col min="28" max="29" width="11.140625" style="109" bestFit="1" customWidth="1"/>
    <col min="30" max="30" width="9.140625" style="109" customWidth="1"/>
    <col min="31" max="31" width="7.85546875" style="110" bestFit="1" customWidth="1"/>
    <col min="32" max="257" width="9.140625" style="109"/>
    <col min="258" max="258" width="38" style="109" customWidth="1"/>
    <col min="259" max="259" width="11.42578125" style="109" bestFit="1" customWidth="1"/>
    <col min="260" max="260" width="4.28515625" style="109" bestFit="1" customWidth="1"/>
    <col min="261" max="261" width="9.42578125" style="109" bestFit="1" customWidth="1"/>
    <col min="262" max="262" width="11.42578125" style="109" customWidth="1"/>
    <col min="263" max="265" width="9.140625" style="109"/>
    <col min="266" max="267" width="11.42578125" style="109" customWidth="1"/>
    <col min="268" max="268" width="13.7109375" style="109" customWidth="1"/>
    <col min="269" max="269" width="11.42578125" style="109" customWidth="1"/>
    <col min="270" max="270" width="12.85546875" style="109" customWidth="1"/>
    <col min="271" max="271" width="9.140625" style="109"/>
    <col min="272" max="272" width="13.7109375" style="109" customWidth="1"/>
    <col min="273" max="276" width="11.42578125" style="109" customWidth="1"/>
    <col min="277" max="277" width="9.140625" style="109"/>
    <col min="278" max="278" width="15.28515625" style="109" customWidth="1"/>
    <col min="279" max="279" width="14.85546875" style="109" customWidth="1"/>
    <col min="280" max="280" width="11.42578125" style="109" customWidth="1"/>
    <col min="281" max="281" width="13" style="109" customWidth="1"/>
    <col min="282" max="282" width="15" style="109" customWidth="1"/>
    <col min="283" max="283" width="14.7109375" style="109" customWidth="1"/>
    <col min="284" max="513" width="9.140625" style="109"/>
    <col min="514" max="514" width="38" style="109" customWidth="1"/>
    <col min="515" max="515" width="11.42578125" style="109" bestFit="1" customWidth="1"/>
    <col min="516" max="516" width="4.28515625" style="109" bestFit="1" customWidth="1"/>
    <col min="517" max="517" width="9.42578125" style="109" bestFit="1" customWidth="1"/>
    <col min="518" max="518" width="11.42578125" style="109" customWidth="1"/>
    <col min="519" max="521" width="9.140625" style="109"/>
    <col min="522" max="523" width="11.42578125" style="109" customWidth="1"/>
    <col min="524" max="524" width="13.7109375" style="109" customWidth="1"/>
    <col min="525" max="525" width="11.42578125" style="109" customWidth="1"/>
    <col min="526" max="526" width="12.85546875" style="109" customWidth="1"/>
    <col min="527" max="527" width="9.140625" style="109"/>
    <col min="528" max="528" width="13.7109375" style="109" customWidth="1"/>
    <col min="529" max="532" width="11.42578125" style="109" customWidth="1"/>
    <col min="533" max="533" width="9.140625" style="109"/>
    <col min="534" max="534" width="15.28515625" style="109" customWidth="1"/>
    <col min="535" max="535" width="14.85546875" style="109" customWidth="1"/>
    <col min="536" max="536" width="11.42578125" style="109" customWidth="1"/>
    <col min="537" max="537" width="13" style="109" customWidth="1"/>
    <col min="538" max="538" width="15" style="109" customWidth="1"/>
    <col min="539" max="539" width="14.7109375" style="109" customWidth="1"/>
    <col min="540" max="769" width="9.140625" style="109"/>
    <col min="770" max="770" width="38" style="109" customWidth="1"/>
    <col min="771" max="771" width="11.42578125" style="109" bestFit="1" customWidth="1"/>
    <col min="772" max="772" width="4.28515625" style="109" bestFit="1" customWidth="1"/>
    <col min="773" max="773" width="9.42578125" style="109" bestFit="1" customWidth="1"/>
    <col min="774" max="774" width="11.42578125" style="109" customWidth="1"/>
    <col min="775" max="777" width="9.140625" style="109"/>
    <col min="778" max="779" width="11.42578125" style="109" customWidth="1"/>
    <col min="780" max="780" width="13.7109375" style="109" customWidth="1"/>
    <col min="781" max="781" width="11.42578125" style="109" customWidth="1"/>
    <col min="782" max="782" width="12.85546875" style="109" customWidth="1"/>
    <col min="783" max="783" width="9.140625" style="109"/>
    <col min="784" max="784" width="13.7109375" style="109" customWidth="1"/>
    <col min="785" max="788" width="11.42578125" style="109" customWidth="1"/>
    <col min="789" max="789" width="9.140625" style="109"/>
    <col min="790" max="790" width="15.28515625" style="109" customWidth="1"/>
    <col min="791" max="791" width="14.85546875" style="109" customWidth="1"/>
    <col min="792" max="792" width="11.42578125" style="109" customWidth="1"/>
    <col min="793" max="793" width="13" style="109" customWidth="1"/>
    <col min="794" max="794" width="15" style="109" customWidth="1"/>
    <col min="795" max="795" width="14.7109375" style="109" customWidth="1"/>
    <col min="796" max="1025" width="9.140625" style="109"/>
    <col min="1026" max="1026" width="38" style="109" customWidth="1"/>
    <col min="1027" max="1027" width="11.42578125" style="109" bestFit="1" customWidth="1"/>
    <col min="1028" max="1028" width="4.28515625" style="109" bestFit="1" customWidth="1"/>
    <col min="1029" max="1029" width="9.42578125" style="109" bestFit="1" customWidth="1"/>
    <col min="1030" max="1030" width="11.42578125" style="109" customWidth="1"/>
    <col min="1031" max="1033" width="9.140625" style="109"/>
    <col min="1034" max="1035" width="11.42578125" style="109" customWidth="1"/>
    <col min="1036" max="1036" width="13.7109375" style="109" customWidth="1"/>
    <col min="1037" max="1037" width="11.42578125" style="109" customWidth="1"/>
    <col min="1038" max="1038" width="12.85546875" style="109" customWidth="1"/>
    <col min="1039" max="1039" width="9.140625" style="109"/>
    <col min="1040" max="1040" width="13.7109375" style="109" customWidth="1"/>
    <col min="1041" max="1044" width="11.42578125" style="109" customWidth="1"/>
    <col min="1045" max="1045" width="9.140625" style="109"/>
    <col min="1046" max="1046" width="15.28515625" style="109" customWidth="1"/>
    <col min="1047" max="1047" width="14.85546875" style="109" customWidth="1"/>
    <col min="1048" max="1048" width="11.42578125" style="109" customWidth="1"/>
    <col min="1049" max="1049" width="13" style="109" customWidth="1"/>
    <col min="1050" max="1050" width="15" style="109" customWidth="1"/>
    <col min="1051" max="1051" width="14.7109375" style="109" customWidth="1"/>
    <col min="1052" max="1281" width="9.140625" style="109"/>
    <col min="1282" max="1282" width="38" style="109" customWidth="1"/>
    <col min="1283" max="1283" width="11.42578125" style="109" bestFit="1" customWidth="1"/>
    <col min="1284" max="1284" width="4.28515625" style="109" bestFit="1" customWidth="1"/>
    <col min="1285" max="1285" width="9.42578125" style="109" bestFit="1" customWidth="1"/>
    <col min="1286" max="1286" width="11.42578125" style="109" customWidth="1"/>
    <col min="1287" max="1289" width="9.140625" style="109"/>
    <col min="1290" max="1291" width="11.42578125" style="109" customWidth="1"/>
    <col min="1292" max="1292" width="13.7109375" style="109" customWidth="1"/>
    <col min="1293" max="1293" width="11.42578125" style="109" customWidth="1"/>
    <col min="1294" max="1294" width="12.85546875" style="109" customWidth="1"/>
    <col min="1295" max="1295" width="9.140625" style="109"/>
    <col min="1296" max="1296" width="13.7109375" style="109" customWidth="1"/>
    <col min="1297" max="1300" width="11.42578125" style="109" customWidth="1"/>
    <col min="1301" max="1301" width="9.140625" style="109"/>
    <col min="1302" max="1302" width="15.28515625" style="109" customWidth="1"/>
    <col min="1303" max="1303" width="14.85546875" style="109" customWidth="1"/>
    <col min="1304" max="1304" width="11.42578125" style="109" customWidth="1"/>
    <col min="1305" max="1305" width="13" style="109" customWidth="1"/>
    <col min="1306" max="1306" width="15" style="109" customWidth="1"/>
    <col min="1307" max="1307" width="14.7109375" style="109" customWidth="1"/>
    <col min="1308" max="1537" width="9.140625" style="109"/>
    <col min="1538" max="1538" width="38" style="109" customWidth="1"/>
    <col min="1539" max="1539" width="11.42578125" style="109" bestFit="1" customWidth="1"/>
    <col min="1540" max="1540" width="4.28515625" style="109" bestFit="1" customWidth="1"/>
    <col min="1541" max="1541" width="9.42578125" style="109" bestFit="1" customWidth="1"/>
    <col min="1542" max="1542" width="11.42578125" style="109" customWidth="1"/>
    <col min="1543" max="1545" width="9.140625" style="109"/>
    <col min="1546" max="1547" width="11.42578125" style="109" customWidth="1"/>
    <col min="1548" max="1548" width="13.7109375" style="109" customWidth="1"/>
    <col min="1549" max="1549" width="11.42578125" style="109" customWidth="1"/>
    <col min="1550" max="1550" width="12.85546875" style="109" customWidth="1"/>
    <col min="1551" max="1551" width="9.140625" style="109"/>
    <col min="1552" max="1552" width="13.7109375" style="109" customWidth="1"/>
    <col min="1553" max="1556" width="11.42578125" style="109" customWidth="1"/>
    <col min="1557" max="1557" width="9.140625" style="109"/>
    <col min="1558" max="1558" width="15.28515625" style="109" customWidth="1"/>
    <col min="1559" max="1559" width="14.85546875" style="109" customWidth="1"/>
    <col min="1560" max="1560" width="11.42578125" style="109" customWidth="1"/>
    <col min="1561" max="1561" width="13" style="109" customWidth="1"/>
    <col min="1562" max="1562" width="15" style="109" customWidth="1"/>
    <col min="1563" max="1563" width="14.7109375" style="109" customWidth="1"/>
    <col min="1564" max="1793" width="9.140625" style="109"/>
    <col min="1794" max="1794" width="38" style="109" customWidth="1"/>
    <col min="1795" max="1795" width="11.42578125" style="109" bestFit="1" customWidth="1"/>
    <col min="1796" max="1796" width="4.28515625" style="109" bestFit="1" customWidth="1"/>
    <col min="1797" max="1797" width="9.42578125" style="109" bestFit="1" customWidth="1"/>
    <col min="1798" max="1798" width="11.42578125" style="109" customWidth="1"/>
    <col min="1799" max="1801" width="9.140625" style="109"/>
    <col min="1802" max="1803" width="11.42578125" style="109" customWidth="1"/>
    <col min="1804" max="1804" width="13.7109375" style="109" customWidth="1"/>
    <col min="1805" max="1805" width="11.42578125" style="109" customWidth="1"/>
    <col min="1806" max="1806" width="12.85546875" style="109" customWidth="1"/>
    <col min="1807" max="1807" width="9.140625" style="109"/>
    <col min="1808" max="1808" width="13.7109375" style="109" customWidth="1"/>
    <col min="1809" max="1812" width="11.42578125" style="109" customWidth="1"/>
    <col min="1813" max="1813" width="9.140625" style="109"/>
    <col min="1814" max="1814" width="15.28515625" style="109" customWidth="1"/>
    <col min="1815" max="1815" width="14.85546875" style="109" customWidth="1"/>
    <col min="1816" max="1816" width="11.42578125" style="109" customWidth="1"/>
    <col min="1817" max="1817" width="13" style="109" customWidth="1"/>
    <col min="1818" max="1818" width="15" style="109" customWidth="1"/>
    <col min="1819" max="1819" width="14.7109375" style="109" customWidth="1"/>
    <col min="1820" max="2049" width="9.140625" style="109"/>
    <col min="2050" max="2050" width="38" style="109" customWidth="1"/>
    <col min="2051" max="2051" width="11.42578125" style="109" bestFit="1" customWidth="1"/>
    <col min="2052" max="2052" width="4.28515625" style="109" bestFit="1" customWidth="1"/>
    <col min="2053" max="2053" width="9.42578125" style="109" bestFit="1" customWidth="1"/>
    <col min="2054" max="2054" width="11.42578125" style="109" customWidth="1"/>
    <col min="2055" max="2057" width="9.140625" style="109"/>
    <col min="2058" max="2059" width="11.42578125" style="109" customWidth="1"/>
    <col min="2060" max="2060" width="13.7109375" style="109" customWidth="1"/>
    <col min="2061" max="2061" width="11.42578125" style="109" customWidth="1"/>
    <col min="2062" max="2062" width="12.85546875" style="109" customWidth="1"/>
    <col min="2063" max="2063" width="9.140625" style="109"/>
    <col min="2064" max="2064" width="13.7109375" style="109" customWidth="1"/>
    <col min="2065" max="2068" width="11.42578125" style="109" customWidth="1"/>
    <col min="2069" max="2069" width="9.140625" style="109"/>
    <col min="2070" max="2070" width="15.28515625" style="109" customWidth="1"/>
    <col min="2071" max="2071" width="14.85546875" style="109" customWidth="1"/>
    <col min="2072" max="2072" width="11.42578125" style="109" customWidth="1"/>
    <col min="2073" max="2073" width="13" style="109" customWidth="1"/>
    <col min="2074" max="2074" width="15" style="109" customWidth="1"/>
    <col min="2075" max="2075" width="14.7109375" style="109" customWidth="1"/>
    <col min="2076" max="2305" width="9.140625" style="109"/>
    <col min="2306" max="2306" width="38" style="109" customWidth="1"/>
    <col min="2307" max="2307" width="11.42578125" style="109" bestFit="1" customWidth="1"/>
    <col min="2308" max="2308" width="4.28515625" style="109" bestFit="1" customWidth="1"/>
    <col min="2309" max="2309" width="9.42578125" style="109" bestFit="1" customWidth="1"/>
    <col min="2310" max="2310" width="11.42578125" style="109" customWidth="1"/>
    <col min="2311" max="2313" width="9.140625" style="109"/>
    <col min="2314" max="2315" width="11.42578125" style="109" customWidth="1"/>
    <col min="2316" max="2316" width="13.7109375" style="109" customWidth="1"/>
    <col min="2317" max="2317" width="11.42578125" style="109" customWidth="1"/>
    <col min="2318" max="2318" width="12.85546875" style="109" customWidth="1"/>
    <col min="2319" max="2319" width="9.140625" style="109"/>
    <col min="2320" max="2320" width="13.7109375" style="109" customWidth="1"/>
    <col min="2321" max="2324" width="11.42578125" style="109" customWidth="1"/>
    <col min="2325" max="2325" width="9.140625" style="109"/>
    <col min="2326" max="2326" width="15.28515625" style="109" customWidth="1"/>
    <col min="2327" max="2327" width="14.85546875" style="109" customWidth="1"/>
    <col min="2328" max="2328" width="11.42578125" style="109" customWidth="1"/>
    <col min="2329" max="2329" width="13" style="109" customWidth="1"/>
    <col min="2330" max="2330" width="15" style="109" customWidth="1"/>
    <col min="2331" max="2331" width="14.7109375" style="109" customWidth="1"/>
    <col min="2332" max="2561" width="9.140625" style="109"/>
    <col min="2562" max="2562" width="38" style="109" customWidth="1"/>
    <col min="2563" max="2563" width="11.42578125" style="109" bestFit="1" customWidth="1"/>
    <col min="2564" max="2564" width="4.28515625" style="109" bestFit="1" customWidth="1"/>
    <col min="2565" max="2565" width="9.42578125" style="109" bestFit="1" customWidth="1"/>
    <col min="2566" max="2566" width="11.42578125" style="109" customWidth="1"/>
    <col min="2567" max="2569" width="9.140625" style="109"/>
    <col min="2570" max="2571" width="11.42578125" style="109" customWidth="1"/>
    <col min="2572" max="2572" width="13.7109375" style="109" customWidth="1"/>
    <col min="2573" max="2573" width="11.42578125" style="109" customWidth="1"/>
    <col min="2574" max="2574" width="12.85546875" style="109" customWidth="1"/>
    <col min="2575" max="2575" width="9.140625" style="109"/>
    <col min="2576" max="2576" width="13.7109375" style="109" customWidth="1"/>
    <col min="2577" max="2580" width="11.42578125" style="109" customWidth="1"/>
    <col min="2581" max="2581" width="9.140625" style="109"/>
    <col min="2582" max="2582" width="15.28515625" style="109" customWidth="1"/>
    <col min="2583" max="2583" width="14.85546875" style="109" customWidth="1"/>
    <col min="2584" max="2584" width="11.42578125" style="109" customWidth="1"/>
    <col min="2585" max="2585" width="13" style="109" customWidth="1"/>
    <col min="2586" max="2586" width="15" style="109" customWidth="1"/>
    <col min="2587" max="2587" width="14.7109375" style="109" customWidth="1"/>
    <col min="2588" max="2817" width="9.140625" style="109"/>
    <col min="2818" max="2818" width="38" style="109" customWidth="1"/>
    <col min="2819" max="2819" width="11.42578125" style="109" bestFit="1" customWidth="1"/>
    <col min="2820" max="2820" width="4.28515625" style="109" bestFit="1" customWidth="1"/>
    <col min="2821" max="2821" width="9.42578125" style="109" bestFit="1" customWidth="1"/>
    <col min="2822" max="2822" width="11.42578125" style="109" customWidth="1"/>
    <col min="2823" max="2825" width="9.140625" style="109"/>
    <col min="2826" max="2827" width="11.42578125" style="109" customWidth="1"/>
    <col min="2828" max="2828" width="13.7109375" style="109" customWidth="1"/>
    <col min="2829" max="2829" width="11.42578125" style="109" customWidth="1"/>
    <col min="2830" max="2830" width="12.85546875" style="109" customWidth="1"/>
    <col min="2831" max="2831" width="9.140625" style="109"/>
    <col min="2832" max="2832" width="13.7109375" style="109" customWidth="1"/>
    <col min="2833" max="2836" width="11.42578125" style="109" customWidth="1"/>
    <col min="2837" max="2837" width="9.140625" style="109"/>
    <col min="2838" max="2838" width="15.28515625" style="109" customWidth="1"/>
    <col min="2839" max="2839" width="14.85546875" style="109" customWidth="1"/>
    <col min="2840" max="2840" width="11.42578125" style="109" customWidth="1"/>
    <col min="2841" max="2841" width="13" style="109" customWidth="1"/>
    <col min="2842" max="2842" width="15" style="109" customWidth="1"/>
    <col min="2843" max="2843" width="14.7109375" style="109" customWidth="1"/>
    <col min="2844" max="3073" width="9.140625" style="109"/>
    <col min="3074" max="3074" width="38" style="109" customWidth="1"/>
    <col min="3075" max="3075" width="11.42578125" style="109" bestFit="1" customWidth="1"/>
    <col min="3076" max="3076" width="4.28515625" style="109" bestFit="1" customWidth="1"/>
    <col min="3077" max="3077" width="9.42578125" style="109" bestFit="1" customWidth="1"/>
    <col min="3078" max="3078" width="11.42578125" style="109" customWidth="1"/>
    <col min="3079" max="3081" width="9.140625" style="109"/>
    <col min="3082" max="3083" width="11.42578125" style="109" customWidth="1"/>
    <col min="3084" max="3084" width="13.7109375" style="109" customWidth="1"/>
    <col min="3085" max="3085" width="11.42578125" style="109" customWidth="1"/>
    <col min="3086" max="3086" width="12.85546875" style="109" customWidth="1"/>
    <col min="3087" max="3087" width="9.140625" style="109"/>
    <col min="3088" max="3088" width="13.7109375" style="109" customWidth="1"/>
    <col min="3089" max="3092" width="11.42578125" style="109" customWidth="1"/>
    <col min="3093" max="3093" width="9.140625" style="109"/>
    <col min="3094" max="3094" width="15.28515625" style="109" customWidth="1"/>
    <col min="3095" max="3095" width="14.85546875" style="109" customWidth="1"/>
    <col min="3096" max="3096" width="11.42578125" style="109" customWidth="1"/>
    <col min="3097" max="3097" width="13" style="109" customWidth="1"/>
    <col min="3098" max="3098" width="15" style="109" customWidth="1"/>
    <col min="3099" max="3099" width="14.7109375" style="109" customWidth="1"/>
    <col min="3100" max="3329" width="9.140625" style="109"/>
    <col min="3330" max="3330" width="38" style="109" customWidth="1"/>
    <col min="3331" max="3331" width="11.42578125" style="109" bestFit="1" customWidth="1"/>
    <col min="3332" max="3332" width="4.28515625" style="109" bestFit="1" customWidth="1"/>
    <col min="3333" max="3333" width="9.42578125" style="109" bestFit="1" customWidth="1"/>
    <col min="3334" max="3334" width="11.42578125" style="109" customWidth="1"/>
    <col min="3335" max="3337" width="9.140625" style="109"/>
    <col min="3338" max="3339" width="11.42578125" style="109" customWidth="1"/>
    <col min="3340" max="3340" width="13.7109375" style="109" customWidth="1"/>
    <col min="3341" max="3341" width="11.42578125" style="109" customWidth="1"/>
    <col min="3342" max="3342" width="12.85546875" style="109" customWidth="1"/>
    <col min="3343" max="3343" width="9.140625" style="109"/>
    <col min="3344" max="3344" width="13.7109375" style="109" customWidth="1"/>
    <col min="3345" max="3348" width="11.42578125" style="109" customWidth="1"/>
    <col min="3349" max="3349" width="9.140625" style="109"/>
    <col min="3350" max="3350" width="15.28515625" style="109" customWidth="1"/>
    <col min="3351" max="3351" width="14.85546875" style="109" customWidth="1"/>
    <col min="3352" max="3352" width="11.42578125" style="109" customWidth="1"/>
    <col min="3353" max="3353" width="13" style="109" customWidth="1"/>
    <col min="3354" max="3354" width="15" style="109" customWidth="1"/>
    <col min="3355" max="3355" width="14.7109375" style="109" customWidth="1"/>
    <col min="3356" max="3585" width="9.140625" style="109"/>
    <col min="3586" max="3586" width="38" style="109" customWidth="1"/>
    <col min="3587" max="3587" width="11.42578125" style="109" bestFit="1" customWidth="1"/>
    <col min="3588" max="3588" width="4.28515625" style="109" bestFit="1" customWidth="1"/>
    <col min="3589" max="3589" width="9.42578125" style="109" bestFit="1" customWidth="1"/>
    <col min="3590" max="3590" width="11.42578125" style="109" customWidth="1"/>
    <col min="3591" max="3593" width="9.140625" style="109"/>
    <col min="3594" max="3595" width="11.42578125" style="109" customWidth="1"/>
    <col min="3596" max="3596" width="13.7109375" style="109" customWidth="1"/>
    <col min="3597" max="3597" width="11.42578125" style="109" customWidth="1"/>
    <col min="3598" max="3598" width="12.85546875" style="109" customWidth="1"/>
    <col min="3599" max="3599" width="9.140625" style="109"/>
    <col min="3600" max="3600" width="13.7109375" style="109" customWidth="1"/>
    <col min="3601" max="3604" width="11.42578125" style="109" customWidth="1"/>
    <col min="3605" max="3605" width="9.140625" style="109"/>
    <col min="3606" max="3606" width="15.28515625" style="109" customWidth="1"/>
    <col min="3607" max="3607" width="14.85546875" style="109" customWidth="1"/>
    <col min="3608" max="3608" width="11.42578125" style="109" customWidth="1"/>
    <col min="3609" max="3609" width="13" style="109" customWidth="1"/>
    <col min="3610" max="3610" width="15" style="109" customWidth="1"/>
    <col min="3611" max="3611" width="14.7109375" style="109" customWidth="1"/>
    <col min="3612" max="3841" width="9.140625" style="109"/>
    <col min="3842" max="3842" width="38" style="109" customWidth="1"/>
    <col min="3843" max="3843" width="11.42578125" style="109" bestFit="1" customWidth="1"/>
    <col min="3844" max="3844" width="4.28515625" style="109" bestFit="1" customWidth="1"/>
    <col min="3845" max="3845" width="9.42578125" style="109" bestFit="1" customWidth="1"/>
    <col min="3846" max="3846" width="11.42578125" style="109" customWidth="1"/>
    <col min="3847" max="3849" width="9.140625" style="109"/>
    <col min="3850" max="3851" width="11.42578125" style="109" customWidth="1"/>
    <col min="3852" max="3852" width="13.7109375" style="109" customWidth="1"/>
    <col min="3853" max="3853" width="11.42578125" style="109" customWidth="1"/>
    <col min="3854" max="3854" width="12.85546875" style="109" customWidth="1"/>
    <col min="3855" max="3855" width="9.140625" style="109"/>
    <col min="3856" max="3856" width="13.7109375" style="109" customWidth="1"/>
    <col min="3857" max="3860" width="11.42578125" style="109" customWidth="1"/>
    <col min="3861" max="3861" width="9.140625" style="109"/>
    <col min="3862" max="3862" width="15.28515625" style="109" customWidth="1"/>
    <col min="3863" max="3863" width="14.85546875" style="109" customWidth="1"/>
    <col min="3864" max="3864" width="11.42578125" style="109" customWidth="1"/>
    <col min="3865" max="3865" width="13" style="109" customWidth="1"/>
    <col min="3866" max="3866" width="15" style="109" customWidth="1"/>
    <col min="3867" max="3867" width="14.7109375" style="109" customWidth="1"/>
    <col min="3868" max="4097" width="9.140625" style="109"/>
    <col min="4098" max="4098" width="38" style="109" customWidth="1"/>
    <col min="4099" max="4099" width="11.42578125" style="109" bestFit="1" customWidth="1"/>
    <col min="4100" max="4100" width="4.28515625" style="109" bestFit="1" customWidth="1"/>
    <col min="4101" max="4101" width="9.42578125" style="109" bestFit="1" customWidth="1"/>
    <col min="4102" max="4102" width="11.42578125" style="109" customWidth="1"/>
    <col min="4103" max="4105" width="9.140625" style="109"/>
    <col min="4106" max="4107" width="11.42578125" style="109" customWidth="1"/>
    <col min="4108" max="4108" width="13.7109375" style="109" customWidth="1"/>
    <col min="4109" max="4109" width="11.42578125" style="109" customWidth="1"/>
    <col min="4110" max="4110" width="12.85546875" style="109" customWidth="1"/>
    <col min="4111" max="4111" width="9.140625" style="109"/>
    <col min="4112" max="4112" width="13.7109375" style="109" customWidth="1"/>
    <col min="4113" max="4116" width="11.42578125" style="109" customWidth="1"/>
    <col min="4117" max="4117" width="9.140625" style="109"/>
    <col min="4118" max="4118" width="15.28515625" style="109" customWidth="1"/>
    <col min="4119" max="4119" width="14.85546875" style="109" customWidth="1"/>
    <col min="4120" max="4120" width="11.42578125" style="109" customWidth="1"/>
    <col min="4121" max="4121" width="13" style="109" customWidth="1"/>
    <col min="4122" max="4122" width="15" style="109" customWidth="1"/>
    <col min="4123" max="4123" width="14.7109375" style="109" customWidth="1"/>
    <col min="4124" max="4353" width="9.140625" style="109"/>
    <col min="4354" max="4354" width="38" style="109" customWidth="1"/>
    <col min="4355" max="4355" width="11.42578125" style="109" bestFit="1" customWidth="1"/>
    <col min="4356" max="4356" width="4.28515625" style="109" bestFit="1" customWidth="1"/>
    <col min="4357" max="4357" width="9.42578125" style="109" bestFit="1" customWidth="1"/>
    <col min="4358" max="4358" width="11.42578125" style="109" customWidth="1"/>
    <col min="4359" max="4361" width="9.140625" style="109"/>
    <col min="4362" max="4363" width="11.42578125" style="109" customWidth="1"/>
    <col min="4364" max="4364" width="13.7109375" style="109" customWidth="1"/>
    <col min="4365" max="4365" width="11.42578125" style="109" customWidth="1"/>
    <col min="4366" max="4366" width="12.85546875" style="109" customWidth="1"/>
    <col min="4367" max="4367" width="9.140625" style="109"/>
    <col min="4368" max="4368" width="13.7109375" style="109" customWidth="1"/>
    <col min="4369" max="4372" width="11.42578125" style="109" customWidth="1"/>
    <col min="4373" max="4373" width="9.140625" style="109"/>
    <col min="4374" max="4374" width="15.28515625" style="109" customWidth="1"/>
    <col min="4375" max="4375" width="14.85546875" style="109" customWidth="1"/>
    <col min="4376" max="4376" width="11.42578125" style="109" customWidth="1"/>
    <col min="4377" max="4377" width="13" style="109" customWidth="1"/>
    <col min="4378" max="4378" width="15" style="109" customWidth="1"/>
    <col min="4379" max="4379" width="14.7109375" style="109" customWidth="1"/>
    <col min="4380" max="4609" width="9.140625" style="109"/>
    <col min="4610" max="4610" width="38" style="109" customWidth="1"/>
    <col min="4611" max="4611" width="11.42578125" style="109" bestFit="1" customWidth="1"/>
    <col min="4612" max="4612" width="4.28515625" style="109" bestFit="1" customWidth="1"/>
    <col min="4613" max="4613" width="9.42578125" style="109" bestFit="1" customWidth="1"/>
    <col min="4614" max="4614" width="11.42578125" style="109" customWidth="1"/>
    <col min="4615" max="4617" width="9.140625" style="109"/>
    <col min="4618" max="4619" width="11.42578125" style="109" customWidth="1"/>
    <col min="4620" max="4620" width="13.7109375" style="109" customWidth="1"/>
    <col min="4621" max="4621" width="11.42578125" style="109" customWidth="1"/>
    <col min="4622" max="4622" width="12.85546875" style="109" customWidth="1"/>
    <col min="4623" max="4623" width="9.140625" style="109"/>
    <col min="4624" max="4624" width="13.7109375" style="109" customWidth="1"/>
    <col min="4625" max="4628" width="11.42578125" style="109" customWidth="1"/>
    <col min="4629" max="4629" width="9.140625" style="109"/>
    <col min="4630" max="4630" width="15.28515625" style="109" customWidth="1"/>
    <col min="4631" max="4631" width="14.85546875" style="109" customWidth="1"/>
    <col min="4632" max="4632" width="11.42578125" style="109" customWidth="1"/>
    <col min="4633" max="4633" width="13" style="109" customWidth="1"/>
    <col min="4634" max="4634" width="15" style="109" customWidth="1"/>
    <col min="4635" max="4635" width="14.7109375" style="109" customWidth="1"/>
    <col min="4636" max="4865" width="9.140625" style="109"/>
    <col min="4866" max="4866" width="38" style="109" customWidth="1"/>
    <col min="4867" max="4867" width="11.42578125" style="109" bestFit="1" customWidth="1"/>
    <col min="4868" max="4868" width="4.28515625" style="109" bestFit="1" customWidth="1"/>
    <col min="4869" max="4869" width="9.42578125" style="109" bestFit="1" customWidth="1"/>
    <col min="4870" max="4870" width="11.42578125" style="109" customWidth="1"/>
    <col min="4871" max="4873" width="9.140625" style="109"/>
    <col min="4874" max="4875" width="11.42578125" style="109" customWidth="1"/>
    <col min="4876" max="4876" width="13.7109375" style="109" customWidth="1"/>
    <col min="4877" max="4877" width="11.42578125" style="109" customWidth="1"/>
    <col min="4878" max="4878" width="12.85546875" style="109" customWidth="1"/>
    <col min="4879" max="4879" width="9.140625" style="109"/>
    <col min="4880" max="4880" width="13.7109375" style="109" customWidth="1"/>
    <col min="4881" max="4884" width="11.42578125" style="109" customWidth="1"/>
    <col min="4885" max="4885" width="9.140625" style="109"/>
    <col min="4886" max="4886" width="15.28515625" style="109" customWidth="1"/>
    <col min="4887" max="4887" width="14.85546875" style="109" customWidth="1"/>
    <col min="4888" max="4888" width="11.42578125" style="109" customWidth="1"/>
    <col min="4889" max="4889" width="13" style="109" customWidth="1"/>
    <col min="4890" max="4890" width="15" style="109" customWidth="1"/>
    <col min="4891" max="4891" width="14.7109375" style="109" customWidth="1"/>
    <col min="4892" max="5121" width="9.140625" style="109"/>
    <col min="5122" max="5122" width="38" style="109" customWidth="1"/>
    <col min="5123" max="5123" width="11.42578125" style="109" bestFit="1" customWidth="1"/>
    <col min="5124" max="5124" width="4.28515625" style="109" bestFit="1" customWidth="1"/>
    <col min="5125" max="5125" width="9.42578125" style="109" bestFit="1" customWidth="1"/>
    <col min="5126" max="5126" width="11.42578125" style="109" customWidth="1"/>
    <col min="5127" max="5129" width="9.140625" style="109"/>
    <col min="5130" max="5131" width="11.42578125" style="109" customWidth="1"/>
    <col min="5132" max="5132" width="13.7109375" style="109" customWidth="1"/>
    <col min="5133" max="5133" width="11.42578125" style="109" customWidth="1"/>
    <col min="5134" max="5134" width="12.85546875" style="109" customWidth="1"/>
    <col min="5135" max="5135" width="9.140625" style="109"/>
    <col min="5136" max="5136" width="13.7109375" style="109" customWidth="1"/>
    <col min="5137" max="5140" width="11.42578125" style="109" customWidth="1"/>
    <col min="5141" max="5141" width="9.140625" style="109"/>
    <col min="5142" max="5142" width="15.28515625" style="109" customWidth="1"/>
    <col min="5143" max="5143" width="14.85546875" style="109" customWidth="1"/>
    <col min="5144" max="5144" width="11.42578125" style="109" customWidth="1"/>
    <col min="5145" max="5145" width="13" style="109" customWidth="1"/>
    <col min="5146" max="5146" width="15" style="109" customWidth="1"/>
    <col min="5147" max="5147" width="14.7109375" style="109" customWidth="1"/>
    <col min="5148" max="5377" width="9.140625" style="109"/>
    <col min="5378" max="5378" width="38" style="109" customWidth="1"/>
    <col min="5379" max="5379" width="11.42578125" style="109" bestFit="1" customWidth="1"/>
    <col min="5380" max="5380" width="4.28515625" style="109" bestFit="1" customWidth="1"/>
    <col min="5381" max="5381" width="9.42578125" style="109" bestFit="1" customWidth="1"/>
    <col min="5382" max="5382" width="11.42578125" style="109" customWidth="1"/>
    <col min="5383" max="5385" width="9.140625" style="109"/>
    <col min="5386" max="5387" width="11.42578125" style="109" customWidth="1"/>
    <col min="5388" max="5388" width="13.7109375" style="109" customWidth="1"/>
    <col min="5389" max="5389" width="11.42578125" style="109" customWidth="1"/>
    <col min="5390" max="5390" width="12.85546875" style="109" customWidth="1"/>
    <col min="5391" max="5391" width="9.140625" style="109"/>
    <col min="5392" max="5392" width="13.7109375" style="109" customWidth="1"/>
    <col min="5393" max="5396" width="11.42578125" style="109" customWidth="1"/>
    <col min="5397" max="5397" width="9.140625" style="109"/>
    <col min="5398" max="5398" width="15.28515625" style="109" customWidth="1"/>
    <col min="5399" max="5399" width="14.85546875" style="109" customWidth="1"/>
    <col min="5400" max="5400" width="11.42578125" style="109" customWidth="1"/>
    <col min="5401" max="5401" width="13" style="109" customWidth="1"/>
    <col min="5402" max="5402" width="15" style="109" customWidth="1"/>
    <col min="5403" max="5403" width="14.7109375" style="109" customWidth="1"/>
    <col min="5404" max="5633" width="9.140625" style="109"/>
    <col min="5634" max="5634" width="38" style="109" customWidth="1"/>
    <col min="5635" max="5635" width="11.42578125" style="109" bestFit="1" customWidth="1"/>
    <col min="5636" max="5636" width="4.28515625" style="109" bestFit="1" customWidth="1"/>
    <col min="5637" max="5637" width="9.42578125" style="109" bestFit="1" customWidth="1"/>
    <col min="5638" max="5638" width="11.42578125" style="109" customWidth="1"/>
    <col min="5639" max="5641" width="9.140625" style="109"/>
    <col min="5642" max="5643" width="11.42578125" style="109" customWidth="1"/>
    <col min="5644" max="5644" width="13.7109375" style="109" customWidth="1"/>
    <col min="5645" max="5645" width="11.42578125" style="109" customWidth="1"/>
    <col min="5646" max="5646" width="12.85546875" style="109" customWidth="1"/>
    <col min="5647" max="5647" width="9.140625" style="109"/>
    <col min="5648" max="5648" width="13.7109375" style="109" customWidth="1"/>
    <col min="5649" max="5652" width="11.42578125" style="109" customWidth="1"/>
    <col min="5653" max="5653" width="9.140625" style="109"/>
    <col min="5654" max="5654" width="15.28515625" style="109" customWidth="1"/>
    <col min="5655" max="5655" width="14.85546875" style="109" customWidth="1"/>
    <col min="5656" max="5656" width="11.42578125" style="109" customWidth="1"/>
    <col min="5657" max="5657" width="13" style="109" customWidth="1"/>
    <col min="5658" max="5658" width="15" style="109" customWidth="1"/>
    <col min="5659" max="5659" width="14.7109375" style="109" customWidth="1"/>
    <col min="5660" max="5889" width="9.140625" style="109"/>
    <col min="5890" max="5890" width="38" style="109" customWidth="1"/>
    <col min="5891" max="5891" width="11.42578125" style="109" bestFit="1" customWidth="1"/>
    <col min="5892" max="5892" width="4.28515625" style="109" bestFit="1" customWidth="1"/>
    <col min="5893" max="5893" width="9.42578125" style="109" bestFit="1" customWidth="1"/>
    <col min="5894" max="5894" width="11.42578125" style="109" customWidth="1"/>
    <col min="5895" max="5897" width="9.140625" style="109"/>
    <col min="5898" max="5899" width="11.42578125" style="109" customWidth="1"/>
    <col min="5900" max="5900" width="13.7109375" style="109" customWidth="1"/>
    <col min="5901" max="5901" width="11.42578125" style="109" customWidth="1"/>
    <col min="5902" max="5902" width="12.85546875" style="109" customWidth="1"/>
    <col min="5903" max="5903" width="9.140625" style="109"/>
    <col min="5904" max="5904" width="13.7109375" style="109" customWidth="1"/>
    <col min="5905" max="5908" width="11.42578125" style="109" customWidth="1"/>
    <col min="5909" max="5909" width="9.140625" style="109"/>
    <col min="5910" max="5910" width="15.28515625" style="109" customWidth="1"/>
    <col min="5911" max="5911" width="14.85546875" style="109" customWidth="1"/>
    <col min="5912" max="5912" width="11.42578125" style="109" customWidth="1"/>
    <col min="5913" max="5913" width="13" style="109" customWidth="1"/>
    <col min="5914" max="5914" width="15" style="109" customWidth="1"/>
    <col min="5915" max="5915" width="14.7109375" style="109" customWidth="1"/>
    <col min="5916" max="6145" width="9.140625" style="109"/>
    <col min="6146" max="6146" width="38" style="109" customWidth="1"/>
    <col min="6147" max="6147" width="11.42578125" style="109" bestFit="1" customWidth="1"/>
    <col min="6148" max="6148" width="4.28515625" style="109" bestFit="1" customWidth="1"/>
    <col min="6149" max="6149" width="9.42578125" style="109" bestFit="1" customWidth="1"/>
    <col min="6150" max="6150" width="11.42578125" style="109" customWidth="1"/>
    <col min="6151" max="6153" width="9.140625" style="109"/>
    <col min="6154" max="6155" width="11.42578125" style="109" customWidth="1"/>
    <col min="6156" max="6156" width="13.7109375" style="109" customWidth="1"/>
    <col min="6157" max="6157" width="11.42578125" style="109" customWidth="1"/>
    <col min="6158" max="6158" width="12.85546875" style="109" customWidth="1"/>
    <col min="6159" max="6159" width="9.140625" style="109"/>
    <col min="6160" max="6160" width="13.7109375" style="109" customWidth="1"/>
    <col min="6161" max="6164" width="11.42578125" style="109" customWidth="1"/>
    <col min="6165" max="6165" width="9.140625" style="109"/>
    <col min="6166" max="6166" width="15.28515625" style="109" customWidth="1"/>
    <col min="6167" max="6167" width="14.85546875" style="109" customWidth="1"/>
    <col min="6168" max="6168" width="11.42578125" style="109" customWidth="1"/>
    <col min="6169" max="6169" width="13" style="109" customWidth="1"/>
    <col min="6170" max="6170" width="15" style="109" customWidth="1"/>
    <col min="6171" max="6171" width="14.7109375" style="109" customWidth="1"/>
    <col min="6172" max="6401" width="9.140625" style="109"/>
    <col min="6402" max="6402" width="38" style="109" customWidth="1"/>
    <col min="6403" max="6403" width="11.42578125" style="109" bestFit="1" customWidth="1"/>
    <col min="6404" max="6404" width="4.28515625" style="109" bestFit="1" customWidth="1"/>
    <col min="6405" max="6405" width="9.42578125" style="109" bestFit="1" customWidth="1"/>
    <col min="6406" max="6406" width="11.42578125" style="109" customWidth="1"/>
    <col min="6407" max="6409" width="9.140625" style="109"/>
    <col min="6410" max="6411" width="11.42578125" style="109" customWidth="1"/>
    <col min="6412" max="6412" width="13.7109375" style="109" customWidth="1"/>
    <col min="6413" max="6413" width="11.42578125" style="109" customWidth="1"/>
    <col min="6414" max="6414" width="12.85546875" style="109" customWidth="1"/>
    <col min="6415" max="6415" width="9.140625" style="109"/>
    <col min="6416" max="6416" width="13.7109375" style="109" customWidth="1"/>
    <col min="6417" max="6420" width="11.42578125" style="109" customWidth="1"/>
    <col min="6421" max="6421" width="9.140625" style="109"/>
    <col min="6422" max="6422" width="15.28515625" style="109" customWidth="1"/>
    <col min="6423" max="6423" width="14.85546875" style="109" customWidth="1"/>
    <col min="6424" max="6424" width="11.42578125" style="109" customWidth="1"/>
    <col min="6425" max="6425" width="13" style="109" customWidth="1"/>
    <col min="6426" max="6426" width="15" style="109" customWidth="1"/>
    <col min="6427" max="6427" width="14.7109375" style="109" customWidth="1"/>
    <col min="6428" max="6657" width="9.140625" style="109"/>
    <col min="6658" max="6658" width="38" style="109" customWidth="1"/>
    <col min="6659" max="6659" width="11.42578125" style="109" bestFit="1" customWidth="1"/>
    <col min="6660" max="6660" width="4.28515625" style="109" bestFit="1" customWidth="1"/>
    <col min="6661" max="6661" width="9.42578125" style="109" bestFit="1" customWidth="1"/>
    <col min="6662" max="6662" width="11.42578125" style="109" customWidth="1"/>
    <col min="6663" max="6665" width="9.140625" style="109"/>
    <col min="6666" max="6667" width="11.42578125" style="109" customWidth="1"/>
    <col min="6668" max="6668" width="13.7109375" style="109" customWidth="1"/>
    <col min="6669" max="6669" width="11.42578125" style="109" customWidth="1"/>
    <col min="6670" max="6670" width="12.85546875" style="109" customWidth="1"/>
    <col min="6671" max="6671" width="9.140625" style="109"/>
    <col min="6672" max="6672" width="13.7109375" style="109" customWidth="1"/>
    <col min="6673" max="6676" width="11.42578125" style="109" customWidth="1"/>
    <col min="6677" max="6677" width="9.140625" style="109"/>
    <col min="6678" max="6678" width="15.28515625" style="109" customWidth="1"/>
    <col min="6679" max="6679" width="14.85546875" style="109" customWidth="1"/>
    <col min="6680" max="6680" width="11.42578125" style="109" customWidth="1"/>
    <col min="6681" max="6681" width="13" style="109" customWidth="1"/>
    <col min="6682" max="6682" width="15" style="109" customWidth="1"/>
    <col min="6683" max="6683" width="14.7109375" style="109" customWidth="1"/>
    <col min="6684" max="6913" width="9.140625" style="109"/>
    <col min="6914" max="6914" width="38" style="109" customWidth="1"/>
    <col min="6915" max="6915" width="11.42578125" style="109" bestFit="1" customWidth="1"/>
    <col min="6916" max="6916" width="4.28515625" style="109" bestFit="1" customWidth="1"/>
    <col min="6917" max="6917" width="9.42578125" style="109" bestFit="1" customWidth="1"/>
    <col min="6918" max="6918" width="11.42578125" style="109" customWidth="1"/>
    <col min="6919" max="6921" width="9.140625" style="109"/>
    <col min="6922" max="6923" width="11.42578125" style="109" customWidth="1"/>
    <col min="6924" max="6924" width="13.7109375" style="109" customWidth="1"/>
    <col min="6925" max="6925" width="11.42578125" style="109" customWidth="1"/>
    <col min="6926" max="6926" width="12.85546875" style="109" customWidth="1"/>
    <col min="6927" max="6927" width="9.140625" style="109"/>
    <col min="6928" max="6928" width="13.7109375" style="109" customWidth="1"/>
    <col min="6929" max="6932" width="11.42578125" style="109" customWidth="1"/>
    <col min="6933" max="6933" width="9.140625" style="109"/>
    <col min="6934" max="6934" width="15.28515625" style="109" customWidth="1"/>
    <col min="6935" max="6935" width="14.85546875" style="109" customWidth="1"/>
    <col min="6936" max="6936" width="11.42578125" style="109" customWidth="1"/>
    <col min="6937" max="6937" width="13" style="109" customWidth="1"/>
    <col min="6938" max="6938" width="15" style="109" customWidth="1"/>
    <col min="6939" max="6939" width="14.7109375" style="109" customWidth="1"/>
    <col min="6940" max="7169" width="9.140625" style="109"/>
    <col min="7170" max="7170" width="38" style="109" customWidth="1"/>
    <col min="7171" max="7171" width="11.42578125" style="109" bestFit="1" customWidth="1"/>
    <col min="7172" max="7172" width="4.28515625" style="109" bestFit="1" customWidth="1"/>
    <col min="7173" max="7173" width="9.42578125" style="109" bestFit="1" customWidth="1"/>
    <col min="7174" max="7174" width="11.42578125" style="109" customWidth="1"/>
    <col min="7175" max="7177" width="9.140625" style="109"/>
    <col min="7178" max="7179" width="11.42578125" style="109" customWidth="1"/>
    <col min="7180" max="7180" width="13.7109375" style="109" customWidth="1"/>
    <col min="7181" max="7181" width="11.42578125" style="109" customWidth="1"/>
    <col min="7182" max="7182" width="12.85546875" style="109" customWidth="1"/>
    <col min="7183" max="7183" width="9.140625" style="109"/>
    <col min="7184" max="7184" width="13.7109375" style="109" customWidth="1"/>
    <col min="7185" max="7188" width="11.42578125" style="109" customWidth="1"/>
    <col min="7189" max="7189" width="9.140625" style="109"/>
    <col min="7190" max="7190" width="15.28515625" style="109" customWidth="1"/>
    <col min="7191" max="7191" width="14.85546875" style="109" customWidth="1"/>
    <col min="7192" max="7192" width="11.42578125" style="109" customWidth="1"/>
    <col min="7193" max="7193" width="13" style="109" customWidth="1"/>
    <col min="7194" max="7194" width="15" style="109" customWidth="1"/>
    <col min="7195" max="7195" width="14.7109375" style="109" customWidth="1"/>
    <col min="7196" max="7425" width="9.140625" style="109"/>
    <col min="7426" max="7426" width="38" style="109" customWidth="1"/>
    <col min="7427" max="7427" width="11.42578125" style="109" bestFit="1" customWidth="1"/>
    <col min="7428" max="7428" width="4.28515625" style="109" bestFit="1" customWidth="1"/>
    <col min="7429" max="7429" width="9.42578125" style="109" bestFit="1" customWidth="1"/>
    <col min="7430" max="7430" width="11.42578125" style="109" customWidth="1"/>
    <col min="7431" max="7433" width="9.140625" style="109"/>
    <col min="7434" max="7435" width="11.42578125" style="109" customWidth="1"/>
    <col min="7436" max="7436" width="13.7109375" style="109" customWidth="1"/>
    <col min="7437" max="7437" width="11.42578125" style="109" customWidth="1"/>
    <col min="7438" max="7438" width="12.85546875" style="109" customWidth="1"/>
    <col min="7439" max="7439" width="9.140625" style="109"/>
    <col min="7440" max="7440" width="13.7109375" style="109" customWidth="1"/>
    <col min="7441" max="7444" width="11.42578125" style="109" customWidth="1"/>
    <col min="7445" max="7445" width="9.140625" style="109"/>
    <col min="7446" max="7446" width="15.28515625" style="109" customWidth="1"/>
    <col min="7447" max="7447" width="14.85546875" style="109" customWidth="1"/>
    <col min="7448" max="7448" width="11.42578125" style="109" customWidth="1"/>
    <col min="7449" max="7449" width="13" style="109" customWidth="1"/>
    <col min="7450" max="7450" width="15" style="109" customWidth="1"/>
    <col min="7451" max="7451" width="14.7109375" style="109" customWidth="1"/>
    <col min="7452" max="7681" width="9.140625" style="109"/>
    <col min="7682" max="7682" width="38" style="109" customWidth="1"/>
    <col min="7683" max="7683" width="11.42578125" style="109" bestFit="1" customWidth="1"/>
    <col min="7684" max="7684" width="4.28515625" style="109" bestFit="1" customWidth="1"/>
    <col min="7685" max="7685" width="9.42578125" style="109" bestFit="1" customWidth="1"/>
    <col min="7686" max="7686" width="11.42578125" style="109" customWidth="1"/>
    <col min="7687" max="7689" width="9.140625" style="109"/>
    <col min="7690" max="7691" width="11.42578125" style="109" customWidth="1"/>
    <col min="7692" max="7692" width="13.7109375" style="109" customWidth="1"/>
    <col min="7693" max="7693" width="11.42578125" style="109" customWidth="1"/>
    <col min="7694" max="7694" width="12.85546875" style="109" customWidth="1"/>
    <col min="7695" max="7695" width="9.140625" style="109"/>
    <col min="7696" max="7696" width="13.7109375" style="109" customWidth="1"/>
    <col min="7697" max="7700" width="11.42578125" style="109" customWidth="1"/>
    <col min="7701" max="7701" width="9.140625" style="109"/>
    <col min="7702" max="7702" width="15.28515625" style="109" customWidth="1"/>
    <col min="7703" max="7703" width="14.85546875" style="109" customWidth="1"/>
    <col min="7704" max="7704" width="11.42578125" style="109" customWidth="1"/>
    <col min="7705" max="7705" width="13" style="109" customWidth="1"/>
    <col min="7706" max="7706" width="15" style="109" customWidth="1"/>
    <col min="7707" max="7707" width="14.7109375" style="109" customWidth="1"/>
    <col min="7708" max="7937" width="9.140625" style="109"/>
    <col min="7938" max="7938" width="38" style="109" customWidth="1"/>
    <col min="7939" max="7939" width="11.42578125" style="109" bestFit="1" customWidth="1"/>
    <col min="7940" max="7940" width="4.28515625" style="109" bestFit="1" customWidth="1"/>
    <col min="7941" max="7941" width="9.42578125" style="109" bestFit="1" customWidth="1"/>
    <col min="7942" max="7942" width="11.42578125" style="109" customWidth="1"/>
    <col min="7943" max="7945" width="9.140625" style="109"/>
    <col min="7946" max="7947" width="11.42578125" style="109" customWidth="1"/>
    <col min="7948" max="7948" width="13.7109375" style="109" customWidth="1"/>
    <col min="7949" max="7949" width="11.42578125" style="109" customWidth="1"/>
    <col min="7950" max="7950" width="12.85546875" style="109" customWidth="1"/>
    <col min="7951" max="7951" width="9.140625" style="109"/>
    <col min="7952" max="7952" width="13.7109375" style="109" customWidth="1"/>
    <col min="7953" max="7956" width="11.42578125" style="109" customWidth="1"/>
    <col min="7957" max="7957" width="9.140625" style="109"/>
    <col min="7958" max="7958" width="15.28515625" style="109" customWidth="1"/>
    <col min="7959" max="7959" width="14.85546875" style="109" customWidth="1"/>
    <col min="7960" max="7960" width="11.42578125" style="109" customWidth="1"/>
    <col min="7961" max="7961" width="13" style="109" customWidth="1"/>
    <col min="7962" max="7962" width="15" style="109" customWidth="1"/>
    <col min="7963" max="7963" width="14.7109375" style="109" customWidth="1"/>
    <col min="7964" max="8193" width="9.140625" style="109"/>
    <col min="8194" max="8194" width="38" style="109" customWidth="1"/>
    <col min="8195" max="8195" width="11.42578125" style="109" bestFit="1" customWidth="1"/>
    <col min="8196" max="8196" width="4.28515625" style="109" bestFit="1" customWidth="1"/>
    <col min="8197" max="8197" width="9.42578125" style="109" bestFit="1" customWidth="1"/>
    <col min="8198" max="8198" width="11.42578125" style="109" customWidth="1"/>
    <col min="8199" max="8201" width="9.140625" style="109"/>
    <col min="8202" max="8203" width="11.42578125" style="109" customWidth="1"/>
    <col min="8204" max="8204" width="13.7109375" style="109" customWidth="1"/>
    <col min="8205" max="8205" width="11.42578125" style="109" customWidth="1"/>
    <col min="8206" max="8206" width="12.85546875" style="109" customWidth="1"/>
    <col min="8207" max="8207" width="9.140625" style="109"/>
    <col min="8208" max="8208" width="13.7109375" style="109" customWidth="1"/>
    <col min="8209" max="8212" width="11.42578125" style="109" customWidth="1"/>
    <col min="8213" max="8213" width="9.140625" style="109"/>
    <col min="8214" max="8214" width="15.28515625" style="109" customWidth="1"/>
    <col min="8215" max="8215" width="14.85546875" style="109" customWidth="1"/>
    <col min="8216" max="8216" width="11.42578125" style="109" customWidth="1"/>
    <col min="8217" max="8217" width="13" style="109" customWidth="1"/>
    <col min="8218" max="8218" width="15" style="109" customWidth="1"/>
    <col min="8219" max="8219" width="14.7109375" style="109" customWidth="1"/>
    <col min="8220" max="8449" width="9.140625" style="109"/>
    <col min="8450" max="8450" width="38" style="109" customWidth="1"/>
    <col min="8451" max="8451" width="11.42578125" style="109" bestFit="1" customWidth="1"/>
    <col min="8452" max="8452" width="4.28515625" style="109" bestFit="1" customWidth="1"/>
    <col min="8453" max="8453" width="9.42578125" style="109" bestFit="1" customWidth="1"/>
    <col min="8454" max="8454" width="11.42578125" style="109" customWidth="1"/>
    <col min="8455" max="8457" width="9.140625" style="109"/>
    <col min="8458" max="8459" width="11.42578125" style="109" customWidth="1"/>
    <col min="8460" max="8460" width="13.7109375" style="109" customWidth="1"/>
    <col min="8461" max="8461" width="11.42578125" style="109" customWidth="1"/>
    <col min="8462" max="8462" width="12.85546875" style="109" customWidth="1"/>
    <col min="8463" max="8463" width="9.140625" style="109"/>
    <col min="8464" max="8464" width="13.7109375" style="109" customWidth="1"/>
    <col min="8465" max="8468" width="11.42578125" style="109" customWidth="1"/>
    <col min="8469" max="8469" width="9.140625" style="109"/>
    <col min="8470" max="8470" width="15.28515625" style="109" customWidth="1"/>
    <col min="8471" max="8471" width="14.85546875" style="109" customWidth="1"/>
    <col min="8472" max="8472" width="11.42578125" style="109" customWidth="1"/>
    <col min="8473" max="8473" width="13" style="109" customWidth="1"/>
    <col min="8474" max="8474" width="15" style="109" customWidth="1"/>
    <col min="8475" max="8475" width="14.7109375" style="109" customWidth="1"/>
    <col min="8476" max="8705" width="9.140625" style="109"/>
    <col min="8706" max="8706" width="38" style="109" customWidth="1"/>
    <col min="8707" max="8707" width="11.42578125" style="109" bestFit="1" customWidth="1"/>
    <col min="8708" max="8708" width="4.28515625" style="109" bestFit="1" customWidth="1"/>
    <col min="8709" max="8709" width="9.42578125" style="109" bestFit="1" customWidth="1"/>
    <col min="8710" max="8710" width="11.42578125" style="109" customWidth="1"/>
    <col min="8711" max="8713" width="9.140625" style="109"/>
    <col min="8714" max="8715" width="11.42578125" style="109" customWidth="1"/>
    <col min="8716" max="8716" width="13.7109375" style="109" customWidth="1"/>
    <col min="8717" max="8717" width="11.42578125" style="109" customWidth="1"/>
    <col min="8718" max="8718" width="12.85546875" style="109" customWidth="1"/>
    <col min="8719" max="8719" width="9.140625" style="109"/>
    <col min="8720" max="8720" width="13.7109375" style="109" customWidth="1"/>
    <col min="8721" max="8724" width="11.42578125" style="109" customWidth="1"/>
    <col min="8725" max="8725" width="9.140625" style="109"/>
    <col min="8726" max="8726" width="15.28515625" style="109" customWidth="1"/>
    <col min="8727" max="8727" width="14.85546875" style="109" customWidth="1"/>
    <col min="8728" max="8728" width="11.42578125" style="109" customWidth="1"/>
    <col min="8729" max="8729" width="13" style="109" customWidth="1"/>
    <col min="8730" max="8730" width="15" style="109" customWidth="1"/>
    <col min="8731" max="8731" width="14.7109375" style="109" customWidth="1"/>
    <col min="8732" max="8961" width="9.140625" style="109"/>
    <col min="8962" max="8962" width="38" style="109" customWidth="1"/>
    <col min="8963" max="8963" width="11.42578125" style="109" bestFit="1" customWidth="1"/>
    <col min="8964" max="8964" width="4.28515625" style="109" bestFit="1" customWidth="1"/>
    <col min="8965" max="8965" width="9.42578125" style="109" bestFit="1" customWidth="1"/>
    <col min="8966" max="8966" width="11.42578125" style="109" customWidth="1"/>
    <col min="8967" max="8969" width="9.140625" style="109"/>
    <col min="8970" max="8971" width="11.42578125" style="109" customWidth="1"/>
    <col min="8972" max="8972" width="13.7109375" style="109" customWidth="1"/>
    <col min="8973" max="8973" width="11.42578125" style="109" customWidth="1"/>
    <col min="8974" max="8974" width="12.85546875" style="109" customWidth="1"/>
    <col min="8975" max="8975" width="9.140625" style="109"/>
    <col min="8976" max="8976" width="13.7109375" style="109" customWidth="1"/>
    <col min="8977" max="8980" width="11.42578125" style="109" customWidth="1"/>
    <col min="8981" max="8981" width="9.140625" style="109"/>
    <col min="8982" max="8982" width="15.28515625" style="109" customWidth="1"/>
    <col min="8983" max="8983" width="14.85546875" style="109" customWidth="1"/>
    <col min="8984" max="8984" width="11.42578125" style="109" customWidth="1"/>
    <col min="8985" max="8985" width="13" style="109" customWidth="1"/>
    <col min="8986" max="8986" width="15" style="109" customWidth="1"/>
    <col min="8987" max="8987" width="14.7109375" style="109" customWidth="1"/>
    <col min="8988" max="9217" width="9.140625" style="109"/>
    <col min="9218" max="9218" width="38" style="109" customWidth="1"/>
    <col min="9219" max="9219" width="11.42578125" style="109" bestFit="1" customWidth="1"/>
    <col min="9220" max="9220" width="4.28515625" style="109" bestFit="1" customWidth="1"/>
    <col min="9221" max="9221" width="9.42578125" style="109" bestFit="1" customWidth="1"/>
    <col min="9222" max="9222" width="11.42578125" style="109" customWidth="1"/>
    <col min="9223" max="9225" width="9.140625" style="109"/>
    <col min="9226" max="9227" width="11.42578125" style="109" customWidth="1"/>
    <col min="9228" max="9228" width="13.7109375" style="109" customWidth="1"/>
    <col min="9229" max="9229" width="11.42578125" style="109" customWidth="1"/>
    <col min="9230" max="9230" width="12.85546875" style="109" customWidth="1"/>
    <col min="9231" max="9231" width="9.140625" style="109"/>
    <col min="9232" max="9232" width="13.7109375" style="109" customWidth="1"/>
    <col min="9233" max="9236" width="11.42578125" style="109" customWidth="1"/>
    <col min="9237" max="9237" width="9.140625" style="109"/>
    <col min="9238" max="9238" width="15.28515625" style="109" customWidth="1"/>
    <col min="9239" max="9239" width="14.85546875" style="109" customWidth="1"/>
    <col min="9240" max="9240" width="11.42578125" style="109" customWidth="1"/>
    <col min="9241" max="9241" width="13" style="109" customWidth="1"/>
    <col min="9242" max="9242" width="15" style="109" customWidth="1"/>
    <col min="9243" max="9243" width="14.7109375" style="109" customWidth="1"/>
    <col min="9244" max="9473" width="9.140625" style="109"/>
    <col min="9474" max="9474" width="38" style="109" customWidth="1"/>
    <col min="9475" max="9475" width="11.42578125" style="109" bestFit="1" customWidth="1"/>
    <col min="9476" max="9476" width="4.28515625" style="109" bestFit="1" customWidth="1"/>
    <col min="9477" max="9477" width="9.42578125" style="109" bestFit="1" customWidth="1"/>
    <col min="9478" max="9478" width="11.42578125" style="109" customWidth="1"/>
    <col min="9479" max="9481" width="9.140625" style="109"/>
    <col min="9482" max="9483" width="11.42578125" style="109" customWidth="1"/>
    <col min="9484" max="9484" width="13.7109375" style="109" customWidth="1"/>
    <col min="9485" max="9485" width="11.42578125" style="109" customWidth="1"/>
    <col min="9486" max="9486" width="12.85546875" style="109" customWidth="1"/>
    <col min="9487" max="9487" width="9.140625" style="109"/>
    <col min="9488" max="9488" width="13.7109375" style="109" customWidth="1"/>
    <col min="9489" max="9492" width="11.42578125" style="109" customWidth="1"/>
    <col min="9493" max="9493" width="9.140625" style="109"/>
    <col min="9494" max="9494" width="15.28515625" style="109" customWidth="1"/>
    <col min="9495" max="9495" width="14.85546875" style="109" customWidth="1"/>
    <col min="9496" max="9496" width="11.42578125" style="109" customWidth="1"/>
    <col min="9497" max="9497" width="13" style="109" customWidth="1"/>
    <col min="9498" max="9498" width="15" style="109" customWidth="1"/>
    <col min="9499" max="9499" width="14.7109375" style="109" customWidth="1"/>
    <col min="9500" max="9729" width="9.140625" style="109"/>
    <col min="9730" max="9730" width="38" style="109" customWidth="1"/>
    <col min="9731" max="9731" width="11.42578125" style="109" bestFit="1" customWidth="1"/>
    <col min="9732" max="9732" width="4.28515625" style="109" bestFit="1" customWidth="1"/>
    <col min="9733" max="9733" width="9.42578125" style="109" bestFit="1" customWidth="1"/>
    <col min="9734" max="9734" width="11.42578125" style="109" customWidth="1"/>
    <col min="9735" max="9737" width="9.140625" style="109"/>
    <col min="9738" max="9739" width="11.42578125" style="109" customWidth="1"/>
    <col min="9740" max="9740" width="13.7109375" style="109" customWidth="1"/>
    <col min="9741" max="9741" width="11.42578125" style="109" customWidth="1"/>
    <col min="9742" max="9742" width="12.85546875" style="109" customWidth="1"/>
    <col min="9743" max="9743" width="9.140625" style="109"/>
    <col min="9744" max="9744" width="13.7109375" style="109" customWidth="1"/>
    <col min="9745" max="9748" width="11.42578125" style="109" customWidth="1"/>
    <col min="9749" max="9749" width="9.140625" style="109"/>
    <col min="9750" max="9750" width="15.28515625" style="109" customWidth="1"/>
    <col min="9751" max="9751" width="14.85546875" style="109" customWidth="1"/>
    <col min="9752" max="9752" width="11.42578125" style="109" customWidth="1"/>
    <col min="9753" max="9753" width="13" style="109" customWidth="1"/>
    <col min="9754" max="9754" width="15" style="109" customWidth="1"/>
    <col min="9755" max="9755" width="14.7109375" style="109" customWidth="1"/>
    <col min="9756" max="9985" width="9.140625" style="109"/>
    <col min="9986" max="9986" width="38" style="109" customWidth="1"/>
    <col min="9987" max="9987" width="11.42578125" style="109" bestFit="1" customWidth="1"/>
    <col min="9988" max="9988" width="4.28515625" style="109" bestFit="1" customWidth="1"/>
    <col min="9989" max="9989" width="9.42578125" style="109" bestFit="1" customWidth="1"/>
    <col min="9990" max="9990" width="11.42578125" style="109" customWidth="1"/>
    <col min="9991" max="9993" width="9.140625" style="109"/>
    <col min="9994" max="9995" width="11.42578125" style="109" customWidth="1"/>
    <col min="9996" max="9996" width="13.7109375" style="109" customWidth="1"/>
    <col min="9997" max="9997" width="11.42578125" style="109" customWidth="1"/>
    <col min="9998" max="9998" width="12.85546875" style="109" customWidth="1"/>
    <col min="9999" max="9999" width="9.140625" style="109"/>
    <col min="10000" max="10000" width="13.7109375" style="109" customWidth="1"/>
    <col min="10001" max="10004" width="11.42578125" style="109" customWidth="1"/>
    <col min="10005" max="10005" width="9.140625" style="109"/>
    <col min="10006" max="10006" width="15.28515625" style="109" customWidth="1"/>
    <col min="10007" max="10007" width="14.85546875" style="109" customWidth="1"/>
    <col min="10008" max="10008" width="11.42578125" style="109" customWidth="1"/>
    <col min="10009" max="10009" width="13" style="109" customWidth="1"/>
    <col min="10010" max="10010" width="15" style="109" customWidth="1"/>
    <col min="10011" max="10011" width="14.7109375" style="109" customWidth="1"/>
    <col min="10012" max="10241" width="9.140625" style="109"/>
    <col min="10242" max="10242" width="38" style="109" customWidth="1"/>
    <col min="10243" max="10243" width="11.42578125" style="109" bestFit="1" customWidth="1"/>
    <col min="10244" max="10244" width="4.28515625" style="109" bestFit="1" customWidth="1"/>
    <col min="10245" max="10245" width="9.42578125" style="109" bestFit="1" customWidth="1"/>
    <col min="10246" max="10246" width="11.42578125" style="109" customWidth="1"/>
    <col min="10247" max="10249" width="9.140625" style="109"/>
    <col min="10250" max="10251" width="11.42578125" style="109" customWidth="1"/>
    <col min="10252" max="10252" width="13.7109375" style="109" customWidth="1"/>
    <col min="10253" max="10253" width="11.42578125" style="109" customWidth="1"/>
    <col min="10254" max="10254" width="12.85546875" style="109" customWidth="1"/>
    <col min="10255" max="10255" width="9.140625" style="109"/>
    <col min="10256" max="10256" width="13.7109375" style="109" customWidth="1"/>
    <col min="10257" max="10260" width="11.42578125" style="109" customWidth="1"/>
    <col min="10261" max="10261" width="9.140625" style="109"/>
    <col min="10262" max="10262" width="15.28515625" style="109" customWidth="1"/>
    <col min="10263" max="10263" width="14.85546875" style="109" customWidth="1"/>
    <col min="10264" max="10264" width="11.42578125" style="109" customWidth="1"/>
    <col min="10265" max="10265" width="13" style="109" customWidth="1"/>
    <col min="10266" max="10266" width="15" style="109" customWidth="1"/>
    <col min="10267" max="10267" width="14.7109375" style="109" customWidth="1"/>
    <col min="10268" max="10497" width="9.140625" style="109"/>
    <col min="10498" max="10498" width="38" style="109" customWidth="1"/>
    <col min="10499" max="10499" width="11.42578125" style="109" bestFit="1" customWidth="1"/>
    <col min="10500" max="10500" width="4.28515625" style="109" bestFit="1" customWidth="1"/>
    <col min="10501" max="10501" width="9.42578125" style="109" bestFit="1" customWidth="1"/>
    <col min="10502" max="10502" width="11.42578125" style="109" customWidth="1"/>
    <col min="10503" max="10505" width="9.140625" style="109"/>
    <col min="10506" max="10507" width="11.42578125" style="109" customWidth="1"/>
    <col min="10508" max="10508" width="13.7109375" style="109" customWidth="1"/>
    <col min="10509" max="10509" width="11.42578125" style="109" customWidth="1"/>
    <col min="10510" max="10510" width="12.85546875" style="109" customWidth="1"/>
    <col min="10511" max="10511" width="9.140625" style="109"/>
    <col min="10512" max="10512" width="13.7109375" style="109" customWidth="1"/>
    <col min="10513" max="10516" width="11.42578125" style="109" customWidth="1"/>
    <col min="10517" max="10517" width="9.140625" style="109"/>
    <col min="10518" max="10518" width="15.28515625" style="109" customWidth="1"/>
    <col min="10519" max="10519" width="14.85546875" style="109" customWidth="1"/>
    <col min="10520" max="10520" width="11.42578125" style="109" customWidth="1"/>
    <col min="10521" max="10521" width="13" style="109" customWidth="1"/>
    <col min="10522" max="10522" width="15" style="109" customWidth="1"/>
    <col min="10523" max="10523" width="14.7109375" style="109" customWidth="1"/>
    <col min="10524" max="10753" width="9.140625" style="109"/>
    <col min="10754" max="10754" width="38" style="109" customWidth="1"/>
    <col min="10755" max="10755" width="11.42578125" style="109" bestFit="1" customWidth="1"/>
    <col min="10756" max="10756" width="4.28515625" style="109" bestFit="1" customWidth="1"/>
    <col min="10757" max="10757" width="9.42578125" style="109" bestFit="1" customWidth="1"/>
    <col min="10758" max="10758" width="11.42578125" style="109" customWidth="1"/>
    <col min="10759" max="10761" width="9.140625" style="109"/>
    <col min="10762" max="10763" width="11.42578125" style="109" customWidth="1"/>
    <col min="10764" max="10764" width="13.7109375" style="109" customWidth="1"/>
    <col min="10765" max="10765" width="11.42578125" style="109" customWidth="1"/>
    <col min="10766" max="10766" width="12.85546875" style="109" customWidth="1"/>
    <col min="10767" max="10767" width="9.140625" style="109"/>
    <col min="10768" max="10768" width="13.7109375" style="109" customWidth="1"/>
    <col min="10769" max="10772" width="11.42578125" style="109" customWidth="1"/>
    <col min="10773" max="10773" width="9.140625" style="109"/>
    <col min="10774" max="10774" width="15.28515625" style="109" customWidth="1"/>
    <col min="10775" max="10775" width="14.85546875" style="109" customWidth="1"/>
    <col min="10776" max="10776" width="11.42578125" style="109" customWidth="1"/>
    <col min="10777" max="10777" width="13" style="109" customWidth="1"/>
    <col min="10778" max="10778" width="15" style="109" customWidth="1"/>
    <col min="10779" max="10779" width="14.7109375" style="109" customWidth="1"/>
    <col min="10780" max="11009" width="9.140625" style="109"/>
    <col min="11010" max="11010" width="38" style="109" customWidth="1"/>
    <col min="11011" max="11011" width="11.42578125" style="109" bestFit="1" customWidth="1"/>
    <col min="11012" max="11012" width="4.28515625" style="109" bestFit="1" customWidth="1"/>
    <col min="11013" max="11013" width="9.42578125" style="109" bestFit="1" customWidth="1"/>
    <col min="11014" max="11014" width="11.42578125" style="109" customWidth="1"/>
    <col min="11015" max="11017" width="9.140625" style="109"/>
    <col min="11018" max="11019" width="11.42578125" style="109" customWidth="1"/>
    <col min="11020" max="11020" width="13.7109375" style="109" customWidth="1"/>
    <col min="11021" max="11021" width="11.42578125" style="109" customWidth="1"/>
    <col min="11022" max="11022" width="12.85546875" style="109" customWidth="1"/>
    <col min="11023" max="11023" width="9.140625" style="109"/>
    <col min="11024" max="11024" width="13.7109375" style="109" customWidth="1"/>
    <col min="11025" max="11028" width="11.42578125" style="109" customWidth="1"/>
    <col min="11029" max="11029" width="9.140625" style="109"/>
    <col min="11030" max="11030" width="15.28515625" style="109" customWidth="1"/>
    <col min="11031" max="11031" width="14.85546875" style="109" customWidth="1"/>
    <col min="11032" max="11032" width="11.42578125" style="109" customWidth="1"/>
    <col min="11033" max="11033" width="13" style="109" customWidth="1"/>
    <col min="11034" max="11034" width="15" style="109" customWidth="1"/>
    <col min="11035" max="11035" width="14.7109375" style="109" customWidth="1"/>
    <col min="11036" max="11265" width="9.140625" style="109"/>
    <col min="11266" max="11266" width="38" style="109" customWidth="1"/>
    <col min="11267" max="11267" width="11.42578125" style="109" bestFit="1" customWidth="1"/>
    <col min="11268" max="11268" width="4.28515625" style="109" bestFit="1" customWidth="1"/>
    <col min="11269" max="11269" width="9.42578125" style="109" bestFit="1" customWidth="1"/>
    <col min="11270" max="11270" width="11.42578125" style="109" customWidth="1"/>
    <col min="11271" max="11273" width="9.140625" style="109"/>
    <col min="11274" max="11275" width="11.42578125" style="109" customWidth="1"/>
    <col min="11276" max="11276" width="13.7109375" style="109" customWidth="1"/>
    <col min="11277" max="11277" width="11.42578125" style="109" customWidth="1"/>
    <col min="11278" max="11278" width="12.85546875" style="109" customWidth="1"/>
    <col min="11279" max="11279" width="9.140625" style="109"/>
    <col min="11280" max="11280" width="13.7109375" style="109" customWidth="1"/>
    <col min="11281" max="11284" width="11.42578125" style="109" customWidth="1"/>
    <col min="11285" max="11285" width="9.140625" style="109"/>
    <col min="11286" max="11286" width="15.28515625" style="109" customWidth="1"/>
    <col min="11287" max="11287" width="14.85546875" style="109" customWidth="1"/>
    <col min="11288" max="11288" width="11.42578125" style="109" customWidth="1"/>
    <col min="11289" max="11289" width="13" style="109" customWidth="1"/>
    <col min="11290" max="11290" width="15" style="109" customWidth="1"/>
    <col min="11291" max="11291" width="14.7109375" style="109" customWidth="1"/>
    <col min="11292" max="11521" width="9.140625" style="109"/>
    <col min="11522" max="11522" width="38" style="109" customWidth="1"/>
    <col min="11523" max="11523" width="11.42578125" style="109" bestFit="1" customWidth="1"/>
    <col min="11524" max="11524" width="4.28515625" style="109" bestFit="1" customWidth="1"/>
    <col min="11525" max="11525" width="9.42578125" style="109" bestFit="1" customWidth="1"/>
    <col min="11526" max="11526" width="11.42578125" style="109" customWidth="1"/>
    <col min="11527" max="11529" width="9.140625" style="109"/>
    <col min="11530" max="11531" width="11.42578125" style="109" customWidth="1"/>
    <col min="11532" max="11532" width="13.7109375" style="109" customWidth="1"/>
    <col min="11533" max="11533" width="11.42578125" style="109" customWidth="1"/>
    <col min="11534" max="11534" width="12.85546875" style="109" customWidth="1"/>
    <col min="11535" max="11535" width="9.140625" style="109"/>
    <col min="11536" max="11536" width="13.7109375" style="109" customWidth="1"/>
    <col min="11537" max="11540" width="11.42578125" style="109" customWidth="1"/>
    <col min="11541" max="11541" width="9.140625" style="109"/>
    <col min="11542" max="11542" width="15.28515625" style="109" customWidth="1"/>
    <col min="11543" max="11543" width="14.85546875" style="109" customWidth="1"/>
    <col min="11544" max="11544" width="11.42578125" style="109" customWidth="1"/>
    <col min="11545" max="11545" width="13" style="109" customWidth="1"/>
    <col min="11546" max="11546" width="15" style="109" customWidth="1"/>
    <col min="11547" max="11547" width="14.7109375" style="109" customWidth="1"/>
    <col min="11548" max="11777" width="9.140625" style="109"/>
    <col min="11778" max="11778" width="38" style="109" customWidth="1"/>
    <col min="11779" max="11779" width="11.42578125" style="109" bestFit="1" customWidth="1"/>
    <col min="11780" max="11780" width="4.28515625" style="109" bestFit="1" customWidth="1"/>
    <col min="11781" max="11781" width="9.42578125" style="109" bestFit="1" customWidth="1"/>
    <col min="11782" max="11782" width="11.42578125" style="109" customWidth="1"/>
    <col min="11783" max="11785" width="9.140625" style="109"/>
    <col min="11786" max="11787" width="11.42578125" style="109" customWidth="1"/>
    <col min="11788" max="11788" width="13.7109375" style="109" customWidth="1"/>
    <col min="11789" max="11789" width="11.42578125" style="109" customWidth="1"/>
    <col min="11790" max="11790" width="12.85546875" style="109" customWidth="1"/>
    <col min="11791" max="11791" width="9.140625" style="109"/>
    <col min="11792" max="11792" width="13.7109375" style="109" customWidth="1"/>
    <col min="11793" max="11796" width="11.42578125" style="109" customWidth="1"/>
    <col min="11797" max="11797" width="9.140625" style="109"/>
    <col min="11798" max="11798" width="15.28515625" style="109" customWidth="1"/>
    <col min="11799" max="11799" width="14.85546875" style="109" customWidth="1"/>
    <col min="11800" max="11800" width="11.42578125" style="109" customWidth="1"/>
    <col min="11801" max="11801" width="13" style="109" customWidth="1"/>
    <col min="11802" max="11802" width="15" style="109" customWidth="1"/>
    <col min="11803" max="11803" width="14.7109375" style="109" customWidth="1"/>
    <col min="11804" max="12033" width="9.140625" style="109"/>
    <col min="12034" max="12034" width="38" style="109" customWidth="1"/>
    <col min="12035" max="12035" width="11.42578125" style="109" bestFit="1" customWidth="1"/>
    <col min="12036" max="12036" width="4.28515625" style="109" bestFit="1" customWidth="1"/>
    <col min="12037" max="12037" width="9.42578125" style="109" bestFit="1" customWidth="1"/>
    <col min="12038" max="12038" width="11.42578125" style="109" customWidth="1"/>
    <col min="12039" max="12041" width="9.140625" style="109"/>
    <col min="12042" max="12043" width="11.42578125" style="109" customWidth="1"/>
    <col min="12044" max="12044" width="13.7109375" style="109" customWidth="1"/>
    <col min="12045" max="12045" width="11.42578125" style="109" customWidth="1"/>
    <col min="12046" max="12046" width="12.85546875" style="109" customWidth="1"/>
    <col min="12047" max="12047" width="9.140625" style="109"/>
    <col min="12048" max="12048" width="13.7109375" style="109" customWidth="1"/>
    <col min="12049" max="12052" width="11.42578125" style="109" customWidth="1"/>
    <col min="12053" max="12053" width="9.140625" style="109"/>
    <col min="12054" max="12054" width="15.28515625" style="109" customWidth="1"/>
    <col min="12055" max="12055" width="14.85546875" style="109" customWidth="1"/>
    <col min="12056" max="12056" width="11.42578125" style="109" customWidth="1"/>
    <col min="12057" max="12057" width="13" style="109" customWidth="1"/>
    <col min="12058" max="12058" width="15" style="109" customWidth="1"/>
    <col min="12059" max="12059" width="14.7109375" style="109" customWidth="1"/>
    <col min="12060" max="12289" width="9.140625" style="109"/>
    <col min="12290" max="12290" width="38" style="109" customWidth="1"/>
    <col min="12291" max="12291" width="11.42578125" style="109" bestFit="1" customWidth="1"/>
    <col min="12292" max="12292" width="4.28515625" style="109" bestFit="1" customWidth="1"/>
    <col min="12293" max="12293" width="9.42578125" style="109" bestFit="1" customWidth="1"/>
    <col min="12294" max="12294" width="11.42578125" style="109" customWidth="1"/>
    <col min="12295" max="12297" width="9.140625" style="109"/>
    <col min="12298" max="12299" width="11.42578125" style="109" customWidth="1"/>
    <col min="12300" max="12300" width="13.7109375" style="109" customWidth="1"/>
    <col min="12301" max="12301" width="11.42578125" style="109" customWidth="1"/>
    <col min="12302" max="12302" width="12.85546875" style="109" customWidth="1"/>
    <col min="12303" max="12303" width="9.140625" style="109"/>
    <col min="12304" max="12304" width="13.7109375" style="109" customWidth="1"/>
    <col min="12305" max="12308" width="11.42578125" style="109" customWidth="1"/>
    <col min="12309" max="12309" width="9.140625" style="109"/>
    <col min="12310" max="12310" width="15.28515625" style="109" customWidth="1"/>
    <col min="12311" max="12311" width="14.85546875" style="109" customWidth="1"/>
    <col min="12312" max="12312" width="11.42578125" style="109" customWidth="1"/>
    <col min="12313" max="12313" width="13" style="109" customWidth="1"/>
    <col min="12314" max="12314" width="15" style="109" customWidth="1"/>
    <col min="12315" max="12315" width="14.7109375" style="109" customWidth="1"/>
    <col min="12316" max="12545" width="9.140625" style="109"/>
    <col min="12546" max="12546" width="38" style="109" customWidth="1"/>
    <col min="12547" max="12547" width="11.42578125" style="109" bestFit="1" customWidth="1"/>
    <col min="12548" max="12548" width="4.28515625" style="109" bestFit="1" customWidth="1"/>
    <col min="12549" max="12549" width="9.42578125" style="109" bestFit="1" customWidth="1"/>
    <col min="12550" max="12550" width="11.42578125" style="109" customWidth="1"/>
    <col min="12551" max="12553" width="9.140625" style="109"/>
    <col min="12554" max="12555" width="11.42578125" style="109" customWidth="1"/>
    <col min="12556" max="12556" width="13.7109375" style="109" customWidth="1"/>
    <col min="12557" max="12557" width="11.42578125" style="109" customWidth="1"/>
    <col min="12558" max="12558" width="12.85546875" style="109" customWidth="1"/>
    <col min="12559" max="12559" width="9.140625" style="109"/>
    <col min="12560" max="12560" width="13.7109375" style="109" customWidth="1"/>
    <col min="12561" max="12564" width="11.42578125" style="109" customWidth="1"/>
    <col min="12565" max="12565" width="9.140625" style="109"/>
    <col min="12566" max="12566" width="15.28515625" style="109" customWidth="1"/>
    <col min="12567" max="12567" width="14.85546875" style="109" customWidth="1"/>
    <col min="12568" max="12568" width="11.42578125" style="109" customWidth="1"/>
    <col min="12569" max="12569" width="13" style="109" customWidth="1"/>
    <col min="12570" max="12570" width="15" style="109" customWidth="1"/>
    <col min="12571" max="12571" width="14.7109375" style="109" customWidth="1"/>
    <col min="12572" max="12801" width="9.140625" style="109"/>
    <col min="12802" max="12802" width="38" style="109" customWidth="1"/>
    <col min="12803" max="12803" width="11.42578125" style="109" bestFit="1" customWidth="1"/>
    <col min="12804" max="12804" width="4.28515625" style="109" bestFit="1" customWidth="1"/>
    <col min="12805" max="12805" width="9.42578125" style="109" bestFit="1" customWidth="1"/>
    <col min="12806" max="12806" width="11.42578125" style="109" customWidth="1"/>
    <col min="12807" max="12809" width="9.140625" style="109"/>
    <col min="12810" max="12811" width="11.42578125" style="109" customWidth="1"/>
    <col min="12812" max="12812" width="13.7109375" style="109" customWidth="1"/>
    <col min="12813" max="12813" width="11.42578125" style="109" customWidth="1"/>
    <col min="12814" max="12814" width="12.85546875" style="109" customWidth="1"/>
    <col min="12815" max="12815" width="9.140625" style="109"/>
    <col min="12816" max="12816" width="13.7109375" style="109" customWidth="1"/>
    <col min="12817" max="12820" width="11.42578125" style="109" customWidth="1"/>
    <col min="12821" max="12821" width="9.140625" style="109"/>
    <col min="12822" max="12822" width="15.28515625" style="109" customWidth="1"/>
    <col min="12823" max="12823" width="14.85546875" style="109" customWidth="1"/>
    <col min="12824" max="12824" width="11.42578125" style="109" customWidth="1"/>
    <col min="12825" max="12825" width="13" style="109" customWidth="1"/>
    <col min="12826" max="12826" width="15" style="109" customWidth="1"/>
    <col min="12827" max="12827" width="14.7109375" style="109" customWidth="1"/>
    <col min="12828" max="13057" width="9.140625" style="109"/>
    <col min="13058" max="13058" width="38" style="109" customWidth="1"/>
    <col min="13059" max="13059" width="11.42578125" style="109" bestFit="1" customWidth="1"/>
    <col min="13060" max="13060" width="4.28515625" style="109" bestFit="1" customWidth="1"/>
    <col min="13061" max="13061" width="9.42578125" style="109" bestFit="1" customWidth="1"/>
    <col min="13062" max="13062" width="11.42578125" style="109" customWidth="1"/>
    <col min="13063" max="13065" width="9.140625" style="109"/>
    <col min="13066" max="13067" width="11.42578125" style="109" customWidth="1"/>
    <col min="13068" max="13068" width="13.7109375" style="109" customWidth="1"/>
    <col min="13069" max="13069" width="11.42578125" style="109" customWidth="1"/>
    <col min="13070" max="13070" width="12.85546875" style="109" customWidth="1"/>
    <col min="13071" max="13071" width="9.140625" style="109"/>
    <col min="13072" max="13072" width="13.7109375" style="109" customWidth="1"/>
    <col min="13073" max="13076" width="11.42578125" style="109" customWidth="1"/>
    <col min="13077" max="13077" width="9.140625" style="109"/>
    <col min="13078" max="13078" width="15.28515625" style="109" customWidth="1"/>
    <col min="13079" max="13079" width="14.85546875" style="109" customWidth="1"/>
    <col min="13080" max="13080" width="11.42578125" style="109" customWidth="1"/>
    <col min="13081" max="13081" width="13" style="109" customWidth="1"/>
    <col min="13082" max="13082" width="15" style="109" customWidth="1"/>
    <col min="13083" max="13083" width="14.7109375" style="109" customWidth="1"/>
    <col min="13084" max="13313" width="9.140625" style="109"/>
    <col min="13314" max="13314" width="38" style="109" customWidth="1"/>
    <col min="13315" max="13315" width="11.42578125" style="109" bestFit="1" customWidth="1"/>
    <col min="13316" max="13316" width="4.28515625" style="109" bestFit="1" customWidth="1"/>
    <col min="13317" max="13317" width="9.42578125" style="109" bestFit="1" customWidth="1"/>
    <col min="13318" max="13318" width="11.42578125" style="109" customWidth="1"/>
    <col min="13319" max="13321" width="9.140625" style="109"/>
    <col min="13322" max="13323" width="11.42578125" style="109" customWidth="1"/>
    <col min="13324" max="13324" width="13.7109375" style="109" customWidth="1"/>
    <col min="13325" max="13325" width="11.42578125" style="109" customWidth="1"/>
    <col min="13326" max="13326" width="12.85546875" style="109" customWidth="1"/>
    <col min="13327" max="13327" width="9.140625" style="109"/>
    <col min="13328" max="13328" width="13.7109375" style="109" customWidth="1"/>
    <col min="13329" max="13332" width="11.42578125" style="109" customWidth="1"/>
    <col min="13333" max="13333" width="9.140625" style="109"/>
    <col min="13334" max="13334" width="15.28515625" style="109" customWidth="1"/>
    <col min="13335" max="13335" width="14.85546875" style="109" customWidth="1"/>
    <col min="13336" max="13336" width="11.42578125" style="109" customWidth="1"/>
    <col min="13337" max="13337" width="13" style="109" customWidth="1"/>
    <col min="13338" max="13338" width="15" style="109" customWidth="1"/>
    <col min="13339" max="13339" width="14.7109375" style="109" customWidth="1"/>
    <col min="13340" max="13569" width="9.140625" style="109"/>
    <col min="13570" max="13570" width="38" style="109" customWidth="1"/>
    <col min="13571" max="13571" width="11.42578125" style="109" bestFit="1" customWidth="1"/>
    <col min="13572" max="13572" width="4.28515625" style="109" bestFit="1" customWidth="1"/>
    <col min="13573" max="13573" width="9.42578125" style="109" bestFit="1" customWidth="1"/>
    <col min="13574" max="13574" width="11.42578125" style="109" customWidth="1"/>
    <col min="13575" max="13577" width="9.140625" style="109"/>
    <col min="13578" max="13579" width="11.42578125" style="109" customWidth="1"/>
    <col min="13580" max="13580" width="13.7109375" style="109" customWidth="1"/>
    <col min="13581" max="13581" width="11.42578125" style="109" customWidth="1"/>
    <col min="13582" max="13582" width="12.85546875" style="109" customWidth="1"/>
    <col min="13583" max="13583" width="9.140625" style="109"/>
    <col min="13584" max="13584" width="13.7109375" style="109" customWidth="1"/>
    <col min="13585" max="13588" width="11.42578125" style="109" customWidth="1"/>
    <col min="13589" max="13589" width="9.140625" style="109"/>
    <col min="13590" max="13590" width="15.28515625" style="109" customWidth="1"/>
    <col min="13591" max="13591" width="14.85546875" style="109" customWidth="1"/>
    <col min="13592" max="13592" width="11.42578125" style="109" customWidth="1"/>
    <col min="13593" max="13593" width="13" style="109" customWidth="1"/>
    <col min="13594" max="13594" width="15" style="109" customWidth="1"/>
    <col min="13595" max="13595" width="14.7109375" style="109" customWidth="1"/>
    <col min="13596" max="13825" width="9.140625" style="109"/>
    <col min="13826" max="13826" width="38" style="109" customWidth="1"/>
    <col min="13827" max="13827" width="11.42578125" style="109" bestFit="1" customWidth="1"/>
    <col min="13828" max="13828" width="4.28515625" style="109" bestFit="1" customWidth="1"/>
    <col min="13829" max="13829" width="9.42578125" style="109" bestFit="1" customWidth="1"/>
    <col min="13830" max="13830" width="11.42578125" style="109" customWidth="1"/>
    <col min="13831" max="13833" width="9.140625" style="109"/>
    <col min="13834" max="13835" width="11.42578125" style="109" customWidth="1"/>
    <col min="13836" max="13836" width="13.7109375" style="109" customWidth="1"/>
    <col min="13837" max="13837" width="11.42578125" style="109" customWidth="1"/>
    <col min="13838" max="13838" width="12.85546875" style="109" customWidth="1"/>
    <col min="13839" max="13839" width="9.140625" style="109"/>
    <col min="13840" max="13840" width="13.7109375" style="109" customWidth="1"/>
    <col min="13841" max="13844" width="11.42578125" style="109" customWidth="1"/>
    <col min="13845" max="13845" width="9.140625" style="109"/>
    <col min="13846" max="13846" width="15.28515625" style="109" customWidth="1"/>
    <col min="13847" max="13847" width="14.85546875" style="109" customWidth="1"/>
    <col min="13848" max="13848" width="11.42578125" style="109" customWidth="1"/>
    <col min="13849" max="13849" width="13" style="109" customWidth="1"/>
    <col min="13850" max="13850" width="15" style="109" customWidth="1"/>
    <col min="13851" max="13851" width="14.7109375" style="109" customWidth="1"/>
    <col min="13852" max="14081" width="9.140625" style="109"/>
    <col min="14082" max="14082" width="38" style="109" customWidth="1"/>
    <col min="14083" max="14083" width="11.42578125" style="109" bestFit="1" customWidth="1"/>
    <col min="14084" max="14084" width="4.28515625" style="109" bestFit="1" customWidth="1"/>
    <col min="14085" max="14085" width="9.42578125" style="109" bestFit="1" customWidth="1"/>
    <col min="14086" max="14086" width="11.42578125" style="109" customWidth="1"/>
    <col min="14087" max="14089" width="9.140625" style="109"/>
    <col min="14090" max="14091" width="11.42578125" style="109" customWidth="1"/>
    <col min="14092" max="14092" width="13.7109375" style="109" customWidth="1"/>
    <col min="14093" max="14093" width="11.42578125" style="109" customWidth="1"/>
    <col min="14094" max="14094" width="12.85546875" style="109" customWidth="1"/>
    <col min="14095" max="14095" width="9.140625" style="109"/>
    <col min="14096" max="14096" width="13.7109375" style="109" customWidth="1"/>
    <col min="14097" max="14100" width="11.42578125" style="109" customWidth="1"/>
    <col min="14101" max="14101" width="9.140625" style="109"/>
    <col min="14102" max="14102" width="15.28515625" style="109" customWidth="1"/>
    <col min="14103" max="14103" width="14.85546875" style="109" customWidth="1"/>
    <col min="14104" max="14104" width="11.42578125" style="109" customWidth="1"/>
    <col min="14105" max="14105" width="13" style="109" customWidth="1"/>
    <col min="14106" max="14106" width="15" style="109" customWidth="1"/>
    <col min="14107" max="14107" width="14.7109375" style="109" customWidth="1"/>
    <col min="14108" max="14337" width="9.140625" style="109"/>
    <col min="14338" max="14338" width="38" style="109" customWidth="1"/>
    <col min="14339" max="14339" width="11.42578125" style="109" bestFit="1" customWidth="1"/>
    <col min="14340" max="14340" width="4.28515625" style="109" bestFit="1" customWidth="1"/>
    <col min="14341" max="14341" width="9.42578125" style="109" bestFit="1" customWidth="1"/>
    <col min="14342" max="14342" width="11.42578125" style="109" customWidth="1"/>
    <col min="14343" max="14345" width="9.140625" style="109"/>
    <col min="14346" max="14347" width="11.42578125" style="109" customWidth="1"/>
    <col min="14348" max="14348" width="13.7109375" style="109" customWidth="1"/>
    <col min="14349" max="14349" width="11.42578125" style="109" customWidth="1"/>
    <col min="14350" max="14350" width="12.85546875" style="109" customWidth="1"/>
    <col min="14351" max="14351" width="9.140625" style="109"/>
    <col min="14352" max="14352" width="13.7109375" style="109" customWidth="1"/>
    <col min="14353" max="14356" width="11.42578125" style="109" customWidth="1"/>
    <col min="14357" max="14357" width="9.140625" style="109"/>
    <col min="14358" max="14358" width="15.28515625" style="109" customWidth="1"/>
    <col min="14359" max="14359" width="14.85546875" style="109" customWidth="1"/>
    <col min="14360" max="14360" width="11.42578125" style="109" customWidth="1"/>
    <col min="14361" max="14361" width="13" style="109" customWidth="1"/>
    <col min="14362" max="14362" width="15" style="109" customWidth="1"/>
    <col min="14363" max="14363" width="14.7109375" style="109" customWidth="1"/>
    <col min="14364" max="14593" width="9.140625" style="109"/>
    <col min="14594" max="14594" width="38" style="109" customWidth="1"/>
    <col min="14595" max="14595" width="11.42578125" style="109" bestFit="1" customWidth="1"/>
    <col min="14596" max="14596" width="4.28515625" style="109" bestFit="1" customWidth="1"/>
    <col min="14597" max="14597" width="9.42578125" style="109" bestFit="1" customWidth="1"/>
    <col min="14598" max="14598" width="11.42578125" style="109" customWidth="1"/>
    <col min="14599" max="14601" width="9.140625" style="109"/>
    <col min="14602" max="14603" width="11.42578125" style="109" customWidth="1"/>
    <col min="14604" max="14604" width="13.7109375" style="109" customWidth="1"/>
    <col min="14605" max="14605" width="11.42578125" style="109" customWidth="1"/>
    <col min="14606" max="14606" width="12.85546875" style="109" customWidth="1"/>
    <col min="14607" max="14607" width="9.140625" style="109"/>
    <col min="14608" max="14608" width="13.7109375" style="109" customWidth="1"/>
    <col min="14609" max="14612" width="11.42578125" style="109" customWidth="1"/>
    <col min="14613" max="14613" width="9.140625" style="109"/>
    <col min="14614" max="14614" width="15.28515625" style="109" customWidth="1"/>
    <col min="14615" max="14615" width="14.85546875" style="109" customWidth="1"/>
    <col min="14616" max="14616" width="11.42578125" style="109" customWidth="1"/>
    <col min="14617" max="14617" width="13" style="109" customWidth="1"/>
    <col min="14618" max="14618" width="15" style="109" customWidth="1"/>
    <col min="14619" max="14619" width="14.7109375" style="109" customWidth="1"/>
    <col min="14620" max="14849" width="9.140625" style="109"/>
    <col min="14850" max="14850" width="38" style="109" customWidth="1"/>
    <col min="14851" max="14851" width="11.42578125" style="109" bestFit="1" customWidth="1"/>
    <col min="14852" max="14852" width="4.28515625" style="109" bestFit="1" customWidth="1"/>
    <col min="14853" max="14853" width="9.42578125" style="109" bestFit="1" customWidth="1"/>
    <col min="14854" max="14854" width="11.42578125" style="109" customWidth="1"/>
    <col min="14855" max="14857" width="9.140625" style="109"/>
    <col min="14858" max="14859" width="11.42578125" style="109" customWidth="1"/>
    <col min="14860" max="14860" width="13.7109375" style="109" customWidth="1"/>
    <col min="14861" max="14861" width="11.42578125" style="109" customWidth="1"/>
    <col min="14862" max="14862" width="12.85546875" style="109" customWidth="1"/>
    <col min="14863" max="14863" width="9.140625" style="109"/>
    <col min="14864" max="14864" width="13.7109375" style="109" customWidth="1"/>
    <col min="14865" max="14868" width="11.42578125" style="109" customWidth="1"/>
    <col min="14869" max="14869" width="9.140625" style="109"/>
    <col min="14870" max="14870" width="15.28515625" style="109" customWidth="1"/>
    <col min="14871" max="14871" width="14.85546875" style="109" customWidth="1"/>
    <col min="14872" max="14872" width="11.42578125" style="109" customWidth="1"/>
    <col min="14873" max="14873" width="13" style="109" customWidth="1"/>
    <col min="14874" max="14874" width="15" style="109" customWidth="1"/>
    <col min="14875" max="14875" width="14.7109375" style="109" customWidth="1"/>
    <col min="14876" max="15105" width="9.140625" style="109"/>
    <col min="15106" max="15106" width="38" style="109" customWidth="1"/>
    <col min="15107" max="15107" width="11.42578125" style="109" bestFit="1" customWidth="1"/>
    <col min="15108" max="15108" width="4.28515625" style="109" bestFit="1" customWidth="1"/>
    <col min="15109" max="15109" width="9.42578125" style="109" bestFit="1" customWidth="1"/>
    <col min="15110" max="15110" width="11.42578125" style="109" customWidth="1"/>
    <col min="15111" max="15113" width="9.140625" style="109"/>
    <col min="15114" max="15115" width="11.42578125" style="109" customWidth="1"/>
    <col min="15116" max="15116" width="13.7109375" style="109" customWidth="1"/>
    <col min="15117" max="15117" width="11.42578125" style="109" customWidth="1"/>
    <col min="15118" max="15118" width="12.85546875" style="109" customWidth="1"/>
    <col min="15119" max="15119" width="9.140625" style="109"/>
    <col min="15120" max="15120" width="13.7109375" style="109" customWidth="1"/>
    <col min="15121" max="15124" width="11.42578125" style="109" customWidth="1"/>
    <col min="15125" max="15125" width="9.140625" style="109"/>
    <col min="15126" max="15126" width="15.28515625" style="109" customWidth="1"/>
    <col min="15127" max="15127" width="14.85546875" style="109" customWidth="1"/>
    <col min="15128" max="15128" width="11.42578125" style="109" customWidth="1"/>
    <col min="15129" max="15129" width="13" style="109" customWidth="1"/>
    <col min="15130" max="15130" width="15" style="109" customWidth="1"/>
    <col min="15131" max="15131" width="14.7109375" style="109" customWidth="1"/>
    <col min="15132" max="15361" width="9.140625" style="109"/>
    <col min="15362" max="15362" width="38" style="109" customWidth="1"/>
    <col min="15363" max="15363" width="11.42578125" style="109" bestFit="1" customWidth="1"/>
    <col min="15364" max="15364" width="4.28515625" style="109" bestFit="1" customWidth="1"/>
    <col min="15365" max="15365" width="9.42578125" style="109" bestFit="1" customWidth="1"/>
    <col min="15366" max="15366" width="11.42578125" style="109" customWidth="1"/>
    <col min="15367" max="15369" width="9.140625" style="109"/>
    <col min="15370" max="15371" width="11.42578125" style="109" customWidth="1"/>
    <col min="15372" max="15372" width="13.7109375" style="109" customWidth="1"/>
    <col min="15373" max="15373" width="11.42578125" style="109" customWidth="1"/>
    <col min="15374" max="15374" width="12.85546875" style="109" customWidth="1"/>
    <col min="15375" max="15375" width="9.140625" style="109"/>
    <col min="15376" max="15376" width="13.7109375" style="109" customWidth="1"/>
    <col min="15377" max="15380" width="11.42578125" style="109" customWidth="1"/>
    <col min="15381" max="15381" width="9.140625" style="109"/>
    <col min="15382" max="15382" width="15.28515625" style="109" customWidth="1"/>
    <col min="15383" max="15383" width="14.85546875" style="109" customWidth="1"/>
    <col min="15384" max="15384" width="11.42578125" style="109" customWidth="1"/>
    <col min="15385" max="15385" width="13" style="109" customWidth="1"/>
    <col min="15386" max="15386" width="15" style="109" customWidth="1"/>
    <col min="15387" max="15387" width="14.7109375" style="109" customWidth="1"/>
    <col min="15388" max="15617" width="9.140625" style="109"/>
    <col min="15618" max="15618" width="38" style="109" customWidth="1"/>
    <col min="15619" max="15619" width="11.42578125" style="109" bestFit="1" customWidth="1"/>
    <col min="15620" max="15620" width="4.28515625" style="109" bestFit="1" customWidth="1"/>
    <col min="15621" max="15621" width="9.42578125" style="109" bestFit="1" customWidth="1"/>
    <col min="15622" max="15622" width="11.42578125" style="109" customWidth="1"/>
    <col min="15623" max="15625" width="9.140625" style="109"/>
    <col min="15626" max="15627" width="11.42578125" style="109" customWidth="1"/>
    <col min="15628" max="15628" width="13.7109375" style="109" customWidth="1"/>
    <col min="15629" max="15629" width="11.42578125" style="109" customWidth="1"/>
    <col min="15630" max="15630" width="12.85546875" style="109" customWidth="1"/>
    <col min="15631" max="15631" width="9.140625" style="109"/>
    <col min="15632" max="15632" width="13.7109375" style="109" customWidth="1"/>
    <col min="15633" max="15636" width="11.42578125" style="109" customWidth="1"/>
    <col min="15637" max="15637" width="9.140625" style="109"/>
    <col min="15638" max="15638" width="15.28515625" style="109" customWidth="1"/>
    <col min="15639" max="15639" width="14.85546875" style="109" customWidth="1"/>
    <col min="15640" max="15640" width="11.42578125" style="109" customWidth="1"/>
    <col min="15641" max="15641" width="13" style="109" customWidth="1"/>
    <col min="15642" max="15642" width="15" style="109" customWidth="1"/>
    <col min="15643" max="15643" width="14.7109375" style="109" customWidth="1"/>
    <col min="15644" max="15873" width="9.140625" style="109"/>
    <col min="15874" max="15874" width="38" style="109" customWidth="1"/>
    <col min="15875" max="15875" width="11.42578125" style="109" bestFit="1" customWidth="1"/>
    <col min="15876" max="15876" width="4.28515625" style="109" bestFit="1" customWidth="1"/>
    <col min="15877" max="15877" width="9.42578125" style="109" bestFit="1" customWidth="1"/>
    <col min="15878" max="15878" width="11.42578125" style="109" customWidth="1"/>
    <col min="15879" max="15881" width="9.140625" style="109"/>
    <col min="15882" max="15883" width="11.42578125" style="109" customWidth="1"/>
    <col min="15884" max="15884" width="13.7109375" style="109" customWidth="1"/>
    <col min="15885" max="15885" width="11.42578125" style="109" customWidth="1"/>
    <col min="15886" max="15886" width="12.85546875" style="109" customWidth="1"/>
    <col min="15887" max="15887" width="9.140625" style="109"/>
    <col min="15888" max="15888" width="13.7109375" style="109" customWidth="1"/>
    <col min="15889" max="15892" width="11.42578125" style="109" customWidth="1"/>
    <col min="15893" max="15893" width="9.140625" style="109"/>
    <col min="15894" max="15894" width="15.28515625" style="109" customWidth="1"/>
    <col min="15895" max="15895" width="14.85546875" style="109" customWidth="1"/>
    <col min="15896" max="15896" width="11.42578125" style="109" customWidth="1"/>
    <col min="15897" max="15897" width="13" style="109" customWidth="1"/>
    <col min="15898" max="15898" width="15" style="109" customWidth="1"/>
    <col min="15899" max="15899" width="14.7109375" style="109" customWidth="1"/>
    <col min="15900" max="16129" width="9.140625" style="109"/>
    <col min="16130" max="16130" width="38" style="109" customWidth="1"/>
    <col min="16131" max="16131" width="11.42578125" style="109" bestFit="1" customWidth="1"/>
    <col min="16132" max="16132" width="4.28515625" style="109" bestFit="1" customWidth="1"/>
    <col min="16133" max="16133" width="9.42578125" style="109" bestFit="1" customWidth="1"/>
    <col min="16134" max="16134" width="11.42578125" style="109" customWidth="1"/>
    <col min="16135" max="16137" width="9.140625" style="109"/>
    <col min="16138" max="16139" width="11.42578125" style="109" customWidth="1"/>
    <col min="16140" max="16140" width="13.7109375" style="109" customWidth="1"/>
    <col min="16141" max="16141" width="11.42578125" style="109" customWidth="1"/>
    <col min="16142" max="16142" width="12.85546875" style="109" customWidth="1"/>
    <col min="16143" max="16143" width="9.140625" style="109"/>
    <col min="16144" max="16144" width="13.7109375" style="109" customWidth="1"/>
    <col min="16145" max="16148" width="11.42578125" style="109" customWidth="1"/>
    <col min="16149" max="16149" width="9.140625" style="109"/>
    <col min="16150" max="16150" width="15.28515625" style="109" customWidth="1"/>
    <col min="16151" max="16151" width="14.85546875" style="109" customWidth="1"/>
    <col min="16152" max="16152" width="11.42578125" style="109" customWidth="1"/>
    <col min="16153" max="16153" width="13" style="109" customWidth="1"/>
    <col min="16154" max="16154" width="15" style="109" customWidth="1"/>
    <col min="16155" max="16155" width="14.7109375" style="109" customWidth="1"/>
    <col min="16156" max="16384" width="9.140625" style="109"/>
  </cols>
  <sheetData>
    <row r="1" spans="1:32" ht="15.75" x14ac:dyDescent="0.25">
      <c r="A1" s="130" t="s">
        <v>718</v>
      </c>
      <c r="B1" s="158" t="s">
        <v>717</v>
      </c>
      <c r="E1" s="155"/>
      <c r="F1" s="155"/>
      <c r="G1" s="155"/>
      <c r="H1" s="155"/>
      <c r="I1" s="155"/>
      <c r="J1" s="155"/>
      <c r="K1" s="155"/>
      <c r="L1" s="157"/>
      <c r="M1" s="156"/>
      <c r="N1" s="155"/>
      <c r="O1" s="156"/>
      <c r="P1" s="155"/>
      <c r="Q1" s="155"/>
      <c r="R1" s="155"/>
      <c r="S1" s="155"/>
      <c r="T1" s="155"/>
      <c r="U1" s="155"/>
      <c r="V1" s="155"/>
      <c r="W1" s="155"/>
      <c r="X1" s="155"/>
    </row>
    <row r="2" spans="1:32" x14ac:dyDescent="0.25">
      <c r="B2" s="154" t="s">
        <v>716</v>
      </c>
      <c r="C2" s="153"/>
      <c r="O2" s="149">
        <v>9</v>
      </c>
      <c r="P2" s="130" t="s">
        <v>715</v>
      </c>
    </row>
    <row r="3" spans="1:32" x14ac:dyDescent="0.25">
      <c r="B3" s="152">
        <v>42825</v>
      </c>
      <c r="O3" s="149">
        <v>3</v>
      </c>
      <c r="P3" s="130" t="s">
        <v>714</v>
      </c>
      <c r="AC3" s="130" t="s">
        <v>669</v>
      </c>
      <c r="AD3" s="130" t="s">
        <v>713</v>
      </c>
    </row>
    <row r="4" spans="1:32" x14ac:dyDescent="0.25">
      <c r="O4" s="149">
        <v>2016</v>
      </c>
      <c r="P4" s="130" t="s">
        <v>712</v>
      </c>
      <c r="AC4" s="130" t="s">
        <v>711</v>
      </c>
      <c r="AD4" s="130" t="s">
        <v>710</v>
      </c>
    </row>
    <row r="5" spans="1:32" x14ac:dyDescent="0.25">
      <c r="L5" s="151" t="s">
        <v>709</v>
      </c>
      <c r="O5" s="149">
        <v>2017</v>
      </c>
      <c r="P5" s="130" t="s">
        <v>708</v>
      </c>
      <c r="AC5" s="130" t="s">
        <v>707</v>
      </c>
      <c r="AD5" s="130" t="s">
        <v>706</v>
      </c>
    </row>
    <row r="6" spans="1:32" x14ac:dyDescent="0.25">
      <c r="C6" s="150"/>
      <c r="O6" s="149"/>
      <c r="AC6" s="130" t="s">
        <v>666</v>
      </c>
      <c r="AD6" s="130" t="s">
        <v>705</v>
      </c>
    </row>
    <row r="7" spans="1:32" x14ac:dyDescent="0.25">
      <c r="U7" s="128" t="s">
        <v>183</v>
      </c>
      <c r="V7" s="128" t="s">
        <v>704</v>
      </c>
      <c r="W7" s="128" t="s">
        <v>695</v>
      </c>
      <c r="Y7" s="128" t="s">
        <v>695</v>
      </c>
      <c r="Z7" s="128" t="s">
        <v>703</v>
      </c>
      <c r="AC7" s="130" t="s">
        <v>665</v>
      </c>
      <c r="AD7" s="130" t="s">
        <v>702</v>
      </c>
    </row>
    <row r="8" spans="1:32" s="128" customFormat="1" x14ac:dyDescent="0.25">
      <c r="A8" s="128" t="s">
        <v>701</v>
      </c>
      <c r="C8" s="128" t="s">
        <v>700</v>
      </c>
      <c r="D8" s="145"/>
      <c r="E8" s="128" t="s">
        <v>699</v>
      </c>
      <c r="I8" s="128" t="s">
        <v>230</v>
      </c>
      <c r="J8" s="128" t="s">
        <v>698</v>
      </c>
      <c r="L8" s="148" t="s">
        <v>697</v>
      </c>
      <c r="M8" s="147" t="s">
        <v>696</v>
      </c>
      <c r="O8" s="147"/>
      <c r="R8" s="128" t="s">
        <v>235</v>
      </c>
      <c r="S8" s="128" t="s">
        <v>183</v>
      </c>
      <c r="U8" s="128" t="s">
        <v>695</v>
      </c>
      <c r="V8" s="128" t="s">
        <v>694</v>
      </c>
      <c r="W8" s="128" t="s">
        <v>694</v>
      </c>
      <c r="X8" s="128" t="s">
        <v>693</v>
      </c>
      <c r="Y8" s="128" t="s">
        <v>692</v>
      </c>
      <c r="Z8" s="128" t="s">
        <v>692</v>
      </c>
      <c r="AE8" s="145"/>
    </row>
    <row r="9" spans="1:32" s="128" customFormat="1" x14ac:dyDescent="0.25">
      <c r="C9" s="128" t="s">
        <v>691</v>
      </c>
      <c r="D9" s="145"/>
      <c r="E9" s="128" t="s">
        <v>690</v>
      </c>
      <c r="G9" s="128" t="s">
        <v>689</v>
      </c>
      <c r="H9" s="128" t="s">
        <v>688</v>
      </c>
      <c r="I9" s="128" t="s">
        <v>687</v>
      </c>
      <c r="J9" s="128" t="s">
        <v>235</v>
      </c>
      <c r="L9" s="148" t="s">
        <v>686</v>
      </c>
      <c r="M9" s="147" t="s">
        <v>686</v>
      </c>
      <c r="N9" s="128" t="s">
        <v>686</v>
      </c>
      <c r="O9" s="147" t="s">
        <v>685</v>
      </c>
      <c r="P9" s="128" t="s">
        <v>300</v>
      </c>
      <c r="Q9" s="128" t="s">
        <v>683</v>
      </c>
      <c r="R9" s="128" t="s">
        <v>230</v>
      </c>
      <c r="S9" s="128" t="s">
        <v>684</v>
      </c>
      <c r="T9" s="128" t="s">
        <v>671</v>
      </c>
      <c r="U9" s="128" t="s">
        <v>683</v>
      </c>
      <c r="V9" s="128" t="s">
        <v>310</v>
      </c>
      <c r="W9" s="128" t="s">
        <v>310</v>
      </c>
      <c r="X9" s="128" t="s">
        <v>673</v>
      </c>
      <c r="Y9" s="128" t="s">
        <v>672</v>
      </c>
      <c r="Z9" s="128" t="s">
        <v>310</v>
      </c>
      <c r="AA9" s="128" t="s">
        <v>682</v>
      </c>
      <c r="AE9" s="145"/>
    </row>
    <row r="10" spans="1:32" s="128" customFormat="1" x14ac:dyDescent="0.25">
      <c r="A10" s="128" t="s">
        <v>681</v>
      </c>
      <c r="B10" s="128" t="s">
        <v>680</v>
      </c>
      <c r="C10" s="128" t="s">
        <v>311</v>
      </c>
      <c r="D10" s="145" t="s">
        <v>679</v>
      </c>
      <c r="E10" s="128" t="s">
        <v>671</v>
      </c>
      <c r="G10" s="128" t="s">
        <v>312</v>
      </c>
      <c r="H10" s="128" t="s">
        <v>312</v>
      </c>
      <c r="I10" s="128" t="s">
        <v>672</v>
      </c>
      <c r="J10" s="128" t="s">
        <v>678</v>
      </c>
      <c r="K10" s="128" t="s">
        <v>677</v>
      </c>
      <c r="L10" s="148" t="s">
        <v>676</v>
      </c>
      <c r="M10" s="147" t="s">
        <v>676</v>
      </c>
      <c r="N10" s="128" t="s">
        <v>235</v>
      </c>
      <c r="O10" s="147" t="s">
        <v>676</v>
      </c>
      <c r="P10" s="128" t="s">
        <v>672</v>
      </c>
      <c r="Q10" s="128" t="s">
        <v>672</v>
      </c>
      <c r="R10" s="128" t="s">
        <v>675</v>
      </c>
      <c r="S10" s="128" t="s">
        <v>674</v>
      </c>
      <c r="T10" s="128" t="s">
        <v>673</v>
      </c>
      <c r="U10" s="128" t="s">
        <v>672</v>
      </c>
      <c r="V10" s="146">
        <v>39448</v>
      </c>
      <c r="W10" s="146">
        <v>40603</v>
      </c>
      <c r="X10" s="128" t="s">
        <v>671</v>
      </c>
      <c r="Y10" s="146">
        <v>39448</v>
      </c>
      <c r="Z10" s="146">
        <v>42825</v>
      </c>
      <c r="AA10" s="128" t="s">
        <v>670</v>
      </c>
      <c r="AB10" s="128" t="s">
        <v>669</v>
      </c>
      <c r="AC10" s="128" t="s">
        <v>668</v>
      </c>
      <c r="AD10" s="128" t="s">
        <v>667</v>
      </c>
      <c r="AE10" s="145" t="s">
        <v>666</v>
      </c>
      <c r="AF10" s="128" t="s">
        <v>665</v>
      </c>
    </row>
    <row r="11" spans="1:32" x14ac:dyDescent="0.25">
      <c r="B11" s="140" t="s">
        <v>313</v>
      </c>
      <c r="C11" s="140" t="s">
        <v>313</v>
      </c>
      <c r="D11" s="144" t="s">
        <v>313</v>
      </c>
      <c r="E11" s="140" t="s">
        <v>313</v>
      </c>
      <c r="F11" s="140" t="s">
        <v>313</v>
      </c>
      <c r="G11" s="140" t="s">
        <v>313</v>
      </c>
      <c r="H11" s="140" t="s">
        <v>313</v>
      </c>
      <c r="I11" s="140" t="s">
        <v>313</v>
      </c>
      <c r="J11" s="140" t="s">
        <v>313</v>
      </c>
      <c r="K11" s="140" t="s">
        <v>313</v>
      </c>
      <c r="L11" s="142"/>
      <c r="M11" s="141" t="s">
        <v>313</v>
      </c>
      <c r="N11" s="140" t="s">
        <v>313</v>
      </c>
      <c r="O11" s="141" t="s">
        <v>313</v>
      </c>
      <c r="P11" s="140" t="s">
        <v>313</v>
      </c>
      <c r="Q11" s="140" t="s">
        <v>313</v>
      </c>
      <c r="R11" s="140" t="s">
        <v>313</v>
      </c>
      <c r="S11" s="140" t="s">
        <v>313</v>
      </c>
      <c r="T11" s="140" t="s">
        <v>313</v>
      </c>
      <c r="U11" s="140" t="s">
        <v>313</v>
      </c>
      <c r="V11" s="140" t="s">
        <v>313</v>
      </c>
      <c r="W11" s="140" t="s">
        <v>313</v>
      </c>
      <c r="X11" s="140" t="s">
        <v>313</v>
      </c>
      <c r="Y11" s="140" t="s">
        <v>313</v>
      </c>
      <c r="Z11" s="140" t="s">
        <v>313</v>
      </c>
      <c r="AA11" s="140" t="s">
        <v>313</v>
      </c>
    </row>
    <row r="12" spans="1:32" x14ac:dyDescent="0.25">
      <c r="B12" s="143" t="s">
        <v>664</v>
      </c>
      <c r="C12" s="140"/>
      <c r="D12" s="129"/>
      <c r="E12" s="140"/>
      <c r="F12" s="140"/>
      <c r="G12" s="140"/>
      <c r="H12" s="140"/>
      <c r="I12" s="140"/>
      <c r="J12" s="140"/>
      <c r="K12" s="140"/>
      <c r="L12" s="142"/>
      <c r="M12" s="141"/>
      <c r="N12" s="140"/>
      <c r="O12" s="141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</row>
    <row r="13" spans="1:32" ht="15.75" x14ac:dyDescent="0.25">
      <c r="A13" s="139">
        <v>304</v>
      </c>
      <c r="B13" s="130" t="s">
        <v>663</v>
      </c>
      <c r="C13" s="117">
        <v>1999</v>
      </c>
      <c r="D13" s="129">
        <v>6</v>
      </c>
      <c r="E13" s="120">
        <f>IF(H13=5,0.33,0.2)</f>
        <v>0.33</v>
      </c>
      <c r="F13" s="140"/>
      <c r="G13" s="128" t="s">
        <v>394</v>
      </c>
      <c r="H13" s="110">
        <v>5</v>
      </c>
      <c r="I13" s="117">
        <f t="shared" ref="I13:I44" si="0">C13+H13</f>
        <v>2004</v>
      </c>
      <c r="L13" s="112">
        <v>35000</v>
      </c>
      <c r="M13" s="127">
        <v>20000</v>
      </c>
      <c r="N13" s="109">
        <v>0</v>
      </c>
      <c r="O13" s="126">
        <f t="shared" ref="O13:O44" si="1">M13-M13*E13</f>
        <v>13400</v>
      </c>
      <c r="P13" s="115">
        <f t="shared" ref="P13:P44" si="2">O13/H13/12</f>
        <v>223.33333333333334</v>
      </c>
      <c r="Q13" s="115">
        <f t="shared" ref="Q13:Q44" si="3">IF(N13&gt;0,0,IF(OR(AB13&gt;AC13,AD13&lt;AE13),0,IF(AND(AD13&gt;=AE13,AD13&lt;=AC13),P13*((AD13-AE13)*12),IF(AND(AE13&lt;=AB13,AC13&gt;=AB13),((AC13-AB13)*12)*P13,IF(AD13&gt;AC13,12*P13,0)))))</f>
        <v>0</v>
      </c>
      <c r="R13" s="109">
        <f t="shared" ref="R13:R44" si="4">IF(N13=0,0,IF(AND(AF13&gt;=AE13,AF13&lt;=AD13),((AF13-AE13)*12)*P13,0))</f>
        <v>0</v>
      </c>
      <c r="S13" s="114">
        <f t="shared" ref="S13:S44" si="5">IF(R13&gt;0,R13,Q13)</f>
        <v>0</v>
      </c>
      <c r="T13" s="116">
        <v>0.9</v>
      </c>
      <c r="U13" s="114">
        <f t="shared" ref="U13:U44" si="6">T13*S13</f>
        <v>0</v>
      </c>
      <c r="V13" s="115">
        <f t="shared" ref="V13:V44" si="7">IF(AB13&gt;AC13,0,IF(AD13&lt;AE13,O13,IF(AND(AD13&gt;=AE13,AD13&lt;=AC13),(O13-S13),IF(AND(AE13&lt;=AB13,AC13&gt;=AB13),0,IF(AD13&gt;AC13,((AE13-AB13)*12)*P13,0)))))</f>
        <v>13400</v>
      </c>
      <c r="W13" s="114">
        <f t="shared" ref="W13:W44" si="8">V13*T13</f>
        <v>12060</v>
      </c>
      <c r="X13" s="116">
        <v>1</v>
      </c>
      <c r="Y13" s="114">
        <f t="shared" ref="Y13:Y44" si="9">W13*X13</f>
        <v>12060</v>
      </c>
      <c r="Z13" s="115">
        <f t="shared" ref="Z13:Z44" si="10">IF(N13&gt;0,0,Y13+U13*X13)*X13</f>
        <v>12060</v>
      </c>
      <c r="AA13" s="114">
        <f t="shared" ref="AA13:AA44" si="11">IF(N13&gt;0,(M13-Y13)/2,IF(AB13&gt;=AE13,(((M13*T13)*X13)-Z13)/2,((((M13*T13)*X13)-Y13)+(((M13*T13)*X13)-Z13))/2))</f>
        <v>5940</v>
      </c>
      <c r="AB13" s="113">
        <f t="shared" ref="AB13:AB44" si="12">$C13+(($D13-1)/12)</f>
        <v>1999.4166666666667</v>
      </c>
      <c r="AC13" s="109">
        <f t="shared" ref="AC13:AC44" si="13">($O$5+1)-($O$2/12)</f>
        <v>2017.25</v>
      </c>
      <c r="AD13" s="113">
        <f t="shared" ref="AD13:AD44" si="14">$I13+(($D13-1)/12)</f>
        <v>2004.4166666666667</v>
      </c>
      <c r="AE13" s="110">
        <f t="shared" ref="AE13:AE44" si="15">$O$4+($O$3/12)</f>
        <v>2016.25</v>
      </c>
      <c r="AF13" s="109">
        <f t="shared" ref="AF13:AF44" si="16">$J13+(($K13-1)/12)</f>
        <v>-8.3333333333333329E-2</v>
      </c>
    </row>
    <row r="14" spans="1:32" ht="15.75" x14ac:dyDescent="0.25">
      <c r="A14" s="139">
        <v>304</v>
      </c>
      <c r="B14" s="130" t="s">
        <v>662</v>
      </c>
      <c r="C14" s="117">
        <v>2015</v>
      </c>
      <c r="D14" s="129">
        <v>8</v>
      </c>
      <c r="E14" s="120">
        <v>0</v>
      </c>
      <c r="F14" s="140"/>
      <c r="G14" s="128" t="s">
        <v>394</v>
      </c>
      <c r="H14" s="110">
        <v>5</v>
      </c>
      <c r="I14" s="117">
        <f t="shared" si="0"/>
        <v>2020</v>
      </c>
      <c r="L14" s="112">
        <v>35000</v>
      </c>
      <c r="M14" s="127">
        <v>5997</v>
      </c>
      <c r="N14" s="109">
        <v>0</v>
      </c>
      <c r="O14" s="126">
        <f t="shared" si="1"/>
        <v>5997</v>
      </c>
      <c r="P14" s="115">
        <f t="shared" si="2"/>
        <v>99.95</v>
      </c>
      <c r="Q14" s="115">
        <f t="shared" si="3"/>
        <v>1199.4000000000001</v>
      </c>
      <c r="R14" s="109">
        <f t="shared" si="4"/>
        <v>0</v>
      </c>
      <c r="S14" s="114">
        <f t="shared" si="5"/>
        <v>1199.4000000000001</v>
      </c>
      <c r="T14" s="116">
        <v>0.9</v>
      </c>
      <c r="U14" s="114">
        <f t="shared" si="6"/>
        <v>1079.46</v>
      </c>
      <c r="V14" s="115">
        <f t="shared" si="7"/>
        <v>799.60000000009097</v>
      </c>
      <c r="W14" s="114">
        <f t="shared" si="8"/>
        <v>719.64000000008184</v>
      </c>
      <c r="X14" s="116">
        <v>1</v>
      </c>
      <c r="Y14" s="114">
        <f t="shared" si="9"/>
        <v>719.64000000008184</v>
      </c>
      <c r="Z14" s="115">
        <f t="shared" si="10"/>
        <v>1799.1000000000818</v>
      </c>
      <c r="AA14" s="114">
        <f t="shared" si="11"/>
        <v>4137.9299999999184</v>
      </c>
      <c r="AB14" s="113">
        <f t="shared" si="12"/>
        <v>2015.5833333333333</v>
      </c>
      <c r="AC14" s="109">
        <f t="shared" si="13"/>
        <v>2017.25</v>
      </c>
      <c r="AD14" s="113">
        <f t="shared" si="14"/>
        <v>2020.5833333333333</v>
      </c>
      <c r="AE14" s="110">
        <f t="shared" si="15"/>
        <v>2016.25</v>
      </c>
      <c r="AF14" s="109">
        <f t="shared" si="16"/>
        <v>-8.3333333333333329E-2</v>
      </c>
    </row>
    <row r="15" spans="1:32" ht="15.75" x14ac:dyDescent="0.25">
      <c r="A15" s="139">
        <v>305</v>
      </c>
      <c r="B15" s="130" t="s">
        <v>661</v>
      </c>
      <c r="C15" s="117">
        <v>1999</v>
      </c>
      <c r="D15" s="129">
        <v>5</v>
      </c>
      <c r="E15" s="120">
        <f>IF(H15=5,0.33,0.2)</f>
        <v>0.33</v>
      </c>
      <c r="F15" s="140"/>
      <c r="G15" s="128" t="s">
        <v>394</v>
      </c>
      <c r="H15" s="110">
        <v>5</v>
      </c>
      <c r="I15" s="117">
        <f t="shared" si="0"/>
        <v>2004</v>
      </c>
      <c r="L15" s="112">
        <f>35000+16620.24</f>
        <v>51620.240000000005</v>
      </c>
      <c r="M15" s="127">
        <v>48000</v>
      </c>
      <c r="N15" s="109">
        <v>0</v>
      </c>
      <c r="O15" s="126">
        <f t="shared" si="1"/>
        <v>32160</v>
      </c>
      <c r="P15" s="115">
        <f t="shared" si="2"/>
        <v>536</v>
      </c>
      <c r="Q15" s="115">
        <f t="shared" si="3"/>
        <v>0</v>
      </c>
      <c r="R15" s="109">
        <f t="shared" si="4"/>
        <v>0</v>
      </c>
      <c r="S15" s="114">
        <f t="shared" si="5"/>
        <v>0</v>
      </c>
      <c r="T15" s="116">
        <v>1</v>
      </c>
      <c r="U15" s="114">
        <f t="shared" si="6"/>
        <v>0</v>
      </c>
      <c r="V15" s="115">
        <f t="shared" si="7"/>
        <v>32160</v>
      </c>
      <c r="W15" s="114">
        <f t="shared" si="8"/>
        <v>32160</v>
      </c>
      <c r="X15" s="116">
        <v>1</v>
      </c>
      <c r="Y15" s="114">
        <f t="shared" si="9"/>
        <v>32160</v>
      </c>
      <c r="Z15" s="115">
        <f t="shared" si="10"/>
        <v>32160</v>
      </c>
      <c r="AA15" s="114">
        <f t="shared" si="11"/>
        <v>15840</v>
      </c>
      <c r="AB15" s="113">
        <f t="shared" si="12"/>
        <v>1999.3333333333333</v>
      </c>
      <c r="AC15" s="109">
        <f t="shared" si="13"/>
        <v>2017.25</v>
      </c>
      <c r="AD15" s="113">
        <f t="shared" si="14"/>
        <v>2004.3333333333333</v>
      </c>
      <c r="AE15" s="110">
        <f t="shared" si="15"/>
        <v>2016.25</v>
      </c>
      <c r="AF15" s="109">
        <f t="shared" si="16"/>
        <v>-8.3333333333333329E-2</v>
      </c>
    </row>
    <row r="16" spans="1:32" ht="15.75" x14ac:dyDescent="0.25">
      <c r="A16" s="139"/>
      <c r="B16" s="130" t="s">
        <v>658</v>
      </c>
      <c r="C16" s="117">
        <v>2004</v>
      </c>
      <c r="D16" s="129">
        <v>2</v>
      </c>
      <c r="E16" s="120">
        <f>IF(H16=5,0.33,0.2)</f>
        <v>0.33</v>
      </c>
      <c r="F16" s="140"/>
      <c r="G16" s="128" t="s">
        <v>394</v>
      </c>
      <c r="H16" s="110">
        <v>5</v>
      </c>
      <c r="I16" s="117">
        <f t="shared" si="0"/>
        <v>2009</v>
      </c>
      <c r="M16" s="127">
        <v>5842.8</v>
      </c>
      <c r="N16" s="109">
        <v>0</v>
      </c>
      <c r="O16" s="126">
        <f t="shared" si="1"/>
        <v>3914.6759999999999</v>
      </c>
      <c r="P16" s="115">
        <f t="shared" si="2"/>
        <v>65.244600000000005</v>
      </c>
      <c r="Q16" s="115">
        <f t="shared" si="3"/>
        <v>0</v>
      </c>
      <c r="R16" s="109">
        <f t="shared" si="4"/>
        <v>0</v>
      </c>
      <c r="S16" s="114">
        <f t="shared" si="5"/>
        <v>0</v>
      </c>
      <c r="T16" s="116">
        <v>1</v>
      </c>
      <c r="U16" s="114">
        <f t="shared" si="6"/>
        <v>0</v>
      </c>
      <c r="V16" s="115">
        <f t="shared" si="7"/>
        <v>3914.6759999999999</v>
      </c>
      <c r="W16" s="114">
        <f t="shared" si="8"/>
        <v>3914.6759999999999</v>
      </c>
      <c r="X16" s="116">
        <v>1</v>
      </c>
      <c r="Y16" s="114">
        <f t="shared" si="9"/>
        <v>3914.6759999999999</v>
      </c>
      <c r="Z16" s="115">
        <f t="shared" si="10"/>
        <v>3914.6759999999999</v>
      </c>
      <c r="AA16" s="114">
        <f t="shared" si="11"/>
        <v>1928.1240000000003</v>
      </c>
      <c r="AB16" s="113">
        <f t="shared" si="12"/>
        <v>2004.0833333333333</v>
      </c>
      <c r="AC16" s="109">
        <f t="shared" si="13"/>
        <v>2017.25</v>
      </c>
      <c r="AD16" s="113">
        <f t="shared" si="14"/>
        <v>2009.0833333333333</v>
      </c>
      <c r="AE16" s="110">
        <f t="shared" si="15"/>
        <v>2016.25</v>
      </c>
      <c r="AF16" s="109">
        <f t="shared" si="16"/>
        <v>-8.3333333333333329E-2</v>
      </c>
    </row>
    <row r="17" spans="1:32" ht="15.75" x14ac:dyDescent="0.25">
      <c r="A17" s="139">
        <v>306</v>
      </c>
      <c r="B17" s="130" t="s">
        <v>660</v>
      </c>
      <c r="C17" s="117">
        <v>1999</v>
      </c>
      <c r="D17" s="129">
        <v>6</v>
      </c>
      <c r="E17" s="120">
        <f>IF(H17=5,0.33,0.2)</f>
        <v>0.33</v>
      </c>
      <c r="F17" s="140"/>
      <c r="G17" s="128" t="s">
        <v>394</v>
      </c>
      <c r="H17" s="110">
        <v>5</v>
      </c>
      <c r="I17" s="117">
        <f t="shared" si="0"/>
        <v>2004</v>
      </c>
      <c r="L17" s="112">
        <v>35000</v>
      </c>
      <c r="M17" s="127">
        <v>20400</v>
      </c>
      <c r="N17" s="109">
        <v>0</v>
      </c>
      <c r="O17" s="126">
        <f t="shared" si="1"/>
        <v>13668</v>
      </c>
      <c r="P17" s="115">
        <f t="shared" si="2"/>
        <v>227.79999999999998</v>
      </c>
      <c r="Q17" s="115">
        <f t="shared" si="3"/>
        <v>0</v>
      </c>
      <c r="R17" s="109">
        <f t="shared" si="4"/>
        <v>0</v>
      </c>
      <c r="S17" s="114">
        <f t="shared" si="5"/>
        <v>0</v>
      </c>
      <c r="T17" s="116">
        <v>1</v>
      </c>
      <c r="U17" s="114">
        <f t="shared" si="6"/>
        <v>0</v>
      </c>
      <c r="V17" s="115">
        <f t="shared" si="7"/>
        <v>13668</v>
      </c>
      <c r="W17" s="114">
        <f t="shared" si="8"/>
        <v>13668</v>
      </c>
      <c r="X17" s="116">
        <v>1</v>
      </c>
      <c r="Y17" s="114">
        <f t="shared" si="9"/>
        <v>13668</v>
      </c>
      <c r="Z17" s="115">
        <f t="shared" si="10"/>
        <v>13668</v>
      </c>
      <c r="AA17" s="114">
        <f t="shared" si="11"/>
        <v>6732</v>
      </c>
      <c r="AB17" s="113">
        <f t="shared" si="12"/>
        <v>1999.4166666666667</v>
      </c>
      <c r="AC17" s="109">
        <f t="shared" si="13"/>
        <v>2017.25</v>
      </c>
      <c r="AD17" s="113">
        <f t="shared" si="14"/>
        <v>2004.4166666666667</v>
      </c>
      <c r="AE17" s="110">
        <f t="shared" si="15"/>
        <v>2016.25</v>
      </c>
      <c r="AF17" s="109">
        <f t="shared" si="16"/>
        <v>-8.3333333333333329E-2</v>
      </c>
    </row>
    <row r="18" spans="1:32" ht="15.75" x14ac:dyDescent="0.25">
      <c r="A18" s="139">
        <v>306</v>
      </c>
      <c r="B18" s="130" t="s">
        <v>659</v>
      </c>
      <c r="C18" s="117">
        <v>2011</v>
      </c>
      <c r="D18" s="129">
        <v>3</v>
      </c>
      <c r="E18" s="120">
        <v>0.33</v>
      </c>
      <c r="F18" s="140"/>
      <c r="G18" s="128" t="s">
        <v>394</v>
      </c>
      <c r="H18" s="110">
        <v>5</v>
      </c>
      <c r="I18" s="117">
        <f t="shared" si="0"/>
        <v>2016</v>
      </c>
      <c r="L18" s="112">
        <v>4457.38</v>
      </c>
      <c r="M18" s="127">
        <v>4457.38</v>
      </c>
      <c r="N18" s="109">
        <v>0</v>
      </c>
      <c r="O18" s="126">
        <f t="shared" si="1"/>
        <v>2986.4445999999998</v>
      </c>
      <c r="P18" s="115">
        <f t="shared" si="2"/>
        <v>49.774076666666666</v>
      </c>
      <c r="Q18" s="115">
        <f t="shared" si="3"/>
        <v>0</v>
      </c>
      <c r="R18" s="109">
        <f t="shared" si="4"/>
        <v>0</v>
      </c>
      <c r="S18" s="114">
        <f t="shared" si="5"/>
        <v>0</v>
      </c>
      <c r="T18" s="116">
        <v>1</v>
      </c>
      <c r="U18" s="114">
        <f t="shared" si="6"/>
        <v>0</v>
      </c>
      <c r="V18" s="115">
        <f t="shared" si="7"/>
        <v>2986.4445999999998</v>
      </c>
      <c r="W18" s="114">
        <f t="shared" si="8"/>
        <v>2986.4445999999998</v>
      </c>
      <c r="X18" s="116">
        <v>1</v>
      </c>
      <c r="Y18" s="114">
        <f t="shared" si="9"/>
        <v>2986.4445999999998</v>
      </c>
      <c r="Z18" s="115">
        <f t="shared" si="10"/>
        <v>2986.4445999999998</v>
      </c>
      <c r="AA18" s="114">
        <f t="shared" si="11"/>
        <v>1470.9354000000003</v>
      </c>
      <c r="AB18" s="113">
        <f t="shared" si="12"/>
        <v>2011.1666666666667</v>
      </c>
      <c r="AC18" s="109">
        <f t="shared" si="13"/>
        <v>2017.25</v>
      </c>
      <c r="AD18" s="113">
        <f t="shared" si="14"/>
        <v>2016.1666666666667</v>
      </c>
      <c r="AE18" s="110">
        <f t="shared" si="15"/>
        <v>2016.25</v>
      </c>
      <c r="AF18" s="109">
        <f t="shared" si="16"/>
        <v>-8.3333333333333329E-2</v>
      </c>
    </row>
    <row r="19" spans="1:32" ht="15.75" x14ac:dyDescent="0.25">
      <c r="A19" s="139"/>
      <c r="B19" s="130" t="s">
        <v>658</v>
      </c>
      <c r="C19" s="117">
        <v>2004</v>
      </c>
      <c r="D19" s="129">
        <v>2</v>
      </c>
      <c r="E19" s="120">
        <f>IF(H19=5,0.33,0.2)</f>
        <v>0.33</v>
      </c>
      <c r="F19" s="140"/>
      <c r="G19" s="128" t="s">
        <v>394</v>
      </c>
      <c r="H19" s="110">
        <v>5</v>
      </c>
      <c r="I19" s="117">
        <f t="shared" si="0"/>
        <v>2009</v>
      </c>
      <c r="M19" s="127">
        <v>5842.81</v>
      </c>
      <c r="N19" s="109">
        <v>0</v>
      </c>
      <c r="O19" s="126">
        <f t="shared" si="1"/>
        <v>3914.6827000000003</v>
      </c>
      <c r="P19" s="115">
        <f t="shared" si="2"/>
        <v>65.244711666666674</v>
      </c>
      <c r="Q19" s="115">
        <f t="shared" si="3"/>
        <v>0</v>
      </c>
      <c r="R19" s="109">
        <f t="shared" si="4"/>
        <v>0</v>
      </c>
      <c r="S19" s="114">
        <f t="shared" si="5"/>
        <v>0</v>
      </c>
      <c r="T19" s="116">
        <v>0.79</v>
      </c>
      <c r="U19" s="114">
        <f t="shared" si="6"/>
        <v>0</v>
      </c>
      <c r="V19" s="115">
        <f t="shared" si="7"/>
        <v>3914.6827000000003</v>
      </c>
      <c r="W19" s="114">
        <f t="shared" si="8"/>
        <v>3092.5993330000006</v>
      </c>
      <c r="X19" s="116">
        <v>1</v>
      </c>
      <c r="Y19" s="114">
        <f t="shared" si="9"/>
        <v>3092.5993330000006</v>
      </c>
      <c r="Z19" s="115">
        <f t="shared" si="10"/>
        <v>3092.5993330000006</v>
      </c>
      <c r="AA19" s="114">
        <f t="shared" si="11"/>
        <v>1523.2205669999998</v>
      </c>
      <c r="AB19" s="113">
        <f t="shared" si="12"/>
        <v>2004.0833333333333</v>
      </c>
      <c r="AC19" s="109">
        <f t="shared" si="13"/>
        <v>2017.25</v>
      </c>
      <c r="AD19" s="113">
        <f t="shared" si="14"/>
        <v>2009.0833333333333</v>
      </c>
      <c r="AE19" s="110">
        <f t="shared" si="15"/>
        <v>2016.25</v>
      </c>
      <c r="AF19" s="109">
        <f t="shared" si="16"/>
        <v>-8.3333333333333329E-2</v>
      </c>
    </row>
    <row r="20" spans="1:32" ht="15.75" x14ac:dyDescent="0.25">
      <c r="A20" s="139"/>
      <c r="B20" s="130" t="s">
        <v>657</v>
      </c>
      <c r="C20" s="117">
        <v>2004</v>
      </c>
      <c r="D20" s="129">
        <v>7</v>
      </c>
      <c r="E20" s="120">
        <f>IF(H20=5,0.33,0.2)</f>
        <v>0.33</v>
      </c>
      <c r="F20" s="140"/>
      <c r="G20" s="128" t="s">
        <v>394</v>
      </c>
      <c r="H20" s="110">
        <v>5</v>
      </c>
      <c r="I20" s="117">
        <f t="shared" si="0"/>
        <v>2009</v>
      </c>
      <c r="M20" s="127">
        <v>5227.8100000000004</v>
      </c>
      <c r="N20" s="109">
        <v>0</v>
      </c>
      <c r="O20" s="126">
        <f t="shared" si="1"/>
        <v>3502.6327000000001</v>
      </c>
      <c r="P20" s="115">
        <f t="shared" si="2"/>
        <v>58.377211666666675</v>
      </c>
      <c r="Q20" s="115">
        <f t="shared" si="3"/>
        <v>0</v>
      </c>
      <c r="R20" s="109">
        <f t="shared" si="4"/>
        <v>0</v>
      </c>
      <c r="S20" s="114">
        <f t="shared" si="5"/>
        <v>0</v>
      </c>
      <c r="T20" s="116">
        <v>0.79</v>
      </c>
      <c r="U20" s="114">
        <f t="shared" si="6"/>
        <v>0</v>
      </c>
      <c r="V20" s="115">
        <f t="shared" si="7"/>
        <v>3502.6327000000001</v>
      </c>
      <c r="W20" s="114">
        <f t="shared" si="8"/>
        <v>2767.0798330000002</v>
      </c>
      <c r="X20" s="116">
        <v>1</v>
      </c>
      <c r="Y20" s="114">
        <f t="shared" si="9"/>
        <v>2767.0798330000002</v>
      </c>
      <c r="Z20" s="115">
        <f t="shared" si="10"/>
        <v>2767.0798330000002</v>
      </c>
      <c r="AA20" s="114">
        <f t="shared" si="11"/>
        <v>1362.8900669999998</v>
      </c>
      <c r="AB20" s="113">
        <f t="shared" si="12"/>
        <v>2004.5</v>
      </c>
      <c r="AC20" s="109">
        <f t="shared" si="13"/>
        <v>2017.25</v>
      </c>
      <c r="AD20" s="113">
        <f t="shared" si="14"/>
        <v>2009.5</v>
      </c>
      <c r="AE20" s="110">
        <f t="shared" si="15"/>
        <v>2016.25</v>
      </c>
      <c r="AF20" s="109">
        <f t="shared" si="16"/>
        <v>-8.3333333333333329E-2</v>
      </c>
    </row>
    <row r="21" spans="1:32" ht="15.75" x14ac:dyDescent="0.25">
      <c r="A21" s="139">
        <v>320</v>
      </c>
      <c r="B21" s="130" t="s">
        <v>655</v>
      </c>
      <c r="C21" s="117">
        <v>2007</v>
      </c>
      <c r="D21" s="129">
        <v>7</v>
      </c>
      <c r="E21" s="120">
        <f>IF(H21=5,0.33,0.2)</f>
        <v>0.2</v>
      </c>
      <c r="F21" s="140"/>
      <c r="G21" s="128" t="s">
        <v>394</v>
      </c>
      <c r="H21" s="110">
        <v>7</v>
      </c>
      <c r="I21" s="117">
        <f t="shared" si="0"/>
        <v>2014</v>
      </c>
      <c r="L21" s="112">
        <v>232421.42</v>
      </c>
      <c r="M21" s="127">
        <v>232421.42</v>
      </c>
      <c r="N21" s="109">
        <v>0</v>
      </c>
      <c r="O21" s="126">
        <f t="shared" si="1"/>
        <v>185937.136</v>
      </c>
      <c r="P21" s="115">
        <f t="shared" si="2"/>
        <v>2213.5373333333332</v>
      </c>
      <c r="Q21" s="115">
        <f t="shared" si="3"/>
        <v>0</v>
      </c>
      <c r="R21" s="109">
        <f t="shared" si="4"/>
        <v>0</v>
      </c>
      <c r="S21" s="114">
        <f t="shared" si="5"/>
        <v>0</v>
      </c>
      <c r="T21" s="116">
        <v>0.8</v>
      </c>
      <c r="U21" s="114">
        <f t="shared" si="6"/>
        <v>0</v>
      </c>
      <c r="V21" s="115">
        <f t="shared" si="7"/>
        <v>185937.136</v>
      </c>
      <c r="W21" s="114">
        <f t="shared" si="8"/>
        <v>148749.70879999999</v>
      </c>
      <c r="X21" s="116">
        <v>1</v>
      </c>
      <c r="Y21" s="114">
        <f t="shared" si="9"/>
        <v>148749.70879999999</v>
      </c>
      <c r="Z21" s="115">
        <f t="shared" si="10"/>
        <v>148749.70879999999</v>
      </c>
      <c r="AA21" s="114">
        <f t="shared" si="11"/>
        <v>37187.427200000035</v>
      </c>
      <c r="AB21" s="113">
        <f t="shared" si="12"/>
        <v>2007.5</v>
      </c>
      <c r="AC21" s="109">
        <f t="shared" si="13"/>
        <v>2017.25</v>
      </c>
      <c r="AD21" s="113">
        <f t="shared" si="14"/>
        <v>2014.5</v>
      </c>
      <c r="AE21" s="110">
        <f t="shared" si="15"/>
        <v>2016.25</v>
      </c>
      <c r="AF21" s="109">
        <f t="shared" si="16"/>
        <v>-8.3333333333333329E-2</v>
      </c>
    </row>
    <row r="22" spans="1:32" ht="15.75" x14ac:dyDescent="0.25">
      <c r="A22" s="139">
        <v>320</v>
      </c>
      <c r="B22" s="130" t="s">
        <v>656</v>
      </c>
      <c r="C22" s="117">
        <v>2012</v>
      </c>
      <c r="D22" s="129">
        <v>7</v>
      </c>
      <c r="E22" s="120">
        <f>IF(H22=5,0.33,0.2)</f>
        <v>0.2</v>
      </c>
      <c r="F22" s="140"/>
      <c r="G22" s="128" t="s">
        <v>394</v>
      </c>
      <c r="H22" s="110">
        <v>7</v>
      </c>
      <c r="I22" s="117">
        <f t="shared" si="0"/>
        <v>2019</v>
      </c>
      <c r="L22" s="112">
        <v>13383.88</v>
      </c>
      <c r="M22" s="127">
        <v>13384</v>
      </c>
      <c r="N22" s="109">
        <v>0</v>
      </c>
      <c r="O22" s="126">
        <f t="shared" si="1"/>
        <v>10707.2</v>
      </c>
      <c r="P22" s="115">
        <f t="shared" si="2"/>
        <v>127.46666666666668</v>
      </c>
      <c r="Q22" s="115">
        <f t="shared" si="3"/>
        <v>1529.6000000000001</v>
      </c>
      <c r="R22" s="109">
        <f t="shared" si="4"/>
        <v>0</v>
      </c>
      <c r="S22" s="114">
        <f t="shared" si="5"/>
        <v>1529.6000000000001</v>
      </c>
      <c r="T22" s="116">
        <v>0.8</v>
      </c>
      <c r="U22" s="114">
        <f t="shared" si="6"/>
        <v>1223.68</v>
      </c>
      <c r="V22" s="115">
        <f t="shared" si="7"/>
        <v>5736.0000000000009</v>
      </c>
      <c r="W22" s="114">
        <f t="shared" si="8"/>
        <v>4588.8000000000011</v>
      </c>
      <c r="X22" s="116">
        <v>1</v>
      </c>
      <c r="Y22" s="114">
        <f t="shared" si="9"/>
        <v>4588.8000000000011</v>
      </c>
      <c r="Z22" s="115">
        <f t="shared" si="10"/>
        <v>5812.4800000000014</v>
      </c>
      <c r="AA22" s="114">
        <f t="shared" si="11"/>
        <v>5506.5599999999995</v>
      </c>
      <c r="AB22" s="113">
        <f t="shared" si="12"/>
        <v>2012.5</v>
      </c>
      <c r="AC22" s="109">
        <f t="shared" si="13"/>
        <v>2017.25</v>
      </c>
      <c r="AD22" s="113">
        <f t="shared" si="14"/>
        <v>2019.5</v>
      </c>
      <c r="AE22" s="110">
        <f t="shared" si="15"/>
        <v>2016.25</v>
      </c>
      <c r="AF22" s="109">
        <f t="shared" si="16"/>
        <v>-8.3333333333333329E-2</v>
      </c>
    </row>
    <row r="23" spans="1:32" ht="15.75" x14ac:dyDescent="0.25">
      <c r="A23" s="139">
        <v>322</v>
      </c>
      <c r="B23" s="130" t="s">
        <v>655</v>
      </c>
      <c r="C23" s="117">
        <v>2010</v>
      </c>
      <c r="D23" s="129">
        <v>9</v>
      </c>
      <c r="E23" s="120">
        <v>0.33</v>
      </c>
      <c r="F23" s="140"/>
      <c r="G23" s="128" t="s">
        <v>394</v>
      </c>
      <c r="H23" s="110">
        <v>7</v>
      </c>
      <c r="I23" s="117">
        <f t="shared" si="0"/>
        <v>2017</v>
      </c>
      <c r="L23" s="112">
        <v>185567.34</v>
      </c>
      <c r="M23" s="127">
        <f>+L23</f>
        <v>185567.34</v>
      </c>
      <c r="O23" s="126">
        <f t="shared" si="1"/>
        <v>124330.11779999999</v>
      </c>
      <c r="P23" s="115">
        <f t="shared" si="2"/>
        <v>1480.1204500000001</v>
      </c>
      <c r="Q23" s="115">
        <f t="shared" si="3"/>
        <v>17761.445400000001</v>
      </c>
      <c r="R23" s="109">
        <f t="shared" si="4"/>
        <v>0</v>
      </c>
      <c r="S23" s="114">
        <f t="shared" si="5"/>
        <v>17761.445400000001</v>
      </c>
      <c r="T23" s="116">
        <v>1</v>
      </c>
      <c r="U23" s="114">
        <f t="shared" si="6"/>
        <v>17761.445400000001</v>
      </c>
      <c r="V23" s="115">
        <f t="shared" si="7"/>
        <v>99168.070149998661</v>
      </c>
      <c r="W23" s="114">
        <f t="shared" si="8"/>
        <v>99168.070149998661</v>
      </c>
      <c r="X23" s="116">
        <v>1</v>
      </c>
      <c r="Y23" s="114">
        <f t="shared" si="9"/>
        <v>99168.070149998661</v>
      </c>
      <c r="Z23" s="115">
        <f t="shared" si="10"/>
        <v>116929.51554999866</v>
      </c>
      <c r="AA23" s="114">
        <f t="shared" si="11"/>
        <v>77518.547150001337</v>
      </c>
      <c r="AB23" s="113">
        <f t="shared" si="12"/>
        <v>2010.6666666666667</v>
      </c>
      <c r="AC23" s="109">
        <f t="shared" si="13"/>
        <v>2017.25</v>
      </c>
      <c r="AD23" s="113">
        <f t="shared" si="14"/>
        <v>2017.6666666666667</v>
      </c>
      <c r="AE23" s="110">
        <f t="shared" si="15"/>
        <v>2016.25</v>
      </c>
      <c r="AF23" s="109">
        <f t="shared" si="16"/>
        <v>-8.3333333333333329E-2</v>
      </c>
    </row>
    <row r="24" spans="1:32" ht="15.75" x14ac:dyDescent="0.25">
      <c r="A24" s="139">
        <v>322</v>
      </c>
      <c r="B24" s="130" t="s">
        <v>654</v>
      </c>
      <c r="C24" s="117">
        <v>2015</v>
      </c>
      <c r="D24" s="129">
        <v>8</v>
      </c>
      <c r="E24" s="120">
        <v>0</v>
      </c>
      <c r="F24" s="140"/>
      <c r="G24" s="128" t="s">
        <v>394</v>
      </c>
      <c r="H24" s="110">
        <v>5</v>
      </c>
      <c r="I24" s="117">
        <f t="shared" si="0"/>
        <v>2020</v>
      </c>
      <c r="L24" s="112">
        <v>185567.34</v>
      </c>
      <c r="M24" s="127">
        <v>14558</v>
      </c>
      <c r="O24" s="126">
        <f t="shared" si="1"/>
        <v>14558</v>
      </c>
      <c r="P24" s="115">
        <f t="shared" si="2"/>
        <v>242.63333333333333</v>
      </c>
      <c r="Q24" s="115">
        <f t="shared" si="3"/>
        <v>2911.6</v>
      </c>
      <c r="R24" s="109">
        <f t="shared" si="4"/>
        <v>0</v>
      </c>
      <c r="S24" s="114">
        <f t="shared" si="5"/>
        <v>2911.6</v>
      </c>
      <c r="T24" s="116">
        <v>1</v>
      </c>
      <c r="U24" s="114">
        <f t="shared" si="6"/>
        <v>2911.6</v>
      </c>
      <c r="V24" s="115">
        <f t="shared" si="7"/>
        <v>1941.0666666668874</v>
      </c>
      <c r="W24" s="114">
        <f t="shared" si="8"/>
        <v>1941.0666666668874</v>
      </c>
      <c r="X24" s="116">
        <v>1</v>
      </c>
      <c r="Y24" s="114">
        <f t="shared" si="9"/>
        <v>1941.0666666668874</v>
      </c>
      <c r="Z24" s="115">
        <f t="shared" si="10"/>
        <v>4852.6666666668871</v>
      </c>
      <c r="AA24" s="114">
        <f t="shared" si="11"/>
        <v>11161.133333333113</v>
      </c>
      <c r="AB24" s="113">
        <f t="shared" si="12"/>
        <v>2015.5833333333333</v>
      </c>
      <c r="AC24" s="109">
        <f t="shared" si="13"/>
        <v>2017.25</v>
      </c>
      <c r="AD24" s="113">
        <f t="shared" si="14"/>
        <v>2020.5833333333333</v>
      </c>
      <c r="AE24" s="110">
        <f t="shared" si="15"/>
        <v>2016.25</v>
      </c>
      <c r="AF24" s="109">
        <f t="shared" si="16"/>
        <v>-8.3333333333333329E-2</v>
      </c>
    </row>
    <row r="25" spans="1:32" ht="15.75" x14ac:dyDescent="0.25">
      <c r="A25" s="139">
        <v>340</v>
      </c>
      <c r="B25" s="130" t="s">
        <v>653</v>
      </c>
      <c r="C25" s="117">
        <v>1991</v>
      </c>
      <c r="D25" s="129">
        <v>12</v>
      </c>
      <c r="E25" s="120">
        <f t="shared" ref="E25:E31" si="17">IF(H25=5,0.33,0.2)</f>
        <v>0.33</v>
      </c>
      <c r="F25" s="140"/>
      <c r="G25" s="128" t="s">
        <v>394</v>
      </c>
      <c r="H25" s="110">
        <v>5</v>
      </c>
      <c r="I25" s="117">
        <f t="shared" si="0"/>
        <v>1996</v>
      </c>
      <c r="L25" s="112">
        <v>10000</v>
      </c>
      <c r="M25" s="127">
        <v>13395.2</v>
      </c>
      <c r="N25" s="109">
        <v>0</v>
      </c>
      <c r="O25" s="126">
        <f t="shared" si="1"/>
        <v>8974.7839999999997</v>
      </c>
      <c r="P25" s="115">
        <f t="shared" si="2"/>
        <v>149.57973333333334</v>
      </c>
      <c r="Q25" s="115">
        <f t="shared" si="3"/>
        <v>0</v>
      </c>
      <c r="R25" s="109">
        <f t="shared" si="4"/>
        <v>0</v>
      </c>
      <c r="S25" s="114">
        <f t="shared" si="5"/>
        <v>0</v>
      </c>
      <c r="T25" s="116">
        <v>0.9</v>
      </c>
      <c r="U25" s="114">
        <f t="shared" si="6"/>
        <v>0</v>
      </c>
      <c r="V25" s="115">
        <f t="shared" si="7"/>
        <v>8974.7839999999997</v>
      </c>
      <c r="W25" s="114">
        <f t="shared" si="8"/>
        <v>8077.3055999999997</v>
      </c>
      <c r="X25" s="116">
        <v>1</v>
      </c>
      <c r="Y25" s="114">
        <f t="shared" si="9"/>
        <v>8077.3055999999997</v>
      </c>
      <c r="Z25" s="115">
        <f t="shared" si="10"/>
        <v>8077.3055999999997</v>
      </c>
      <c r="AA25" s="114">
        <f t="shared" si="11"/>
        <v>3978.3744000000006</v>
      </c>
      <c r="AB25" s="113">
        <f t="shared" si="12"/>
        <v>1991.9166666666667</v>
      </c>
      <c r="AC25" s="109">
        <f t="shared" si="13"/>
        <v>2017.25</v>
      </c>
      <c r="AD25" s="113">
        <f t="shared" si="14"/>
        <v>1996.9166666666667</v>
      </c>
      <c r="AE25" s="110">
        <f t="shared" si="15"/>
        <v>2016.25</v>
      </c>
      <c r="AF25" s="109">
        <f t="shared" si="16"/>
        <v>-8.3333333333333329E-2</v>
      </c>
    </row>
    <row r="26" spans="1:32" ht="15.75" x14ac:dyDescent="0.25">
      <c r="A26" s="139">
        <v>342</v>
      </c>
      <c r="B26" s="130" t="s">
        <v>652</v>
      </c>
      <c r="C26" s="117">
        <v>1999</v>
      </c>
      <c r="D26" s="129">
        <v>11</v>
      </c>
      <c r="E26" s="120">
        <f t="shared" si="17"/>
        <v>0.2</v>
      </c>
      <c r="F26" s="140"/>
      <c r="G26" s="128" t="s">
        <v>394</v>
      </c>
      <c r="H26" s="110">
        <v>7</v>
      </c>
      <c r="I26" s="117">
        <f t="shared" si="0"/>
        <v>2006</v>
      </c>
      <c r="L26" s="112">
        <v>15000</v>
      </c>
      <c r="M26" s="127">
        <f>5970+483.57+22720+1994.22</f>
        <v>31167.79</v>
      </c>
      <c r="N26" s="109">
        <v>0</v>
      </c>
      <c r="O26" s="126">
        <f t="shared" si="1"/>
        <v>24934.232</v>
      </c>
      <c r="P26" s="115">
        <f t="shared" si="2"/>
        <v>296.83609523809525</v>
      </c>
      <c r="Q26" s="115">
        <f t="shared" si="3"/>
        <v>0</v>
      </c>
      <c r="R26" s="109">
        <f t="shared" si="4"/>
        <v>0</v>
      </c>
      <c r="S26" s="114">
        <f t="shared" si="5"/>
        <v>0</v>
      </c>
      <c r="T26" s="116">
        <v>0.85</v>
      </c>
      <c r="U26" s="114">
        <f t="shared" si="6"/>
        <v>0</v>
      </c>
      <c r="V26" s="115">
        <f t="shared" si="7"/>
        <v>24934.232</v>
      </c>
      <c r="W26" s="114">
        <f t="shared" si="8"/>
        <v>21194.0972</v>
      </c>
      <c r="X26" s="116">
        <v>1</v>
      </c>
      <c r="Y26" s="114">
        <f t="shared" si="9"/>
        <v>21194.0972</v>
      </c>
      <c r="Z26" s="115">
        <f t="shared" si="10"/>
        <v>21194.0972</v>
      </c>
      <c r="AA26" s="114">
        <f t="shared" si="11"/>
        <v>5298.5243000000009</v>
      </c>
      <c r="AB26" s="113">
        <f t="shared" si="12"/>
        <v>1999.8333333333333</v>
      </c>
      <c r="AC26" s="109">
        <f t="shared" si="13"/>
        <v>2017.25</v>
      </c>
      <c r="AD26" s="113">
        <f t="shared" si="14"/>
        <v>2006.8333333333333</v>
      </c>
      <c r="AE26" s="110">
        <f t="shared" si="15"/>
        <v>2016.25</v>
      </c>
      <c r="AF26" s="109">
        <f t="shared" si="16"/>
        <v>-8.3333333333333329E-2</v>
      </c>
    </row>
    <row r="27" spans="1:32" ht="15.75" x14ac:dyDescent="0.25">
      <c r="A27" s="139">
        <v>343</v>
      </c>
      <c r="B27" s="130" t="s">
        <v>651</v>
      </c>
      <c r="C27" s="117">
        <v>2002</v>
      </c>
      <c r="D27" s="129">
        <v>2</v>
      </c>
      <c r="E27" s="120">
        <f t="shared" si="17"/>
        <v>0.2</v>
      </c>
      <c r="F27" s="140"/>
      <c r="G27" s="128" t="s">
        <v>394</v>
      </c>
      <c r="H27" s="110">
        <v>7</v>
      </c>
      <c r="I27" s="117">
        <f t="shared" si="0"/>
        <v>2009</v>
      </c>
      <c r="L27" s="112">
        <v>15000</v>
      </c>
      <c r="M27" s="127">
        <v>25847.49</v>
      </c>
      <c r="N27" s="109">
        <v>0</v>
      </c>
      <c r="O27" s="126">
        <f t="shared" si="1"/>
        <v>20677.992000000002</v>
      </c>
      <c r="P27" s="115">
        <f t="shared" si="2"/>
        <v>246.16657142857147</v>
      </c>
      <c r="Q27" s="115">
        <f t="shared" si="3"/>
        <v>0</v>
      </c>
      <c r="R27" s="109">
        <f t="shared" si="4"/>
        <v>0</v>
      </c>
      <c r="S27" s="114">
        <f t="shared" si="5"/>
        <v>0</v>
      </c>
      <c r="T27" s="116">
        <v>0.9</v>
      </c>
      <c r="U27" s="114">
        <f t="shared" si="6"/>
        <v>0</v>
      </c>
      <c r="V27" s="115">
        <f t="shared" si="7"/>
        <v>20677.992000000002</v>
      </c>
      <c r="W27" s="114">
        <f t="shared" si="8"/>
        <v>18610.192800000001</v>
      </c>
      <c r="X27" s="116">
        <v>1</v>
      </c>
      <c r="Y27" s="114">
        <f t="shared" si="9"/>
        <v>18610.192800000001</v>
      </c>
      <c r="Z27" s="115">
        <f t="shared" si="10"/>
        <v>18610.192800000001</v>
      </c>
      <c r="AA27" s="114">
        <f t="shared" si="11"/>
        <v>4652.5482000000011</v>
      </c>
      <c r="AB27" s="113">
        <f t="shared" si="12"/>
        <v>2002.0833333333333</v>
      </c>
      <c r="AC27" s="109">
        <f t="shared" si="13"/>
        <v>2017.25</v>
      </c>
      <c r="AD27" s="113">
        <f t="shared" si="14"/>
        <v>2009.0833333333333</v>
      </c>
      <c r="AE27" s="110">
        <f t="shared" si="15"/>
        <v>2016.25</v>
      </c>
      <c r="AF27" s="109">
        <f t="shared" si="16"/>
        <v>-8.3333333333333329E-2</v>
      </c>
    </row>
    <row r="28" spans="1:32" ht="15.75" x14ac:dyDescent="0.25">
      <c r="A28" s="139">
        <v>382</v>
      </c>
      <c r="B28" s="130" t="s">
        <v>650</v>
      </c>
      <c r="C28" s="117">
        <v>2001</v>
      </c>
      <c r="D28" s="129">
        <v>8</v>
      </c>
      <c r="E28" s="120">
        <f t="shared" si="17"/>
        <v>0.2</v>
      </c>
      <c r="F28" s="140"/>
      <c r="G28" s="128" t="s">
        <v>394</v>
      </c>
      <c r="H28" s="110">
        <v>7</v>
      </c>
      <c r="I28" s="117">
        <f t="shared" si="0"/>
        <v>2008</v>
      </c>
      <c r="L28" s="112">
        <v>100000</v>
      </c>
      <c r="M28" s="127">
        <f>147872+20146+12223.88</f>
        <v>180241.88</v>
      </c>
      <c r="O28" s="126">
        <f t="shared" si="1"/>
        <v>144193.50400000002</v>
      </c>
      <c r="P28" s="115">
        <f t="shared" si="2"/>
        <v>1716.5893333333336</v>
      </c>
      <c r="Q28" s="115">
        <f t="shared" si="3"/>
        <v>0</v>
      </c>
      <c r="R28" s="109">
        <f t="shared" si="4"/>
        <v>0</v>
      </c>
      <c r="S28" s="114">
        <f t="shared" si="5"/>
        <v>0</v>
      </c>
      <c r="T28" s="116">
        <v>0.8</v>
      </c>
      <c r="U28" s="114">
        <f t="shared" si="6"/>
        <v>0</v>
      </c>
      <c r="V28" s="115">
        <f t="shared" si="7"/>
        <v>144193.50400000002</v>
      </c>
      <c r="W28" s="114">
        <f t="shared" si="8"/>
        <v>115354.80320000002</v>
      </c>
      <c r="X28" s="116">
        <v>1</v>
      </c>
      <c r="Y28" s="114">
        <f t="shared" si="9"/>
        <v>115354.80320000002</v>
      </c>
      <c r="Z28" s="115">
        <f t="shared" si="10"/>
        <v>115354.80320000002</v>
      </c>
      <c r="AA28" s="114">
        <f t="shared" si="11"/>
        <v>28838.700799999991</v>
      </c>
      <c r="AB28" s="113">
        <f t="shared" si="12"/>
        <v>2001.5833333333333</v>
      </c>
      <c r="AC28" s="109">
        <f t="shared" si="13"/>
        <v>2017.25</v>
      </c>
      <c r="AD28" s="113">
        <f t="shared" si="14"/>
        <v>2008.5833333333333</v>
      </c>
      <c r="AE28" s="110">
        <f t="shared" si="15"/>
        <v>2016.25</v>
      </c>
      <c r="AF28" s="109">
        <f t="shared" si="16"/>
        <v>-8.3333333333333329E-2</v>
      </c>
    </row>
    <row r="29" spans="1:32" ht="15.75" x14ac:dyDescent="0.25">
      <c r="A29" s="139">
        <v>383</v>
      </c>
      <c r="B29" s="130" t="s">
        <v>650</v>
      </c>
      <c r="C29" s="117">
        <v>2001</v>
      </c>
      <c r="D29" s="129">
        <v>6</v>
      </c>
      <c r="E29" s="120">
        <f t="shared" si="17"/>
        <v>0.2</v>
      </c>
      <c r="F29" s="140"/>
      <c r="G29" s="128" t="s">
        <v>394</v>
      </c>
      <c r="H29" s="110">
        <v>7</v>
      </c>
      <c r="I29" s="117">
        <f t="shared" si="0"/>
        <v>2008</v>
      </c>
      <c r="L29" s="112">
        <v>100000</v>
      </c>
      <c r="M29" s="127">
        <f>153663+19161.36+12335.09-10074.7</f>
        <v>175084.74999999997</v>
      </c>
      <c r="O29" s="126">
        <f t="shared" si="1"/>
        <v>140067.79999999999</v>
      </c>
      <c r="P29" s="115">
        <f t="shared" si="2"/>
        <v>1667.4738095238092</v>
      </c>
      <c r="Q29" s="115">
        <f t="shared" si="3"/>
        <v>0</v>
      </c>
      <c r="R29" s="109">
        <f t="shared" si="4"/>
        <v>0</v>
      </c>
      <c r="S29" s="114">
        <f t="shared" si="5"/>
        <v>0</v>
      </c>
      <c r="T29" s="116">
        <v>0.8</v>
      </c>
      <c r="U29" s="114">
        <f t="shared" si="6"/>
        <v>0</v>
      </c>
      <c r="V29" s="115">
        <f t="shared" si="7"/>
        <v>140067.79999999999</v>
      </c>
      <c r="W29" s="114">
        <f t="shared" si="8"/>
        <v>112054.23999999999</v>
      </c>
      <c r="X29" s="116">
        <v>1</v>
      </c>
      <c r="Y29" s="114">
        <f t="shared" si="9"/>
        <v>112054.23999999999</v>
      </c>
      <c r="Z29" s="115">
        <f t="shared" si="10"/>
        <v>112054.23999999999</v>
      </c>
      <c r="AA29" s="114">
        <f t="shared" si="11"/>
        <v>28013.559999999998</v>
      </c>
      <c r="AB29" s="113">
        <f t="shared" si="12"/>
        <v>2001.4166666666667</v>
      </c>
      <c r="AC29" s="109">
        <f t="shared" si="13"/>
        <v>2017.25</v>
      </c>
      <c r="AD29" s="113">
        <f t="shared" si="14"/>
        <v>2008.4166666666667</v>
      </c>
      <c r="AE29" s="110">
        <f t="shared" si="15"/>
        <v>2016.25</v>
      </c>
      <c r="AF29" s="109">
        <f t="shared" si="16"/>
        <v>-8.3333333333333329E-2</v>
      </c>
    </row>
    <row r="30" spans="1:32" ht="15.75" x14ac:dyDescent="0.25">
      <c r="A30" s="139">
        <v>384</v>
      </c>
      <c r="B30" s="130" t="s">
        <v>650</v>
      </c>
      <c r="C30" s="117">
        <v>2000</v>
      </c>
      <c r="D30" s="129">
        <v>8</v>
      </c>
      <c r="E30" s="120">
        <f t="shared" si="17"/>
        <v>0.2</v>
      </c>
      <c r="F30" s="140"/>
      <c r="G30" s="128" t="s">
        <v>394</v>
      </c>
      <c r="H30" s="110">
        <v>7</v>
      </c>
      <c r="I30" s="117">
        <f t="shared" si="0"/>
        <v>2007</v>
      </c>
      <c r="L30" s="112">
        <f>100000+12329.9</f>
        <v>112329.9</v>
      </c>
      <c r="M30" s="127">
        <f>144919+20146+11900.44</f>
        <v>176965.44</v>
      </c>
      <c r="O30" s="126">
        <f t="shared" si="1"/>
        <v>141572.35200000001</v>
      </c>
      <c r="P30" s="115">
        <f t="shared" si="2"/>
        <v>1685.3851428571431</v>
      </c>
      <c r="Q30" s="115">
        <f t="shared" si="3"/>
        <v>0</v>
      </c>
      <c r="R30" s="109">
        <f t="shared" si="4"/>
        <v>0</v>
      </c>
      <c r="S30" s="114">
        <f t="shared" si="5"/>
        <v>0</v>
      </c>
      <c r="T30" s="116">
        <v>0.85</v>
      </c>
      <c r="U30" s="114">
        <f t="shared" si="6"/>
        <v>0</v>
      </c>
      <c r="V30" s="115">
        <f t="shared" si="7"/>
        <v>141572.35200000001</v>
      </c>
      <c r="W30" s="114">
        <f t="shared" si="8"/>
        <v>120336.49920000001</v>
      </c>
      <c r="X30" s="116">
        <v>1</v>
      </c>
      <c r="Y30" s="114">
        <f t="shared" si="9"/>
        <v>120336.49920000001</v>
      </c>
      <c r="Z30" s="115">
        <f t="shared" si="10"/>
        <v>120336.49920000001</v>
      </c>
      <c r="AA30" s="114">
        <f t="shared" si="11"/>
        <v>30084.124800000005</v>
      </c>
      <c r="AB30" s="113">
        <f t="shared" si="12"/>
        <v>2000.5833333333333</v>
      </c>
      <c r="AC30" s="109">
        <f t="shared" si="13"/>
        <v>2017.25</v>
      </c>
      <c r="AD30" s="113">
        <f t="shared" si="14"/>
        <v>2007.5833333333333</v>
      </c>
      <c r="AE30" s="110">
        <f t="shared" si="15"/>
        <v>2016.25</v>
      </c>
      <c r="AF30" s="109">
        <f t="shared" si="16"/>
        <v>-8.3333333333333329E-2</v>
      </c>
    </row>
    <row r="31" spans="1:32" ht="15.75" x14ac:dyDescent="0.25">
      <c r="A31" s="139" t="s">
        <v>649</v>
      </c>
      <c r="B31" s="130" t="s">
        <v>648</v>
      </c>
      <c r="C31" s="117">
        <v>2007</v>
      </c>
      <c r="D31" s="129">
        <v>5</v>
      </c>
      <c r="E31" s="120">
        <f t="shared" si="17"/>
        <v>0.33</v>
      </c>
      <c r="G31" s="128" t="s">
        <v>394</v>
      </c>
      <c r="H31" s="110">
        <v>5</v>
      </c>
      <c r="I31" s="117">
        <f t="shared" si="0"/>
        <v>2012</v>
      </c>
      <c r="L31" s="112">
        <v>3000</v>
      </c>
      <c r="M31" s="127">
        <v>3000</v>
      </c>
      <c r="N31" s="115"/>
      <c r="O31" s="126">
        <f t="shared" si="1"/>
        <v>2010</v>
      </c>
      <c r="P31" s="115">
        <f t="shared" si="2"/>
        <v>33.5</v>
      </c>
      <c r="Q31" s="115">
        <f t="shared" si="3"/>
        <v>0</v>
      </c>
      <c r="R31" s="109">
        <f t="shared" si="4"/>
        <v>0</v>
      </c>
      <c r="S31" s="114">
        <f t="shared" si="5"/>
        <v>0</v>
      </c>
      <c r="T31" s="116">
        <v>1</v>
      </c>
      <c r="U31" s="114">
        <f t="shared" si="6"/>
        <v>0</v>
      </c>
      <c r="V31" s="115">
        <f t="shared" si="7"/>
        <v>2010</v>
      </c>
      <c r="W31" s="114">
        <f t="shared" si="8"/>
        <v>2010</v>
      </c>
      <c r="X31" s="116">
        <v>1</v>
      </c>
      <c r="Y31" s="114">
        <f t="shared" si="9"/>
        <v>2010</v>
      </c>
      <c r="Z31" s="115">
        <f t="shared" si="10"/>
        <v>2010</v>
      </c>
      <c r="AA31" s="114">
        <f t="shared" si="11"/>
        <v>990</v>
      </c>
      <c r="AB31" s="113">
        <f t="shared" si="12"/>
        <v>2007.3333333333333</v>
      </c>
      <c r="AC31" s="109">
        <f t="shared" si="13"/>
        <v>2017.25</v>
      </c>
      <c r="AD31" s="113">
        <f t="shared" si="14"/>
        <v>2012.3333333333333</v>
      </c>
      <c r="AE31" s="110">
        <f t="shared" si="15"/>
        <v>2016.25</v>
      </c>
      <c r="AF31" s="109">
        <f t="shared" si="16"/>
        <v>-8.3333333333333329E-2</v>
      </c>
    </row>
    <row r="32" spans="1:32" ht="15.75" x14ac:dyDescent="0.25">
      <c r="A32" s="131">
        <v>322</v>
      </c>
      <c r="B32" s="130" t="s">
        <v>647</v>
      </c>
      <c r="C32" s="117">
        <v>2010</v>
      </c>
      <c r="D32" s="129">
        <v>11</v>
      </c>
      <c r="E32" s="120">
        <v>0.33</v>
      </c>
      <c r="G32" s="128" t="s">
        <v>394</v>
      </c>
      <c r="H32" s="110">
        <v>5</v>
      </c>
      <c r="I32" s="129">
        <f t="shared" si="0"/>
        <v>2015</v>
      </c>
      <c r="L32" s="112">
        <f>90250+14257.9+1240.44+1780</f>
        <v>107528.34</v>
      </c>
      <c r="M32" s="127">
        <f>90250+14257.9+1240.44+1780</f>
        <v>107528.34</v>
      </c>
      <c r="N32" s="115"/>
      <c r="O32" s="126">
        <f t="shared" si="1"/>
        <v>72043.987800000003</v>
      </c>
      <c r="P32" s="115">
        <f t="shared" si="2"/>
        <v>1200.7331300000001</v>
      </c>
      <c r="Q32" s="115">
        <f t="shared" si="3"/>
        <v>0</v>
      </c>
      <c r="R32" s="109">
        <f t="shared" si="4"/>
        <v>0</v>
      </c>
      <c r="S32" s="114">
        <f t="shared" si="5"/>
        <v>0</v>
      </c>
      <c r="T32" s="116">
        <v>1</v>
      </c>
      <c r="U32" s="114">
        <f t="shared" si="6"/>
        <v>0</v>
      </c>
      <c r="V32" s="115">
        <f t="shared" si="7"/>
        <v>72043.987800000003</v>
      </c>
      <c r="W32" s="114">
        <f t="shared" si="8"/>
        <v>72043.987800000003</v>
      </c>
      <c r="X32" s="116">
        <v>1</v>
      </c>
      <c r="Y32" s="114">
        <f t="shared" si="9"/>
        <v>72043.987800000003</v>
      </c>
      <c r="Z32" s="115">
        <f t="shared" si="10"/>
        <v>72043.987800000003</v>
      </c>
      <c r="AA32" s="114">
        <f t="shared" si="11"/>
        <v>35484.352199999994</v>
      </c>
      <c r="AB32" s="113">
        <f t="shared" si="12"/>
        <v>2010.8333333333333</v>
      </c>
      <c r="AC32" s="109">
        <f t="shared" si="13"/>
        <v>2017.25</v>
      </c>
      <c r="AD32" s="113">
        <f t="shared" si="14"/>
        <v>2015.8333333333333</v>
      </c>
      <c r="AE32" s="110">
        <f t="shared" si="15"/>
        <v>2016.25</v>
      </c>
      <c r="AF32" s="109">
        <f t="shared" si="16"/>
        <v>-8.3333333333333329E-2</v>
      </c>
    </row>
    <row r="33" spans="1:32" ht="15.75" x14ac:dyDescent="0.25">
      <c r="A33" s="131">
        <v>322</v>
      </c>
      <c r="B33" s="130" t="s">
        <v>646</v>
      </c>
      <c r="C33" s="117">
        <v>2012</v>
      </c>
      <c r="D33" s="129">
        <v>10</v>
      </c>
      <c r="E33" s="120">
        <v>0</v>
      </c>
      <c r="G33" s="128" t="s">
        <v>394</v>
      </c>
      <c r="H33" s="110">
        <v>5</v>
      </c>
      <c r="I33" s="129">
        <f t="shared" si="0"/>
        <v>2017</v>
      </c>
      <c r="L33" s="112">
        <v>8425.68</v>
      </c>
      <c r="M33" s="127">
        <v>10203</v>
      </c>
      <c r="N33" s="115"/>
      <c r="O33" s="126">
        <f t="shared" si="1"/>
        <v>10203</v>
      </c>
      <c r="P33" s="115">
        <f t="shared" si="2"/>
        <v>170.04999999999998</v>
      </c>
      <c r="Q33" s="115">
        <f t="shared" si="3"/>
        <v>2040.6</v>
      </c>
      <c r="R33" s="109">
        <f t="shared" si="4"/>
        <v>0</v>
      </c>
      <c r="S33" s="114">
        <f t="shared" si="5"/>
        <v>2040.6</v>
      </c>
      <c r="T33" s="116">
        <v>1</v>
      </c>
      <c r="U33" s="114">
        <f t="shared" si="6"/>
        <v>2040.6</v>
      </c>
      <c r="V33" s="115">
        <f t="shared" si="7"/>
        <v>7142.0999999999995</v>
      </c>
      <c r="W33" s="114">
        <f t="shared" si="8"/>
        <v>7142.0999999999995</v>
      </c>
      <c r="X33" s="116">
        <v>1</v>
      </c>
      <c r="Y33" s="114">
        <f t="shared" si="9"/>
        <v>7142.0999999999995</v>
      </c>
      <c r="Z33" s="115">
        <f t="shared" si="10"/>
        <v>9182.6999999999989</v>
      </c>
      <c r="AA33" s="114">
        <f t="shared" si="11"/>
        <v>2040.6000000000008</v>
      </c>
      <c r="AB33" s="113">
        <f t="shared" si="12"/>
        <v>2012.75</v>
      </c>
      <c r="AC33" s="109">
        <f t="shared" si="13"/>
        <v>2017.25</v>
      </c>
      <c r="AD33" s="113">
        <f t="shared" si="14"/>
        <v>2017.75</v>
      </c>
      <c r="AE33" s="110">
        <f t="shared" si="15"/>
        <v>2016.25</v>
      </c>
      <c r="AF33" s="109">
        <f t="shared" si="16"/>
        <v>-8.3333333333333329E-2</v>
      </c>
    </row>
    <row r="34" spans="1:32" ht="15.75" x14ac:dyDescent="0.25">
      <c r="A34" s="131">
        <v>322</v>
      </c>
      <c r="B34" s="130" t="s">
        <v>645</v>
      </c>
      <c r="C34" s="117">
        <v>2012</v>
      </c>
      <c r="D34" s="129">
        <v>11</v>
      </c>
      <c r="E34" s="120">
        <v>0</v>
      </c>
      <c r="G34" s="128" t="s">
        <v>394</v>
      </c>
      <c r="H34" s="110">
        <v>5</v>
      </c>
      <c r="I34" s="129">
        <f t="shared" si="0"/>
        <v>2017</v>
      </c>
      <c r="L34" s="112">
        <v>8425.68</v>
      </c>
      <c r="M34" s="127">
        <v>8426</v>
      </c>
      <c r="N34" s="115"/>
      <c r="O34" s="126">
        <f t="shared" si="1"/>
        <v>8426</v>
      </c>
      <c r="P34" s="115">
        <f t="shared" si="2"/>
        <v>140.43333333333334</v>
      </c>
      <c r="Q34" s="115">
        <f t="shared" si="3"/>
        <v>1685.2</v>
      </c>
      <c r="R34" s="109">
        <f t="shared" si="4"/>
        <v>0</v>
      </c>
      <c r="S34" s="114">
        <f t="shared" si="5"/>
        <v>1685.2</v>
      </c>
      <c r="T34" s="116">
        <v>1</v>
      </c>
      <c r="U34" s="114">
        <f t="shared" si="6"/>
        <v>1685.2</v>
      </c>
      <c r="V34" s="115">
        <f t="shared" si="7"/>
        <v>5757.7666666667947</v>
      </c>
      <c r="W34" s="114">
        <f t="shared" si="8"/>
        <v>5757.7666666667947</v>
      </c>
      <c r="X34" s="116">
        <v>1</v>
      </c>
      <c r="Y34" s="114">
        <f t="shared" si="9"/>
        <v>5757.7666666667947</v>
      </c>
      <c r="Z34" s="115">
        <f t="shared" si="10"/>
        <v>7442.9666666667945</v>
      </c>
      <c r="AA34" s="114">
        <f t="shared" si="11"/>
        <v>1825.6333333332054</v>
      </c>
      <c r="AB34" s="113">
        <f t="shared" si="12"/>
        <v>2012.8333333333333</v>
      </c>
      <c r="AC34" s="109">
        <f t="shared" si="13"/>
        <v>2017.25</v>
      </c>
      <c r="AD34" s="113">
        <f t="shared" si="14"/>
        <v>2017.8333333333333</v>
      </c>
      <c r="AE34" s="110">
        <f t="shared" si="15"/>
        <v>2016.25</v>
      </c>
      <c r="AF34" s="109">
        <f t="shared" si="16"/>
        <v>-8.3333333333333329E-2</v>
      </c>
    </row>
    <row r="35" spans="1:32" ht="15.75" x14ac:dyDescent="0.25">
      <c r="A35" s="131">
        <v>345</v>
      </c>
      <c r="B35" s="130" t="s">
        <v>644</v>
      </c>
      <c r="C35" s="117">
        <v>2009</v>
      </c>
      <c r="D35" s="129">
        <v>8</v>
      </c>
      <c r="E35" s="120">
        <v>0.33</v>
      </c>
      <c r="G35" s="128" t="s">
        <v>394</v>
      </c>
      <c r="H35" s="110">
        <v>5</v>
      </c>
      <c r="I35" s="129">
        <f t="shared" si="0"/>
        <v>2014</v>
      </c>
      <c r="L35" s="112">
        <f>22543.08+18513</f>
        <v>41056.080000000002</v>
      </c>
      <c r="M35" s="127">
        <v>41056.080000000002</v>
      </c>
      <c r="N35" s="115"/>
      <c r="O35" s="126">
        <f t="shared" si="1"/>
        <v>27507.5736</v>
      </c>
      <c r="P35" s="115">
        <f t="shared" si="2"/>
        <v>458.45956000000001</v>
      </c>
      <c r="Q35" s="115">
        <f t="shared" si="3"/>
        <v>0</v>
      </c>
      <c r="R35" s="109">
        <f t="shared" si="4"/>
        <v>0</v>
      </c>
      <c r="S35" s="114">
        <f t="shared" si="5"/>
        <v>0</v>
      </c>
      <c r="T35" s="116">
        <v>0.85</v>
      </c>
      <c r="U35" s="114">
        <f t="shared" si="6"/>
        <v>0</v>
      </c>
      <c r="V35" s="115">
        <f t="shared" si="7"/>
        <v>27507.5736</v>
      </c>
      <c r="W35" s="114">
        <f t="shared" si="8"/>
        <v>23381.437559999998</v>
      </c>
      <c r="X35" s="116">
        <v>1</v>
      </c>
      <c r="Y35" s="114">
        <f t="shared" si="9"/>
        <v>23381.437559999998</v>
      </c>
      <c r="Z35" s="115">
        <f t="shared" si="10"/>
        <v>23381.437559999998</v>
      </c>
      <c r="AA35" s="114">
        <f t="shared" si="11"/>
        <v>11516.230439999999</v>
      </c>
      <c r="AB35" s="113">
        <f t="shared" si="12"/>
        <v>2009.5833333333333</v>
      </c>
      <c r="AC35" s="109">
        <f t="shared" si="13"/>
        <v>2017.25</v>
      </c>
      <c r="AD35" s="113">
        <f t="shared" si="14"/>
        <v>2014.5833333333333</v>
      </c>
      <c r="AE35" s="110">
        <f t="shared" si="15"/>
        <v>2016.25</v>
      </c>
      <c r="AF35" s="109">
        <f t="shared" si="16"/>
        <v>-8.3333333333333329E-2</v>
      </c>
    </row>
    <row r="36" spans="1:32" ht="15.75" x14ac:dyDescent="0.25">
      <c r="A36" s="131">
        <v>345</v>
      </c>
      <c r="B36" s="130" t="s">
        <v>643</v>
      </c>
      <c r="C36" s="117">
        <v>2013</v>
      </c>
      <c r="D36" s="129">
        <v>9</v>
      </c>
      <c r="E36" s="120">
        <v>0</v>
      </c>
      <c r="G36" s="128" t="s">
        <v>394</v>
      </c>
      <c r="H36" s="110">
        <v>5</v>
      </c>
      <c r="I36" s="129">
        <f t="shared" si="0"/>
        <v>2018</v>
      </c>
      <c r="L36" s="112">
        <f>22543.08+18513</f>
        <v>41056.080000000002</v>
      </c>
      <c r="M36" s="127">
        <v>10502</v>
      </c>
      <c r="N36" s="115"/>
      <c r="O36" s="126">
        <f t="shared" si="1"/>
        <v>10502</v>
      </c>
      <c r="P36" s="115">
        <f t="shared" si="2"/>
        <v>175.03333333333333</v>
      </c>
      <c r="Q36" s="115">
        <f t="shared" si="3"/>
        <v>2100.4</v>
      </c>
      <c r="R36" s="109">
        <f t="shared" si="4"/>
        <v>0</v>
      </c>
      <c r="S36" s="114">
        <f t="shared" si="5"/>
        <v>2100.4</v>
      </c>
      <c r="T36" s="116">
        <v>0.85</v>
      </c>
      <c r="U36" s="114">
        <f t="shared" si="6"/>
        <v>1785.34</v>
      </c>
      <c r="V36" s="115">
        <f t="shared" si="7"/>
        <v>5426.0333333331737</v>
      </c>
      <c r="W36" s="114">
        <f t="shared" si="8"/>
        <v>4612.1283333331976</v>
      </c>
      <c r="X36" s="116">
        <v>1</v>
      </c>
      <c r="Y36" s="114">
        <f t="shared" si="9"/>
        <v>4612.1283333331976</v>
      </c>
      <c r="Z36" s="115">
        <f t="shared" si="10"/>
        <v>6397.4683333331977</v>
      </c>
      <c r="AA36" s="114">
        <f t="shared" si="11"/>
        <v>3421.9016666668012</v>
      </c>
      <c r="AB36" s="113">
        <f t="shared" si="12"/>
        <v>2013.6666666666667</v>
      </c>
      <c r="AC36" s="109">
        <f t="shared" si="13"/>
        <v>2017.25</v>
      </c>
      <c r="AD36" s="113">
        <f t="shared" si="14"/>
        <v>2018.6666666666667</v>
      </c>
      <c r="AE36" s="110">
        <f t="shared" si="15"/>
        <v>2016.25</v>
      </c>
      <c r="AF36" s="109">
        <f t="shared" si="16"/>
        <v>-8.3333333333333329E-2</v>
      </c>
    </row>
    <row r="37" spans="1:32" ht="15.75" x14ac:dyDescent="0.25">
      <c r="A37" s="131">
        <v>387</v>
      </c>
      <c r="B37" s="130" t="s">
        <v>642</v>
      </c>
      <c r="C37" s="117">
        <v>2007</v>
      </c>
      <c r="D37" s="129">
        <v>5</v>
      </c>
      <c r="E37" s="120">
        <v>0.33</v>
      </c>
      <c r="G37" s="128" t="s">
        <v>394</v>
      </c>
      <c r="H37" s="110">
        <v>5</v>
      </c>
      <c r="I37" s="117">
        <f t="shared" si="0"/>
        <v>2012</v>
      </c>
      <c r="L37" s="112">
        <v>125000</v>
      </c>
      <c r="M37" s="127">
        <v>125000</v>
      </c>
      <c r="N37" s="115"/>
      <c r="O37" s="126">
        <f t="shared" si="1"/>
        <v>83750</v>
      </c>
      <c r="P37" s="115">
        <f t="shared" si="2"/>
        <v>1395.8333333333333</v>
      </c>
      <c r="Q37" s="115">
        <f t="shared" si="3"/>
        <v>0</v>
      </c>
      <c r="R37" s="109">
        <f t="shared" si="4"/>
        <v>0</v>
      </c>
      <c r="S37" s="114">
        <f t="shared" si="5"/>
        <v>0</v>
      </c>
      <c r="T37" s="116">
        <v>0.8</v>
      </c>
      <c r="U37" s="114">
        <f t="shared" si="6"/>
        <v>0</v>
      </c>
      <c r="V37" s="115">
        <f t="shared" si="7"/>
        <v>83750</v>
      </c>
      <c r="W37" s="114">
        <f t="shared" si="8"/>
        <v>67000</v>
      </c>
      <c r="X37" s="116">
        <v>1</v>
      </c>
      <c r="Y37" s="114">
        <f t="shared" si="9"/>
        <v>67000</v>
      </c>
      <c r="Z37" s="115">
        <f t="shared" si="10"/>
        <v>67000</v>
      </c>
      <c r="AA37" s="114">
        <f t="shared" si="11"/>
        <v>33000</v>
      </c>
      <c r="AB37" s="113">
        <f t="shared" si="12"/>
        <v>2007.3333333333333</v>
      </c>
      <c r="AC37" s="109">
        <f t="shared" si="13"/>
        <v>2017.25</v>
      </c>
      <c r="AD37" s="113">
        <f t="shared" si="14"/>
        <v>2012.3333333333333</v>
      </c>
      <c r="AE37" s="110">
        <f t="shared" si="15"/>
        <v>2016.25</v>
      </c>
      <c r="AF37" s="109">
        <f t="shared" si="16"/>
        <v>-8.3333333333333329E-2</v>
      </c>
    </row>
    <row r="38" spans="1:32" ht="15.75" x14ac:dyDescent="0.25">
      <c r="A38" s="131">
        <v>387</v>
      </c>
      <c r="B38" s="130" t="s">
        <v>641</v>
      </c>
      <c r="C38" s="117">
        <v>2012</v>
      </c>
      <c r="D38" s="129">
        <v>12</v>
      </c>
      <c r="E38" s="120">
        <v>0</v>
      </c>
      <c r="G38" s="128" t="s">
        <v>394</v>
      </c>
      <c r="H38" s="110">
        <v>5</v>
      </c>
      <c r="I38" s="117">
        <f t="shared" si="0"/>
        <v>2017</v>
      </c>
      <c r="L38" s="112">
        <v>6614.49</v>
      </c>
      <c r="M38" s="127">
        <v>6614</v>
      </c>
      <c r="N38" s="115"/>
      <c r="O38" s="126">
        <f t="shared" si="1"/>
        <v>6614</v>
      </c>
      <c r="P38" s="115">
        <f t="shared" si="2"/>
        <v>110.23333333333333</v>
      </c>
      <c r="Q38" s="115">
        <f t="shared" si="3"/>
        <v>1322.8</v>
      </c>
      <c r="R38" s="109">
        <f t="shared" si="4"/>
        <v>0</v>
      </c>
      <c r="S38" s="114">
        <f t="shared" si="5"/>
        <v>1322.8</v>
      </c>
      <c r="T38" s="116">
        <v>0.8</v>
      </c>
      <c r="U38" s="114">
        <f t="shared" si="6"/>
        <v>1058.24</v>
      </c>
      <c r="V38" s="115">
        <f t="shared" si="7"/>
        <v>4409.333333333233</v>
      </c>
      <c r="W38" s="114">
        <f t="shared" si="8"/>
        <v>3527.4666666665867</v>
      </c>
      <c r="X38" s="116">
        <v>1</v>
      </c>
      <c r="Y38" s="114">
        <f t="shared" si="9"/>
        <v>3527.4666666665867</v>
      </c>
      <c r="Z38" s="115">
        <f t="shared" si="10"/>
        <v>4585.7066666665869</v>
      </c>
      <c r="AA38" s="114">
        <f t="shared" si="11"/>
        <v>1234.6133333334139</v>
      </c>
      <c r="AB38" s="113">
        <f t="shared" si="12"/>
        <v>2012.9166666666667</v>
      </c>
      <c r="AC38" s="109">
        <f t="shared" si="13"/>
        <v>2017.25</v>
      </c>
      <c r="AD38" s="113">
        <f t="shared" si="14"/>
        <v>2017.9166666666667</v>
      </c>
      <c r="AE38" s="110">
        <f t="shared" si="15"/>
        <v>2016.25</v>
      </c>
      <c r="AF38" s="109">
        <f t="shared" si="16"/>
        <v>-8.3333333333333329E-2</v>
      </c>
    </row>
    <row r="39" spans="1:32" ht="15.75" x14ac:dyDescent="0.25">
      <c r="A39" s="131">
        <v>244</v>
      </c>
      <c r="B39" s="130" t="s">
        <v>640</v>
      </c>
      <c r="C39" s="117">
        <v>2004</v>
      </c>
      <c r="D39" s="129">
        <v>4</v>
      </c>
      <c r="E39" s="120">
        <v>0.33</v>
      </c>
      <c r="G39" s="128" t="s">
        <v>394</v>
      </c>
      <c r="H39" s="110">
        <v>5</v>
      </c>
      <c r="I39" s="117">
        <f t="shared" si="0"/>
        <v>2009</v>
      </c>
      <c r="L39" s="112">
        <v>4000</v>
      </c>
      <c r="M39" s="127">
        <v>4000</v>
      </c>
      <c r="N39" s="115"/>
      <c r="O39" s="126">
        <f t="shared" si="1"/>
        <v>2680</v>
      </c>
      <c r="P39" s="115">
        <f t="shared" si="2"/>
        <v>44.666666666666664</v>
      </c>
      <c r="Q39" s="115">
        <f t="shared" si="3"/>
        <v>0</v>
      </c>
      <c r="R39" s="109">
        <f t="shared" si="4"/>
        <v>0</v>
      </c>
      <c r="S39" s="114">
        <f t="shared" si="5"/>
        <v>0</v>
      </c>
      <c r="T39" s="116">
        <v>0.9</v>
      </c>
      <c r="U39" s="114">
        <f t="shared" si="6"/>
        <v>0</v>
      </c>
      <c r="V39" s="115">
        <f t="shared" si="7"/>
        <v>2680</v>
      </c>
      <c r="W39" s="114">
        <f t="shared" si="8"/>
        <v>2412</v>
      </c>
      <c r="X39" s="116">
        <v>1</v>
      </c>
      <c r="Y39" s="114">
        <f t="shared" si="9"/>
        <v>2412</v>
      </c>
      <c r="Z39" s="115">
        <f t="shared" si="10"/>
        <v>2412</v>
      </c>
      <c r="AA39" s="114">
        <f t="shared" si="11"/>
        <v>1188</v>
      </c>
      <c r="AB39" s="113">
        <f t="shared" si="12"/>
        <v>2004.25</v>
      </c>
      <c r="AC39" s="109">
        <f t="shared" si="13"/>
        <v>2017.25</v>
      </c>
      <c r="AD39" s="113">
        <f t="shared" si="14"/>
        <v>2009.25</v>
      </c>
      <c r="AE39" s="110">
        <f t="shared" si="15"/>
        <v>2016.25</v>
      </c>
      <c r="AF39" s="109">
        <f t="shared" si="16"/>
        <v>-8.3333333333333329E-2</v>
      </c>
    </row>
    <row r="40" spans="1:32" ht="15.75" x14ac:dyDescent="0.25">
      <c r="A40" s="131">
        <v>37</v>
      </c>
      <c r="B40" s="130" t="s">
        <v>639</v>
      </c>
      <c r="C40" s="117">
        <v>2008</v>
      </c>
      <c r="D40" s="129">
        <v>12</v>
      </c>
      <c r="E40" s="120">
        <v>0.33</v>
      </c>
      <c r="G40" s="128" t="s">
        <v>394</v>
      </c>
      <c r="H40" s="110">
        <v>5</v>
      </c>
      <c r="I40" s="117">
        <f t="shared" si="0"/>
        <v>2013</v>
      </c>
      <c r="L40" s="112">
        <v>10000</v>
      </c>
      <c r="M40" s="127">
        <v>10000</v>
      </c>
      <c r="N40" s="115"/>
      <c r="O40" s="126">
        <f t="shared" si="1"/>
        <v>6700</v>
      </c>
      <c r="P40" s="115">
        <f t="shared" si="2"/>
        <v>111.66666666666667</v>
      </c>
      <c r="Q40" s="115">
        <f t="shared" si="3"/>
        <v>0</v>
      </c>
      <c r="R40" s="109">
        <f t="shared" si="4"/>
        <v>0</v>
      </c>
      <c r="S40" s="114">
        <f t="shared" si="5"/>
        <v>0</v>
      </c>
      <c r="T40" s="116">
        <v>0.9</v>
      </c>
      <c r="U40" s="114">
        <f t="shared" si="6"/>
        <v>0</v>
      </c>
      <c r="V40" s="115">
        <f t="shared" si="7"/>
        <v>6700</v>
      </c>
      <c r="W40" s="114">
        <f t="shared" si="8"/>
        <v>6030</v>
      </c>
      <c r="X40" s="116">
        <v>1</v>
      </c>
      <c r="Y40" s="114">
        <f t="shared" si="9"/>
        <v>6030</v>
      </c>
      <c r="Z40" s="115">
        <f t="shared" si="10"/>
        <v>6030</v>
      </c>
      <c r="AA40" s="114">
        <f t="shared" si="11"/>
        <v>2970</v>
      </c>
      <c r="AB40" s="113">
        <f t="shared" si="12"/>
        <v>2008.9166666666667</v>
      </c>
      <c r="AC40" s="109">
        <f t="shared" si="13"/>
        <v>2017.25</v>
      </c>
      <c r="AD40" s="113">
        <f t="shared" si="14"/>
        <v>2013.9166666666667</v>
      </c>
      <c r="AE40" s="110">
        <f t="shared" si="15"/>
        <v>2016.25</v>
      </c>
      <c r="AF40" s="109">
        <f t="shared" si="16"/>
        <v>-8.3333333333333329E-2</v>
      </c>
    </row>
    <row r="41" spans="1:32" ht="15.75" x14ac:dyDescent="0.25">
      <c r="A41" s="131">
        <v>346</v>
      </c>
      <c r="B41" s="130" t="s">
        <v>638</v>
      </c>
      <c r="C41" s="117">
        <v>2010</v>
      </c>
      <c r="D41" s="129">
        <v>1</v>
      </c>
      <c r="E41" s="120">
        <v>0.33</v>
      </c>
      <c r="G41" s="128" t="s">
        <v>394</v>
      </c>
      <c r="H41" s="110">
        <v>5</v>
      </c>
      <c r="I41" s="117">
        <f t="shared" si="0"/>
        <v>2015</v>
      </c>
      <c r="L41" s="112">
        <f>14000+1271.5</f>
        <v>15271.5</v>
      </c>
      <c r="M41" s="127">
        <f>14000+1271.5</f>
        <v>15271.5</v>
      </c>
      <c r="N41" s="115"/>
      <c r="O41" s="126">
        <f t="shared" si="1"/>
        <v>10231.904999999999</v>
      </c>
      <c r="P41" s="115">
        <f t="shared" si="2"/>
        <v>170.53174999999999</v>
      </c>
      <c r="Q41" s="115">
        <f t="shared" si="3"/>
        <v>0</v>
      </c>
      <c r="R41" s="109">
        <f t="shared" si="4"/>
        <v>0</v>
      </c>
      <c r="S41" s="114">
        <f t="shared" si="5"/>
        <v>0</v>
      </c>
      <c r="T41" s="116">
        <v>0.95</v>
      </c>
      <c r="U41" s="114">
        <f t="shared" si="6"/>
        <v>0</v>
      </c>
      <c r="V41" s="115">
        <f t="shared" si="7"/>
        <v>10231.904999999999</v>
      </c>
      <c r="W41" s="114">
        <f t="shared" si="8"/>
        <v>9720.3097499999985</v>
      </c>
      <c r="X41" s="116">
        <v>1</v>
      </c>
      <c r="Y41" s="114">
        <f t="shared" si="9"/>
        <v>9720.3097499999985</v>
      </c>
      <c r="Z41" s="115">
        <f t="shared" si="10"/>
        <v>9720.3097499999985</v>
      </c>
      <c r="AA41" s="114">
        <f t="shared" si="11"/>
        <v>4787.6152500000007</v>
      </c>
      <c r="AB41" s="113">
        <f t="shared" si="12"/>
        <v>2010</v>
      </c>
      <c r="AC41" s="109">
        <f t="shared" si="13"/>
        <v>2017.25</v>
      </c>
      <c r="AD41" s="113">
        <f t="shared" si="14"/>
        <v>2015</v>
      </c>
      <c r="AE41" s="110">
        <f t="shared" si="15"/>
        <v>2016.25</v>
      </c>
      <c r="AF41" s="109">
        <f t="shared" si="16"/>
        <v>-8.3333333333333329E-2</v>
      </c>
    </row>
    <row r="42" spans="1:32" ht="15.75" x14ac:dyDescent="0.25">
      <c r="A42" s="131">
        <v>323</v>
      </c>
      <c r="B42" s="130" t="s">
        <v>637</v>
      </c>
      <c r="C42" s="117">
        <v>2011</v>
      </c>
      <c r="D42" s="129">
        <v>3</v>
      </c>
      <c r="E42" s="120">
        <v>0.33</v>
      </c>
      <c r="G42" s="128" t="s">
        <v>394</v>
      </c>
      <c r="H42" s="110">
        <v>5</v>
      </c>
      <c r="I42" s="117">
        <f t="shared" si="0"/>
        <v>2016</v>
      </c>
      <c r="L42" s="112">
        <v>100062.25</v>
      </c>
      <c r="M42" s="127">
        <v>90250</v>
      </c>
      <c r="N42" s="115"/>
      <c r="O42" s="126">
        <f t="shared" si="1"/>
        <v>60467.5</v>
      </c>
      <c r="P42" s="115">
        <f t="shared" si="2"/>
        <v>1007.7916666666666</v>
      </c>
      <c r="Q42" s="115">
        <f t="shared" si="3"/>
        <v>0</v>
      </c>
      <c r="R42" s="109">
        <f t="shared" si="4"/>
        <v>0</v>
      </c>
      <c r="S42" s="114">
        <f t="shared" si="5"/>
        <v>0</v>
      </c>
      <c r="T42" s="116">
        <v>1</v>
      </c>
      <c r="U42" s="114">
        <f t="shared" si="6"/>
        <v>0</v>
      </c>
      <c r="V42" s="115">
        <f t="shared" si="7"/>
        <v>60467.5</v>
      </c>
      <c r="W42" s="114">
        <f t="shared" si="8"/>
        <v>60467.5</v>
      </c>
      <c r="X42" s="116">
        <v>1</v>
      </c>
      <c r="Y42" s="114">
        <f t="shared" si="9"/>
        <v>60467.5</v>
      </c>
      <c r="Z42" s="115">
        <f t="shared" si="10"/>
        <v>60467.5</v>
      </c>
      <c r="AA42" s="114">
        <f t="shared" si="11"/>
        <v>29782.5</v>
      </c>
      <c r="AB42" s="113">
        <f t="shared" si="12"/>
        <v>2011.1666666666667</v>
      </c>
      <c r="AC42" s="109">
        <f t="shared" si="13"/>
        <v>2017.25</v>
      </c>
      <c r="AD42" s="113">
        <f t="shared" si="14"/>
        <v>2016.1666666666667</v>
      </c>
      <c r="AE42" s="110">
        <f t="shared" si="15"/>
        <v>2016.25</v>
      </c>
      <c r="AF42" s="109">
        <f t="shared" si="16"/>
        <v>-8.3333333333333329E-2</v>
      </c>
    </row>
    <row r="43" spans="1:32" ht="15.75" x14ac:dyDescent="0.25">
      <c r="A43" s="131">
        <v>323</v>
      </c>
      <c r="B43" s="130" t="s">
        <v>636</v>
      </c>
      <c r="C43" s="117">
        <v>2013</v>
      </c>
      <c r="D43" s="129">
        <v>5</v>
      </c>
      <c r="E43" s="120">
        <v>0</v>
      </c>
      <c r="G43" s="128" t="s">
        <v>394</v>
      </c>
      <c r="H43" s="110">
        <v>5</v>
      </c>
      <c r="I43" s="117">
        <f t="shared" si="0"/>
        <v>2018</v>
      </c>
      <c r="L43" s="112">
        <v>100062.25</v>
      </c>
      <c r="M43" s="127">
        <v>8592</v>
      </c>
      <c r="N43" s="115"/>
      <c r="O43" s="126">
        <f t="shared" si="1"/>
        <v>8592</v>
      </c>
      <c r="P43" s="115">
        <f t="shared" si="2"/>
        <v>143.20000000000002</v>
      </c>
      <c r="Q43" s="115">
        <f t="shared" si="3"/>
        <v>1718.4</v>
      </c>
      <c r="R43" s="109">
        <f t="shared" si="4"/>
        <v>0</v>
      </c>
      <c r="S43" s="114">
        <f t="shared" si="5"/>
        <v>1718.4</v>
      </c>
      <c r="T43" s="116">
        <v>1</v>
      </c>
      <c r="U43" s="114">
        <f t="shared" si="6"/>
        <v>1718.4</v>
      </c>
      <c r="V43" s="115">
        <f t="shared" si="7"/>
        <v>5012.000000000131</v>
      </c>
      <c r="W43" s="114">
        <f t="shared" si="8"/>
        <v>5012.000000000131</v>
      </c>
      <c r="X43" s="116">
        <v>1</v>
      </c>
      <c r="Y43" s="114">
        <f t="shared" si="9"/>
        <v>5012.000000000131</v>
      </c>
      <c r="Z43" s="115">
        <f t="shared" si="10"/>
        <v>6730.4000000001306</v>
      </c>
      <c r="AA43" s="114">
        <f t="shared" si="11"/>
        <v>2720.7999999998692</v>
      </c>
      <c r="AB43" s="113">
        <f t="shared" si="12"/>
        <v>2013.3333333333333</v>
      </c>
      <c r="AC43" s="109">
        <f t="shared" si="13"/>
        <v>2017.25</v>
      </c>
      <c r="AD43" s="113">
        <f t="shared" si="14"/>
        <v>2018.3333333333333</v>
      </c>
      <c r="AE43" s="110">
        <f t="shared" si="15"/>
        <v>2016.25</v>
      </c>
      <c r="AF43" s="109">
        <f t="shared" si="16"/>
        <v>-8.3333333333333329E-2</v>
      </c>
    </row>
    <row r="44" spans="1:32" ht="15.75" x14ac:dyDescent="0.25">
      <c r="A44" s="131">
        <v>307</v>
      </c>
      <c r="B44" s="130" t="s">
        <v>635</v>
      </c>
      <c r="C44" s="117">
        <v>2013</v>
      </c>
      <c r="D44" s="129">
        <v>8</v>
      </c>
      <c r="E44" s="120">
        <v>0.33</v>
      </c>
      <c r="G44" s="128" t="s">
        <v>394</v>
      </c>
      <c r="H44" s="110">
        <v>5</v>
      </c>
      <c r="I44" s="117">
        <f t="shared" si="0"/>
        <v>2018</v>
      </c>
      <c r="L44" s="112">
        <v>4723.0600000000004</v>
      </c>
      <c r="M44" s="127">
        <v>221774</v>
      </c>
      <c r="N44" s="115"/>
      <c r="O44" s="126">
        <f t="shared" si="1"/>
        <v>148588.58000000002</v>
      </c>
      <c r="P44" s="115">
        <f t="shared" si="2"/>
        <v>2476.4763333333335</v>
      </c>
      <c r="Q44" s="115">
        <f t="shared" si="3"/>
        <v>29717.716</v>
      </c>
      <c r="R44" s="109">
        <f t="shared" si="4"/>
        <v>0</v>
      </c>
      <c r="S44" s="114">
        <f t="shared" si="5"/>
        <v>29717.716</v>
      </c>
      <c r="T44" s="116">
        <v>0.9</v>
      </c>
      <c r="U44" s="114">
        <f t="shared" si="6"/>
        <v>26745.9444</v>
      </c>
      <c r="V44" s="115">
        <f t="shared" si="7"/>
        <v>79247.242666668928</v>
      </c>
      <c r="W44" s="114">
        <f t="shared" si="8"/>
        <v>71322.518400002038</v>
      </c>
      <c r="X44" s="116">
        <v>1</v>
      </c>
      <c r="Y44" s="114">
        <f t="shared" si="9"/>
        <v>71322.518400002038</v>
      </c>
      <c r="Z44" s="115">
        <f t="shared" si="10"/>
        <v>98068.462800002046</v>
      </c>
      <c r="AA44" s="114">
        <f t="shared" si="11"/>
        <v>114901.10939999796</v>
      </c>
      <c r="AB44" s="113">
        <f t="shared" si="12"/>
        <v>2013.5833333333333</v>
      </c>
      <c r="AC44" s="109">
        <f t="shared" si="13"/>
        <v>2017.25</v>
      </c>
      <c r="AD44" s="113">
        <f t="shared" si="14"/>
        <v>2018.5833333333333</v>
      </c>
      <c r="AE44" s="110">
        <f t="shared" si="15"/>
        <v>2016.25</v>
      </c>
      <c r="AF44" s="109">
        <f t="shared" si="16"/>
        <v>-8.3333333333333329E-2</v>
      </c>
    </row>
    <row r="45" spans="1:32" ht="15.75" x14ac:dyDescent="0.25">
      <c r="A45" s="131">
        <v>388</v>
      </c>
      <c r="B45" s="130" t="s">
        <v>634</v>
      </c>
      <c r="C45" s="117">
        <v>2014</v>
      </c>
      <c r="D45" s="129">
        <v>12</v>
      </c>
      <c r="E45" s="120">
        <v>0.33</v>
      </c>
      <c r="G45" s="128" t="s">
        <v>394</v>
      </c>
      <c r="H45" s="110">
        <v>5</v>
      </c>
      <c r="I45" s="117">
        <f t="shared" ref="I45:I76" si="18">C45+H45</f>
        <v>2019</v>
      </c>
      <c r="L45" s="112">
        <v>4723.0600000000004</v>
      </c>
      <c r="M45" s="127">
        <v>367068</v>
      </c>
      <c r="N45" s="115"/>
      <c r="O45" s="126">
        <f t="shared" ref="O45:O76" si="19">M45-M45*E45</f>
        <v>245935.56</v>
      </c>
      <c r="P45" s="115">
        <f t="shared" ref="P45:P76" si="20">O45/H45/12</f>
        <v>4098.9260000000004</v>
      </c>
      <c r="Q45" s="115">
        <f t="shared" ref="Q45:Q76" si="21">IF(N45&gt;0,0,IF(OR(AB45&gt;AC45,AD45&lt;AE45),0,IF(AND(AD45&gt;=AE45,AD45&lt;=AC45),P45*((AD45-AE45)*12),IF(AND(AE45&lt;=AB45,AC45&gt;=AB45),((AC45-AB45)*12)*P45,IF(AD45&gt;AC45,12*P45,0)))))</f>
        <v>49187.112000000008</v>
      </c>
      <c r="R45" s="109">
        <f t="shared" ref="R45:R76" si="22">IF(N45=0,0,IF(AND(AF45&gt;=AE45,AF45&lt;=AD45),((AF45-AE45)*12)*P45,0))</f>
        <v>0</v>
      </c>
      <c r="S45" s="114">
        <f t="shared" ref="S45:S76" si="23">IF(R45&gt;0,R45,Q45)</f>
        <v>49187.112000000008</v>
      </c>
      <c r="T45" s="116">
        <v>0.8</v>
      </c>
      <c r="U45" s="114">
        <f t="shared" ref="U45:U76" si="24">T45*S45</f>
        <v>39349.689600000012</v>
      </c>
      <c r="V45" s="115">
        <f t="shared" ref="V45:V76" si="25">IF(AB45&gt;AC45,0,IF(AD45&lt;AE45,O45,IF(AND(AD45&gt;=AE45,AD45&lt;=AC45),(O45-S45),IF(AND(AE45&lt;=AB45,AC45&gt;=AB45),0,IF(AD45&gt;AC45,((AE45-AB45)*12)*P45,0)))))</f>
        <v>65582.815999996281</v>
      </c>
      <c r="W45" s="114">
        <f t="shared" ref="W45:W76" si="26">V45*T45</f>
        <v>52466.252799997026</v>
      </c>
      <c r="X45" s="116">
        <v>1</v>
      </c>
      <c r="Y45" s="114">
        <f t="shared" ref="Y45:Y76" si="27">W45*X45</f>
        <v>52466.252799997026</v>
      </c>
      <c r="Z45" s="115">
        <f t="shared" ref="Z45:Z76" si="28">IF(N45&gt;0,0,Y45+U45*X45)*X45</f>
        <v>91815.942399997031</v>
      </c>
      <c r="AA45" s="114">
        <f t="shared" ref="AA45:AA76" si="29">IF(N45&gt;0,(M45-Y45)/2,IF(AB45&gt;=AE45,(((M45*T45)*X45)-Z45)/2,((((M45*T45)*X45)-Y45)+(((M45*T45)*X45)-Z45))/2))</f>
        <v>221513.30240000301</v>
      </c>
      <c r="AB45" s="113">
        <f t="shared" ref="AB45:AB76" si="30">$C45+(($D45-1)/12)</f>
        <v>2014.9166666666667</v>
      </c>
      <c r="AC45" s="109">
        <f t="shared" ref="AC45:AC76" si="31">($O$5+1)-($O$2/12)</f>
        <v>2017.25</v>
      </c>
      <c r="AD45" s="113">
        <f t="shared" ref="AD45:AD76" si="32">$I45+(($D45-1)/12)</f>
        <v>2019.9166666666667</v>
      </c>
      <c r="AE45" s="110">
        <f t="shared" ref="AE45:AE76" si="33">$O$4+($O$3/12)</f>
        <v>2016.25</v>
      </c>
      <c r="AF45" s="109">
        <f t="shared" ref="AF45:AF76" si="34">$J45+(($K45-1)/12)</f>
        <v>-8.3333333333333329E-2</v>
      </c>
    </row>
    <row r="46" spans="1:32" ht="15.75" x14ac:dyDescent="0.25">
      <c r="A46" s="131">
        <v>3800</v>
      </c>
      <c r="B46" s="130" t="s">
        <v>633</v>
      </c>
      <c r="C46" s="117">
        <v>2016</v>
      </c>
      <c r="D46" s="129">
        <v>10</v>
      </c>
      <c r="E46" s="120">
        <v>0.33</v>
      </c>
      <c r="G46" s="128" t="s">
        <v>394</v>
      </c>
      <c r="H46" s="110">
        <v>5</v>
      </c>
      <c r="I46" s="117">
        <f t="shared" si="18"/>
        <v>2021</v>
      </c>
      <c r="L46" s="112">
        <v>4723.0600000000004</v>
      </c>
      <c r="M46" s="127">
        <v>348719</v>
      </c>
      <c r="N46" s="115"/>
      <c r="O46" s="126">
        <f t="shared" si="19"/>
        <v>233641.72999999998</v>
      </c>
      <c r="P46" s="115">
        <f t="shared" si="20"/>
        <v>3894.0288333333333</v>
      </c>
      <c r="Q46" s="115">
        <f t="shared" si="21"/>
        <v>23364.172999999999</v>
      </c>
      <c r="R46" s="109">
        <f t="shared" si="22"/>
        <v>0</v>
      </c>
      <c r="S46" s="114">
        <f t="shared" si="23"/>
        <v>23364.172999999999</v>
      </c>
      <c r="T46" s="116">
        <v>0.6</v>
      </c>
      <c r="U46" s="114">
        <f t="shared" si="24"/>
        <v>14018.503799999999</v>
      </c>
      <c r="V46" s="115">
        <f t="shared" si="25"/>
        <v>0</v>
      </c>
      <c r="W46" s="114">
        <f t="shared" si="26"/>
        <v>0</v>
      </c>
      <c r="X46" s="116">
        <v>1</v>
      </c>
      <c r="Y46" s="114">
        <f t="shared" si="27"/>
        <v>0</v>
      </c>
      <c r="Z46" s="115">
        <f t="shared" si="28"/>
        <v>14018.503799999999</v>
      </c>
      <c r="AA46" s="114">
        <f t="shared" si="29"/>
        <v>97606.448099999994</v>
      </c>
      <c r="AB46" s="113">
        <f t="shared" si="30"/>
        <v>2016.75</v>
      </c>
      <c r="AC46" s="109">
        <f t="shared" si="31"/>
        <v>2017.25</v>
      </c>
      <c r="AD46" s="113">
        <f t="shared" si="32"/>
        <v>2021.75</v>
      </c>
      <c r="AE46" s="110">
        <f t="shared" si="33"/>
        <v>2016.25</v>
      </c>
      <c r="AF46" s="109">
        <f t="shared" si="34"/>
        <v>-8.3333333333333329E-2</v>
      </c>
    </row>
    <row r="47" spans="1:32" ht="15.75" x14ac:dyDescent="0.25">
      <c r="A47" s="131">
        <v>3200</v>
      </c>
      <c r="B47" s="130" t="s">
        <v>632</v>
      </c>
      <c r="C47" s="117">
        <v>2016</v>
      </c>
      <c r="D47" s="129">
        <v>12</v>
      </c>
      <c r="E47" s="120">
        <v>0.33</v>
      </c>
      <c r="G47" s="128" t="s">
        <v>394</v>
      </c>
      <c r="H47" s="110">
        <v>5</v>
      </c>
      <c r="I47" s="117">
        <f t="shared" si="18"/>
        <v>2021</v>
      </c>
      <c r="L47" s="112">
        <v>4723.0600000000004</v>
      </c>
      <c r="M47" s="127">
        <v>360845</v>
      </c>
      <c r="N47" s="115"/>
      <c r="O47" s="126">
        <f t="shared" si="19"/>
        <v>241766.15</v>
      </c>
      <c r="P47" s="115">
        <f t="shared" si="20"/>
        <v>4029.435833333333</v>
      </c>
      <c r="Q47" s="115">
        <f t="shared" si="21"/>
        <v>16117.743333329667</v>
      </c>
      <c r="R47" s="109">
        <f t="shared" si="22"/>
        <v>0</v>
      </c>
      <c r="S47" s="114">
        <f t="shared" si="23"/>
        <v>16117.743333329667</v>
      </c>
      <c r="T47" s="116">
        <v>1</v>
      </c>
      <c r="U47" s="114">
        <f t="shared" si="24"/>
        <v>16117.743333329667</v>
      </c>
      <c r="V47" s="115">
        <f t="shared" si="25"/>
        <v>0</v>
      </c>
      <c r="W47" s="114">
        <f t="shared" si="26"/>
        <v>0</v>
      </c>
      <c r="X47" s="116">
        <v>1</v>
      </c>
      <c r="Y47" s="114">
        <f t="shared" si="27"/>
        <v>0</v>
      </c>
      <c r="Z47" s="115">
        <f t="shared" si="28"/>
        <v>16117.743333329667</v>
      </c>
      <c r="AA47" s="114">
        <f t="shared" si="29"/>
        <v>172363.62833333516</v>
      </c>
      <c r="AB47" s="113">
        <f t="shared" si="30"/>
        <v>2016.9166666666667</v>
      </c>
      <c r="AC47" s="109">
        <f t="shared" si="31"/>
        <v>2017.25</v>
      </c>
      <c r="AD47" s="113">
        <f t="shared" si="32"/>
        <v>2021.9166666666667</v>
      </c>
      <c r="AE47" s="110">
        <f t="shared" si="33"/>
        <v>2016.25</v>
      </c>
      <c r="AF47" s="109">
        <f t="shared" si="34"/>
        <v>-8.3333333333333329E-2</v>
      </c>
    </row>
    <row r="48" spans="1:32" x14ac:dyDescent="0.25">
      <c r="A48" s="119" t="s">
        <v>631</v>
      </c>
      <c r="B48" s="119" t="s">
        <v>630</v>
      </c>
      <c r="C48" s="117">
        <v>2007</v>
      </c>
      <c r="D48" s="121">
        <v>1</v>
      </c>
      <c r="E48" s="120">
        <v>0</v>
      </c>
      <c r="G48" s="128" t="s">
        <v>394</v>
      </c>
      <c r="H48" s="110">
        <v>10</v>
      </c>
      <c r="I48" s="117">
        <f t="shared" si="18"/>
        <v>2017</v>
      </c>
      <c r="L48" s="112">
        <v>4181.1000000000004</v>
      </c>
      <c r="M48" s="137">
        <v>4181.1000000000004</v>
      </c>
      <c r="O48" s="126">
        <f t="shared" si="19"/>
        <v>4181.1000000000004</v>
      </c>
      <c r="P48" s="115">
        <f t="shared" si="20"/>
        <v>34.842500000000001</v>
      </c>
      <c r="Q48" s="115">
        <f t="shared" si="21"/>
        <v>313.58249999999998</v>
      </c>
      <c r="R48" s="109">
        <f t="shared" si="22"/>
        <v>0</v>
      </c>
      <c r="S48" s="114">
        <f t="shared" si="23"/>
        <v>313.58249999999998</v>
      </c>
      <c r="T48" s="116">
        <v>0.5946140035906643</v>
      </c>
      <c r="U48" s="114">
        <f t="shared" si="24"/>
        <v>186.46054578096948</v>
      </c>
      <c r="V48" s="115">
        <f t="shared" si="25"/>
        <v>3867.5175000000004</v>
      </c>
      <c r="W48" s="114">
        <f t="shared" si="26"/>
        <v>2299.6800646319571</v>
      </c>
      <c r="X48" s="116">
        <v>1</v>
      </c>
      <c r="Y48" s="114">
        <f t="shared" si="27"/>
        <v>2299.6800646319571</v>
      </c>
      <c r="Z48" s="115">
        <f t="shared" si="28"/>
        <v>2486.1406104129264</v>
      </c>
      <c r="AA48" s="114">
        <f t="shared" si="29"/>
        <v>93.230272890485139</v>
      </c>
      <c r="AB48" s="113">
        <f t="shared" si="30"/>
        <v>2007</v>
      </c>
      <c r="AC48" s="109">
        <f t="shared" si="31"/>
        <v>2017.25</v>
      </c>
      <c r="AD48" s="113">
        <f t="shared" si="32"/>
        <v>2017</v>
      </c>
      <c r="AE48" s="110">
        <f t="shared" si="33"/>
        <v>2016.25</v>
      </c>
      <c r="AF48" s="109">
        <f t="shared" si="34"/>
        <v>-8.3333333333333329E-2</v>
      </c>
    </row>
    <row r="49" spans="1:32" x14ac:dyDescent="0.25">
      <c r="A49" s="119">
        <v>183</v>
      </c>
      <c r="B49" s="119" t="s">
        <v>629</v>
      </c>
      <c r="C49" s="117">
        <v>2007</v>
      </c>
      <c r="D49" s="121">
        <v>1</v>
      </c>
      <c r="E49" s="120">
        <v>0</v>
      </c>
      <c r="G49" s="128" t="s">
        <v>394</v>
      </c>
      <c r="H49" s="110">
        <v>10</v>
      </c>
      <c r="I49" s="117">
        <f t="shared" si="18"/>
        <v>2017</v>
      </c>
      <c r="L49" s="112">
        <v>4995.6000000000004</v>
      </c>
      <c r="M49" s="137">
        <v>4995.6000000000004</v>
      </c>
      <c r="O49" s="126">
        <f t="shared" si="19"/>
        <v>4995.6000000000004</v>
      </c>
      <c r="P49" s="115">
        <f t="shared" si="20"/>
        <v>41.63</v>
      </c>
      <c r="Q49" s="115">
        <f t="shared" si="21"/>
        <v>374.67</v>
      </c>
      <c r="R49" s="109">
        <f t="shared" si="22"/>
        <v>0</v>
      </c>
      <c r="S49" s="114">
        <f t="shared" si="23"/>
        <v>374.67</v>
      </c>
      <c r="T49" s="116">
        <v>0.5946140035906643</v>
      </c>
      <c r="U49" s="114">
        <f t="shared" si="24"/>
        <v>222.78402872531422</v>
      </c>
      <c r="V49" s="115">
        <f t="shared" si="25"/>
        <v>4620.93</v>
      </c>
      <c r="W49" s="114">
        <f t="shared" si="26"/>
        <v>2747.6696876122087</v>
      </c>
      <c r="X49" s="116">
        <v>1</v>
      </c>
      <c r="Y49" s="114">
        <f t="shared" si="27"/>
        <v>2747.6696876122087</v>
      </c>
      <c r="Z49" s="115">
        <f t="shared" si="28"/>
        <v>2970.453716337523</v>
      </c>
      <c r="AA49" s="114">
        <f t="shared" si="29"/>
        <v>111.39201436265671</v>
      </c>
      <c r="AB49" s="113">
        <f t="shared" si="30"/>
        <v>2007</v>
      </c>
      <c r="AC49" s="109">
        <f t="shared" si="31"/>
        <v>2017.25</v>
      </c>
      <c r="AD49" s="113">
        <f t="shared" si="32"/>
        <v>2017</v>
      </c>
      <c r="AE49" s="110">
        <f t="shared" si="33"/>
        <v>2016.25</v>
      </c>
      <c r="AF49" s="109">
        <f t="shared" si="34"/>
        <v>-8.3333333333333329E-2</v>
      </c>
    </row>
    <row r="50" spans="1:32" x14ac:dyDescent="0.25">
      <c r="A50" s="119">
        <v>122</v>
      </c>
      <c r="B50" s="119" t="s">
        <v>628</v>
      </c>
      <c r="C50" s="117">
        <v>2007</v>
      </c>
      <c r="D50" s="121">
        <v>1</v>
      </c>
      <c r="E50" s="120">
        <v>0</v>
      </c>
      <c r="G50" s="128" t="s">
        <v>394</v>
      </c>
      <c r="H50" s="110">
        <v>10</v>
      </c>
      <c r="I50" s="117">
        <f t="shared" si="18"/>
        <v>2017</v>
      </c>
      <c r="L50" s="112">
        <v>1242.29</v>
      </c>
      <c r="M50" s="137">
        <v>1242.29</v>
      </c>
      <c r="O50" s="126">
        <f t="shared" si="19"/>
        <v>1242.29</v>
      </c>
      <c r="P50" s="115">
        <f t="shared" si="20"/>
        <v>10.352416666666667</v>
      </c>
      <c r="Q50" s="115">
        <f t="shared" si="21"/>
        <v>93.171750000000003</v>
      </c>
      <c r="R50" s="109">
        <f t="shared" si="22"/>
        <v>0</v>
      </c>
      <c r="S50" s="114">
        <f t="shared" si="23"/>
        <v>93.171750000000003</v>
      </c>
      <c r="T50" s="116">
        <v>0.5946140035906643</v>
      </c>
      <c r="U50" s="114">
        <f t="shared" si="24"/>
        <v>55.401227289048478</v>
      </c>
      <c r="V50" s="115">
        <f t="shared" si="25"/>
        <v>1149.11825</v>
      </c>
      <c r="W50" s="114">
        <f t="shared" si="26"/>
        <v>683.28180323159791</v>
      </c>
      <c r="X50" s="116">
        <v>1</v>
      </c>
      <c r="Y50" s="114">
        <f t="shared" si="27"/>
        <v>683.28180323159791</v>
      </c>
      <c r="Z50" s="115">
        <f t="shared" si="28"/>
        <v>738.68303052064641</v>
      </c>
      <c r="AA50" s="114">
        <f t="shared" si="29"/>
        <v>27.70061364452414</v>
      </c>
      <c r="AB50" s="113">
        <f t="shared" si="30"/>
        <v>2007</v>
      </c>
      <c r="AC50" s="109">
        <f t="shared" si="31"/>
        <v>2017.25</v>
      </c>
      <c r="AD50" s="113">
        <f t="shared" si="32"/>
        <v>2017</v>
      </c>
      <c r="AE50" s="110">
        <f t="shared" si="33"/>
        <v>2016.25</v>
      </c>
      <c r="AF50" s="109">
        <f t="shared" si="34"/>
        <v>-8.3333333333333329E-2</v>
      </c>
    </row>
    <row r="51" spans="1:32" x14ac:dyDescent="0.25">
      <c r="A51" s="119">
        <v>123</v>
      </c>
      <c r="B51" s="119" t="s">
        <v>627</v>
      </c>
      <c r="C51" s="117">
        <v>2007</v>
      </c>
      <c r="D51" s="121">
        <v>1</v>
      </c>
      <c r="E51" s="120">
        <v>0</v>
      </c>
      <c r="G51" s="128" t="s">
        <v>394</v>
      </c>
      <c r="H51" s="110">
        <v>10</v>
      </c>
      <c r="I51" s="117">
        <f t="shared" si="18"/>
        <v>2017</v>
      </c>
      <c r="L51" s="112">
        <v>2742.2</v>
      </c>
      <c r="M51" s="137">
        <v>2742.2000000000003</v>
      </c>
      <c r="O51" s="126">
        <f t="shared" si="19"/>
        <v>2742.2000000000003</v>
      </c>
      <c r="P51" s="115">
        <f t="shared" si="20"/>
        <v>22.85166666666667</v>
      </c>
      <c r="Q51" s="115">
        <f t="shared" si="21"/>
        <v>205.66500000000002</v>
      </c>
      <c r="R51" s="109">
        <f t="shared" si="22"/>
        <v>0</v>
      </c>
      <c r="S51" s="114">
        <f t="shared" si="23"/>
        <v>205.66500000000002</v>
      </c>
      <c r="T51" s="116">
        <v>0.5946140035906643</v>
      </c>
      <c r="U51" s="114">
        <f t="shared" si="24"/>
        <v>122.29128904847398</v>
      </c>
      <c r="V51" s="115">
        <f t="shared" si="25"/>
        <v>2536.5350000000003</v>
      </c>
      <c r="W51" s="114">
        <f t="shared" si="26"/>
        <v>1508.2592315978459</v>
      </c>
      <c r="X51" s="116">
        <v>1</v>
      </c>
      <c r="Y51" s="114">
        <f t="shared" si="27"/>
        <v>1508.2592315978459</v>
      </c>
      <c r="Z51" s="115">
        <f t="shared" si="28"/>
        <v>1630.5505206463199</v>
      </c>
      <c r="AA51" s="114">
        <f t="shared" si="29"/>
        <v>61.145644524237014</v>
      </c>
      <c r="AB51" s="113">
        <f t="shared" si="30"/>
        <v>2007</v>
      </c>
      <c r="AC51" s="109">
        <f t="shared" si="31"/>
        <v>2017.25</v>
      </c>
      <c r="AD51" s="113">
        <f t="shared" si="32"/>
        <v>2017</v>
      </c>
      <c r="AE51" s="110">
        <f t="shared" si="33"/>
        <v>2016.25</v>
      </c>
      <c r="AF51" s="109">
        <f t="shared" si="34"/>
        <v>-8.3333333333333329E-2</v>
      </c>
    </row>
    <row r="52" spans="1:32" x14ac:dyDescent="0.25">
      <c r="A52" s="119">
        <v>124</v>
      </c>
      <c r="B52" s="119" t="s">
        <v>626</v>
      </c>
      <c r="C52" s="117">
        <v>2007</v>
      </c>
      <c r="D52" s="121">
        <v>1</v>
      </c>
      <c r="E52" s="120">
        <v>0</v>
      </c>
      <c r="G52" s="128" t="s">
        <v>394</v>
      </c>
      <c r="H52" s="110">
        <v>10</v>
      </c>
      <c r="I52" s="117">
        <f t="shared" si="18"/>
        <v>2017</v>
      </c>
      <c r="L52" s="112">
        <v>3475.2</v>
      </c>
      <c r="M52" s="137">
        <v>3475.2000000000003</v>
      </c>
      <c r="O52" s="126">
        <f t="shared" si="19"/>
        <v>3475.2000000000003</v>
      </c>
      <c r="P52" s="115">
        <f t="shared" si="20"/>
        <v>28.960000000000004</v>
      </c>
      <c r="Q52" s="115">
        <f t="shared" si="21"/>
        <v>260.64000000000004</v>
      </c>
      <c r="R52" s="109">
        <f t="shared" si="22"/>
        <v>0</v>
      </c>
      <c r="S52" s="114">
        <f t="shared" si="23"/>
        <v>260.64000000000004</v>
      </c>
      <c r="T52" s="116">
        <v>0.5946140035906643</v>
      </c>
      <c r="U52" s="114">
        <f t="shared" si="24"/>
        <v>154.98019389587077</v>
      </c>
      <c r="V52" s="115">
        <f t="shared" si="25"/>
        <v>3214.5600000000004</v>
      </c>
      <c r="W52" s="114">
        <f t="shared" si="26"/>
        <v>1911.422391382406</v>
      </c>
      <c r="X52" s="116">
        <v>1</v>
      </c>
      <c r="Y52" s="114">
        <f t="shared" si="27"/>
        <v>1911.422391382406</v>
      </c>
      <c r="Z52" s="115">
        <f t="shared" si="28"/>
        <v>2066.4025852782765</v>
      </c>
      <c r="AA52" s="114">
        <f t="shared" si="29"/>
        <v>77.490096947935285</v>
      </c>
      <c r="AB52" s="113">
        <f t="shared" si="30"/>
        <v>2007</v>
      </c>
      <c r="AC52" s="109">
        <f t="shared" si="31"/>
        <v>2017.25</v>
      </c>
      <c r="AD52" s="113">
        <f t="shared" si="32"/>
        <v>2017</v>
      </c>
      <c r="AE52" s="110">
        <f t="shared" si="33"/>
        <v>2016.25</v>
      </c>
      <c r="AF52" s="109">
        <f t="shared" si="34"/>
        <v>-8.3333333333333329E-2</v>
      </c>
    </row>
    <row r="53" spans="1:32" x14ac:dyDescent="0.25">
      <c r="A53" s="119">
        <v>125</v>
      </c>
      <c r="B53" s="119" t="s">
        <v>625</v>
      </c>
      <c r="C53" s="117">
        <v>2007</v>
      </c>
      <c r="D53" s="121">
        <v>1</v>
      </c>
      <c r="E53" s="120">
        <v>0</v>
      </c>
      <c r="G53" s="128" t="s">
        <v>394</v>
      </c>
      <c r="H53" s="110">
        <v>10</v>
      </c>
      <c r="I53" s="117">
        <f t="shared" si="18"/>
        <v>2017</v>
      </c>
      <c r="L53" s="112">
        <v>4756.4799999999996</v>
      </c>
      <c r="M53" s="137">
        <v>4756.4799999999996</v>
      </c>
      <c r="O53" s="126">
        <f t="shared" si="19"/>
        <v>4756.4799999999996</v>
      </c>
      <c r="P53" s="115">
        <f t="shared" si="20"/>
        <v>39.637333333333331</v>
      </c>
      <c r="Q53" s="115">
        <f t="shared" si="21"/>
        <v>356.73599999999999</v>
      </c>
      <c r="R53" s="109">
        <f t="shared" si="22"/>
        <v>0</v>
      </c>
      <c r="S53" s="114">
        <f t="shared" si="23"/>
        <v>356.73599999999999</v>
      </c>
      <c r="T53" s="116">
        <v>1</v>
      </c>
      <c r="U53" s="114">
        <f t="shared" si="24"/>
        <v>356.73599999999999</v>
      </c>
      <c r="V53" s="115">
        <f t="shared" si="25"/>
        <v>4399.7439999999997</v>
      </c>
      <c r="W53" s="114">
        <f t="shared" si="26"/>
        <v>4399.7439999999997</v>
      </c>
      <c r="X53" s="116">
        <v>1</v>
      </c>
      <c r="Y53" s="114">
        <f t="shared" si="27"/>
        <v>4399.7439999999997</v>
      </c>
      <c r="Z53" s="115">
        <f t="shared" si="28"/>
        <v>4756.4799999999996</v>
      </c>
      <c r="AA53" s="114">
        <f t="shared" si="29"/>
        <v>178.36799999999994</v>
      </c>
      <c r="AB53" s="113">
        <f t="shared" si="30"/>
        <v>2007</v>
      </c>
      <c r="AC53" s="109">
        <f t="shared" si="31"/>
        <v>2017.25</v>
      </c>
      <c r="AD53" s="113">
        <f t="shared" si="32"/>
        <v>2017</v>
      </c>
      <c r="AE53" s="110">
        <f t="shared" si="33"/>
        <v>2016.25</v>
      </c>
      <c r="AF53" s="109">
        <f t="shared" si="34"/>
        <v>-8.3333333333333329E-2</v>
      </c>
    </row>
    <row r="54" spans="1:32" x14ac:dyDescent="0.25">
      <c r="A54" s="119">
        <v>126</v>
      </c>
      <c r="B54" s="119" t="s">
        <v>624</v>
      </c>
      <c r="C54" s="117">
        <v>2007</v>
      </c>
      <c r="D54" s="121">
        <v>1</v>
      </c>
      <c r="E54" s="120">
        <v>0</v>
      </c>
      <c r="G54" s="128" t="s">
        <v>394</v>
      </c>
      <c r="H54" s="110">
        <v>10</v>
      </c>
      <c r="I54" s="117">
        <f t="shared" si="18"/>
        <v>2017</v>
      </c>
      <c r="L54" s="112">
        <v>16915.080000000002</v>
      </c>
      <c r="M54" s="137">
        <v>16915.080000000002</v>
      </c>
      <c r="O54" s="126">
        <f t="shared" si="19"/>
        <v>16915.080000000002</v>
      </c>
      <c r="P54" s="115">
        <f t="shared" si="20"/>
        <v>140.95900000000003</v>
      </c>
      <c r="Q54" s="115">
        <f t="shared" si="21"/>
        <v>1268.6310000000003</v>
      </c>
      <c r="R54" s="109">
        <f t="shared" si="22"/>
        <v>0</v>
      </c>
      <c r="S54" s="114">
        <f t="shared" si="23"/>
        <v>1268.6310000000003</v>
      </c>
      <c r="T54" s="116">
        <v>1</v>
      </c>
      <c r="U54" s="114">
        <f t="shared" si="24"/>
        <v>1268.6310000000003</v>
      </c>
      <c r="V54" s="115">
        <f t="shared" si="25"/>
        <v>15646.449000000001</v>
      </c>
      <c r="W54" s="114">
        <f t="shared" si="26"/>
        <v>15646.449000000001</v>
      </c>
      <c r="X54" s="116">
        <v>1</v>
      </c>
      <c r="Y54" s="114">
        <f t="shared" si="27"/>
        <v>15646.449000000001</v>
      </c>
      <c r="Z54" s="115">
        <f t="shared" si="28"/>
        <v>16915.080000000002</v>
      </c>
      <c r="AA54" s="114">
        <f t="shared" si="29"/>
        <v>634.31550000000061</v>
      </c>
      <c r="AB54" s="113">
        <f t="shared" si="30"/>
        <v>2007</v>
      </c>
      <c r="AC54" s="109">
        <f t="shared" si="31"/>
        <v>2017.25</v>
      </c>
      <c r="AD54" s="113">
        <f t="shared" si="32"/>
        <v>2017</v>
      </c>
      <c r="AE54" s="110">
        <f t="shared" si="33"/>
        <v>2016.25</v>
      </c>
      <c r="AF54" s="109">
        <f t="shared" si="34"/>
        <v>-8.3333333333333329E-2</v>
      </c>
    </row>
    <row r="55" spans="1:32" x14ac:dyDescent="0.25">
      <c r="A55" s="119">
        <v>127</v>
      </c>
      <c r="B55" s="119" t="s">
        <v>623</v>
      </c>
      <c r="C55" s="117">
        <v>2007</v>
      </c>
      <c r="D55" s="121">
        <v>1</v>
      </c>
      <c r="E55" s="120">
        <v>0</v>
      </c>
      <c r="G55" s="128" t="s">
        <v>394</v>
      </c>
      <c r="H55" s="110">
        <v>10</v>
      </c>
      <c r="I55" s="117">
        <f t="shared" si="18"/>
        <v>2017</v>
      </c>
      <c r="L55" s="112">
        <v>10357.51</v>
      </c>
      <c r="M55" s="137">
        <v>10357.51</v>
      </c>
      <c r="O55" s="126">
        <f t="shared" si="19"/>
        <v>10357.51</v>
      </c>
      <c r="P55" s="115">
        <f t="shared" si="20"/>
        <v>86.312583333333336</v>
      </c>
      <c r="Q55" s="115">
        <f t="shared" si="21"/>
        <v>776.81325000000004</v>
      </c>
      <c r="R55" s="109">
        <f t="shared" si="22"/>
        <v>0</v>
      </c>
      <c r="S55" s="114">
        <f t="shared" si="23"/>
        <v>776.81325000000004</v>
      </c>
      <c r="T55" s="116">
        <v>1</v>
      </c>
      <c r="U55" s="114">
        <f t="shared" si="24"/>
        <v>776.81325000000004</v>
      </c>
      <c r="V55" s="115">
        <f t="shared" si="25"/>
        <v>9580.696750000001</v>
      </c>
      <c r="W55" s="114">
        <f t="shared" si="26"/>
        <v>9580.696750000001</v>
      </c>
      <c r="X55" s="116">
        <v>1</v>
      </c>
      <c r="Y55" s="114">
        <f t="shared" si="27"/>
        <v>9580.696750000001</v>
      </c>
      <c r="Z55" s="115">
        <f t="shared" si="28"/>
        <v>10357.51</v>
      </c>
      <c r="AA55" s="114">
        <f t="shared" si="29"/>
        <v>388.40662499999962</v>
      </c>
      <c r="AB55" s="113">
        <f t="shared" si="30"/>
        <v>2007</v>
      </c>
      <c r="AC55" s="109">
        <f t="shared" si="31"/>
        <v>2017.25</v>
      </c>
      <c r="AD55" s="113">
        <f t="shared" si="32"/>
        <v>2017</v>
      </c>
      <c r="AE55" s="110">
        <f t="shared" si="33"/>
        <v>2016.25</v>
      </c>
      <c r="AF55" s="109">
        <f t="shared" si="34"/>
        <v>-8.3333333333333329E-2</v>
      </c>
    </row>
    <row r="56" spans="1:32" x14ac:dyDescent="0.25">
      <c r="A56" s="119">
        <v>128</v>
      </c>
      <c r="B56" s="119" t="s">
        <v>622</v>
      </c>
      <c r="C56" s="117">
        <v>2007</v>
      </c>
      <c r="D56" s="121">
        <v>1</v>
      </c>
      <c r="E56" s="120">
        <v>0</v>
      </c>
      <c r="G56" s="128" t="s">
        <v>394</v>
      </c>
      <c r="H56" s="110">
        <v>10</v>
      </c>
      <c r="I56" s="117">
        <f t="shared" si="18"/>
        <v>2017</v>
      </c>
      <c r="L56" s="112">
        <v>17935.29</v>
      </c>
      <c r="M56" s="137">
        <v>17935.29</v>
      </c>
      <c r="O56" s="126">
        <f t="shared" si="19"/>
        <v>17935.29</v>
      </c>
      <c r="P56" s="115">
        <f t="shared" si="20"/>
        <v>149.46074999999999</v>
      </c>
      <c r="Q56" s="115">
        <f t="shared" si="21"/>
        <v>1345.1467499999999</v>
      </c>
      <c r="R56" s="109">
        <f t="shared" si="22"/>
        <v>0</v>
      </c>
      <c r="S56" s="114">
        <f t="shared" si="23"/>
        <v>1345.1467499999999</v>
      </c>
      <c r="T56" s="116">
        <v>0.5946140035906643</v>
      </c>
      <c r="U56" s="114">
        <f t="shared" si="24"/>
        <v>799.84309443447034</v>
      </c>
      <c r="V56" s="115">
        <f t="shared" si="25"/>
        <v>16590.143250000001</v>
      </c>
      <c r="W56" s="114">
        <f t="shared" si="26"/>
        <v>9864.7314980251358</v>
      </c>
      <c r="X56" s="116">
        <v>1</v>
      </c>
      <c r="Y56" s="114">
        <f t="shared" si="27"/>
        <v>9864.7314980251358</v>
      </c>
      <c r="Z56" s="115">
        <f t="shared" si="28"/>
        <v>10664.574592459607</v>
      </c>
      <c r="AA56" s="114">
        <f t="shared" si="29"/>
        <v>399.92154721723546</v>
      </c>
      <c r="AB56" s="113">
        <f t="shared" si="30"/>
        <v>2007</v>
      </c>
      <c r="AC56" s="109">
        <f t="shared" si="31"/>
        <v>2017.25</v>
      </c>
      <c r="AD56" s="113">
        <f t="shared" si="32"/>
        <v>2017</v>
      </c>
      <c r="AE56" s="110">
        <f t="shared" si="33"/>
        <v>2016.25</v>
      </c>
      <c r="AF56" s="109">
        <f t="shared" si="34"/>
        <v>-8.3333333333333329E-2</v>
      </c>
    </row>
    <row r="57" spans="1:32" x14ac:dyDescent="0.25">
      <c r="A57" s="119">
        <v>129</v>
      </c>
      <c r="B57" s="119" t="s">
        <v>621</v>
      </c>
      <c r="C57" s="117">
        <v>2007</v>
      </c>
      <c r="D57" s="121">
        <v>1</v>
      </c>
      <c r="E57" s="120">
        <v>0</v>
      </c>
      <c r="G57" s="128" t="s">
        <v>394</v>
      </c>
      <c r="H57" s="110">
        <v>10</v>
      </c>
      <c r="I57" s="117">
        <f t="shared" si="18"/>
        <v>2017</v>
      </c>
      <c r="L57" s="112">
        <v>6400</v>
      </c>
      <c r="M57" s="137">
        <v>6400</v>
      </c>
      <c r="O57" s="126">
        <f t="shared" si="19"/>
        <v>6400</v>
      </c>
      <c r="P57" s="115">
        <f t="shared" si="20"/>
        <v>53.333333333333336</v>
      </c>
      <c r="Q57" s="115">
        <f t="shared" si="21"/>
        <v>480</v>
      </c>
      <c r="R57" s="109">
        <f t="shared" si="22"/>
        <v>0</v>
      </c>
      <c r="S57" s="114">
        <f t="shared" si="23"/>
        <v>480</v>
      </c>
      <c r="T57" s="116">
        <v>0.5946140035906643</v>
      </c>
      <c r="U57" s="114">
        <f t="shared" si="24"/>
        <v>285.41472172351888</v>
      </c>
      <c r="V57" s="115">
        <f t="shared" si="25"/>
        <v>5920</v>
      </c>
      <c r="W57" s="114">
        <f t="shared" si="26"/>
        <v>3520.1149012567325</v>
      </c>
      <c r="X57" s="116">
        <v>1</v>
      </c>
      <c r="Y57" s="114">
        <f t="shared" si="27"/>
        <v>3520.1149012567325</v>
      </c>
      <c r="Z57" s="115">
        <f t="shared" si="28"/>
        <v>3805.5296229802516</v>
      </c>
      <c r="AA57" s="114">
        <f t="shared" si="29"/>
        <v>142.70736086175953</v>
      </c>
      <c r="AB57" s="113">
        <f t="shared" si="30"/>
        <v>2007</v>
      </c>
      <c r="AC57" s="109">
        <f t="shared" si="31"/>
        <v>2017.25</v>
      </c>
      <c r="AD57" s="113">
        <f t="shared" si="32"/>
        <v>2017</v>
      </c>
      <c r="AE57" s="110">
        <f t="shared" si="33"/>
        <v>2016.25</v>
      </c>
      <c r="AF57" s="109">
        <f t="shared" si="34"/>
        <v>-8.3333333333333329E-2</v>
      </c>
    </row>
    <row r="58" spans="1:32" x14ac:dyDescent="0.25">
      <c r="A58" s="119">
        <v>133</v>
      </c>
      <c r="B58" s="119" t="s">
        <v>620</v>
      </c>
      <c r="C58" s="117">
        <v>2007</v>
      </c>
      <c r="D58" s="121">
        <v>1</v>
      </c>
      <c r="E58" s="120">
        <v>0</v>
      </c>
      <c r="G58" s="128" t="s">
        <v>394</v>
      </c>
      <c r="H58" s="110">
        <v>10</v>
      </c>
      <c r="I58" s="117">
        <f t="shared" si="18"/>
        <v>2017</v>
      </c>
      <c r="L58" s="112">
        <v>3094</v>
      </c>
      <c r="M58" s="137">
        <v>3094</v>
      </c>
      <c r="O58" s="126">
        <f t="shared" si="19"/>
        <v>3094</v>
      </c>
      <c r="P58" s="115">
        <f t="shared" si="20"/>
        <v>25.783333333333331</v>
      </c>
      <c r="Q58" s="115">
        <f t="shared" si="21"/>
        <v>232.04999999999998</v>
      </c>
      <c r="R58" s="109">
        <f t="shared" si="22"/>
        <v>0</v>
      </c>
      <c r="S58" s="114">
        <f t="shared" si="23"/>
        <v>232.04999999999998</v>
      </c>
      <c r="T58" s="116">
        <v>0.5946140035906643</v>
      </c>
      <c r="U58" s="114">
        <f t="shared" si="24"/>
        <v>137.98017953321363</v>
      </c>
      <c r="V58" s="115">
        <f t="shared" si="25"/>
        <v>2861.95</v>
      </c>
      <c r="W58" s="114">
        <f t="shared" si="26"/>
        <v>1701.7555475763015</v>
      </c>
      <c r="X58" s="116">
        <v>1</v>
      </c>
      <c r="Y58" s="114">
        <f t="shared" si="27"/>
        <v>1701.7555475763015</v>
      </c>
      <c r="Z58" s="115">
        <f t="shared" si="28"/>
        <v>1839.7357271095152</v>
      </c>
      <c r="AA58" s="114">
        <f t="shared" si="29"/>
        <v>68.99008976660707</v>
      </c>
      <c r="AB58" s="113">
        <f t="shared" si="30"/>
        <v>2007</v>
      </c>
      <c r="AC58" s="109">
        <f t="shared" si="31"/>
        <v>2017.25</v>
      </c>
      <c r="AD58" s="113">
        <f t="shared" si="32"/>
        <v>2017</v>
      </c>
      <c r="AE58" s="110">
        <f t="shared" si="33"/>
        <v>2016.25</v>
      </c>
      <c r="AF58" s="109">
        <f t="shared" si="34"/>
        <v>-8.3333333333333329E-2</v>
      </c>
    </row>
    <row r="59" spans="1:32" x14ac:dyDescent="0.25">
      <c r="A59" s="119">
        <v>189</v>
      </c>
      <c r="B59" s="119" t="s">
        <v>619</v>
      </c>
      <c r="C59" s="117">
        <v>2007</v>
      </c>
      <c r="D59" s="121">
        <v>1</v>
      </c>
      <c r="E59" s="120">
        <v>0</v>
      </c>
      <c r="G59" s="128" t="s">
        <v>394</v>
      </c>
      <c r="H59" s="110">
        <v>10</v>
      </c>
      <c r="I59" s="117">
        <f t="shared" si="18"/>
        <v>2017</v>
      </c>
      <c r="L59" s="112">
        <v>5173</v>
      </c>
      <c r="M59" s="137">
        <v>5173</v>
      </c>
      <c r="O59" s="126">
        <f t="shared" si="19"/>
        <v>5173</v>
      </c>
      <c r="P59" s="115">
        <f t="shared" si="20"/>
        <v>43.108333333333327</v>
      </c>
      <c r="Q59" s="115">
        <f t="shared" si="21"/>
        <v>387.97499999999997</v>
      </c>
      <c r="R59" s="109">
        <f t="shared" si="22"/>
        <v>0</v>
      </c>
      <c r="S59" s="114">
        <f t="shared" si="23"/>
        <v>387.97499999999997</v>
      </c>
      <c r="T59" s="116">
        <v>1</v>
      </c>
      <c r="U59" s="114">
        <f t="shared" si="24"/>
        <v>387.97499999999997</v>
      </c>
      <c r="V59" s="115">
        <f t="shared" si="25"/>
        <v>4785.0249999999996</v>
      </c>
      <c r="W59" s="114">
        <f t="shared" si="26"/>
        <v>4785.0249999999996</v>
      </c>
      <c r="X59" s="116">
        <v>1</v>
      </c>
      <c r="Y59" s="114">
        <f t="shared" si="27"/>
        <v>4785.0249999999996</v>
      </c>
      <c r="Z59" s="115">
        <f t="shared" si="28"/>
        <v>5173</v>
      </c>
      <c r="AA59" s="114">
        <f t="shared" si="29"/>
        <v>193.98750000000018</v>
      </c>
      <c r="AB59" s="113">
        <f t="shared" si="30"/>
        <v>2007</v>
      </c>
      <c r="AC59" s="109">
        <f t="shared" si="31"/>
        <v>2017.25</v>
      </c>
      <c r="AD59" s="113">
        <f t="shared" si="32"/>
        <v>2017</v>
      </c>
      <c r="AE59" s="110">
        <f t="shared" si="33"/>
        <v>2016.25</v>
      </c>
      <c r="AF59" s="109">
        <f t="shared" si="34"/>
        <v>-8.3333333333333329E-2</v>
      </c>
    </row>
    <row r="60" spans="1:32" x14ac:dyDescent="0.25">
      <c r="A60" s="119">
        <v>190</v>
      </c>
      <c r="B60" s="119" t="s">
        <v>618</v>
      </c>
      <c r="C60" s="117">
        <v>2007</v>
      </c>
      <c r="D60" s="121">
        <v>1</v>
      </c>
      <c r="E60" s="120">
        <v>0</v>
      </c>
      <c r="G60" s="128" t="s">
        <v>394</v>
      </c>
      <c r="H60" s="110">
        <v>10</v>
      </c>
      <c r="I60" s="117">
        <f t="shared" si="18"/>
        <v>2017</v>
      </c>
      <c r="L60" s="112">
        <v>14307.27</v>
      </c>
      <c r="M60" s="137">
        <v>14307.27</v>
      </c>
      <c r="O60" s="126">
        <f t="shared" si="19"/>
        <v>14307.27</v>
      </c>
      <c r="P60" s="115">
        <f t="shared" si="20"/>
        <v>119.22725000000001</v>
      </c>
      <c r="Q60" s="115">
        <f t="shared" si="21"/>
        <v>1073.0452500000001</v>
      </c>
      <c r="R60" s="109">
        <f t="shared" si="22"/>
        <v>0</v>
      </c>
      <c r="S60" s="114">
        <f t="shared" si="23"/>
        <v>1073.0452500000001</v>
      </c>
      <c r="T60" s="116">
        <v>1</v>
      </c>
      <c r="U60" s="114">
        <f t="shared" si="24"/>
        <v>1073.0452500000001</v>
      </c>
      <c r="V60" s="115">
        <f t="shared" si="25"/>
        <v>13234.224750000001</v>
      </c>
      <c r="W60" s="114">
        <f t="shared" si="26"/>
        <v>13234.224750000001</v>
      </c>
      <c r="X60" s="116">
        <v>1</v>
      </c>
      <c r="Y60" s="114">
        <f t="shared" si="27"/>
        <v>13234.224750000001</v>
      </c>
      <c r="Z60" s="115">
        <f t="shared" si="28"/>
        <v>14307.27</v>
      </c>
      <c r="AA60" s="114">
        <f t="shared" si="29"/>
        <v>536.52262499999961</v>
      </c>
      <c r="AB60" s="113">
        <f t="shared" si="30"/>
        <v>2007</v>
      </c>
      <c r="AC60" s="109">
        <f t="shared" si="31"/>
        <v>2017.25</v>
      </c>
      <c r="AD60" s="113">
        <f t="shared" si="32"/>
        <v>2017</v>
      </c>
      <c r="AE60" s="110">
        <f t="shared" si="33"/>
        <v>2016.25</v>
      </c>
      <c r="AF60" s="109">
        <f t="shared" si="34"/>
        <v>-8.3333333333333329E-2</v>
      </c>
    </row>
    <row r="61" spans="1:32" x14ac:dyDescent="0.25">
      <c r="A61" s="119">
        <v>191</v>
      </c>
      <c r="B61" s="119" t="s">
        <v>617</v>
      </c>
      <c r="C61" s="117">
        <v>2007</v>
      </c>
      <c r="D61" s="121">
        <v>1</v>
      </c>
      <c r="E61" s="120">
        <v>0</v>
      </c>
      <c r="G61" s="128" t="s">
        <v>394</v>
      </c>
      <c r="H61" s="110">
        <v>10</v>
      </c>
      <c r="I61" s="117">
        <f t="shared" si="18"/>
        <v>2017</v>
      </c>
      <c r="L61" s="112">
        <v>2079</v>
      </c>
      <c r="M61" s="137">
        <v>2079</v>
      </c>
      <c r="O61" s="126">
        <f t="shared" si="19"/>
        <v>2079</v>
      </c>
      <c r="P61" s="115">
        <f t="shared" si="20"/>
        <v>17.324999999999999</v>
      </c>
      <c r="Q61" s="115">
        <f t="shared" si="21"/>
        <v>155.92499999999998</v>
      </c>
      <c r="R61" s="109">
        <f t="shared" si="22"/>
        <v>0</v>
      </c>
      <c r="S61" s="114">
        <f t="shared" si="23"/>
        <v>155.92499999999998</v>
      </c>
      <c r="T61" s="116">
        <v>1</v>
      </c>
      <c r="U61" s="114">
        <f t="shared" si="24"/>
        <v>155.92499999999998</v>
      </c>
      <c r="V61" s="115">
        <f t="shared" si="25"/>
        <v>1923.075</v>
      </c>
      <c r="W61" s="114">
        <f t="shared" si="26"/>
        <v>1923.075</v>
      </c>
      <c r="X61" s="116">
        <v>1</v>
      </c>
      <c r="Y61" s="114">
        <f t="shared" si="27"/>
        <v>1923.075</v>
      </c>
      <c r="Z61" s="115">
        <f t="shared" si="28"/>
        <v>2079</v>
      </c>
      <c r="AA61" s="114">
        <f t="shared" si="29"/>
        <v>77.962499999999977</v>
      </c>
      <c r="AB61" s="113">
        <f t="shared" si="30"/>
        <v>2007</v>
      </c>
      <c r="AC61" s="109">
        <f t="shared" si="31"/>
        <v>2017.25</v>
      </c>
      <c r="AD61" s="113">
        <f t="shared" si="32"/>
        <v>2017</v>
      </c>
      <c r="AE61" s="110">
        <f t="shared" si="33"/>
        <v>2016.25</v>
      </c>
      <c r="AF61" s="109">
        <f t="shared" si="34"/>
        <v>-8.3333333333333329E-2</v>
      </c>
    </row>
    <row r="62" spans="1:32" x14ac:dyDescent="0.25">
      <c r="A62" s="119">
        <v>207</v>
      </c>
      <c r="B62" s="119" t="s">
        <v>616</v>
      </c>
      <c r="C62" s="117">
        <v>2008</v>
      </c>
      <c r="D62" s="121">
        <v>1</v>
      </c>
      <c r="E62" s="120">
        <v>0</v>
      </c>
      <c r="G62" s="128" t="s">
        <v>394</v>
      </c>
      <c r="H62" s="110">
        <v>10</v>
      </c>
      <c r="I62" s="117">
        <f t="shared" si="18"/>
        <v>2018</v>
      </c>
      <c r="L62" s="112">
        <v>5720</v>
      </c>
      <c r="M62" s="137">
        <v>5720</v>
      </c>
      <c r="O62" s="126">
        <f t="shared" si="19"/>
        <v>5720</v>
      </c>
      <c r="P62" s="115">
        <f t="shared" si="20"/>
        <v>47.666666666666664</v>
      </c>
      <c r="Q62" s="115">
        <f t="shared" si="21"/>
        <v>572</v>
      </c>
      <c r="R62" s="109">
        <f t="shared" si="22"/>
        <v>0</v>
      </c>
      <c r="S62" s="114">
        <f t="shared" si="23"/>
        <v>572</v>
      </c>
      <c r="T62" s="116">
        <v>0.5946140035906643</v>
      </c>
      <c r="U62" s="114">
        <f t="shared" si="24"/>
        <v>340.11921005386</v>
      </c>
      <c r="V62" s="115">
        <f t="shared" si="25"/>
        <v>4719</v>
      </c>
      <c r="W62" s="114">
        <f t="shared" si="26"/>
        <v>2805.9834829443448</v>
      </c>
      <c r="X62" s="116">
        <v>1</v>
      </c>
      <c r="Y62" s="114">
        <f t="shared" si="27"/>
        <v>2805.9834829443448</v>
      </c>
      <c r="Z62" s="115">
        <f t="shared" si="28"/>
        <v>3146.1026929982049</v>
      </c>
      <c r="AA62" s="114">
        <f t="shared" si="29"/>
        <v>425.14901256732492</v>
      </c>
      <c r="AB62" s="113">
        <f t="shared" si="30"/>
        <v>2008</v>
      </c>
      <c r="AC62" s="109">
        <f t="shared" si="31"/>
        <v>2017.25</v>
      </c>
      <c r="AD62" s="113">
        <f t="shared" si="32"/>
        <v>2018</v>
      </c>
      <c r="AE62" s="110">
        <f t="shared" si="33"/>
        <v>2016.25</v>
      </c>
      <c r="AF62" s="109">
        <f t="shared" si="34"/>
        <v>-8.3333333333333329E-2</v>
      </c>
    </row>
    <row r="63" spans="1:32" x14ac:dyDescent="0.25">
      <c r="A63" s="119">
        <v>208</v>
      </c>
      <c r="B63" s="119" t="s">
        <v>615</v>
      </c>
      <c r="C63" s="117">
        <v>2008</v>
      </c>
      <c r="D63" s="121">
        <v>1</v>
      </c>
      <c r="E63" s="120">
        <v>0</v>
      </c>
      <c r="G63" s="128" t="s">
        <v>394</v>
      </c>
      <c r="H63" s="110">
        <v>10</v>
      </c>
      <c r="I63" s="117">
        <f t="shared" si="18"/>
        <v>2018</v>
      </c>
      <c r="L63" s="112">
        <v>4650</v>
      </c>
      <c r="M63" s="137">
        <v>4650</v>
      </c>
      <c r="O63" s="126">
        <f t="shared" si="19"/>
        <v>4650</v>
      </c>
      <c r="P63" s="115">
        <f t="shared" si="20"/>
        <v>38.75</v>
      </c>
      <c r="Q63" s="115">
        <f t="shared" si="21"/>
        <v>465</v>
      </c>
      <c r="R63" s="109">
        <f t="shared" si="22"/>
        <v>0</v>
      </c>
      <c r="S63" s="114">
        <f t="shared" si="23"/>
        <v>465</v>
      </c>
      <c r="T63" s="116">
        <v>0.5946140035906643</v>
      </c>
      <c r="U63" s="114">
        <f t="shared" si="24"/>
        <v>276.49551166965892</v>
      </c>
      <c r="V63" s="115">
        <f t="shared" si="25"/>
        <v>3836.25</v>
      </c>
      <c r="W63" s="114">
        <f t="shared" si="26"/>
        <v>2281.087971274686</v>
      </c>
      <c r="X63" s="116">
        <v>1</v>
      </c>
      <c r="Y63" s="114">
        <f t="shared" si="27"/>
        <v>2281.087971274686</v>
      </c>
      <c r="Z63" s="115">
        <f t="shared" si="28"/>
        <v>2557.5834829443447</v>
      </c>
      <c r="AA63" s="114">
        <f t="shared" si="29"/>
        <v>345.61938958707356</v>
      </c>
      <c r="AB63" s="113">
        <f t="shared" si="30"/>
        <v>2008</v>
      </c>
      <c r="AC63" s="109">
        <f t="shared" si="31"/>
        <v>2017.25</v>
      </c>
      <c r="AD63" s="113">
        <f t="shared" si="32"/>
        <v>2018</v>
      </c>
      <c r="AE63" s="110">
        <f t="shared" si="33"/>
        <v>2016.25</v>
      </c>
      <c r="AF63" s="109">
        <f t="shared" si="34"/>
        <v>-8.3333333333333329E-2</v>
      </c>
    </row>
    <row r="64" spans="1:32" x14ac:dyDescent="0.25">
      <c r="A64" s="119">
        <v>209</v>
      </c>
      <c r="B64" s="119" t="s">
        <v>614</v>
      </c>
      <c r="C64" s="117">
        <v>2008</v>
      </c>
      <c r="D64" s="121">
        <v>1</v>
      </c>
      <c r="E64" s="120">
        <v>0</v>
      </c>
      <c r="G64" s="128" t="s">
        <v>394</v>
      </c>
      <c r="H64" s="110">
        <v>10</v>
      </c>
      <c r="I64" s="117">
        <f t="shared" si="18"/>
        <v>2018</v>
      </c>
      <c r="L64" s="112">
        <v>4590</v>
      </c>
      <c r="M64" s="137">
        <v>4590</v>
      </c>
      <c r="O64" s="126">
        <f t="shared" si="19"/>
        <v>4590</v>
      </c>
      <c r="P64" s="115">
        <f t="shared" si="20"/>
        <v>38.25</v>
      </c>
      <c r="Q64" s="115">
        <f t="shared" si="21"/>
        <v>459</v>
      </c>
      <c r="R64" s="109">
        <f t="shared" si="22"/>
        <v>0</v>
      </c>
      <c r="S64" s="114">
        <f t="shared" si="23"/>
        <v>459</v>
      </c>
      <c r="T64" s="116">
        <v>0.5946140035906643</v>
      </c>
      <c r="U64" s="114">
        <f t="shared" si="24"/>
        <v>272.92782764811489</v>
      </c>
      <c r="V64" s="115">
        <f t="shared" si="25"/>
        <v>3786.75</v>
      </c>
      <c r="W64" s="114">
        <f t="shared" si="26"/>
        <v>2251.6545780969482</v>
      </c>
      <c r="X64" s="116">
        <v>1</v>
      </c>
      <c r="Y64" s="114">
        <f t="shared" si="27"/>
        <v>2251.6545780969482</v>
      </c>
      <c r="Z64" s="115">
        <f t="shared" si="28"/>
        <v>2524.5824057450632</v>
      </c>
      <c r="AA64" s="114">
        <f t="shared" si="29"/>
        <v>341.15978456014341</v>
      </c>
      <c r="AB64" s="113">
        <f t="shared" si="30"/>
        <v>2008</v>
      </c>
      <c r="AC64" s="109">
        <f t="shared" si="31"/>
        <v>2017.25</v>
      </c>
      <c r="AD64" s="113">
        <f t="shared" si="32"/>
        <v>2018</v>
      </c>
      <c r="AE64" s="110">
        <f t="shared" si="33"/>
        <v>2016.25</v>
      </c>
      <c r="AF64" s="109">
        <f t="shared" si="34"/>
        <v>-8.3333333333333329E-2</v>
      </c>
    </row>
    <row r="65" spans="1:32" x14ac:dyDescent="0.25">
      <c r="A65" s="119">
        <v>210</v>
      </c>
      <c r="B65" s="119" t="s">
        <v>613</v>
      </c>
      <c r="C65" s="117">
        <v>2008</v>
      </c>
      <c r="D65" s="121">
        <v>1</v>
      </c>
      <c r="E65" s="120">
        <v>0</v>
      </c>
      <c r="G65" s="128" t="s">
        <v>394</v>
      </c>
      <c r="H65" s="110">
        <v>10</v>
      </c>
      <c r="I65" s="117">
        <f t="shared" si="18"/>
        <v>2018</v>
      </c>
      <c r="L65" s="112">
        <v>8602</v>
      </c>
      <c r="M65" s="137">
        <v>8602</v>
      </c>
      <c r="O65" s="126">
        <f t="shared" si="19"/>
        <v>8602</v>
      </c>
      <c r="P65" s="115">
        <f t="shared" si="20"/>
        <v>71.683333333333337</v>
      </c>
      <c r="Q65" s="115">
        <f t="shared" si="21"/>
        <v>860.2</v>
      </c>
      <c r="R65" s="109">
        <f t="shared" si="22"/>
        <v>0</v>
      </c>
      <c r="S65" s="114">
        <f t="shared" si="23"/>
        <v>860.2</v>
      </c>
      <c r="T65" s="116">
        <v>0.5946140035906643</v>
      </c>
      <c r="U65" s="114">
        <f t="shared" si="24"/>
        <v>511.48696588868944</v>
      </c>
      <c r="V65" s="115">
        <f t="shared" si="25"/>
        <v>7096.6500000000005</v>
      </c>
      <c r="W65" s="114">
        <f t="shared" si="26"/>
        <v>4219.7674685816883</v>
      </c>
      <c r="X65" s="116">
        <v>1</v>
      </c>
      <c r="Y65" s="114">
        <f t="shared" si="27"/>
        <v>4219.7674685816883</v>
      </c>
      <c r="Z65" s="115">
        <f t="shared" si="28"/>
        <v>4731.2544344703774</v>
      </c>
      <c r="AA65" s="114">
        <f t="shared" si="29"/>
        <v>639.35870736086144</v>
      </c>
      <c r="AB65" s="113">
        <f t="shared" si="30"/>
        <v>2008</v>
      </c>
      <c r="AC65" s="109">
        <f t="shared" si="31"/>
        <v>2017.25</v>
      </c>
      <c r="AD65" s="113">
        <f t="shared" si="32"/>
        <v>2018</v>
      </c>
      <c r="AE65" s="110">
        <f t="shared" si="33"/>
        <v>2016.25</v>
      </c>
      <c r="AF65" s="109">
        <f t="shared" si="34"/>
        <v>-8.3333333333333329E-2</v>
      </c>
    </row>
    <row r="66" spans="1:32" x14ac:dyDescent="0.25">
      <c r="A66" s="119">
        <v>211</v>
      </c>
      <c r="B66" s="119" t="s">
        <v>612</v>
      </c>
      <c r="C66" s="117">
        <v>2008</v>
      </c>
      <c r="D66" s="121">
        <v>1</v>
      </c>
      <c r="E66" s="120">
        <v>0</v>
      </c>
      <c r="G66" s="128" t="s">
        <v>394</v>
      </c>
      <c r="H66" s="110">
        <v>10</v>
      </c>
      <c r="I66" s="117">
        <f t="shared" si="18"/>
        <v>2018</v>
      </c>
      <c r="L66" s="112">
        <v>10780</v>
      </c>
      <c r="M66" s="137">
        <v>10780</v>
      </c>
      <c r="O66" s="126">
        <f t="shared" si="19"/>
        <v>10780</v>
      </c>
      <c r="P66" s="115">
        <f t="shared" si="20"/>
        <v>89.833333333333329</v>
      </c>
      <c r="Q66" s="115">
        <f t="shared" si="21"/>
        <v>1078</v>
      </c>
      <c r="R66" s="109">
        <f t="shared" si="22"/>
        <v>0</v>
      </c>
      <c r="S66" s="114">
        <f t="shared" si="23"/>
        <v>1078</v>
      </c>
      <c r="T66" s="116">
        <v>1</v>
      </c>
      <c r="U66" s="114">
        <f t="shared" si="24"/>
        <v>1078</v>
      </c>
      <c r="V66" s="115">
        <f t="shared" si="25"/>
        <v>8893.5</v>
      </c>
      <c r="W66" s="114">
        <f t="shared" si="26"/>
        <v>8893.5</v>
      </c>
      <c r="X66" s="116">
        <v>1</v>
      </c>
      <c r="Y66" s="114">
        <f t="shared" si="27"/>
        <v>8893.5</v>
      </c>
      <c r="Z66" s="115">
        <f t="shared" si="28"/>
        <v>9971.5</v>
      </c>
      <c r="AA66" s="114">
        <f t="shared" si="29"/>
        <v>1347.5</v>
      </c>
      <c r="AB66" s="113">
        <f t="shared" si="30"/>
        <v>2008</v>
      </c>
      <c r="AC66" s="109">
        <f t="shared" si="31"/>
        <v>2017.25</v>
      </c>
      <c r="AD66" s="113">
        <f t="shared" si="32"/>
        <v>2018</v>
      </c>
      <c r="AE66" s="110">
        <f t="shared" si="33"/>
        <v>2016.25</v>
      </c>
      <c r="AF66" s="109">
        <f t="shared" si="34"/>
        <v>-8.3333333333333329E-2</v>
      </c>
    </row>
    <row r="67" spans="1:32" x14ac:dyDescent="0.25">
      <c r="A67" s="119">
        <v>213</v>
      </c>
      <c r="B67" s="119" t="s">
        <v>611</v>
      </c>
      <c r="C67" s="117">
        <v>2008</v>
      </c>
      <c r="D67" s="121">
        <v>1</v>
      </c>
      <c r="E67" s="120">
        <v>0</v>
      </c>
      <c r="G67" s="128" t="s">
        <v>394</v>
      </c>
      <c r="H67" s="110">
        <v>10</v>
      </c>
      <c r="I67" s="117">
        <f t="shared" si="18"/>
        <v>2018</v>
      </c>
      <c r="L67" s="112">
        <v>6180</v>
      </c>
      <c r="M67" s="137">
        <v>6180</v>
      </c>
      <c r="O67" s="126">
        <f t="shared" si="19"/>
        <v>6180</v>
      </c>
      <c r="P67" s="115">
        <f t="shared" si="20"/>
        <v>51.5</v>
      </c>
      <c r="Q67" s="115">
        <f t="shared" si="21"/>
        <v>618</v>
      </c>
      <c r="R67" s="109">
        <f t="shared" si="22"/>
        <v>0</v>
      </c>
      <c r="S67" s="114">
        <f t="shared" si="23"/>
        <v>618</v>
      </c>
      <c r="T67" s="116">
        <v>1</v>
      </c>
      <c r="U67" s="114">
        <f t="shared" si="24"/>
        <v>618</v>
      </c>
      <c r="V67" s="115">
        <f t="shared" si="25"/>
        <v>5098.5</v>
      </c>
      <c r="W67" s="114">
        <f t="shared" si="26"/>
        <v>5098.5</v>
      </c>
      <c r="X67" s="116">
        <v>1</v>
      </c>
      <c r="Y67" s="114">
        <f t="shared" si="27"/>
        <v>5098.5</v>
      </c>
      <c r="Z67" s="115">
        <f t="shared" si="28"/>
        <v>5716.5</v>
      </c>
      <c r="AA67" s="114">
        <f t="shared" si="29"/>
        <v>772.5</v>
      </c>
      <c r="AB67" s="113">
        <f t="shared" si="30"/>
        <v>2008</v>
      </c>
      <c r="AC67" s="109">
        <f t="shared" si="31"/>
        <v>2017.25</v>
      </c>
      <c r="AD67" s="113">
        <f t="shared" si="32"/>
        <v>2018</v>
      </c>
      <c r="AE67" s="110">
        <f t="shared" si="33"/>
        <v>2016.25</v>
      </c>
      <c r="AF67" s="109">
        <f t="shared" si="34"/>
        <v>-8.3333333333333329E-2</v>
      </c>
    </row>
    <row r="68" spans="1:32" x14ac:dyDescent="0.25">
      <c r="A68" s="119">
        <v>214</v>
      </c>
      <c r="B68" s="119" t="s">
        <v>610</v>
      </c>
      <c r="C68" s="117">
        <v>2008</v>
      </c>
      <c r="D68" s="121">
        <v>1</v>
      </c>
      <c r="E68" s="120">
        <v>0</v>
      </c>
      <c r="G68" s="128" t="s">
        <v>394</v>
      </c>
      <c r="H68" s="110">
        <v>10</v>
      </c>
      <c r="I68" s="117">
        <f t="shared" si="18"/>
        <v>2018</v>
      </c>
      <c r="L68" s="112">
        <v>1776</v>
      </c>
      <c r="M68" s="137">
        <v>1776</v>
      </c>
      <c r="O68" s="126">
        <f t="shared" si="19"/>
        <v>1776</v>
      </c>
      <c r="P68" s="115">
        <f t="shared" si="20"/>
        <v>14.799999999999999</v>
      </c>
      <c r="Q68" s="115">
        <f t="shared" si="21"/>
        <v>177.6</v>
      </c>
      <c r="R68" s="109">
        <f t="shared" si="22"/>
        <v>0</v>
      </c>
      <c r="S68" s="114">
        <f t="shared" si="23"/>
        <v>177.6</v>
      </c>
      <c r="T68" s="116">
        <v>0.5946140035906643</v>
      </c>
      <c r="U68" s="114">
        <f t="shared" si="24"/>
        <v>105.60344703770197</v>
      </c>
      <c r="V68" s="115">
        <f t="shared" si="25"/>
        <v>1465.1999999999998</v>
      </c>
      <c r="W68" s="114">
        <f t="shared" si="26"/>
        <v>871.22843806104117</v>
      </c>
      <c r="X68" s="116">
        <v>1</v>
      </c>
      <c r="Y68" s="114">
        <f t="shared" si="27"/>
        <v>871.22843806104117</v>
      </c>
      <c r="Z68" s="115">
        <f t="shared" si="28"/>
        <v>976.8318850987431</v>
      </c>
      <c r="AA68" s="114">
        <f t="shared" si="29"/>
        <v>132.00430879712758</v>
      </c>
      <c r="AB68" s="113">
        <f t="shared" si="30"/>
        <v>2008</v>
      </c>
      <c r="AC68" s="109">
        <f t="shared" si="31"/>
        <v>2017.25</v>
      </c>
      <c r="AD68" s="113">
        <f t="shared" si="32"/>
        <v>2018</v>
      </c>
      <c r="AE68" s="110">
        <f t="shared" si="33"/>
        <v>2016.25</v>
      </c>
      <c r="AF68" s="109">
        <f t="shared" si="34"/>
        <v>-8.3333333333333329E-2</v>
      </c>
    </row>
    <row r="69" spans="1:32" x14ac:dyDescent="0.25">
      <c r="A69" s="119">
        <v>216</v>
      </c>
      <c r="B69" s="119" t="s">
        <v>609</v>
      </c>
      <c r="C69" s="117">
        <v>2008</v>
      </c>
      <c r="D69" s="121">
        <v>1</v>
      </c>
      <c r="E69" s="120">
        <v>0</v>
      </c>
      <c r="G69" s="128" t="s">
        <v>394</v>
      </c>
      <c r="H69" s="110">
        <v>10</v>
      </c>
      <c r="I69" s="117">
        <f t="shared" si="18"/>
        <v>2018</v>
      </c>
      <c r="L69" s="112">
        <v>22436.76</v>
      </c>
      <c r="M69" s="137">
        <v>22436.760000000002</v>
      </c>
      <c r="O69" s="126">
        <f t="shared" si="19"/>
        <v>22436.760000000002</v>
      </c>
      <c r="P69" s="115">
        <f t="shared" si="20"/>
        <v>186.97300000000004</v>
      </c>
      <c r="Q69" s="115">
        <f t="shared" si="21"/>
        <v>2243.6760000000004</v>
      </c>
      <c r="R69" s="109">
        <f t="shared" si="22"/>
        <v>0</v>
      </c>
      <c r="S69" s="114">
        <f t="shared" si="23"/>
        <v>2243.6760000000004</v>
      </c>
      <c r="T69" s="116">
        <v>1</v>
      </c>
      <c r="U69" s="114">
        <f t="shared" si="24"/>
        <v>2243.6760000000004</v>
      </c>
      <c r="V69" s="115">
        <f t="shared" si="25"/>
        <v>18510.327000000005</v>
      </c>
      <c r="W69" s="114">
        <f t="shared" si="26"/>
        <v>18510.327000000005</v>
      </c>
      <c r="X69" s="116">
        <v>1</v>
      </c>
      <c r="Y69" s="114">
        <f t="shared" si="27"/>
        <v>18510.327000000005</v>
      </c>
      <c r="Z69" s="115">
        <f t="shared" si="28"/>
        <v>20754.003000000004</v>
      </c>
      <c r="AA69" s="114">
        <f t="shared" si="29"/>
        <v>2804.5949999999975</v>
      </c>
      <c r="AB69" s="113">
        <f t="shared" si="30"/>
        <v>2008</v>
      </c>
      <c r="AC69" s="109">
        <f t="shared" si="31"/>
        <v>2017.25</v>
      </c>
      <c r="AD69" s="113">
        <f t="shared" si="32"/>
        <v>2018</v>
      </c>
      <c r="AE69" s="110">
        <f t="shared" si="33"/>
        <v>2016.25</v>
      </c>
      <c r="AF69" s="109">
        <f t="shared" si="34"/>
        <v>-8.3333333333333329E-2</v>
      </c>
    </row>
    <row r="70" spans="1:32" x14ac:dyDescent="0.25">
      <c r="A70" s="119">
        <v>220</v>
      </c>
      <c r="B70" s="119" t="s">
        <v>608</v>
      </c>
      <c r="C70" s="117">
        <v>2008</v>
      </c>
      <c r="D70" s="121">
        <v>1</v>
      </c>
      <c r="E70" s="120">
        <v>0</v>
      </c>
      <c r="G70" s="128" t="s">
        <v>394</v>
      </c>
      <c r="H70" s="110">
        <v>10</v>
      </c>
      <c r="I70" s="117">
        <f t="shared" si="18"/>
        <v>2018</v>
      </c>
      <c r="L70" s="112">
        <v>36770.769999999997</v>
      </c>
      <c r="M70" s="137">
        <v>36770.769999999997</v>
      </c>
      <c r="O70" s="126">
        <f t="shared" si="19"/>
        <v>36770.769999999997</v>
      </c>
      <c r="P70" s="115">
        <f t="shared" si="20"/>
        <v>306.4230833333333</v>
      </c>
      <c r="Q70" s="115">
        <f t="shared" si="21"/>
        <v>3677.0769999999993</v>
      </c>
      <c r="R70" s="109">
        <f t="shared" si="22"/>
        <v>0</v>
      </c>
      <c r="S70" s="114">
        <f t="shared" si="23"/>
        <v>3677.0769999999993</v>
      </c>
      <c r="T70" s="116">
        <v>1</v>
      </c>
      <c r="U70" s="114">
        <f t="shared" si="24"/>
        <v>3677.0769999999993</v>
      </c>
      <c r="V70" s="115">
        <f t="shared" si="25"/>
        <v>30335.885249999996</v>
      </c>
      <c r="W70" s="114">
        <f t="shared" si="26"/>
        <v>30335.885249999996</v>
      </c>
      <c r="X70" s="116">
        <v>1</v>
      </c>
      <c r="Y70" s="114">
        <f t="shared" si="27"/>
        <v>30335.885249999996</v>
      </c>
      <c r="Z70" s="115">
        <f t="shared" si="28"/>
        <v>34012.962249999997</v>
      </c>
      <c r="AA70" s="114">
        <f t="shared" si="29"/>
        <v>4596.3462500000005</v>
      </c>
      <c r="AB70" s="113">
        <f t="shared" si="30"/>
        <v>2008</v>
      </c>
      <c r="AC70" s="109">
        <f t="shared" si="31"/>
        <v>2017.25</v>
      </c>
      <c r="AD70" s="113">
        <f t="shared" si="32"/>
        <v>2018</v>
      </c>
      <c r="AE70" s="110">
        <f t="shared" si="33"/>
        <v>2016.25</v>
      </c>
      <c r="AF70" s="109">
        <f t="shared" si="34"/>
        <v>-8.3333333333333329E-2</v>
      </c>
    </row>
    <row r="71" spans="1:32" x14ac:dyDescent="0.25">
      <c r="A71" s="133">
        <v>675</v>
      </c>
      <c r="B71" s="109" t="s">
        <v>607</v>
      </c>
      <c r="C71" s="117">
        <v>2009</v>
      </c>
      <c r="D71" s="121">
        <v>4</v>
      </c>
      <c r="E71" s="120">
        <v>0</v>
      </c>
      <c r="F71" s="119"/>
      <c r="G71" s="118" t="s">
        <v>394</v>
      </c>
      <c r="H71" s="110">
        <v>10</v>
      </c>
      <c r="I71" s="117">
        <f t="shared" si="18"/>
        <v>2019</v>
      </c>
      <c r="L71" s="112">
        <v>19660.57</v>
      </c>
      <c r="M71" s="137">
        <v>19660.57</v>
      </c>
      <c r="O71" s="111">
        <f t="shared" si="19"/>
        <v>19660.57</v>
      </c>
      <c r="P71" s="109">
        <f t="shared" si="20"/>
        <v>163.83808333333334</v>
      </c>
      <c r="Q71" s="115">
        <f t="shared" si="21"/>
        <v>1966.0570000000002</v>
      </c>
      <c r="R71" s="109">
        <f t="shared" si="22"/>
        <v>0</v>
      </c>
      <c r="S71" s="114">
        <f t="shared" si="23"/>
        <v>1966.0570000000002</v>
      </c>
      <c r="T71" s="116">
        <v>1</v>
      </c>
      <c r="U71" s="114">
        <f t="shared" si="24"/>
        <v>1966.0570000000002</v>
      </c>
      <c r="V71" s="115">
        <f t="shared" si="25"/>
        <v>13762.399000000001</v>
      </c>
      <c r="W71" s="114">
        <f t="shared" si="26"/>
        <v>13762.399000000001</v>
      </c>
      <c r="X71" s="116">
        <v>1</v>
      </c>
      <c r="Y71" s="114">
        <f t="shared" si="27"/>
        <v>13762.399000000001</v>
      </c>
      <c r="Z71" s="115">
        <f t="shared" si="28"/>
        <v>15728.456000000002</v>
      </c>
      <c r="AA71" s="114">
        <f t="shared" si="29"/>
        <v>4915.1424999999981</v>
      </c>
      <c r="AB71" s="113">
        <f t="shared" si="30"/>
        <v>2009.25</v>
      </c>
      <c r="AC71" s="109">
        <f t="shared" si="31"/>
        <v>2017.25</v>
      </c>
      <c r="AD71" s="113">
        <f t="shared" si="32"/>
        <v>2019.25</v>
      </c>
      <c r="AE71" s="110">
        <f t="shared" si="33"/>
        <v>2016.25</v>
      </c>
      <c r="AF71" s="109">
        <f t="shared" si="34"/>
        <v>-8.3333333333333329E-2</v>
      </c>
    </row>
    <row r="72" spans="1:32" x14ac:dyDescent="0.25">
      <c r="A72" s="133" t="s">
        <v>606</v>
      </c>
      <c r="B72" s="109" t="s">
        <v>605</v>
      </c>
      <c r="C72" s="117">
        <v>2009</v>
      </c>
      <c r="D72" s="121">
        <v>4</v>
      </c>
      <c r="E72" s="120">
        <v>0</v>
      </c>
      <c r="F72" s="119"/>
      <c r="G72" s="118" t="s">
        <v>394</v>
      </c>
      <c r="H72" s="110">
        <v>10</v>
      </c>
      <c r="I72" s="117">
        <f t="shared" si="18"/>
        <v>2019</v>
      </c>
      <c r="L72" s="112">
        <v>16770.240000000002</v>
      </c>
      <c r="M72" s="137">
        <v>16770.240000000002</v>
      </c>
      <c r="O72" s="111">
        <f t="shared" si="19"/>
        <v>16770.240000000002</v>
      </c>
      <c r="P72" s="109">
        <f t="shared" si="20"/>
        <v>139.75200000000001</v>
      </c>
      <c r="Q72" s="115">
        <f t="shared" si="21"/>
        <v>1677.0240000000001</v>
      </c>
      <c r="R72" s="109">
        <f t="shared" si="22"/>
        <v>0</v>
      </c>
      <c r="S72" s="114">
        <f t="shared" si="23"/>
        <v>1677.0240000000001</v>
      </c>
      <c r="T72" s="116">
        <v>1</v>
      </c>
      <c r="U72" s="114">
        <f t="shared" si="24"/>
        <v>1677.0240000000001</v>
      </c>
      <c r="V72" s="115">
        <f t="shared" si="25"/>
        <v>11739.168000000001</v>
      </c>
      <c r="W72" s="114">
        <f t="shared" si="26"/>
        <v>11739.168000000001</v>
      </c>
      <c r="X72" s="116">
        <v>1</v>
      </c>
      <c r="Y72" s="114">
        <f t="shared" si="27"/>
        <v>11739.168000000001</v>
      </c>
      <c r="Z72" s="115">
        <f t="shared" si="28"/>
        <v>13416.192000000001</v>
      </c>
      <c r="AA72" s="114">
        <f t="shared" si="29"/>
        <v>4192.5600000000004</v>
      </c>
      <c r="AB72" s="113">
        <f t="shared" si="30"/>
        <v>2009.25</v>
      </c>
      <c r="AC72" s="109">
        <f t="shared" si="31"/>
        <v>2017.25</v>
      </c>
      <c r="AD72" s="113">
        <f t="shared" si="32"/>
        <v>2019.25</v>
      </c>
      <c r="AE72" s="110">
        <f t="shared" si="33"/>
        <v>2016.25</v>
      </c>
      <c r="AF72" s="109">
        <f t="shared" si="34"/>
        <v>-8.3333333333333329E-2</v>
      </c>
    </row>
    <row r="73" spans="1:32" x14ac:dyDescent="0.25">
      <c r="A73" s="133" t="s">
        <v>604</v>
      </c>
      <c r="B73" s="109" t="s">
        <v>603</v>
      </c>
      <c r="C73" s="117">
        <v>2009</v>
      </c>
      <c r="D73" s="121">
        <v>4</v>
      </c>
      <c r="E73" s="120">
        <v>0</v>
      </c>
      <c r="F73" s="119"/>
      <c r="G73" s="118" t="s">
        <v>394</v>
      </c>
      <c r="H73" s="110">
        <v>10</v>
      </c>
      <c r="I73" s="117">
        <f t="shared" si="18"/>
        <v>2019</v>
      </c>
      <c r="L73" s="112">
        <v>4181.03</v>
      </c>
      <c r="M73" s="137">
        <v>4181.03</v>
      </c>
      <c r="O73" s="111">
        <f t="shared" si="19"/>
        <v>4181.03</v>
      </c>
      <c r="P73" s="109">
        <f t="shared" si="20"/>
        <v>34.841916666666663</v>
      </c>
      <c r="Q73" s="115">
        <f t="shared" si="21"/>
        <v>418.10299999999995</v>
      </c>
      <c r="R73" s="109">
        <f t="shared" si="22"/>
        <v>0</v>
      </c>
      <c r="S73" s="114">
        <f t="shared" si="23"/>
        <v>418.10299999999995</v>
      </c>
      <c r="T73" s="116">
        <v>1</v>
      </c>
      <c r="U73" s="114">
        <f t="shared" si="24"/>
        <v>418.10299999999995</v>
      </c>
      <c r="V73" s="115">
        <f t="shared" si="25"/>
        <v>2926.7209999999995</v>
      </c>
      <c r="W73" s="114">
        <f t="shared" si="26"/>
        <v>2926.7209999999995</v>
      </c>
      <c r="X73" s="116">
        <v>1</v>
      </c>
      <c r="Y73" s="114">
        <f t="shared" si="27"/>
        <v>2926.7209999999995</v>
      </c>
      <c r="Z73" s="115">
        <f t="shared" si="28"/>
        <v>3344.8239999999996</v>
      </c>
      <c r="AA73" s="114">
        <f t="shared" si="29"/>
        <v>1045.2575000000002</v>
      </c>
      <c r="AB73" s="113">
        <f t="shared" si="30"/>
        <v>2009.25</v>
      </c>
      <c r="AC73" s="109">
        <f t="shared" si="31"/>
        <v>2017.25</v>
      </c>
      <c r="AD73" s="113">
        <f t="shared" si="32"/>
        <v>2019.25</v>
      </c>
      <c r="AE73" s="110">
        <f t="shared" si="33"/>
        <v>2016.25</v>
      </c>
      <c r="AF73" s="109">
        <f t="shared" si="34"/>
        <v>-8.3333333333333329E-2</v>
      </c>
    </row>
    <row r="74" spans="1:32" x14ac:dyDescent="0.25">
      <c r="A74" s="133" t="s">
        <v>602</v>
      </c>
      <c r="B74" s="109" t="s">
        <v>601</v>
      </c>
      <c r="C74" s="117">
        <v>2009</v>
      </c>
      <c r="D74" s="121">
        <v>6</v>
      </c>
      <c r="E74" s="120">
        <v>0</v>
      </c>
      <c r="F74" s="119"/>
      <c r="G74" s="118" t="s">
        <v>394</v>
      </c>
      <c r="H74" s="110">
        <v>10</v>
      </c>
      <c r="I74" s="117">
        <f t="shared" si="18"/>
        <v>2019</v>
      </c>
      <c r="L74" s="112">
        <v>1245</v>
      </c>
      <c r="M74" s="137">
        <v>1245</v>
      </c>
      <c r="O74" s="111">
        <f t="shared" si="19"/>
        <v>1245</v>
      </c>
      <c r="P74" s="109">
        <f t="shared" si="20"/>
        <v>10.375</v>
      </c>
      <c r="Q74" s="115">
        <f t="shared" si="21"/>
        <v>124.5</v>
      </c>
      <c r="R74" s="109">
        <f t="shared" si="22"/>
        <v>0</v>
      </c>
      <c r="S74" s="114">
        <f t="shared" si="23"/>
        <v>124.5</v>
      </c>
      <c r="T74" s="116">
        <v>1</v>
      </c>
      <c r="U74" s="114">
        <f t="shared" si="24"/>
        <v>124.5</v>
      </c>
      <c r="V74" s="115">
        <f t="shared" si="25"/>
        <v>850.74999999999056</v>
      </c>
      <c r="W74" s="114">
        <f t="shared" si="26"/>
        <v>850.74999999999056</v>
      </c>
      <c r="X74" s="116">
        <v>1</v>
      </c>
      <c r="Y74" s="114">
        <f t="shared" si="27"/>
        <v>850.74999999999056</v>
      </c>
      <c r="Z74" s="115">
        <f t="shared" si="28"/>
        <v>975.24999999999056</v>
      </c>
      <c r="AA74" s="114">
        <f t="shared" si="29"/>
        <v>332.00000000000944</v>
      </c>
      <c r="AB74" s="113">
        <f t="shared" si="30"/>
        <v>2009.4166666666667</v>
      </c>
      <c r="AC74" s="109">
        <f t="shared" si="31"/>
        <v>2017.25</v>
      </c>
      <c r="AD74" s="113">
        <f t="shared" si="32"/>
        <v>2019.4166666666667</v>
      </c>
      <c r="AE74" s="110">
        <f t="shared" si="33"/>
        <v>2016.25</v>
      </c>
      <c r="AF74" s="109">
        <f t="shared" si="34"/>
        <v>-8.3333333333333329E-2</v>
      </c>
    </row>
    <row r="75" spans="1:32" x14ac:dyDescent="0.25">
      <c r="A75" s="133" t="s">
        <v>600</v>
      </c>
      <c r="B75" s="109" t="s">
        <v>599</v>
      </c>
      <c r="C75" s="117">
        <v>2009</v>
      </c>
      <c r="D75" s="121">
        <v>6</v>
      </c>
      <c r="E75" s="120">
        <v>0</v>
      </c>
      <c r="F75" s="119"/>
      <c r="G75" s="118" t="s">
        <v>394</v>
      </c>
      <c r="H75" s="110">
        <v>10</v>
      </c>
      <c r="I75" s="117">
        <f t="shared" si="18"/>
        <v>2019</v>
      </c>
      <c r="L75" s="112">
        <v>4180</v>
      </c>
      <c r="M75" s="137">
        <v>4180</v>
      </c>
      <c r="O75" s="111">
        <f t="shared" si="19"/>
        <v>4180</v>
      </c>
      <c r="P75" s="109">
        <f t="shared" si="20"/>
        <v>34.833333333333336</v>
      </c>
      <c r="Q75" s="115">
        <f t="shared" si="21"/>
        <v>418</v>
      </c>
      <c r="R75" s="109">
        <f t="shared" si="22"/>
        <v>0</v>
      </c>
      <c r="S75" s="114">
        <f t="shared" si="23"/>
        <v>418</v>
      </c>
      <c r="T75" s="116">
        <v>1</v>
      </c>
      <c r="U75" s="114">
        <f t="shared" si="24"/>
        <v>418</v>
      </c>
      <c r="V75" s="115">
        <f t="shared" si="25"/>
        <v>2856.3333333333017</v>
      </c>
      <c r="W75" s="114">
        <f t="shared" si="26"/>
        <v>2856.3333333333017</v>
      </c>
      <c r="X75" s="116">
        <v>1</v>
      </c>
      <c r="Y75" s="114">
        <f t="shared" si="27"/>
        <v>2856.3333333333017</v>
      </c>
      <c r="Z75" s="115">
        <f t="shared" si="28"/>
        <v>3274.3333333333017</v>
      </c>
      <c r="AA75" s="114">
        <f t="shared" si="29"/>
        <v>1114.6666666666983</v>
      </c>
      <c r="AB75" s="113">
        <f t="shared" si="30"/>
        <v>2009.4166666666667</v>
      </c>
      <c r="AC75" s="109">
        <f t="shared" si="31"/>
        <v>2017.25</v>
      </c>
      <c r="AD75" s="113">
        <f t="shared" si="32"/>
        <v>2019.4166666666667</v>
      </c>
      <c r="AE75" s="110">
        <f t="shared" si="33"/>
        <v>2016.25</v>
      </c>
      <c r="AF75" s="109">
        <f t="shared" si="34"/>
        <v>-8.3333333333333329E-2</v>
      </c>
    </row>
    <row r="76" spans="1:32" x14ac:dyDescent="0.25">
      <c r="A76" s="133" t="s">
        <v>598</v>
      </c>
      <c r="B76" s="109" t="s">
        <v>597</v>
      </c>
      <c r="C76" s="117">
        <v>2009</v>
      </c>
      <c r="D76" s="121">
        <v>6</v>
      </c>
      <c r="E76" s="120">
        <v>0</v>
      </c>
      <c r="F76" s="119"/>
      <c r="G76" s="118" t="s">
        <v>394</v>
      </c>
      <c r="H76" s="110">
        <v>10</v>
      </c>
      <c r="I76" s="117">
        <f t="shared" si="18"/>
        <v>2019</v>
      </c>
      <c r="L76" s="112">
        <v>415</v>
      </c>
      <c r="M76" s="137">
        <v>415</v>
      </c>
      <c r="O76" s="111">
        <f t="shared" si="19"/>
        <v>415</v>
      </c>
      <c r="P76" s="109">
        <f t="shared" si="20"/>
        <v>3.4583333333333335</v>
      </c>
      <c r="Q76" s="115">
        <f t="shared" si="21"/>
        <v>41.5</v>
      </c>
      <c r="R76" s="109">
        <f t="shared" si="22"/>
        <v>0</v>
      </c>
      <c r="S76" s="114">
        <f t="shared" si="23"/>
        <v>41.5</v>
      </c>
      <c r="T76" s="116">
        <v>1</v>
      </c>
      <c r="U76" s="114">
        <f t="shared" si="24"/>
        <v>41.5</v>
      </c>
      <c r="V76" s="115">
        <f t="shared" si="25"/>
        <v>283.58333333333019</v>
      </c>
      <c r="W76" s="114">
        <f t="shared" si="26"/>
        <v>283.58333333333019</v>
      </c>
      <c r="X76" s="116">
        <v>1</v>
      </c>
      <c r="Y76" s="114">
        <f t="shared" si="27"/>
        <v>283.58333333333019</v>
      </c>
      <c r="Z76" s="115">
        <f t="shared" si="28"/>
        <v>325.08333333333019</v>
      </c>
      <c r="AA76" s="114">
        <f t="shared" si="29"/>
        <v>110.66666666666981</v>
      </c>
      <c r="AB76" s="113">
        <f t="shared" si="30"/>
        <v>2009.4166666666667</v>
      </c>
      <c r="AC76" s="109">
        <f t="shared" si="31"/>
        <v>2017.25</v>
      </c>
      <c r="AD76" s="113">
        <f t="shared" si="32"/>
        <v>2019.4166666666667</v>
      </c>
      <c r="AE76" s="110">
        <f t="shared" si="33"/>
        <v>2016.25</v>
      </c>
      <c r="AF76" s="109">
        <f t="shared" si="34"/>
        <v>-8.3333333333333329E-2</v>
      </c>
    </row>
    <row r="77" spans="1:32" x14ac:dyDescent="0.25">
      <c r="A77" s="133" t="s">
        <v>596</v>
      </c>
      <c r="B77" s="109" t="s">
        <v>595</v>
      </c>
      <c r="C77" s="117">
        <v>2009</v>
      </c>
      <c r="D77" s="121">
        <v>8</v>
      </c>
      <c r="E77" s="120">
        <v>0</v>
      </c>
      <c r="F77" s="119"/>
      <c r="G77" s="118" t="s">
        <v>394</v>
      </c>
      <c r="H77" s="110">
        <v>10</v>
      </c>
      <c r="I77" s="117">
        <f t="shared" ref="I77:I108" si="35">C77+H77</f>
        <v>2019</v>
      </c>
      <c r="L77" s="112">
        <v>8469.6</v>
      </c>
      <c r="M77" s="137">
        <v>8496.6</v>
      </c>
      <c r="O77" s="111">
        <f t="shared" ref="O77:O108" si="36">M77-M77*E77</f>
        <v>8496.6</v>
      </c>
      <c r="P77" s="109">
        <f t="shared" ref="P77:P108" si="37">O77/H77/12</f>
        <v>70.805000000000007</v>
      </c>
      <c r="Q77" s="115">
        <f t="shared" ref="Q77:Q108" si="38">IF(N77&gt;0,0,IF(OR(AB77&gt;AC77,AD77&lt;AE77),0,IF(AND(AD77&gt;=AE77,AD77&lt;=AC77),P77*((AD77-AE77)*12),IF(AND(AE77&lt;=AB77,AC77&gt;=AB77),((AC77-AB77)*12)*P77,IF(AD77&gt;AC77,12*P77,0)))))</f>
        <v>849.66000000000008</v>
      </c>
      <c r="R77" s="109">
        <f t="shared" ref="R77:R108" si="39">IF(N77=0,0,IF(AND(AF77&gt;=AE77,AF77&lt;=AD77),((AF77-AE77)*12)*P77,0))</f>
        <v>0</v>
      </c>
      <c r="S77" s="114">
        <f t="shared" ref="S77:S108" si="40">IF(R77&gt;0,R77,Q77)</f>
        <v>849.66000000000008</v>
      </c>
      <c r="T77" s="116">
        <v>1</v>
      </c>
      <c r="U77" s="114">
        <f t="shared" ref="U77:U108" si="41">T77*S77</f>
        <v>849.66000000000008</v>
      </c>
      <c r="V77" s="115">
        <f t="shared" ref="V77:V108" si="42">IF(AB77&gt;AC77,0,IF(AD77&lt;AE77,O77,IF(AND(AD77&gt;=AE77,AD77&lt;=AC77),(O77-S77),IF(AND(AE77&lt;=AB77,AC77&gt;=AB77),0,IF(AD77&gt;AC77,((AE77-AB77)*12)*P77,0)))))</f>
        <v>5664.4000000000651</v>
      </c>
      <c r="W77" s="114">
        <f t="shared" ref="W77:W108" si="43">V77*T77</f>
        <v>5664.4000000000651</v>
      </c>
      <c r="X77" s="116">
        <v>1</v>
      </c>
      <c r="Y77" s="114">
        <f t="shared" ref="Y77:Y108" si="44">W77*X77</f>
        <v>5664.4000000000651</v>
      </c>
      <c r="Z77" s="115">
        <f t="shared" ref="Z77:Z108" si="45">IF(N77&gt;0,0,Y77+U77*X77)*X77</f>
        <v>6514.060000000065</v>
      </c>
      <c r="AA77" s="114">
        <f t="shared" ref="AA77:AA108" si="46">IF(N77&gt;0,(M77-Y77)/2,IF(AB77&gt;=AE77,(((M77*T77)*X77)-Z77)/2,((((M77*T77)*X77)-Y77)+(((M77*T77)*X77)-Z77))/2))</f>
        <v>2407.3699999999353</v>
      </c>
      <c r="AB77" s="113">
        <f t="shared" ref="AB77:AB108" si="47">$C77+(($D77-1)/12)</f>
        <v>2009.5833333333333</v>
      </c>
      <c r="AC77" s="109">
        <f t="shared" ref="AC77:AC108" si="48">($O$5+1)-($O$2/12)</f>
        <v>2017.25</v>
      </c>
      <c r="AD77" s="113">
        <f t="shared" ref="AD77:AD108" si="49">$I77+(($D77-1)/12)</f>
        <v>2019.5833333333333</v>
      </c>
      <c r="AE77" s="110">
        <f t="shared" ref="AE77:AE108" si="50">$O$4+($O$3/12)</f>
        <v>2016.25</v>
      </c>
      <c r="AF77" s="109">
        <f t="shared" ref="AF77:AF108" si="51">$J77+(($K77-1)/12)</f>
        <v>-8.3333333333333329E-2</v>
      </c>
    </row>
    <row r="78" spans="1:32" x14ac:dyDescent="0.25">
      <c r="A78" s="133" t="s">
        <v>594</v>
      </c>
      <c r="B78" s="109" t="s">
        <v>593</v>
      </c>
      <c r="C78" s="117">
        <v>2009</v>
      </c>
      <c r="D78" s="121">
        <v>8</v>
      </c>
      <c r="E78" s="120">
        <v>0</v>
      </c>
      <c r="F78" s="119"/>
      <c r="G78" s="118" t="s">
        <v>394</v>
      </c>
      <c r="H78" s="110">
        <v>10</v>
      </c>
      <c r="I78" s="117">
        <f t="shared" si="35"/>
        <v>2019</v>
      </c>
      <c r="L78" s="112">
        <v>2439.1</v>
      </c>
      <c r="M78" s="137">
        <v>2439.1</v>
      </c>
      <c r="O78" s="111">
        <f t="shared" si="36"/>
        <v>2439.1</v>
      </c>
      <c r="P78" s="109">
        <f t="shared" si="37"/>
        <v>20.325833333333332</v>
      </c>
      <c r="Q78" s="115">
        <f t="shared" si="38"/>
        <v>243.90999999999997</v>
      </c>
      <c r="R78" s="109">
        <f t="shared" si="39"/>
        <v>0</v>
      </c>
      <c r="S78" s="114">
        <f t="shared" si="40"/>
        <v>243.90999999999997</v>
      </c>
      <c r="T78" s="116">
        <v>1</v>
      </c>
      <c r="U78" s="114">
        <f t="shared" si="41"/>
        <v>243.90999999999997</v>
      </c>
      <c r="V78" s="115">
        <f t="shared" si="42"/>
        <v>1626.066666666685</v>
      </c>
      <c r="W78" s="114">
        <f t="shared" si="43"/>
        <v>1626.066666666685</v>
      </c>
      <c r="X78" s="116">
        <v>1</v>
      </c>
      <c r="Y78" s="114">
        <f t="shared" si="44"/>
        <v>1626.066666666685</v>
      </c>
      <c r="Z78" s="115">
        <f t="shared" si="45"/>
        <v>1869.9766666666851</v>
      </c>
      <c r="AA78" s="114">
        <f t="shared" si="46"/>
        <v>691.07833333331484</v>
      </c>
      <c r="AB78" s="113">
        <f t="shared" si="47"/>
        <v>2009.5833333333333</v>
      </c>
      <c r="AC78" s="109">
        <f t="shared" si="48"/>
        <v>2017.25</v>
      </c>
      <c r="AD78" s="113">
        <f t="shared" si="49"/>
        <v>2019.5833333333333</v>
      </c>
      <c r="AE78" s="110">
        <f t="shared" si="50"/>
        <v>2016.25</v>
      </c>
      <c r="AF78" s="109">
        <f t="shared" si="51"/>
        <v>-8.3333333333333329E-2</v>
      </c>
    </row>
    <row r="79" spans="1:32" x14ac:dyDescent="0.25">
      <c r="A79" s="133" t="s">
        <v>592</v>
      </c>
      <c r="B79" s="109" t="s">
        <v>591</v>
      </c>
      <c r="C79" s="117">
        <v>2009</v>
      </c>
      <c r="D79" s="121">
        <v>8</v>
      </c>
      <c r="E79" s="120">
        <v>0</v>
      </c>
      <c r="F79" s="119"/>
      <c r="G79" s="118" t="s">
        <v>394</v>
      </c>
      <c r="H79" s="110">
        <v>10</v>
      </c>
      <c r="I79" s="117">
        <f t="shared" si="35"/>
        <v>2019</v>
      </c>
      <c r="L79" s="112">
        <v>3847.98</v>
      </c>
      <c r="M79" s="137">
        <v>3847.98</v>
      </c>
      <c r="O79" s="111">
        <f t="shared" si="36"/>
        <v>3847.98</v>
      </c>
      <c r="P79" s="109">
        <f t="shared" si="37"/>
        <v>32.066499999999998</v>
      </c>
      <c r="Q79" s="115">
        <f t="shared" si="38"/>
        <v>384.798</v>
      </c>
      <c r="R79" s="109">
        <f t="shared" si="39"/>
        <v>0</v>
      </c>
      <c r="S79" s="114">
        <f t="shared" si="40"/>
        <v>384.798</v>
      </c>
      <c r="T79" s="116">
        <v>1</v>
      </c>
      <c r="U79" s="114">
        <f t="shared" si="41"/>
        <v>384.798</v>
      </c>
      <c r="V79" s="115">
        <f t="shared" si="42"/>
        <v>2565.3200000000288</v>
      </c>
      <c r="W79" s="114">
        <f t="shared" si="43"/>
        <v>2565.3200000000288</v>
      </c>
      <c r="X79" s="116">
        <v>1</v>
      </c>
      <c r="Y79" s="114">
        <f t="shared" si="44"/>
        <v>2565.3200000000288</v>
      </c>
      <c r="Z79" s="115">
        <f t="shared" si="45"/>
        <v>2950.1180000000286</v>
      </c>
      <c r="AA79" s="114">
        <f t="shared" si="46"/>
        <v>1090.2609999999713</v>
      </c>
      <c r="AB79" s="113">
        <f t="shared" si="47"/>
        <v>2009.5833333333333</v>
      </c>
      <c r="AC79" s="109">
        <f t="shared" si="48"/>
        <v>2017.25</v>
      </c>
      <c r="AD79" s="113">
        <f t="shared" si="49"/>
        <v>2019.5833333333333</v>
      </c>
      <c r="AE79" s="110">
        <f t="shared" si="50"/>
        <v>2016.25</v>
      </c>
      <c r="AF79" s="109">
        <f t="shared" si="51"/>
        <v>-8.3333333333333329E-2</v>
      </c>
    </row>
    <row r="80" spans="1:32" x14ac:dyDescent="0.25">
      <c r="A80" s="133" t="s">
        <v>590</v>
      </c>
      <c r="B80" s="109" t="s">
        <v>589</v>
      </c>
      <c r="C80" s="117">
        <v>2009</v>
      </c>
      <c r="D80" s="121">
        <v>9</v>
      </c>
      <c r="E80" s="120">
        <v>0</v>
      </c>
      <c r="F80" s="119"/>
      <c r="G80" s="118" t="s">
        <v>394</v>
      </c>
      <c r="H80" s="110">
        <v>10</v>
      </c>
      <c r="I80" s="117">
        <f t="shared" si="35"/>
        <v>2019</v>
      </c>
      <c r="L80" s="112">
        <v>8172</v>
      </c>
      <c r="M80" s="137">
        <v>8172</v>
      </c>
      <c r="O80" s="111">
        <f t="shared" si="36"/>
        <v>8172</v>
      </c>
      <c r="P80" s="109">
        <f t="shared" si="37"/>
        <v>68.100000000000009</v>
      </c>
      <c r="Q80" s="115">
        <f t="shared" si="38"/>
        <v>817.2</v>
      </c>
      <c r="R80" s="109">
        <f t="shared" si="39"/>
        <v>0</v>
      </c>
      <c r="S80" s="114">
        <f t="shared" si="40"/>
        <v>817.2</v>
      </c>
      <c r="T80" s="116">
        <v>1</v>
      </c>
      <c r="U80" s="114">
        <f t="shared" si="41"/>
        <v>817.2</v>
      </c>
      <c r="V80" s="115">
        <f t="shared" si="42"/>
        <v>5379.8999999999387</v>
      </c>
      <c r="W80" s="114">
        <f t="shared" si="43"/>
        <v>5379.8999999999387</v>
      </c>
      <c r="X80" s="116">
        <v>1</v>
      </c>
      <c r="Y80" s="114">
        <f t="shared" si="44"/>
        <v>5379.8999999999387</v>
      </c>
      <c r="Z80" s="115">
        <f t="shared" si="45"/>
        <v>6197.0999999999385</v>
      </c>
      <c r="AA80" s="114">
        <f t="shared" si="46"/>
        <v>2383.5000000000614</v>
      </c>
      <c r="AB80" s="113">
        <f t="shared" si="47"/>
        <v>2009.6666666666667</v>
      </c>
      <c r="AC80" s="109">
        <f t="shared" si="48"/>
        <v>2017.25</v>
      </c>
      <c r="AD80" s="113">
        <f t="shared" si="49"/>
        <v>2019.6666666666667</v>
      </c>
      <c r="AE80" s="110">
        <f t="shared" si="50"/>
        <v>2016.25</v>
      </c>
      <c r="AF80" s="109">
        <f t="shared" si="51"/>
        <v>-8.3333333333333329E-2</v>
      </c>
    </row>
    <row r="81" spans="1:32" x14ac:dyDescent="0.25">
      <c r="A81" s="133" t="s">
        <v>588</v>
      </c>
      <c r="B81" s="109" t="s">
        <v>587</v>
      </c>
      <c r="C81" s="117">
        <v>2010</v>
      </c>
      <c r="D81" s="121">
        <v>5</v>
      </c>
      <c r="E81" s="120">
        <v>0</v>
      </c>
      <c r="F81" s="119"/>
      <c r="G81" s="118" t="s">
        <v>394</v>
      </c>
      <c r="H81" s="110">
        <v>10</v>
      </c>
      <c r="I81" s="117">
        <f t="shared" si="35"/>
        <v>2020</v>
      </c>
      <c r="L81" s="112">
        <v>4325</v>
      </c>
      <c r="M81" s="137">
        <v>4325</v>
      </c>
      <c r="O81" s="111">
        <f t="shared" si="36"/>
        <v>4325</v>
      </c>
      <c r="P81" s="109">
        <f t="shared" si="37"/>
        <v>36.041666666666664</v>
      </c>
      <c r="Q81" s="115">
        <f t="shared" si="38"/>
        <v>432.5</v>
      </c>
      <c r="R81" s="109">
        <f t="shared" si="39"/>
        <v>0</v>
      </c>
      <c r="S81" s="114">
        <f t="shared" si="40"/>
        <v>432.5</v>
      </c>
      <c r="T81" s="116">
        <v>1</v>
      </c>
      <c r="U81" s="114">
        <f t="shared" si="41"/>
        <v>432.5</v>
      </c>
      <c r="V81" s="115">
        <f t="shared" si="42"/>
        <v>2558.9583333333658</v>
      </c>
      <c r="W81" s="114">
        <f t="shared" si="43"/>
        <v>2558.9583333333658</v>
      </c>
      <c r="X81" s="116">
        <v>1</v>
      </c>
      <c r="Y81" s="114">
        <f t="shared" si="44"/>
        <v>2558.9583333333658</v>
      </c>
      <c r="Z81" s="115">
        <f t="shared" si="45"/>
        <v>2991.4583333333658</v>
      </c>
      <c r="AA81" s="114">
        <f t="shared" si="46"/>
        <v>1549.7916666666342</v>
      </c>
      <c r="AB81" s="113">
        <f t="shared" si="47"/>
        <v>2010.3333333333333</v>
      </c>
      <c r="AC81" s="109">
        <f t="shared" si="48"/>
        <v>2017.25</v>
      </c>
      <c r="AD81" s="113">
        <f t="shared" si="49"/>
        <v>2020.3333333333333</v>
      </c>
      <c r="AE81" s="110">
        <f t="shared" si="50"/>
        <v>2016.25</v>
      </c>
      <c r="AF81" s="109">
        <f t="shared" si="51"/>
        <v>-8.3333333333333329E-2</v>
      </c>
    </row>
    <row r="82" spans="1:32" x14ac:dyDescent="0.25">
      <c r="A82" s="133" t="s">
        <v>586</v>
      </c>
      <c r="B82" s="109" t="s">
        <v>585</v>
      </c>
      <c r="C82" s="117">
        <v>2010</v>
      </c>
      <c r="D82" s="121">
        <v>5</v>
      </c>
      <c r="E82" s="120">
        <v>0</v>
      </c>
      <c r="F82" s="119"/>
      <c r="G82" s="118" t="s">
        <v>394</v>
      </c>
      <c r="H82" s="110">
        <v>10</v>
      </c>
      <c r="I82" s="117">
        <f t="shared" si="35"/>
        <v>2020</v>
      </c>
      <c r="L82" s="112">
        <v>10603.44</v>
      </c>
      <c r="M82" s="137">
        <v>10603.44</v>
      </c>
      <c r="O82" s="111">
        <f t="shared" si="36"/>
        <v>10603.44</v>
      </c>
      <c r="P82" s="109">
        <f t="shared" si="37"/>
        <v>88.362000000000009</v>
      </c>
      <c r="Q82" s="115">
        <f t="shared" si="38"/>
        <v>1060.3440000000001</v>
      </c>
      <c r="R82" s="109">
        <f t="shared" si="39"/>
        <v>0</v>
      </c>
      <c r="S82" s="114">
        <f t="shared" si="40"/>
        <v>1060.3440000000001</v>
      </c>
      <c r="T82" s="116">
        <v>1</v>
      </c>
      <c r="U82" s="114">
        <f t="shared" si="41"/>
        <v>1060.3440000000001</v>
      </c>
      <c r="V82" s="115">
        <f t="shared" si="42"/>
        <v>6273.7020000000812</v>
      </c>
      <c r="W82" s="114">
        <f t="shared" si="43"/>
        <v>6273.7020000000812</v>
      </c>
      <c r="X82" s="116">
        <v>1</v>
      </c>
      <c r="Y82" s="114">
        <f t="shared" si="44"/>
        <v>6273.7020000000812</v>
      </c>
      <c r="Z82" s="115">
        <f t="shared" si="45"/>
        <v>7334.0460000000812</v>
      </c>
      <c r="AA82" s="114">
        <f t="shared" si="46"/>
        <v>3799.5659999999193</v>
      </c>
      <c r="AB82" s="113">
        <f t="shared" si="47"/>
        <v>2010.3333333333333</v>
      </c>
      <c r="AC82" s="109">
        <f t="shared" si="48"/>
        <v>2017.25</v>
      </c>
      <c r="AD82" s="113">
        <f t="shared" si="49"/>
        <v>2020.3333333333333</v>
      </c>
      <c r="AE82" s="110">
        <f t="shared" si="50"/>
        <v>2016.25</v>
      </c>
      <c r="AF82" s="109">
        <f t="shared" si="51"/>
        <v>-8.3333333333333329E-2</v>
      </c>
    </row>
    <row r="83" spans="1:32" x14ac:dyDescent="0.25">
      <c r="A83" s="133" t="s">
        <v>584</v>
      </c>
      <c r="B83" s="109" t="s">
        <v>583</v>
      </c>
      <c r="C83" s="117">
        <v>2010</v>
      </c>
      <c r="D83" s="121">
        <v>5</v>
      </c>
      <c r="E83" s="120">
        <v>0</v>
      </c>
      <c r="F83" s="119"/>
      <c r="G83" s="118" t="s">
        <v>394</v>
      </c>
      <c r="H83" s="110">
        <v>10</v>
      </c>
      <c r="I83" s="117">
        <f t="shared" si="35"/>
        <v>2020</v>
      </c>
      <c r="L83" s="112">
        <v>4900</v>
      </c>
      <c r="M83" s="137">
        <v>4900</v>
      </c>
      <c r="O83" s="111">
        <f t="shared" si="36"/>
        <v>4900</v>
      </c>
      <c r="P83" s="109">
        <f t="shared" si="37"/>
        <v>40.833333333333336</v>
      </c>
      <c r="Q83" s="115">
        <f t="shared" si="38"/>
        <v>490</v>
      </c>
      <c r="R83" s="109">
        <f t="shared" si="39"/>
        <v>0</v>
      </c>
      <c r="S83" s="114">
        <f t="shared" si="40"/>
        <v>490</v>
      </c>
      <c r="T83" s="116">
        <v>1</v>
      </c>
      <c r="U83" s="114">
        <f t="shared" si="41"/>
        <v>490</v>
      </c>
      <c r="V83" s="115">
        <f t="shared" si="42"/>
        <v>2899.1666666667038</v>
      </c>
      <c r="W83" s="114">
        <f t="shared" si="43"/>
        <v>2899.1666666667038</v>
      </c>
      <c r="X83" s="116">
        <v>1</v>
      </c>
      <c r="Y83" s="114">
        <f t="shared" si="44"/>
        <v>2899.1666666667038</v>
      </c>
      <c r="Z83" s="115">
        <f t="shared" si="45"/>
        <v>3389.1666666667038</v>
      </c>
      <c r="AA83" s="114">
        <f t="shared" si="46"/>
        <v>1755.8333333332962</v>
      </c>
      <c r="AB83" s="113">
        <f t="shared" si="47"/>
        <v>2010.3333333333333</v>
      </c>
      <c r="AC83" s="109">
        <f t="shared" si="48"/>
        <v>2017.25</v>
      </c>
      <c r="AD83" s="113">
        <f t="shared" si="49"/>
        <v>2020.3333333333333</v>
      </c>
      <c r="AE83" s="110">
        <f t="shared" si="50"/>
        <v>2016.25</v>
      </c>
      <c r="AF83" s="109">
        <f t="shared" si="51"/>
        <v>-8.3333333333333329E-2</v>
      </c>
    </row>
    <row r="84" spans="1:32" x14ac:dyDescent="0.25">
      <c r="A84" s="133" t="s">
        <v>582</v>
      </c>
      <c r="B84" s="109" t="s">
        <v>581</v>
      </c>
      <c r="C84" s="117">
        <v>2010</v>
      </c>
      <c r="D84" s="121">
        <v>12</v>
      </c>
      <c r="E84" s="120">
        <v>0</v>
      </c>
      <c r="F84" s="119"/>
      <c r="G84" s="118" t="s">
        <v>394</v>
      </c>
      <c r="H84" s="110">
        <v>10</v>
      </c>
      <c r="I84" s="117">
        <f t="shared" si="35"/>
        <v>2020</v>
      </c>
      <c r="L84" s="112">
        <v>4440</v>
      </c>
      <c r="M84" s="137">
        <v>4440</v>
      </c>
      <c r="O84" s="111">
        <f t="shared" si="36"/>
        <v>4440</v>
      </c>
      <c r="P84" s="109">
        <f t="shared" si="37"/>
        <v>37</v>
      </c>
      <c r="Q84" s="115">
        <f t="shared" si="38"/>
        <v>444</v>
      </c>
      <c r="R84" s="109">
        <f t="shared" si="39"/>
        <v>0</v>
      </c>
      <c r="S84" s="114">
        <f t="shared" si="40"/>
        <v>444</v>
      </c>
      <c r="T84" s="116">
        <v>1</v>
      </c>
      <c r="U84" s="114">
        <f t="shared" si="41"/>
        <v>444</v>
      </c>
      <c r="V84" s="115">
        <f t="shared" si="42"/>
        <v>2367.9999999999663</v>
      </c>
      <c r="W84" s="114">
        <f t="shared" si="43"/>
        <v>2367.9999999999663</v>
      </c>
      <c r="X84" s="116">
        <v>1</v>
      </c>
      <c r="Y84" s="114">
        <f t="shared" si="44"/>
        <v>2367.9999999999663</v>
      </c>
      <c r="Z84" s="115">
        <f t="shared" si="45"/>
        <v>2811.9999999999663</v>
      </c>
      <c r="AA84" s="114">
        <f t="shared" si="46"/>
        <v>1850.0000000000337</v>
      </c>
      <c r="AB84" s="113">
        <f t="shared" si="47"/>
        <v>2010.9166666666667</v>
      </c>
      <c r="AC84" s="109">
        <f t="shared" si="48"/>
        <v>2017.25</v>
      </c>
      <c r="AD84" s="113">
        <f t="shared" si="49"/>
        <v>2020.9166666666667</v>
      </c>
      <c r="AE84" s="110">
        <f t="shared" si="50"/>
        <v>2016.25</v>
      </c>
      <c r="AF84" s="109">
        <f t="shared" si="51"/>
        <v>-8.3333333333333329E-2</v>
      </c>
    </row>
    <row r="85" spans="1:32" x14ac:dyDescent="0.25">
      <c r="A85" s="133" t="s">
        <v>580</v>
      </c>
      <c r="B85" s="109" t="s">
        <v>578</v>
      </c>
      <c r="C85" s="117">
        <v>2010</v>
      </c>
      <c r="D85" s="121">
        <v>8</v>
      </c>
      <c r="E85" s="120">
        <v>0</v>
      </c>
      <c r="F85" s="119"/>
      <c r="G85" s="118" t="s">
        <v>394</v>
      </c>
      <c r="H85" s="110">
        <v>10</v>
      </c>
      <c r="I85" s="117">
        <f t="shared" si="35"/>
        <v>2020</v>
      </c>
      <c r="L85" s="112">
        <f>36720+3438.24+2800</f>
        <v>42958.239999999998</v>
      </c>
      <c r="M85" s="137">
        <f>36720+2800+3438.24</f>
        <v>42958.239999999998</v>
      </c>
      <c r="O85" s="111">
        <f t="shared" si="36"/>
        <v>42958.239999999998</v>
      </c>
      <c r="P85" s="109">
        <f t="shared" si="37"/>
        <v>357.9853333333333</v>
      </c>
      <c r="Q85" s="115">
        <f t="shared" si="38"/>
        <v>4295.8239999999996</v>
      </c>
      <c r="R85" s="109">
        <f t="shared" si="39"/>
        <v>0</v>
      </c>
      <c r="S85" s="114">
        <f t="shared" si="40"/>
        <v>4295.8239999999996</v>
      </c>
      <c r="T85" s="116">
        <v>1</v>
      </c>
      <c r="U85" s="114">
        <f t="shared" si="41"/>
        <v>4295.8239999999996</v>
      </c>
      <c r="V85" s="115">
        <f t="shared" si="42"/>
        <v>24343.002666666991</v>
      </c>
      <c r="W85" s="114">
        <f t="shared" si="43"/>
        <v>24343.002666666991</v>
      </c>
      <c r="X85" s="116">
        <v>1</v>
      </c>
      <c r="Y85" s="114">
        <f t="shared" si="44"/>
        <v>24343.002666666991</v>
      </c>
      <c r="Z85" s="115">
        <f t="shared" si="45"/>
        <v>28638.826666666992</v>
      </c>
      <c r="AA85" s="114">
        <f t="shared" si="46"/>
        <v>16467.325333333007</v>
      </c>
      <c r="AB85" s="113">
        <f t="shared" si="47"/>
        <v>2010.5833333333333</v>
      </c>
      <c r="AC85" s="109">
        <f t="shared" si="48"/>
        <v>2017.25</v>
      </c>
      <c r="AD85" s="113">
        <f t="shared" si="49"/>
        <v>2020.5833333333333</v>
      </c>
      <c r="AE85" s="110">
        <f t="shared" si="50"/>
        <v>2016.25</v>
      </c>
      <c r="AF85" s="109">
        <f t="shared" si="51"/>
        <v>-8.3333333333333329E-2</v>
      </c>
    </row>
    <row r="86" spans="1:32" x14ac:dyDescent="0.25">
      <c r="A86" s="133" t="s">
        <v>577</v>
      </c>
      <c r="B86" s="109" t="s">
        <v>579</v>
      </c>
      <c r="C86" s="117">
        <v>2010</v>
      </c>
      <c r="D86" s="121">
        <v>8</v>
      </c>
      <c r="E86" s="120">
        <v>0</v>
      </c>
      <c r="F86" s="119"/>
      <c r="G86" s="118" t="s">
        <v>394</v>
      </c>
      <c r="H86" s="110">
        <v>10</v>
      </c>
      <c r="I86" s="117">
        <f t="shared" si="35"/>
        <v>2020</v>
      </c>
      <c r="L86" s="138">
        <f>33189+2180.36+3077.13</f>
        <v>38446.49</v>
      </c>
      <c r="M86" s="137">
        <f>33189+2180.36+3077.13</f>
        <v>38446.49</v>
      </c>
      <c r="O86" s="111">
        <f t="shared" si="36"/>
        <v>38446.49</v>
      </c>
      <c r="P86" s="109">
        <f t="shared" si="37"/>
        <v>320.38741666666664</v>
      </c>
      <c r="Q86" s="115">
        <f t="shared" si="38"/>
        <v>3844.6489999999994</v>
      </c>
      <c r="R86" s="109">
        <f t="shared" si="39"/>
        <v>0</v>
      </c>
      <c r="S86" s="114">
        <f t="shared" si="40"/>
        <v>3844.6489999999994</v>
      </c>
      <c r="T86" s="116">
        <v>1</v>
      </c>
      <c r="U86" s="114">
        <f t="shared" si="41"/>
        <v>3844.6489999999994</v>
      </c>
      <c r="V86" s="115">
        <f t="shared" si="42"/>
        <v>21786.344333333622</v>
      </c>
      <c r="W86" s="114">
        <f t="shared" si="43"/>
        <v>21786.344333333622</v>
      </c>
      <c r="X86" s="116">
        <v>1</v>
      </c>
      <c r="Y86" s="114">
        <f t="shared" si="44"/>
        <v>21786.344333333622</v>
      </c>
      <c r="Z86" s="115">
        <f t="shared" si="45"/>
        <v>25630.993333333623</v>
      </c>
      <c r="AA86" s="114">
        <f t="shared" si="46"/>
        <v>14737.821166666376</v>
      </c>
      <c r="AB86" s="113">
        <f t="shared" si="47"/>
        <v>2010.5833333333333</v>
      </c>
      <c r="AC86" s="109">
        <f t="shared" si="48"/>
        <v>2017.25</v>
      </c>
      <c r="AD86" s="113">
        <f t="shared" si="49"/>
        <v>2020.5833333333333</v>
      </c>
      <c r="AE86" s="110">
        <f t="shared" si="50"/>
        <v>2016.25</v>
      </c>
      <c r="AF86" s="109">
        <f t="shared" si="51"/>
        <v>-8.3333333333333329E-2</v>
      </c>
    </row>
    <row r="87" spans="1:32" x14ac:dyDescent="0.25">
      <c r="A87" s="133" t="s">
        <v>577</v>
      </c>
      <c r="B87" s="109" t="s">
        <v>578</v>
      </c>
      <c r="C87" s="117">
        <v>2010</v>
      </c>
      <c r="D87" s="121">
        <v>8</v>
      </c>
      <c r="E87" s="120">
        <v>0</v>
      </c>
      <c r="F87" s="119"/>
      <c r="G87" s="118" t="s">
        <v>394</v>
      </c>
      <c r="H87" s="110">
        <v>10</v>
      </c>
      <c r="I87" s="117">
        <f t="shared" si="35"/>
        <v>2020</v>
      </c>
      <c r="L87" s="138">
        <f>2550+167.44+236.31</f>
        <v>2953.75</v>
      </c>
      <c r="M87" s="137">
        <f>2550+167.44+236.31</f>
        <v>2953.75</v>
      </c>
      <c r="O87" s="111">
        <f t="shared" si="36"/>
        <v>2953.75</v>
      </c>
      <c r="P87" s="109">
        <f t="shared" si="37"/>
        <v>24.614583333333332</v>
      </c>
      <c r="Q87" s="115">
        <f t="shared" si="38"/>
        <v>295.375</v>
      </c>
      <c r="R87" s="109">
        <f t="shared" si="39"/>
        <v>0</v>
      </c>
      <c r="S87" s="114">
        <f t="shared" si="40"/>
        <v>295.375</v>
      </c>
      <c r="T87" s="116">
        <v>1</v>
      </c>
      <c r="U87" s="114">
        <f t="shared" si="41"/>
        <v>295.375</v>
      </c>
      <c r="V87" s="115">
        <f t="shared" si="42"/>
        <v>1673.791666666689</v>
      </c>
      <c r="W87" s="114">
        <f t="shared" si="43"/>
        <v>1673.791666666689</v>
      </c>
      <c r="X87" s="116">
        <v>1</v>
      </c>
      <c r="Y87" s="114">
        <f t="shared" si="44"/>
        <v>1673.791666666689</v>
      </c>
      <c r="Z87" s="115">
        <f t="shared" si="45"/>
        <v>1969.166666666689</v>
      </c>
      <c r="AA87" s="114">
        <f t="shared" si="46"/>
        <v>1132.270833333311</v>
      </c>
      <c r="AB87" s="113">
        <f t="shared" si="47"/>
        <v>2010.5833333333333</v>
      </c>
      <c r="AC87" s="109">
        <f t="shared" si="48"/>
        <v>2017.25</v>
      </c>
      <c r="AD87" s="113">
        <f t="shared" si="49"/>
        <v>2020.5833333333333</v>
      </c>
      <c r="AE87" s="110">
        <f t="shared" si="50"/>
        <v>2016.25</v>
      </c>
      <c r="AF87" s="109">
        <f t="shared" si="51"/>
        <v>-8.3333333333333329E-2</v>
      </c>
    </row>
    <row r="88" spans="1:32" x14ac:dyDescent="0.25">
      <c r="A88" s="133" t="s">
        <v>577</v>
      </c>
      <c r="B88" s="109" t="s">
        <v>576</v>
      </c>
      <c r="C88" s="117">
        <v>2010</v>
      </c>
      <c r="D88" s="121">
        <v>8</v>
      </c>
      <c r="E88" s="120">
        <v>0</v>
      </c>
      <c r="F88" s="119"/>
      <c r="G88" s="118" t="s">
        <v>394</v>
      </c>
      <c r="H88" s="110">
        <v>10</v>
      </c>
      <c r="I88" s="117">
        <f t="shared" si="35"/>
        <v>2020</v>
      </c>
      <c r="L88" s="138">
        <f>6882+452.2+638.19</f>
        <v>7972.3899999999994</v>
      </c>
      <c r="M88" s="137">
        <f>6882+452.2+638.19</f>
        <v>7972.3899999999994</v>
      </c>
      <c r="O88" s="111">
        <f t="shared" si="36"/>
        <v>7972.3899999999994</v>
      </c>
      <c r="P88" s="109">
        <f t="shared" si="37"/>
        <v>66.436583333333331</v>
      </c>
      <c r="Q88" s="115">
        <f t="shared" si="38"/>
        <v>797.23900000000003</v>
      </c>
      <c r="R88" s="109">
        <f t="shared" si="39"/>
        <v>0</v>
      </c>
      <c r="S88" s="114">
        <f t="shared" si="40"/>
        <v>797.23900000000003</v>
      </c>
      <c r="T88" s="116">
        <v>1</v>
      </c>
      <c r="U88" s="114">
        <f t="shared" si="41"/>
        <v>797.23900000000003</v>
      </c>
      <c r="V88" s="115">
        <f t="shared" si="42"/>
        <v>4517.6876666667267</v>
      </c>
      <c r="W88" s="114">
        <f t="shared" si="43"/>
        <v>4517.6876666667267</v>
      </c>
      <c r="X88" s="116">
        <v>1</v>
      </c>
      <c r="Y88" s="114">
        <f t="shared" si="44"/>
        <v>4517.6876666667267</v>
      </c>
      <c r="Z88" s="115">
        <f t="shared" si="45"/>
        <v>5314.9266666667263</v>
      </c>
      <c r="AA88" s="114">
        <f t="shared" si="46"/>
        <v>3056.0828333332729</v>
      </c>
      <c r="AB88" s="113">
        <f t="shared" si="47"/>
        <v>2010.5833333333333</v>
      </c>
      <c r="AC88" s="109">
        <f t="shared" si="48"/>
        <v>2017.25</v>
      </c>
      <c r="AD88" s="113">
        <f t="shared" si="49"/>
        <v>2020.5833333333333</v>
      </c>
      <c r="AE88" s="110">
        <f t="shared" si="50"/>
        <v>2016.25</v>
      </c>
      <c r="AF88" s="109">
        <f t="shared" si="51"/>
        <v>-8.3333333333333329E-2</v>
      </c>
    </row>
    <row r="89" spans="1:32" x14ac:dyDescent="0.25">
      <c r="A89" s="133" t="s">
        <v>575</v>
      </c>
      <c r="B89" s="109" t="s">
        <v>574</v>
      </c>
      <c r="C89" s="117">
        <v>2010</v>
      </c>
      <c r="D89" s="121">
        <v>9</v>
      </c>
      <c r="E89" s="120">
        <v>0</v>
      </c>
      <c r="F89" s="119"/>
      <c r="G89" s="118" t="s">
        <v>394</v>
      </c>
      <c r="H89" s="110">
        <v>10</v>
      </c>
      <c r="I89" s="117">
        <f t="shared" si="35"/>
        <v>2020</v>
      </c>
      <c r="L89" s="112">
        <v>4650</v>
      </c>
      <c r="M89" s="137">
        <v>4650</v>
      </c>
      <c r="O89" s="111">
        <f t="shared" si="36"/>
        <v>4650</v>
      </c>
      <c r="P89" s="109">
        <f t="shared" si="37"/>
        <v>38.75</v>
      </c>
      <c r="Q89" s="115">
        <f t="shared" si="38"/>
        <v>465</v>
      </c>
      <c r="R89" s="109">
        <f t="shared" si="39"/>
        <v>0</v>
      </c>
      <c r="S89" s="114">
        <f t="shared" si="40"/>
        <v>465</v>
      </c>
      <c r="T89" s="116">
        <v>1</v>
      </c>
      <c r="U89" s="114">
        <f t="shared" si="41"/>
        <v>465</v>
      </c>
      <c r="V89" s="115">
        <f t="shared" si="42"/>
        <v>2596.2499999999645</v>
      </c>
      <c r="W89" s="114">
        <f t="shared" si="43"/>
        <v>2596.2499999999645</v>
      </c>
      <c r="X89" s="116">
        <v>1</v>
      </c>
      <c r="Y89" s="114">
        <f t="shared" si="44"/>
        <v>2596.2499999999645</v>
      </c>
      <c r="Z89" s="115">
        <f t="shared" si="45"/>
        <v>3061.2499999999645</v>
      </c>
      <c r="AA89" s="114">
        <f t="shared" si="46"/>
        <v>1821.2500000000355</v>
      </c>
      <c r="AB89" s="113">
        <f t="shared" si="47"/>
        <v>2010.6666666666667</v>
      </c>
      <c r="AC89" s="109">
        <f t="shared" si="48"/>
        <v>2017.25</v>
      </c>
      <c r="AD89" s="113">
        <f t="shared" si="49"/>
        <v>2020.6666666666667</v>
      </c>
      <c r="AE89" s="110">
        <f t="shared" si="50"/>
        <v>2016.25</v>
      </c>
      <c r="AF89" s="109">
        <f t="shared" si="51"/>
        <v>-8.3333333333333329E-2</v>
      </c>
    </row>
    <row r="90" spans="1:32" x14ac:dyDescent="0.25">
      <c r="A90" s="123" t="s">
        <v>573</v>
      </c>
      <c r="B90" s="109" t="s">
        <v>572</v>
      </c>
      <c r="C90" s="122">
        <v>2011</v>
      </c>
      <c r="D90" s="121">
        <v>6</v>
      </c>
      <c r="E90" s="120">
        <v>0</v>
      </c>
      <c r="F90" s="119"/>
      <c r="G90" s="118" t="s">
        <v>394</v>
      </c>
      <c r="H90" s="110">
        <v>10</v>
      </c>
      <c r="I90" s="117">
        <f t="shared" si="35"/>
        <v>2021</v>
      </c>
      <c r="L90" s="112">
        <f>1625+141.38</f>
        <v>1766.38</v>
      </c>
      <c r="M90" s="111">
        <f>1625+141.38</f>
        <v>1766.38</v>
      </c>
      <c r="O90" s="111">
        <f t="shared" si="36"/>
        <v>1766.38</v>
      </c>
      <c r="P90" s="109">
        <f t="shared" si="37"/>
        <v>14.719833333333334</v>
      </c>
      <c r="Q90" s="115">
        <f t="shared" si="38"/>
        <v>176.63800000000001</v>
      </c>
      <c r="R90" s="109">
        <f t="shared" si="39"/>
        <v>0</v>
      </c>
      <c r="S90" s="114">
        <f t="shared" si="40"/>
        <v>176.63800000000001</v>
      </c>
      <c r="T90" s="116">
        <v>1</v>
      </c>
      <c r="U90" s="114">
        <f t="shared" si="41"/>
        <v>176.63800000000001</v>
      </c>
      <c r="V90" s="115">
        <f t="shared" si="42"/>
        <v>853.75033333331999</v>
      </c>
      <c r="W90" s="114">
        <f t="shared" si="43"/>
        <v>853.75033333331999</v>
      </c>
      <c r="X90" s="116">
        <v>1</v>
      </c>
      <c r="Y90" s="114">
        <f t="shared" si="44"/>
        <v>853.75033333331999</v>
      </c>
      <c r="Z90" s="115">
        <f t="shared" si="45"/>
        <v>1030.3883333333199</v>
      </c>
      <c r="AA90" s="114">
        <f t="shared" si="46"/>
        <v>824.31066666668016</v>
      </c>
      <c r="AB90" s="110">
        <f t="shared" si="47"/>
        <v>2011.4166666666667</v>
      </c>
      <c r="AC90" s="109">
        <f t="shared" si="48"/>
        <v>2017.25</v>
      </c>
      <c r="AD90" s="113">
        <f t="shared" si="49"/>
        <v>2021.4166666666667</v>
      </c>
      <c r="AE90" s="110">
        <f t="shared" si="50"/>
        <v>2016.25</v>
      </c>
      <c r="AF90" s="109">
        <f t="shared" si="51"/>
        <v>-8.3333333333333329E-2</v>
      </c>
    </row>
    <row r="91" spans="1:32" x14ac:dyDescent="0.25">
      <c r="A91" s="123" t="s">
        <v>571</v>
      </c>
      <c r="B91" s="109" t="s">
        <v>570</v>
      </c>
      <c r="C91" s="122">
        <v>2011</v>
      </c>
      <c r="D91" s="121">
        <v>6</v>
      </c>
      <c r="E91" s="120">
        <v>0</v>
      </c>
      <c r="F91" s="119"/>
      <c r="G91" s="118" t="s">
        <v>394</v>
      </c>
      <c r="H91" s="110">
        <v>10</v>
      </c>
      <c r="I91" s="117">
        <f t="shared" si="35"/>
        <v>2021</v>
      </c>
      <c r="L91" s="112">
        <f>1625+141.38</f>
        <v>1766.38</v>
      </c>
      <c r="M91" s="111">
        <f>1625+141.38</f>
        <v>1766.38</v>
      </c>
      <c r="O91" s="111">
        <f t="shared" si="36"/>
        <v>1766.38</v>
      </c>
      <c r="P91" s="109">
        <f t="shared" si="37"/>
        <v>14.719833333333334</v>
      </c>
      <c r="Q91" s="115">
        <f t="shared" si="38"/>
        <v>176.63800000000001</v>
      </c>
      <c r="R91" s="109">
        <f t="shared" si="39"/>
        <v>0</v>
      </c>
      <c r="S91" s="114">
        <f t="shared" si="40"/>
        <v>176.63800000000001</v>
      </c>
      <c r="T91" s="116">
        <v>1</v>
      </c>
      <c r="U91" s="114">
        <f t="shared" si="41"/>
        <v>176.63800000000001</v>
      </c>
      <c r="V91" s="115">
        <f t="shared" si="42"/>
        <v>853.75033333331999</v>
      </c>
      <c r="W91" s="114">
        <f t="shared" si="43"/>
        <v>853.75033333331999</v>
      </c>
      <c r="X91" s="116">
        <v>1</v>
      </c>
      <c r="Y91" s="114">
        <f t="shared" si="44"/>
        <v>853.75033333331999</v>
      </c>
      <c r="Z91" s="115">
        <f t="shared" si="45"/>
        <v>1030.3883333333199</v>
      </c>
      <c r="AA91" s="114">
        <f t="shared" si="46"/>
        <v>824.31066666668016</v>
      </c>
      <c r="AB91" s="110">
        <f t="shared" si="47"/>
        <v>2011.4166666666667</v>
      </c>
      <c r="AC91" s="109">
        <f t="shared" si="48"/>
        <v>2017.25</v>
      </c>
      <c r="AD91" s="113">
        <f t="shared" si="49"/>
        <v>2021.4166666666667</v>
      </c>
      <c r="AE91" s="110">
        <f t="shared" si="50"/>
        <v>2016.25</v>
      </c>
      <c r="AF91" s="109">
        <f t="shared" si="51"/>
        <v>-8.3333333333333329E-2</v>
      </c>
    </row>
    <row r="92" spans="1:32" x14ac:dyDescent="0.25">
      <c r="A92" s="123" t="s">
        <v>569</v>
      </c>
      <c r="B92" s="109" t="s">
        <v>568</v>
      </c>
      <c r="C92" s="122">
        <v>2011</v>
      </c>
      <c r="D92" s="121">
        <v>6</v>
      </c>
      <c r="E92" s="120">
        <v>0</v>
      </c>
      <c r="F92" s="119"/>
      <c r="G92" s="118" t="s">
        <v>394</v>
      </c>
      <c r="H92" s="110">
        <v>10</v>
      </c>
      <c r="I92" s="117">
        <f t="shared" si="35"/>
        <v>2021</v>
      </c>
      <c r="L92" s="112">
        <f>1455+126.59</f>
        <v>1581.59</v>
      </c>
      <c r="M92" s="111">
        <f>1455+126.59</f>
        <v>1581.59</v>
      </c>
      <c r="O92" s="111">
        <f t="shared" si="36"/>
        <v>1581.59</v>
      </c>
      <c r="P92" s="109">
        <f t="shared" si="37"/>
        <v>13.179916666666665</v>
      </c>
      <c r="Q92" s="115">
        <f t="shared" si="38"/>
        <v>158.15899999999999</v>
      </c>
      <c r="R92" s="109">
        <f t="shared" si="39"/>
        <v>0</v>
      </c>
      <c r="S92" s="114">
        <f t="shared" si="40"/>
        <v>158.15899999999999</v>
      </c>
      <c r="T92" s="116">
        <v>1</v>
      </c>
      <c r="U92" s="114">
        <f t="shared" si="41"/>
        <v>158.15899999999999</v>
      </c>
      <c r="V92" s="115">
        <f t="shared" si="42"/>
        <v>764.4351666666546</v>
      </c>
      <c r="W92" s="114">
        <f t="shared" si="43"/>
        <v>764.4351666666546</v>
      </c>
      <c r="X92" s="116">
        <v>1</v>
      </c>
      <c r="Y92" s="114">
        <f t="shared" si="44"/>
        <v>764.4351666666546</v>
      </c>
      <c r="Z92" s="115">
        <f t="shared" si="45"/>
        <v>922.59416666665459</v>
      </c>
      <c r="AA92" s="114">
        <f t="shared" si="46"/>
        <v>738.07533333334527</v>
      </c>
      <c r="AB92" s="110">
        <f t="shared" si="47"/>
        <v>2011.4166666666667</v>
      </c>
      <c r="AC92" s="109">
        <f t="shared" si="48"/>
        <v>2017.25</v>
      </c>
      <c r="AD92" s="113">
        <f t="shared" si="49"/>
        <v>2021.4166666666667</v>
      </c>
      <c r="AE92" s="110">
        <f t="shared" si="50"/>
        <v>2016.25</v>
      </c>
      <c r="AF92" s="109">
        <f t="shared" si="51"/>
        <v>-8.3333333333333329E-2</v>
      </c>
    </row>
    <row r="93" spans="1:32" x14ac:dyDescent="0.25">
      <c r="A93" s="123" t="s">
        <v>567</v>
      </c>
      <c r="B93" s="109" t="s">
        <v>566</v>
      </c>
      <c r="C93" s="122">
        <v>2011</v>
      </c>
      <c r="D93" s="121">
        <v>5</v>
      </c>
      <c r="E93" s="120">
        <v>0</v>
      </c>
      <c r="F93" s="119"/>
      <c r="G93" s="118" t="s">
        <v>394</v>
      </c>
      <c r="H93" s="110">
        <v>10</v>
      </c>
      <c r="I93" s="117">
        <f t="shared" si="35"/>
        <v>2021</v>
      </c>
      <c r="L93" s="112">
        <f>1880+177.3+157.94</f>
        <v>2215.2400000000002</v>
      </c>
      <c r="M93" s="111">
        <f>1880+177.3+157.94</f>
        <v>2215.2400000000002</v>
      </c>
      <c r="O93" s="111">
        <f t="shared" si="36"/>
        <v>2215.2400000000002</v>
      </c>
      <c r="P93" s="109">
        <f t="shared" si="37"/>
        <v>18.460333333333335</v>
      </c>
      <c r="Q93" s="115">
        <f t="shared" si="38"/>
        <v>221.524</v>
      </c>
      <c r="R93" s="109">
        <f t="shared" si="39"/>
        <v>0</v>
      </c>
      <c r="S93" s="114">
        <f t="shared" si="40"/>
        <v>221.524</v>
      </c>
      <c r="T93" s="116">
        <v>1</v>
      </c>
      <c r="U93" s="114">
        <f t="shared" si="41"/>
        <v>221.524</v>
      </c>
      <c r="V93" s="115">
        <f t="shared" si="42"/>
        <v>1089.1596666666835</v>
      </c>
      <c r="W93" s="114">
        <f t="shared" si="43"/>
        <v>1089.1596666666835</v>
      </c>
      <c r="X93" s="116">
        <v>1</v>
      </c>
      <c r="Y93" s="114">
        <f t="shared" si="44"/>
        <v>1089.1596666666835</v>
      </c>
      <c r="Z93" s="115">
        <f t="shared" si="45"/>
        <v>1310.6836666666836</v>
      </c>
      <c r="AA93" s="114">
        <f t="shared" si="46"/>
        <v>1015.3183333333167</v>
      </c>
      <c r="AB93" s="110">
        <f t="shared" si="47"/>
        <v>2011.3333333333333</v>
      </c>
      <c r="AC93" s="109">
        <f t="shared" si="48"/>
        <v>2017.25</v>
      </c>
      <c r="AD93" s="113">
        <f t="shared" si="49"/>
        <v>2021.3333333333333</v>
      </c>
      <c r="AE93" s="110">
        <f t="shared" si="50"/>
        <v>2016.25</v>
      </c>
      <c r="AF93" s="109">
        <f t="shared" si="51"/>
        <v>-8.3333333333333329E-2</v>
      </c>
    </row>
    <row r="94" spans="1:32" x14ac:dyDescent="0.25">
      <c r="A94" s="123" t="s">
        <v>565</v>
      </c>
      <c r="B94" s="109" t="s">
        <v>564</v>
      </c>
      <c r="C94" s="122">
        <v>2011</v>
      </c>
      <c r="D94" s="121">
        <v>7</v>
      </c>
      <c r="E94" s="120">
        <v>0</v>
      </c>
      <c r="F94" s="119"/>
      <c r="G94" s="118" t="s">
        <v>394</v>
      </c>
      <c r="H94" s="110">
        <v>10</v>
      </c>
      <c r="I94" s="117">
        <f t="shared" si="35"/>
        <v>2021</v>
      </c>
      <c r="L94" s="112">
        <f>1485+129.2</f>
        <v>1614.2</v>
      </c>
      <c r="M94" s="111">
        <f>1485+129.2</f>
        <v>1614.2</v>
      </c>
      <c r="O94" s="111">
        <f t="shared" si="36"/>
        <v>1614.2</v>
      </c>
      <c r="P94" s="109">
        <f t="shared" si="37"/>
        <v>13.451666666666668</v>
      </c>
      <c r="Q94" s="115">
        <f t="shared" si="38"/>
        <v>161.42000000000002</v>
      </c>
      <c r="R94" s="109">
        <f t="shared" si="39"/>
        <v>0</v>
      </c>
      <c r="S94" s="114">
        <f t="shared" si="40"/>
        <v>161.42000000000002</v>
      </c>
      <c r="T94" s="116">
        <v>1</v>
      </c>
      <c r="U94" s="114">
        <f t="shared" si="41"/>
        <v>161.42000000000002</v>
      </c>
      <c r="V94" s="115">
        <f t="shared" si="42"/>
        <v>766.74500000000012</v>
      </c>
      <c r="W94" s="114">
        <f t="shared" si="43"/>
        <v>766.74500000000012</v>
      </c>
      <c r="X94" s="116">
        <v>1</v>
      </c>
      <c r="Y94" s="114">
        <f t="shared" si="44"/>
        <v>766.74500000000012</v>
      </c>
      <c r="Z94" s="115">
        <f t="shared" si="45"/>
        <v>928.16500000000019</v>
      </c>
      <c r="AA94" s="114">
        <f t="shared" si="46"/>
        <v>766.74499999999989</v>
      </c>
      <c r="AB94" s="110">
        <f t="shared" si="47"/>
        <v>2011.5</v>
      </c>
      <c r="AC94" s="109">
        <f t="shared" si="48"/>
        <v>2017.25</v>
      </c>
      <c r="AD94" s="113">
        <f t="shared" si="49"/>
        <v>2021.5</v>
      </c>
      <c r="AE94" s="110">
        <f t="shared" si="50"/>
        <v>2016.25</v>
      </c>
      <c r="AF94" s="109">
        <f t="shared" si="51"/>
        <v>-8.3333333333333329E-2</v>
      </c>
    </row>
    <row r="95" spans="1:32" x14ac:dyDescent="0.25">
      <c r="A95" s="123" t="s">
        <v>563</v>
      </c>
      <c r="B95" s="109" t="s">
        <v>531</v>
      </c>
      <c r="C95" s="122">
        <v>2011</v>
      </c>
      <c r="D95" s="121">
        <v>11</v>
      </c>
      <c r="E95" s="120">
        <v>0</v>
      </c>
      <c r="F95" s="119"/>
      <c r="G95" s="118" t="s">
        <v>394</v>
      </c>
      <c r="H95" s="110">
        <v>10</v>
      </c>
      <c r="I95" s="117">
        <f t="shared" si="35"/>
        <v>2021</v>
      </c>
      <c r="L95" s="112">
        <v>5025</v>
      </c>
      <c r="M95" s="111">
        <f>1485+129.2</f>
        <v>1614.2</v>
      </c>
      <c r="O95" s="111">
        <f t="shared" si="36"/>
        <v>1614.2</v>
      </c>
      <c r="P95" s="109">
        <f t="shared" si="37"/>
        <v>13.451666666666668</v>
      </c>
      <c r="Q95" s="115">
        <f t="shared" si="38"/>
        <v>161.42000000000002</v>
      </c>
      <c r="R95" s="109">
        <f t="shared" si="39"/>
        <v>0</v>
      </c>
      <c r="S95" s="114">
        <f t="shared" si="40"/>
        <v>161.42000000000002</v>
      </c>
      <c r="T95" s="116">
        <v>1</v>
      </c>
      <c r="U95" s="114">
        <f t="shared" si="41"/>
        <v>161.42000000000002</v>
      </c>
      <c r="V95" s="115">
        <f t="shared" si="42"/>
        <v>712.93833333334567</v>
      </c>
      <c r="W95" s="114">
        <f t="shared" si="43"/>
        <v>712.93833333334567</v>
      </c>
      <c r="X95" s="116">
        <v>1</v>
      </c>
      <c r="Y95" s="114">
        <f t="shared" si="44"/>
        <v>712.93833333334567</v>
      </c>
      <c r="Z95" s="115">
        <f t="shared" si="45"/>
        <v>874.35833333334563</v>
      </c>
      <c r="AA95" s="114">
        <f t="shared" si="46"/>
        <v>820.55166666665446</v>
      </c>
      <c r="AB95" s="110">
        <f t="shared" si="47"/>
        <v>2011.8333333333333</v>
      </c>
      <c r="AC95" s="109">
        <f t="shared" si="48"/>
        <v>2017.25</v>
      </c>
      <c r="AD95" s="113">
        <f t="shared" si="49"/>
        <v>2021.8333333333333</v>
      </c>
      <c r="AE95" s="110">
        <f t="shared" si="50"/>
        <v>2016.25</v>
      </c>
      <c r="AF95" s="109">
        <f t="shared" si="51"/>
        <v>-8.3333333333333329E-2</v>
      </c>
    </row>
    <row r="96" spans="1:32" x14ac:dyDescent="0.25">
      <c r="A96" s="123" t="s">
        <v>562</v>
      </c>
      <c r="B96" s="109" t="s">
        <v>531</v>
      </c>
      <c r="C96" s="122">
        <v>2011</v>
      </c>
      <c r="D96" s="121">
        <v>11</v>
      </c>
      <c r="E96" s="120">
        <v>0</v>
      </c>
      <c r="F96" s="119"/>
      <c r="G96" s="118" t="s">
        <v>394</v>
      </c>
      <c r="H96" s="110">
        <v>10</v>
      </c>
      <c r="I96" s="117">
        <f t="shared" si="35"/>
        <v>2021</v>
      </c>
      <c r="L96" s="112">
        <v>5025</v>
      </c>
      <c r="M96" s="111">
        <f>1485+129.2</f>
        <v>1614.2</v>
      </c>
      <c r="O96" s="111">
        <f t="shared" si="36"/>
        <v>1614.2</v>
      </c>
      <c r="P96" s="109">
        <f t="shared" si="37"/>
        <v>13.451666666666668</v>
      </c>
      <c r="Q96" s="115">
        <f t="shared" si="38"/>
        <v>161.42000000000002</v>
      </c>
      <c r="R96" s="109">
        <f t="shared" si="39"/>
        <v>0</v>
      </c>
      <c r="S96" s="114">
        <f t="shared" si="40"/>
        <v>161.42000000000002</v>
      </c>
      <c r="T96" s="116">
        <v>1</v>
      </c>
      <c r="U96" s="114">
        <f t="shared" si="41"/>
        <v>161.42000000000002</v>
      </c>
      <c r="V96" s="115">
        <f t="shared" si="42"/>
        <v>712.93833333334567</v>
      </c>
      <c r="W96" s="114">
        <f t="shared" si="43"/>
        <v>712.93833333334567</v>
      </c>
      <c r="X96" s="116">
        <v>1</v>
      </c>
      <c r="Y96" s="114">
        <f t="shared" si="44"/>
        <v>712.93833333334567</v>
      </c>
      <c r="Z96" s="115">
        <f t="shared" si="45"/>
        <v>874.35833333334563</v>
      </c>
      <c r="AA96" s="114">
        <f t="shared" si="46"/>
        <v>820.55166666665446</v>
      </c>
      <c r="AB96" s="110">
        <f t="shared" si="47"/>
        <v>2011.8333333333333</v>
      </c>
      <c r="AC96" s="109">
        <f t="shared" si="48"/>
        <v>2017.25</v>
      </c>
      <c r="AD96" s="113">
        <f t="shared" si="49"/>
        <v>2021.8333333333333</v>
      </c>
      <c r="AE96" s="110">
        <f t="shared" si="50"/>
        <v>2016.25</v>
      </c>
      <c r="AF96" s="109">
        <f t="shared" si="51"/>
        <v>-8.3333333333333329E-2</v>
      </c>
    </row>
    <row r="97" spans="1:32" x14ac:dyDescent="0.25">
      <c r="A97" s="123" t="s">
        <v>561</v>
      </c>
      <c r="B97" s="109" t="s">
        <v>560</v>
      </c>
      <c r="C97" s="122">
        <v>2012</v>
      </c>
      <c r="D97" s="121">
        <v>7</v>
      </c>
      <c r="E97" s="120">
        <v>0</v>
      </c>
      <c r="F97" s="119"/>
      <c r="G97" s="118" t="s">
        <v>394</v>
      </c>
      <c r="H97" s="110">
        <v>10</v>
      </c>
      <c r="I97" s="117">
        <f t="shared" si="35"/>
        <v>2022</v>
      </c>
      <c r="L97" s="112">
        <v>4240</v>
      </c>
      <c r="M97" s="111">
        <v>4240</v>
      </c>
      <c r="O97" s="111">
        <f t="shared" si="36"/>
        <v>4240</v>
      </c>
      <c r="P97" s="109">
        <f t="shared" si="37"/>
        <v>35.333333333333336</v>
      </c>
      <c r="Q97" s="115">
        <f t="shared" si="38"/>
        <v>424</v>
      </c>
      <c r="R97" s="109">
        <f t="shared" si="39"/>
        <v>0</v>
      </c>
      <c r="S97" s="114">
        <f t="shared" si="40"/>
        <v>424</v>
      </c>
      <c r="T97" s="116">
        <v>1</v>
      </c>
      <c r="U97" s="114">
        <f t="shared" si="41"/>
        <v>424</v>
      </c>
      <c r="V97" s="115">
        <f t="shared" si="42"/>
        <v>1590</v>
      </c>
      <c r="W97" s="114">
        <f t="shared" si="43"/>
        <v>1590</v>
      </c>
      <c r="X97" s="116">
        <v>1</v>
      </c>
      <c r="Y97" s="114">
        <f t="shared" si="44"/>
        <v>1590</v>
      </c>
      <c r="Z97" s="115">
        <f t="shared" si="45"/>
        <v>2014</v>
      </c>
      <c r="AA97" s="114">
        <f t="shared" si="46"/>
        <v>2438</v>
      </c>
      <c r="AB97" s="110">
        <f t="shared" si="47"/>
        <v>2012.5</v>
      </c>
      <c r="AC97" s="109">
        <f t="shared" si="48"/>
        <v>2017.25</v>
      </c>
      <c r="AD97" s="113">
        <f t="shared" si="49"/>
        <v>2022.5</v>
      </c>
      <c r="AE97" s="110">
        <f t="shared" si="50"/>
        <v>2016.25</v>
      </c>
      <c r="AF97" s="109">
        <f t="shared" si="51"/>
        <v>-8.3333333333333329E-2</v>
      </c>
    </row>
    <row r="98" spans="1:32" x14ac:dyDescent="0.25">
      <c r="A98" s="123" t="s">
        <v>559</v>
      </c>
      <c r="B98" s="109" t="s">
        <v>549</v>
      </c>
      <c r="C98" s="122">
        <v>2012</v>
      </c>
      <c r="D98" s="121">
        <v>7</v>
      </c>
      <c r="E98" s="120">
        <v>0</v>
      </c>
      <c r="F98" s="119"/>
      <c r="G98" s="118" t="s">
        <v>394</v>
      </c>
      <c r="H98" s="110">
        <v>10</v>
      </c>
      <c r="I98" s="117">
        <f t="shared" si="35"/>
        <v>2022</v>
      </c>
      <c r="L98" s="112">
        <v>7280</v>
      </c>
      <c r="M98" s="111">
        <v>7280</v>
      </c>
      <c r="O98" s="111">
        <f t="shared" si="36"/>
        <v>7280</v>
      </c>
      <c r="P98" s="109">
        <f t="shared" si="37"/>
        <v>60.666666666666664</v>
      </c>
      <c r="Q98" s="115">
        <f t="shared" si="38"/>
        <v>728</v>
      </c>
      <c r="R98" s="109">
        <f t="shared" si="39"/>
        <v>0</v>
      </c>
      <c r="S98" s="114">
        <f t="shared" si="40"/>
        <v>728</v>
      </c>
      <c r="T98" s="116">
        <v>1</v>
      </c>
      <c r="U98" s="114">
        <f t="shared" si="41"/>
        <v>728</v>
      </c>
      <c r="V98" s="115">
        <f t="shared" si="42"/>
        <v>2730</v>
      </c>
      <c r="W98" s="114">
        <f t="shared" si="43"/>
        <v>2730</v>
      </c>
      <c r="X98" s="116">
        <v>1</v>
      </c>
      <c r="Y98" s="114">
        <f t="shared" si="44"/>
        <v>2730</v>
      </c>
      <c r="Z98" s="115">
        <f t="shared" si="45"/>
        <v>3458</v>
      </c>
      <c r="AA98" s="114">
        <f t="shared" si="46"/>
        <v>4186</v>
      </c>
      <c r="AB98" s="110">
        <f t="shared" si="47"/>
        <v>2012.5</v>
      </c>
      <c r="AC98" s="109">
        <f t="shared" si="48"/>
        <v>2017.25</v>
      </c>
      <c r="AD98" s="113">
        <f t="shared" si="49"/>
        <v>2022.5</v>
      </c>
      <c r="AE98" s="110">
        <f t="shared" si="50"/>
        <v>2016.25</v>
      </c>
      <c r="AF98" s="109">
        <f t="shared" si="51"/>
        <v>-8.3333333333333329E-2</v>
      </c>
    </row>
    <row r="99" spans="1:32" x14ac:dyDescent="0.25">
      <c r="A99" s="123" t="s">
        <v>558</v>
      </c>
      <c r="B99" s="109" t="s">
        <v>557</v>
      </c>
      <c r="C99" s="122">
        <v>2012</v>
      </c>
      <c r="D99" s="121">
        <v>9</v>
      </c>
      <c r="E99" s="120">
        <v>0</v>
      </c>
      <c r="F99" s="119"/>
      <c r="G99" s="118" t="s">
        <v>394</v>
      </c>
      <c r="H99" s="110">
        <v>10</v>
      </c>
      <c r="I99" s="117">
        <f t="shared" si="35"/>
        <v>2022</v>
      </c>
      <c r="L99" s="112">
        <v>7500</v>
      </c>
      <c r="M99" s="111">
        <v>7500</v>
      </c>
      <c r="O99" s="111">
        <f t="shared" si="36"/>
        <v>7500</v>
      </c>
      <c r="P99" s="109">
        <f t="shared" si="37"/>
        <v>62.5</v>
      </c>
      <c r="Q99" s="115">
        <f t="shared" si="38"/>
        <v>750</v>
      </c>
      <c r="R99" s="109">
        <f t="shared" si="39"/>
        <v>0</v>
      </c>
      <c r="S99" s="114">
        <f t="shared" si="40"/>
        <v>750</v>
      </c>
      <c r="T99" s="116">
        <v>1</v>
      </c>
      <c r="U99" s="114">
        <f t="shared" si="41"/>
        <v>750</v>
      </c>
      <c r="V99" s="115">
        <f t="shared" si="42"/>
        <v>2687.4999999999432</v>
      </c>
      <c r="W99" s="114">
        <f t="shared" si="43"/>
        <v>2687.4999999999432</v>
      </c>
      <c r="X99" s="116">
        <v>1</v>
      </c>
      <c r="Y99" s="114">
        <f t="shared" si="44"/>
        <v>2687.4999999999432</v>
      </c>
      <c r="Z99" s="115">
        <f t="shared" si="45"/>
        <v>3437.4999999999432</v>
      </c>
      <c r="AA99" s="114">
        <f t="shared" si="46"/>
        <v>4437.5000000000564</v>
      </c>
      <c r="AB99" s="110">
        <f t="shared" si="47"/>
        <v>2012.6666666666667</v>
      </c>
      <c r="AC99" s="109">
        <f t="shared" si="48"/>
        <v>2017.25</v>
      </c>
      <c r="AD99" s="113">
        <f t="shared" si="49"/>
        <v>2022.6666666666667</v>
      </c>
      <c r="AE99" s="110">
        <f t="shared" si="50"/>
        <v>2016.25</v>
      </c>
      <c r="AF99" s="109">
        <f t="shared" si="51"/>
        <v>-8.3333333333333329E-2</v>
      </c>
    </row>
    <row r="100" spans="1:32" x14ac:dyDescent="0.25">
      <c r="A100" s="123" t="s">
        <v>556</v>
      </c>
      <c r="B100" s="109" t="s">
        <v>555</v>
      </c>
      <c r="C100" s="122">
        <v>2012</v>
      </c>
      <c r="D100" s="121">
        <v>11</v>
      </c>
      <c r="E100" s="120">
        <v>0</v>
      </c>
      <c r="F100" s="119"/>
      <c r="G100" s="118" t="s">
        <v>394</v>
      </c>
      <c r="H100" s="110">
        <v>10</v>
      </c>
      <c r="I100" s="117">
        <f t="shared" si="35"/>
        <v>2022</v>
      </c>
      <c r="L100" s="112">
        <v>6056</v>
      </c>
      <c r="M100" s="111">
        <v>6056</v>
      </c>
      <c r="O100" s="111">
        <f t="shared" si="36"/>
        <v>6056</v>
      </c>
      <c r="P100" s="109">
        <f t="shared" si="37"/>
        <v>50.466666666666669</v>
      </c>
      <c r="Q100" s="115">
        <f t="shared" si="38"/>
        <v>605.6</v>
      </c>
      <c r="R100" s="109">
        <f t="shared" si="39"/>
        <v>0</v>
      </c>
      <c r="S100" s="114">
        <f t="shared" si="40"/>
        <v>605.6</v>
      </c>
      <c r="T100" s="116">
        <v>1</v>
      </c>
      <c r="U100" s="114">
        <f t="shared" si="41"/>
        <v>605.6</v>
      </c>
      <c r="V100" s="115">
        <f t="shared" si="42"/>
        <v>2069.1333333333791</v>
      </c>
      <c r="W100" s="114">
        <f t="shared" si="43"/>
        <v>2069.1333333333791</v>
      </c>
      <c r="X100" s="116">
        <v>1</v>
      </c>
      <c r="Y100" s="114">
        <f t="shared" si="44"/>
        <v>2069.1333333333791</v>
      </c>
      <c r="Z100" s="115">
        <f t="shared" si="45"/>
        <v>2674.7333333333791</v>
      </c>
      <c r="AA100" s="114">
        <f t="shared" si="46"/>
        <v>3684.0666666666211</v>
      </c>
      <c r="AB100" s="110">
        <f t="shared" si="47"/>
        <v>2012.8333333333333</v>
      </c>
      <c r="AC100" s="109">
        <f t="shared" si="48"/>
        <v>2017.25</v>
      </c>
      <c r="AD100" s="113">
        <f t="shared" si="49"/>
        <v>2022.8333333333333</v>
      </c>
      <c r="AE100" s="110">
        <f t="shared" si="50"/>
        <v>2016.25</v>
      </c>
      <c r="AF100" s="109">
        <f t="shared" si="51"/>
        <v>-8.3333333333333329E-2</v>
      </c>
    </row>
    <row r="101" spans="1:32" x14ac:dyDescent="0.25">
      <c r="A101" s="123" t="s">
        <v>556</v>
      </c>
      <c r="B101" s="109" t="s">
        <v>555</v>
      </c>
      <c r="C101" s="122">
        <v>2012</v>
      </c>
      <c r="D101" s="121">
        <v>11</v>
      </c>
      <c r="E101" s="120">
        <v>0</v>
      </c>
      <c r="F101" s="119"/>
      <c r="G101" s="118" t="s">
        <v>394</v>
      </c>
      <c r="H101" s="110">
        <v>10</v>
      </c>
      <c r="I101" s="117">
        <f t="shared" si="35"/>
        <v>2022</v>
      </c>
      <c r="L101" s="112">
        <v>6056</v>
      </c>
      <c r="M101" s="111">
        <v>6056</v>
      </c>
      <c r="O101" s="111">
        <f t="shared" si="36"/>
        <v>6056</v>
      </c>
      <c r="P101" s="109">
        <f t="shared" si="37"/>
        <v>50.466666666666669</v>
      </c>
      <c r="Q101" s="115">
        <f t="shared" si="38"/>
        <v>605.6</v>
      </c>
      <c r="R101" s="109">
        <f t="shared" si="39"/>
        <v>0</v>
      </c>
      <c r="S101" s="114">
        <f t="shared" si="40"/>
        <v>605.6</v>
      </c>
      <c r="T101" s="116">
        <v>1</v>
      </c>
      <c r="U101" s="114">
        <f t="shared" si="41"/>
        <v>605.6</v>
      </c>
      <c r="V101" s="115">
        <f t="shared" si="42"/>
        <v>2069.1333333333791</v>
      </c>
      <c r="W101" s="114">
        <f t="shared" si="43"/>
        <v>2069.1333333333791</v>
      </c>
      <c r="X101" s="116">
        <v>1</v>
      </c>
      <c r="Y101" s="114">
        <f t="shared" si="44"/>
        <v>2069.1333333333791</v>
      </c>
      <c r="Z101" s="115">
        <f t="shared" si="45"/>
        <v>2674.7333333333791</v>
      </c>
      <c r="AA101" s="114">
        <f t="shared" si="46"/>
        <v>3684.0666666666211</v>
      </c>
      <c r="AB101" s="110">
        <f t="shared" si="47"/>
        <v>2012.8333333333333</v>
      </c>
      <c r="AC101" s="109">
        <f t="shared" si="48"/>
        <v>2017.25</v>
      </c>
      <c r="AD101" s="113">
        <f t="shared" si="49"/>
        <v>2022.8333333333333</v>
      </c>
      <c r="AE101" s="110">
        <f t="shared" si="50"/>
        <v>2016.25</v>
      </c>
      <c r="AF101" s="109">
        <f t="shared" si="51"/>
        <v>-8.3333333333333329E-2</v>
      </c>
    </row>
    <row r="102" spans="1:32" x14ac:dyDescent="0.25">
      <c r="A102" s="123" t="s">
        <v>554</v>
      </c>
      <c r="B102" s="109" t="s">
        <v>531</v>
      </c>
      <c r="C102" s="122">
        <v>2012</v>
      </c>
      <c r="D102" s="121">
        <v>11</v>
      </c>
      <c r="E102" s="120">
        <v>0</v>
      </c>
      <c r="F102" s="119"/>
      <c r="G102" s="118" t="s">
        <v>394</v>
      </c>
      <c r="H102" s="110">
        <v>10</v>
      </c>
      <c r="I102" s="117">
        <f t="shared" si="35"/>
        <v>2022</v>
      </c>
      <c r="L102" s="112">
        <v>6157</v>
      </c>
      <c r="M102" s="111">
        <v>6157</v>
      </c>
      <c r="O102" s="111">
        <f t="shared" si="36"/>
        <v>6157</v>
      </c>
      <c r="P102" s="109">
        <f t="shared" si="37"/>
        <v>51.308333333333337</v>
      </c>
      <c r="Q102" s="115">
        <f t="shared" si="38"/>
        <v>615.70000000000005</v>
      </c>
      <c r="R102" s="109">
        <f t="shared" si="39"/>
        <v>0</v>
      </c>
      <c r="S102" s="114">
        <f t="shared" si="40"/>
        <v>615.70000000000005</v>
      </c>
      <c r="T102" s="116">
        <v>1</v>
      </c>
      <c r="U102" s="114">
        <f t="shared" si="41"/>
        <v>615.70000000000005</v>
      </c>
      <c r="V102" s="115">
        <f t="shared" si="42"/>
        <v>2103.6416666667133</v>
      </c>
      <c r="W102" s="114">
        <f t="shared" si="43"/>
        <v>2103.6416666667133</v>
      </c>
      <c r="X102" s="116">
        <v>1</v>
      </c>
      <c r="Y102" s="114">
        <f t="shared" si="44"/>
        <v>2103.6416666667133</v>
      </c>
      <c r="Z102" s="115">
        <f t="shared" si="45"/>
        <v>2719.3416666667135</v>
      </c>
      <c r="AA102" s="114">
        <f t="shared" si="46"/>
        <v>3745.5083333332868</v>
      </c>
      <c r="AB102" s="110">
        <f t="shared" si="47"/>
        <v>2012.8333333333333</v>
      </c>
      <c r="AC102" s="109">
        <f t="shared" si="48"/>
        <v>2017.25</v>
      </c>
      <c r="AD102" s="113">
        <f t="shared" si="49"/>
        <v>2022.8333333333333</v>
      </c>
      <c r="AE102" s="110">
        <f t="shared" si="50"/>
        <v>2016.25</v>
      </c>
      <c r="AF102" s="109">
        <f t="shared" si="51"/>
        <v>-8.3333333333333329E-2</v>
      </c>
    </row>
    <row r="103" spans="1:32" x14ac:dyDescent="0.25">
      <c r="A103" s="123" t="s">
        <v>553</v>
      </c>
      <c r="B103" s="109" t="s">
        <v>549</v>
      </c>
      <c r="C103" s="122">
        <v>2012</v>
      </c>
      <c r="D103" s="121">
        <v>12</v>
      </c>
      <c r="E103" s="120">
        <v>0</v>
      </c>
      <c r="F103" s="119"/>
      <c r="G103" s="118" t="s">
        <v>394</v>
      </c>
      <c r="H103" s="110">
        <v>10</v>
      </c>
      <c r="I103" s="117">
        <f t="shared" si="35"/>
        <v>2022</v>
      </c>
      <c r="L103" s="112">
        <v>7308</v>
      </c>
      <c r="M103" s="111">
        <v>7308</v>
      </c>
      <c r="O103" s="111">
        <f t="shared" si="36"/>
        <v>7308</v>
      </c>
      <c r="P103" s="109">
        <f t="shared" si="37"/>
        <v>60.9</v>
      </c>
      <c r="Q103" s="115">
        <f t="shared" si="38"/>
        <v>730.8</v>
      </c>
      <c r="R103" s="109">
        <f t="shared" si="39"/>
        <v>0</v>
      </c>
      <c r="S103" s="114">
        <f t="shared" si="40"/>
        <v>730.8</v>
      </c>
      <c r="T103" s="116">
        <v>1</v>
      </c>
      <c r="U103" s="114">
        <f t="shared" si="41"/>
        <v>730.8</v>
      </c>
      <c r="V103" s="115">
        <f t="shared" si="42"/>
        <v>2435.9999999999445</v>
      </c>
      <c r="W103" s="114">
        <f t="shared" si="43"/>
        <v>2435.9999999999445</v>
      </c>
      <c r="X103" s="116">
        <v>1</v>
      </c>
      <c r="Y103" s="114">
        <f t="shared" si="44"/>
        <v>2435.9999999999445</v>
      </c>
      <c r="Z103" s="115">
        <f t="shared" si="45"/>
        <v>3166.7999999999447</v>
      </c>
      <c r="AA103" s="114">
        <f t="shared" si="46"/>
        <v>4506.6000000000549</v>
      </c>
      <c r="AB103" s="110">
        <f t="shared" si="47"/>
        <v>2012.9166666666667</v>
      </c>
      <c r="AC103" s="109">
        <f t="shared" si="48"/>
        <v>2017.25</v>
      </c>
      <c r="AD103" s="113">
        <f t="shared" si="49"/>
        <v>2022.9166666666667</v>
      </c>
      <c r="AE103" s="110">
        <f t="shared" si="50"/>
        <v>2016.25</v>
      </c>
      <c r="AF103" s="109">
        <f t="shared" si="51"/>
        <v>-8.3333333333333329E-2</v>
      </c>
    </row>
    <row r="104" spans="1:32" x14ac:dyDescent="0.25">
      <c r="A104" s="123" t="s">
        <v>552</v>
      </c>
      <c r="B104" s="109" t="s">
        <v>549</v>
      </c>
      <c r="C104" s="122">
        <v>2012</v>
      </c>
      <c r="D104" s="121">
        <v>12</v>
      </c>
      <c r="E104" s="120">
        <v>0</v>
      </c>
      <c r="F104" s="119"/>
      <c r="G104" s="118" t="s">
        <v>394</v>
      </c>
      <c r="H104" s="110">
        <v>10</v>
      </c>
      <c r="I104" s="117">
        <f t="shared" si="35"/>
        <v>2022</v>
      </c>
      <c r="L104" s="112">
        <v>7308</v>
      </c>
      <c r="M104" s="111">
        <v>7308</v>
      </c>
      <c r="O104" s="111">
        <f t="shared" si="36"/>
        <v>7308</v>
      </c>
      <c r="P104" s="109">
        <f t="shared" si="37"/>
        <v>60.9</v>
      </c>
      <c r="Q104" s="115">
        <f t="shared" si="38"/>
        <v>730.8</v>
      </c>
      <c r="R104" s="109">
        <f t="shared" si="39"/>
        <v>0</v>
      </c>
      <c r="S104" s="114">
        <f t="shared" si="40"/>
        <v>730.8</v>
      </c>
      <c r="T104" s="116">
        <v>1</v>
      </c>
      <c r="U104" s="114">
        <f t="shared" si="41"/>
        <v>730.8</v>
      </c>
      <c r="V104" s="115">
        <f t="shared" si="42"/>
        <v>2435.9999999999445</v>
      </c>
      <c r="W104" s="114">
        <f t="shared" si="43"/>
        <v>2435.9999999999445</v>
      </c>
      <c r="X104" s="116">
        <v>1</v>
      </c>
      <c r="Y104" s="114">
        <f t="shared" si="44"/>
        <v>2435.9999999999445</v>
      </c>
      <c r="Z104" s="115">
        <f t="shared" si="45"/>
        <v>3166.7999999999447</v>
      </c>
      <c r="AA104" s="114">
        <f t="shared" si="46"/>
        <v>4506.6000000000549</v>
      </c>
      <c r="AB104" s="110">
        <f t="shared" si="47"/>
        <v>2012.9166666666667</v>
      </c>
      <c r="AC104" s="109">
        <f t="shared" si="48"/>
        <v>2017.25</v>
      </c>
      <c r="AD104" s="113">
        <f t="shared" si="49"/>
        <v>2022.9166666666667</v>
      </c>
      <c r="AE104" s="110">
        <f t="shared" si="50"/>
        <v>2016.25</v>
      </c>
      <c r="AF104" s="109">
        <f t="shared" si="51"/>
        <v>-8.3333333333333329E-2</v>
      </c>
    </row>
    <row r="105" spans="1:32" x14ac:dyDescent="0.25">
      <c r="A105" s="123" t="s">
        <v>551</v>
      </c>
      <c r="B105" s="109" t="s">
        <v>531</v>
      </c>
      <c r="C105" s="122">
        <v>2012</v>
      </c>
      <c r="D105" s="121">
        <v>11</v>
      </c>
      <c r="E105" s="120">
        <v>0</v>
      </c>
      <c r="F105" s="119"/>
      <c r="G105" s="118" t="s">
        <v>394</v>
      </c>
      <c r="H105" s="110">
        <v>10</v>
      </c>
      <c r="I105" s="117">
        <f t="shared" si="35"/>
        <v>2022</v>
      </c>
      <c r="L105" s="112">
        <v>6157</v>
      </c>
      <c r="M105" s="111">
        <v>6157</v>
      </c>
      <c r="O105" s="111">
        <f t="shared" si="36"/>
        <v>6157</v>
      </c>
      <c r="P105" s="109">
        <f t="shared" si="37"/>
        <v>51.308333333333337</v>
      </c>
      <c r="Q105" s="115">
        <f t="shared" si="38"/>
        <v>615.70000000000005</v>
      </c>
      <c r="R105" s="109">
        <f t="shared" si="39"/>
        <v>0</v>
      </c>
      <c r="S105" s="114">
        <f t="shared" si="40"/>
        <v>615.70000000000005</v>
      </c>
      <c r="T105" s="116">
        <v>1</v>
      </c>
      <c r="U105" s="114">
        <f t="shared" si="41"/>
        <v>615.70000000000005</v>
      </c>
      <c r="V105" s="115">
        <f t="shared" si="42"/>
        <v>2103.6416666667133</v>
      </c>
      <c r="W105" s="114">
        <f t="shared" si="43"/>
        <v>2103.6416666667133</v>
      </c>
      <c r="X105" s="116">
        <v>1</v>
      </c>
      <c r="Y105" s="114">
        <f t="shared" si="44"/>
        <v>2103.6416666667133</v>
      </c>
      <c r="Z105" s="115">
        <f t="shared" si="45"/>
        <v>2719.3416666667135</v>
      </c>
      <c r="AA105" s="114">
        <f t="shared" si="46"/>
        <v>3745.5083333332868</v>
      </c>
      <c r="AB105" s="110">
        <f t="shared" si="47"/>
        <v>2012.8333333333333</v>
      </c>
      <c r="AC105" s="109">
        <f t="shared" si="48"/>
        <v>2017.25</v>
      </c>
      <c r="AD105" s="113">
        <f t="shared" si="49"/>
        <v>2022.8333333333333</v>
      </c>
      <c r="AE105" s="110">
        <f t="shared" si="50"/>
        <v>2016.25</v>
      </c>
      <c r="AF105" s="109">
        <f t="shared" si="51"/>
        <v>-8.3333333333333329E-2</v>
      </c>
    </row>
    <row r="106" spans="1:32" x14ac:dyDescent="0.25">
      <c r="A106" s="136" t="s">
        <v>550</v>
      </c>
      <c r="B106" s="109" t="s">
        <v>549</v>
      </c>
      <c r="C106" s="122">
        <v>2013</v>
      </c>
      <c r="D106" s="121">
        <v>2</v>
      </c>
      <c r="E106" s="120">
        <v>0</v>
      </c>
      <c r="F106" s="119"/>
      <c r="G106" s="118" t="s">
        <v>394</v>
      </c>
      <c r="H106" s="110">
        <v>10</v>
      </c>
      <c r="I106" s="117">
        <f t="shared" si="35"/>
        <v>2023</v>
      </c>
      <c r="L106" s="112">
        <v>6157</v>
      </c>
      <c r="M106" s="111">
        <v>7308</v>
      </c>
      <c r="O106" s="111">
        <f t="shared" si="36"/>
        <v>7308</v>
      </c>
      <c r="P106" s="109">
        <f t="shared" si="37"/>
        <v>60.9</v>
      </c>
      <c r="Q106" s="115">
        <f t="shared" si="38"/>
        <v>730.8</v>
      </c>
      <c r="R106" s="109">
        <f t="shared" si="39"/>
        <v>0</v>
      </c>
      <c r="S106" s="114">
        <f t="shared" si="40"/>
        <v>730.8</v>
      </c>
      <c r="T106" s="116">
        <v>1</v>
      </c>
      <c r="U106" s="114">
        <f t="shared" si="41"/>
        <v>730.8</v>
      </c>
      <c r="V106" s="115">
        <f t="shared" si="42"/>
        <v>2314.2000000000553</v>
      </c>
      <c r="W106" s="114">
        <f t="shared" si="43"/>
        <v>2314.2000000000553</v>
      </c>
      <c r="X106" s="116">
        <v>1</v>
      </c>
      <c r="Y106" s="114">
        <f t="shared" si="44"/>
        <v>2314.2000000000553</v>
      </c>
      <c r="Z106" s="115">
        <f t="shared" si="45"/>
        <v>3045.0000000000555</v>
      </c>
      <c r="AA106" s="114">
        <f t="shared" si="46"/>
        <v>4628.3999999999451</v>
      </c>
      <c r="AB106" s="110">
        <f t="shared" si="47"/>
        <v>2013.0833333333333</v>
      </c>
      <c r="AC106" s="109">
        <f t="shared" si="48"/>
        <v>2017.25</v>
      </c>
      <c r="AD106" s="113">
        <f t="shared" si="49"/>
        <v>2023.0833333333333</v>
      </c>
      <c r="AE106" s="110">
        <f t="shared" si="50"/>
        <v>2016.25</v>
      </c>
      <c r="AF106" s="109">
        <f t="shared" si="51"/>
        <v>-8.3333333333333329E-2</v>
      </c>
    </row>
    <row r="107" spans="1:32" x14ac:dyDescent="0.25">
      <c r="A107" s="123" t="s">
        <v>548</v>
      </c>
      <c r="B107" s="109" t="s">
        <v>547</v>
      </c>
      <c r="C107" s="117">
        <v>2013</v>
      </c>
      <c r="D107" s="121">
        <v>2</v>
      </c>
      <c r="E107" s="120">
        <v>0</v>
      </c>
      <c r="F107" s="119"/>
      <c r="G107" s="118" t="s">
        <v>394</v>
      </c>
      <c r="H107" s="110">
        <v>10</v>
      </c>
      <c r="I107" s="117">
        <f t="shared" si="35"/>
        <v>2023</v>
      </c>
      <c r="L107" s="138">
        <f>6882+452.2+638.19</f>
        <v>7972.3899999999994</v>
      </c>
      <c r="M107" s="137">
        <v>15929</v>
      </c>
      <c r="O107" s="111">
        <f t="shared" si="36"/>
        <v>15929</v>
      </c>
      <c r="P107" s="109">
        <f t="shared" si="37"/>
        <v>132.74166666666667</v>
      </c>
      <c r="Q107" s="115">
        <f t="shared" si="38"/>
        <v>1592.9</v>
      </c>
      <c r="R107" s="109">
        <f t="shared" si="39"/>
        <v>0</v>
      </c>
      <c r="S107" s="114">
        <f t="shared" si="40"/>
        <v>1592.9</v>
      </c>
      <c r="T107" s="116">
        <v>1</v>
      </c>
      <c r="U107" s="114">
        <f t="shared" si="41"/>
        <v>1592.9</v>
      </c>
      <c r="V107" s="115">
        <f t="shared" si="42"/>
        <v>5044.1833333334544</v>
      </c>
      <c r="W107" s="114">
        <f t="shared" si="43"/>
        <v>5044.1833333334544</v>
      </c>
      <c r="X107" s="116">
        <v>1</v>
      </c>
      <c r="Y107" s="114">
        <f t="shared" si="44"/>
        <v>5044.1833333334544</v>
      </c>
      <c r="Z107" s="115">
        <f t="shared" si="45"/>
        <v>6637.083333333454</v>
      </c>
      <c r="AA107" s="114">
        <f t="shared" si="46"/>
        <v>10088.366666666545</v>
      </c>
      <c r="AB107" s="113">
        <f t="shared" si="47"/>
        <v>2013.0833333333333</v>
      </c>
      <c r="AC107" s="109">
        <f t="shared" si="48"/>
        <v>2017.25</v>
      </c>
      <c r="AD107" s="113">
        <f t="shared" si="49"/>
        <v>2023.0833333333333</v>
      </c>
      <c r="AE107" s="110">
        <f t="shared" si="50"/>
        <v>2016.25</v>
      </c>
      <c r="AF107" s="109">
        <f t="shared" si="51"/>
        <v>-8.3333333333333329E-2</v>
      </c>
    </row>
    <row r="108" spans="1:32" x14ac:dyDescent="0.25">
      <c r="A108" s="123" t="s">
        <v>546</v>
      </c>
      <c r="B108" s="109" t="s">
        <v>545</v>
      </c>
      <c r="C108" s="117">
        <v>2013</v>
      </c>
      <c r="D108" s="121">
        <v>2</v>
      </c>
      <c r="E108" s="120">
        <v>0</v>
      </c>
      <c r="F108" s="119"/>
      <c r="G108" s="118" t="s">
        <v>394</v>
      </c>
      <c r="H108" s="110">
        <v>10</v>
      </c>
      <c r="I108" s="117">
        <f t="shared" si="35"/>
        <v>2023</v>
      </c>
      <c r="L108" s="138">
        <f>6882+452.2+638.19</f>
        <v>7972.3899999999994</v>
      </c>
      <c r="M108" s="137">
        <v>5793</v>
      </c>
      <c r="O108" s="111">
        <f t="shared" si="36"/>
        <v>5793</v>
      </c>
      <c r="P108" s="109">
        <f t="shared" si="37"/>
        <v>48.274999999999999</v>
      </c>
      <c r="Q108" s="115">
        <f t="shared" si="38"/>
        <v>579.29999999999995</v>
      </c>
      <c r="R108" s="109">
        <f t="shared" si="39"/>
        <v>0</v>
      </c>
      <c r="S108" s="114">
        <f t="shared" si="40"/>
        <v>579.29999999999995</v>
      </c>
      <c r="T108" s="116">
        <v>1</v>
      </c>
      <c r="U108" s="114">
        <f t="shared" si="41"/>
        <v>579.29999999999995</v>
      </c>
      <c r="V108" s="115">
        <f t="shared" si="42"/>
        <v>1834.4500000000439</v>
      </c>
      <c r="W108" s="114">
        <f t="shared" si="43"/>
        <v>1834.4500000000439</v>
      </c>
      <c r="X108" s="116">
        <v>1</v>
      </c>
      <c r="Y108" s="114">
        <f t="shared" si="44"/>
        <v>1834.4500000000439</v>
      </c>
      <c r="Z108" s="115">
        <f t="shared" si="45"/>
        <v>2413.7500000000437</v>
      </c>
      <c r="AA108" s="114">
        <f t="shared" si="46"/>
        <v>3668.899999999956</v>
      </c>
      <c r="AB108" s="113">
        <f t="shared" si="47"/>
        <v>2013.0833333333333</v>
      </c>
      <c r="AC108" s="109">
        <f t="shared" si="48"/>
        <v>2017.25</v>
      </c>
      <c r="AD108" s="113">
        <f t="shared" si="49"/>
        <v>2023.0833333333333</v>
      </c>
      <c r="AE108" s="110">
        <f t="shared" si="50"/>
        <v>2016.25</v>
      </c>
      <c r="AF108" s="109">
        <f t="shared" si="51"/>
        <v>-8.3333333333333329E-2</v>
      </c>
    </row>
    <row r="109" spans="1:32" x14ac:dyDescent="0.25">
      <c r="A109" s="123" t="s">
        <v>544</v>
      </c>
      <c r="B109" s="109" t="s">
        <v>543</v>
      </c>
      <c r="C109" s="117">
        <v>2013</v>
      </c>
      <c r="D109" s="121">
        <v>2</v>
      </c>
      <c r="E109" s="120">
        <v>0</v>
      </c>
      <c r="F109" s="119"/>
      <c r="G109" s="118" t="s">
        <v>394</v>
      </c>
      <c r="H109" s="110">
        <v>10</v>
      </c>
      <c r="I109" s="117">
        <f t="shared" ref="I109:I140" si="52">C109+H109</f>
        <v>2023</v>
      </c>
      <c r="L109" s="138">
        <f>6882+452.2+638.19</f>
        <v>7972.3899999999994</v>
      </c>
      <c r="M109" s="137">
        <v>7461</v>
      </c>
      <c r="O109" s="111">
        <f t="shared" ref="O109:O130" si="53">M109-M109*E109</f>
        <v>7461</v>
      </c>
      <c r="P109" s="109">
        <f t="shared" ref="P109:P140" si="54">O109/H109/12</f>
        <v>62.175000000000004</v>
      </c>
      <c r="Q109" s="115">
        <f t="shared" ref="Q109:Q140" si="55">IF(N109&gt;0,0,IF(OR(AB109&gt;AC109,AD109&lt;AE109),0,IF(AND(AD109&gt;=AE109,AD109&lt;=AC109),P109*((AD109-AE109)*12),IF(AND(AE109&lt;=AB109,AC109&gt;=AB109),((AC109-AB109)*12)*P109,IF(AD109&gt;AC109,12*P109,0)))))</f>
        <v>746.1</v>
      </c>
      <c r="R109" s="109">
        <f t="shared" ref="R109:R140" si="56">IF(N109=0,0,IF(AND(AF109&gt;=AE109,AF109&lt;=AD109),((AF109-AE109)*12)*P109,0))</f>
        <v>0</v>
      </c>
      <c r="S109" s="114">
        <f t="shared" ref="S109:S140" si="57">IF(R109&gt;0,R109,Q109)</f>
        <v>746.1</v>
      </c>
      <c r="T109" s="116">
        <v>1</v>
      </c>
      <c r="U109" s="114">
        <f t="shared" ref="U109:U140" si="58">T109*S109</f>
        <v>746.1</v>
      </c>
      <c r="V109" s="115">
        <f t="shared" ref="V109:V140" si="59">IF(AB109&gt;AC109,0,IF(AD109&lt;AE109,O109,IF(AND(AD109&gt;=AE109,AD109&lt;=AC109),(O109-S109),IF(AND(AE109&lt;=AB109,AC109&gt;=AB109),0,IF(AD109&gt;AC109,((AE109-AB109)*12)*P109,0)))))</f>
        <v>2362.6500000000569</v>
      </c>
      <c r="W109" s="114">
        <f t="shared" ref="W109:W140" si="60">V109*T109</f>
        <v>2362.6500000000569</v>
      </c>
      <c r="X109" s="116">
        <v>1</v>
      </c>
      <c r="Y109" s="114">
        <f t="shared" ref="Y109:Y140" si="61">W109*X109</f>
        <v>2362.6500000000569</v>
      </c>
      <c r="Z109" s="115">
        <f t="shared" ref="Z109:Z140" si="62">IF(N109&gt;0,0,Y109+U109*X109)*X109</f>
        <v>3108.7500000000568</v>
      </c>
      <c r="AA109" s="114">
        <f t="shared" ref="AA109:AA140" si="63">IF(N109&gt;0,(M109-Y109)/2,IF(AB109&gt;=AE109,(((M109*T109)*X109)-Z109)/2,((((M109*T109)*X109)-Y109)+(((M109*T109)*X109)-Z109))/2))</f>
        <v>4725.2999999999429</v>
      </c>
      <c r="AB109" s="113">
        <f t="shared" ref="AB109:AB140" si="64">$C109+(($D109-1)/12)</f>
        <v>2013.0833333333333</v>
      </c>
      <c r="AC109" s="109">
        <f t="shared" ref="AC109:AC140" si="65">($O$5+1)-($O$2/12)</f>
        <v>2017.25</v>
      </c>
      <c r="AD109" s="113">
        <f t="shared" ref="AD109:AD140" si="66">$I109+(($D109-1)/12)</f>
        <v>2023.0833333333333</v>
      </c>
      <c r="AE109" s="110">
        <f t="shared" ref="AE109:AE140" si="67">$O$4+($O$3/12)</f>
        <v>2016.25</v>
      </c>
      <c r="AF109" s="109">
        <f t="shared" ref="AF109:AF140" si="68">$J109+(($K109-1)/12)</f>
        <v>-8.3333333333333329E-2</v>
      </c>
    </row>
    <row r="110" spans="1:32" x14ac:dyDescent="0.25">
      <c r="A110" s="123" t="s">
        <v>542</v>
      </c>
      <c r="B110" s="109" t="s">
        <v>539</v>
      </c>
      <c r="C110" s="122">
        <v>2013</v>
      </c>
      <c r="D110" s="121">
        <v>2</v>
      </c>
      <c r="E110" s="120">
        <v>0</v>
      </c>
      <c r="F110" s="119"/>
      <c r="G110" s="118" t="s">
        <v>394</v>
      </c>
      <c r="H110" s="110">
        <v>10</v>
      </c>
      <c r="I110" s="117">
        <f t="shared" si="52"/>
        <v>2023</v>
      </c>
      <c r="L110" s="112">
        <v>7500</v>
      </c>
      <c r="M110" s="111">
        <v>5805</v>
      </c>
      <c r="O110" s="111">
        <f t="shared" si="53"/>
        <v>5805</v>
      </c>
      <c r="P110" s="109">
        <f t="shared" si="54"/>
        <v>48.375</v>
      </c>
      <c r="Q110" s="115">
        <f t="shared" si="55"/>
        <v>580.5</v>
      </c>
      <c r="R110" s="109">
        <f t="shared" si="56"/>
        <v>0</v>
      </c>
      <c r="S110" s="114">
        <f t="shared" si="57"/>
        <v>580.5</v>
      </c>
      <c r="T110" s="116">
        <v>1</v>
      </c>
      <c r="U110" s="114">
        <f t="shared" si="58"/>
        <v>580.5</v>
      </c>
      <c r="V110" s="115">
        <f t="shared" si="59"/>
        <v>1838.2500000000441</v>
      </c>
      <c r="W110" s="114">
        <f t="shared" si="60"/>
        <v>1838.2500000000441</v>
      </c>
      <c r="X110" s="116">
        <v>1</v>
      </c>
      <c r="Y110" s="114">
        <f t="shared" si="61"/>
        <v>1838.2500000000441</v>
      </c>
      <c r="Z110" s="115">
        <f t="shared" si="62"/>
        <v>2418.7500000000441</v>
      </c>
      <c r="AA110" s="114">
        <f t="shared" si="63"/>
        <v>3676.4999999999559</v>
      </c>
      <c r="AB110" s="110">
        <f t="shared" si="64"/>
        <v>2013.0833333333333</v>
      </c>
      <c r="AC110" s="109">
        <f t="shared" si="65"/>
        <v>2017.25</v>
      </c>
      <c r="AD110" s="113">
        <f t="shared" si="66"/>
        <v>2023.0833333333333</v>
      </c>
      <c r="AE110" s="110">
        <f t="shared" si="67"/>
        <v>2016.25</v>
      </c>
      <c r="AF110" s="109">
        <f t="shared" si="68"/>
        <v>-8.3333333333333329E-2</v>
      </c>
    </row>
    <row r="111" spans="1:32" x14ac:dyDescent="0.25">
      <c r="A111" s="123" t="s">
        <v>541</v>
      </c>
      <c r="B111" s="109" t="s">
        <v>539</v>
      </c>
      <c r="C111" s="122">
        <v>2013</v>
      </c>
      <c r="D111" s="121">
        <v>2</v>
      </c>
      <c r="E111" s="120">
        <v>0</v>
      </c>
      <c r="F111" s="119"/>
      <c r="G111" s="118" t="s">
        <v>394</v>
      </c>
      <c r="H111" s="110">
        <v>10</v>
      </c>
      <c r="I111" s="117">
        <f t="shared" si="52"/>
        <v>2023</v>
      </c>
      <c r="L111" s="112">
        <v>7500</v>
      </c>
      <c r="M111" s="111">
        <v>5805</v>
      </c>
      <c r="O111" s="111">
        <f t="shared" si="53"/>
        <v>5805</v>
      </c>
      <c r="P111" s="109">
        <f t="shared" si="54"/>
        <v>48.375</v>
      </c>
      <c r="Q111" s="115">
        <f t="shared" si="55"/>
        <v>580.5</v>
      </c>
      <c r="R111" s="109">
        <f t="shared" si="56"/>
        <v>0</v>
      </c>
      <c r="S111" s="114">
        <f t="shared" si="57"/>
        <v>580.5</v>
      </c>
      <c r="T111" s="116">
        <v>1</v>
      </c>
      <c r="U111" s="114">
        <f t="shared" si="58"/>
        <v>580.5</v>
      </c>
      <c r="V111" s="115">
        <f t="shared" si="59"/>
        <v>1838.2500000000441</v>
      </c>
      <c r="W111" s="114">
        <f t="shared" si="60"/>
        <v>1838.2500000000441</v>
      </c>
      <c r="X111" s="116">
        <v>1</v>
      </c>
      <c r="Y111" s="114">
        <f t="shared" si="61"/>
        <v>1838.2500000000441</v>
      </c>
      <c r="Z111" s="115">
        <f t="shared" si="62"/>
        <v>2418.7500000000441</v>
      </c>
      <c r="AA111" s="114">
        <f t="shared" si="63"/>
        <v>3676.4999999999559</v>
      </c>
      <c r="AB111" s="110">
        <f t="shared" si="64"/>
        <v>2013.0833333333333</v>
      </c>
      <c r="AC111" s="109">
        <f t="shared" si="65"/>
        <v>2017.25</v>
      </c>
      <c r="AD111" s="113">
        <f t="shared" si="66"/>
        <v>2023.0833333333333</v>
      </c>
      <c r="AE111" s="110">
        <f t="shared" si="67"/>
        <v>2016.25</v>
      </c>
      <c r="AF111" s="109">
        <f t="shared" si="68"/>
        <v>-8.3333333333333329E-2</v>
      </c>
    </row>
    <row r="112" spans="1:32" x14ac:dyDescent="0.25">
      <c r="A112" s="123" t="s">
        <v>540</v>
      </c>
      <c r="B112" s="109" t="s">
        <v>539</v>
      </c>
      <c r="C112" s="122">
        <v>2013</v>
      </c>
      <c r="D112" s="121">
        <v>2</v>
      </c>
      <c r="E112" s="120">
        <v>0</v>
      </c>
      <c r="F112" s="119"/>
      <c r="G112" s="118" t="s">
        <v>394</v>
      </c>
      <c r="H112" s="110">
        <v>10</v>
      </c>
      <c r="I112" s="117">
        <f t="shared" si="52"/>
        <v>2023</v>
      </c>
      <c r="L112" s="112">
        <v>7500</v>
      </c>
      <c r="M112" s="111">
        <v>5805</v>
      </c>
      <c r="O112" s="111">
        <f t="shared" si="53"/>
        <v>5805</v>
      </c>
      <c r="P112" s="109">
        <f t="shared" si="54"/>
        <v>48.375</v>
      </c>
      <c r="Q112" s="115">
        <f t="shared" si="55"/>
        <v>580.5</v>
      </c>
      <c r="R112" s="109">
        <f t="shared" si="56"/>
        <v>0</v>
      </c>
      <c r="S112" s="114">
        <f t="shared" si="57"/>
        <v>580.5</v>
      </c>
      <c r="T112" s="116">
        <v>1</v>
      </c>
      <c r="U112" s="114">
        <f t="shared" si="58"/>
        <v>580.5</v>
      </c>
      <c r="V112" s="115">
        <f t="shared" si="59"/>
        <v>1838.2500000000441</v>
      </c>
      <c r="W112" s="114">
        <f t="shared" si="60"/>
        <v>1838.2500000000441</v>
      </c>
      <c r="X112" s="116">
        <v>1</v>
      </c>
      <c r="Y112" s="114">
        <f t="shared" si="61"/>
        <v>1838.2500000000441</v>
      </c>
      <c r="Z112" s="115">
        <f t="shared" si="62"/>
        <v>2418.7500000000441</v>
      </c>
      <c r="AA112" s="114">
        <f t="shared" si="63"/>
        <v>3676.4999999999559</v>
      </c>
      <c r="AB112" s="110">
        <f t="shared" si="64"/>
        <v>2013.0833333333333</v>
      </c>
      <c r="AC112" s="109">
        <f t="shared" si="65"/>
        <v>2017.25</v>
      </c>
      <c r="AD112" s="113">
        <f t="shared" si="66"/>
        <v>2023.0833333333333</v>
      </c>
      <c r="AE112" s="110">
        <f t="shared" si="67"/>
        <v>2016.25</v>
      </c>
      <c r="AF112" s="109">
        <f t="shared" si="68"/>
        <v>-8.3333333333333329E-2</v>
      </c>
    </row>
    <row r="113" spans="1:32" x14ac:dyDescent="0.25">
      <c r="A113" s="123" t="s">
        <v>538</v>
      </c>
      <c r="B113" s="109" t="s">
        <v>537</v>
      </c>
      <c r="C113" s="122">
        <v>2013</v>
      </c>
      <c r="D113" s="121">
        <v>2</v>
      </c>
      <c r="E113" s="120">
        <v>0</v>
      </c>
      <c r="F113" s="119"/>
      <c r="G113" s="118" t="s">
        <v>394</v>
      </c>
      <c r="H113" s="110">
        <v>10</v>
      </c>
      <c r="I113" s="117">
        <f t="shared" si="52"/>
        <v>2023</v>
      </c>
      <c r="L113" s="112">
        <v>7500</v>
      </c>
      <c r="M113" s="111">
        <v>2940</v>
      </c>
      <c r="O113" s="111">
        <f t="shared" si="53"/>
        <v>2940</v>
      </c>
      <c r="P113" s="109">
        <f t="shared" si="54"/>
        <v>24.5</v>
      </c>
      <c r="Q113" s="115">
        <f t="shared" si="55"/>
        <v>294</v>
      </c>
      <c r="R113" s="109">
        <f t="shared" si="56"/>
        <v>0</v>
      </c>
      <c r="S113" s="114">
        <f t="shared" si="57"/>
        <v>294</v>
      </c>
      <c r="T113" s="116">
        <v>1</v>
      </c>
      <c r="U113" s="114">
        <f t="shared" si="58"/>
        <v>294</v>
      </c>
      <c r="V113" s="115">
        <f t="shared" si="59"/>
        <v>931.00000000002228</v>
      </c>
      <c r="W113" s="114">
        <f t="shared" si="60"/>
        <v>931.00000000002228</v>
      </c>
      <c r="X113" s="116">
        <v>1</v>
      </c>
      <c r="Y113" s="114">
        <f t="shared" si="61"/>
        <v>931.00000000002228</v>
      </c>
      <c r="Z113" s="115">
        <f t="shared" si="62"/>
        <v>1225.0000000000223</v>
      </c>
      <c r="AA113" s="114">
        <f t="shared" si="63"/>
        <v>1861.9999999999777</v>
      </c>
      <c r="AB113" s="110">
        <f t="shared" si="64"/>
        <v>2013.0833333333333</v>
      </c>
      <c r="AC113" s="109">
        <f t="shared" si="65"/>
        <v>2017.25</v>
      </c>
      <c r="AD113" s="113">
        <f t="shared" si="66"/>
        <v>2023.0833333333333</v>
      </c>
      <c r="AE113" s="110">
        <f t="shared" si="67"/>
        <v>2016.25</v>
      </c>
      <c r="AF113" s="109">
        <f t="shared" si="68"/>
        <v>-8.3333333333333329E-2</v>
      </c>
    </row>
    <row r="114" spans="1:32" x14ac:dyDescent="0.25">
      <c r="A114" s="123" t="s">
        <v>536</v>
      </c>
      <c r="B114" s="109" t="s">
        <v>535</v>
      </c>
      <c r="C114" s="122">
        <v>2013</v>
      </c>
      <c r="D114" s="121">
        <v>2</v>
      </c>
      <c r="E114" s="120">
        <v>0</v>
      </c>
      <c r="F114" s="119"/>
      <c r="G114" s="118" t="s">
        <v>394</v>
      </c>
      <c r="H114" s="110">
        <v>10</v>
      </c>
      <c r="I114" s="117">
        <f t="shared" si="52"/>
        <v>2023</v>
      </c>
      <c r="L114" s="112">
        <v>7500</v>
      </c>
      <c r="M114" s="111">
        <v>3000</v>
      </c>
      <c r="O114" s="111">
        <f t="shared" si="53"/>
        <v>3000</v>
      </c>
      <c r="P114" s="109">
        <f t="shared" si="54"/>
        <v>25</v>
      </c>
      <c r="Q114" s="115">
        <f t="shared" si="55"/>
        <v>300</v>
      </c>
      <c r="R114" s="109">
        <f t="shared" si="56"/>
        <v>0</v>
      </c>
      <c r="S114" s="114">
        <f t="shared" si="57"/>
        <v>300</v>
      </c>
      <c r="T114" s="116">
        <v>1</v>
      </c>
      <c r="U114" s="114">
        <f t="shared" si="58"/>
        <v>300</v>
      </c>
      <c r="V114" s="115">
        <f t="shared" si="59"/>
        <v>950.00000000002274</v>
      </c>
      <c r="W114" s="114">
        <f t="shared" si="60"/>
        <v>950.00000000002274</v>
      </c>
      <c r="X114" s="116">
        <v>1</v>
      </c>
      <c r="Y114" s="114">
        <f t="shared" si="61"/>
        <v>950.00000000002274</v>
      </c>
      <c r="Z114" s="115">
        <f t="shared" si="62"/>
        <v>1250.0000000000227</v>
      </c>
      <c r="AA114" s="114">
        <f t="shared" si="63"/>
        <v>1899.9999999999773</v>
      </c>
      <c r="AB114" s="110">
        <f t="shared" si="64"/>
        <v>2013.0833333333333</v>
      </c>
      <c r="AC114" s="109">
        <f t="shared" si="65"/>
        <v>2017.25</v>
      </c>
      <c r="AD114" s="113">
        <f t="shared" si="66"/>
        <v>2023.0833333333333</v>
      </c>
      <c r="AE114" s="110">
        <f t="shared" si="67"/>
        <v>2016.25</v>
      </c>
      <c r="AF114" s="109">
        <f t="shared" si="68"/>
        <v>-8.3333333333333329E-2</v>
      </c>
    </row>
    <row r="115" spans="1:32" x14ac:dyDescent="0.25">
      <c r="A115" s="136" t="s">
        <v>534</v>
      </c>
      <c r="B115" s="109" t="s">
        <v>533</v>
      </c>
      <c r="C115" s="122">
        <v>2013</v>
      </c>
      <c r="D115" s="121">
        <v>2</v>
      </c>
      <c r="E115" s="120">
        <v>0</v>
      </c>
      <c r="F115" s="119"/>
      <c r="G115" s="118" t="s">
        <v>394</v>
      </c>
      <c r="H115" s="110">
        <v>10</v>
      </c>
      <c r="I115" s="117">
        <f t="shared" si="52"/>
        <v>2023</v>
      </c>
      <c r="L115" s="112">
        <v>6157</v>
      </c>
      <c r="M115" s="111">
        <v>5187</v>
      </c>
      <c r="O115" s="111">
        <f t="shared" si="53"/>
        <v>5187</v>
      </c>
      <c r="P115" s="109">
        <f t="shared" si="54"/>
        <v>43.225000000000001</v>
      </c>
      <c r="Q115" s="115">
        <f t="shared" si="55"/>
        <v>518.70000000000005</v>
      </c>
      <c r="R115" s="109">
        <f t="shared" si="56"/>
        <v>0</v>
      </c>
      <c r="S115" s="114">
        <f t="shared" si="57"/>
        <v>518.70000000000005</v>
      </c>
      <c r="T115" s="116">
        <v>1</v>
      </c>
      <c r="U115" s="114">
        <f t="shared" si="58"/>
        <v>518.70000000000005</v>
      </c>
      <c r="V115" s="115">
        <f t="shared" si="59"/>
        <v>1642.5500000000393</v>
      </c>
      <c r="W115" s="114">
        <f t="shared" si="60"/>
        <v>1642.5500000000393</v>
      </c>
      <c r="X115" s="116">
        <v>1</v>
      </c>
      <c r="Y115" s="114">
        <f t="shared" si="61"/>
        <v>1642.5500000000393</v>
      </c>
      <c r="Z115" s="115">
        <f t="shared" si="62"/>
        <v>2161.2500000000391</v>
      </c>
      <c r="AA115" s="114">
        <f t="shared" si="63"/>
        <v>3285.0999999999608</v>
      </c>
      <c r="AB115" s="110">
        <f t="shared" si="64"/>
        <v>2013.0833333333333</v>
      </c>
      <c r="AC115" s="109">
        <f t="shared" si="65"/>
        <v>2017.25</v>
      </c>
      <c r="AD115" s="113">
        <f t="shared" si="66"/>
        <v>2023.0833333333333</v>
      </c>
      <c r="AE115" s="110">
        <f t="shared" si="67"/>
        <v>2016.25</v>
      </c>
      <c r="AF115" s="109">
        <f t="shared" si="68"/>
        <v>-8.3333333333333329E-2</v>
      </c>
    </row>
    <row r="116" spans="1:32" x14ac:dyDescent="0.25">
      <c r="A116" s="136" t="s">
        <v>532</v>
      </c>
      <c r="B116" s="109" t="s">
        <v>531</v>
      </c>
      <c r="C116" s="122">
        <v>2013</v>
      </c>
      <c r="D116" s="121">
        <v>4</v>
      </c>
      <c r="E116" s="120">
        <v>0</v>
      </c>
      <c r="F116" s="119"/>
      <c r="G116" s="118" t="s">
        <v>394</v>
      </c>
      <c r="H116" s="110">
        <v>10</v>
      </c>
      <c r="I116" s="117">
        <f t="shared" si="52"/>
        <v>2023</v>
      </c>
      <c r="L116" s="112">
        <v>6157</v>
      </c>
      <c r="M116" s="111">
        <v>6420</v>
      </c>
      <c r="O116" s="111">
        <f t="shared" si="53"/>
        <v>6420</v>
      </c>
      <c r="P116" s="109">
        <f t="shared" si="54"/>
        <v>53.5</v>
      </c>
      <c r="Q116" s="115">
        <f t="shared" si="55"/>
        <v>642</v>
      </c>
      <c r="R116" s="109">
        <f t="shared" si="56"/>
        <v>0</v>
      </c>
      <c r="S116" s="114">
        <f t="shared" si="57"/>
        <v>642</v>
      </c>
      <c r="T116" s="116">
        <v>1</v>
      </c>
      <c r="U116" s="114">
        <f t="shared" si="58"/>
        <v>642</v>
      </c>
      <c r="V116" s="115">
        <f t="shared" si="59"/>
        <v>1926</v>
      </c>
      <c r="W116" s="114">
        <f t="shared" si="60"/>
        <v>1926</v>
      </c>
      <c r="X116" s="116">
        <v>1</v>
      </c>
      <c r="Y116" s="114">
        <f t="shared" si="61"/>
        <v>1926</v>
      </c>
      <c r="Z116" s="115">
        <f t="shared" si="62"/>
        <v>2568</v>
      </c>
      <c r="AA116" s="114">
        <f t="shared" si="63"/>
        <v>4173</v>
      </c>
      <c r="AB116" s="110">
        <f t="shared" si="64"/>
        <v>2013.25</v>
      </c>
      <c r="AC116" s="109">
        <f t="shared" si="65"/>
        <v>2017.25</v>
      </c>
      <c r="AD116" s="113">
        <f t="shared" si="66"/>
        <v>2023.25</v>
      </c>
      <c r="AE116" s="110">
        <f t="shared" si="67"/>
        <v>2016.25</v>
      </c>
      <c r="AF116" s="109">
        <f t="shared" si="68"/>
        <v>-8.3333333333333329E-2</v>
      </c>
    </row>
    <row r="117" spans="1:32" x14ac:dyDescent="0.25">
      <c r="A117" s="136" t="s">
        <v>530</v>
      </c>
      <c r="B117" s="109" t="s">
        <v>508</v>
      </c>
      <c r="C117" s="122">
        <v>2013</v>
      </c>
      <c r="D117" s="121">
        <v>4</v>
      </c>
      <c r="E117" s="120">
        <v>0</v>
      </c>
      <c r="F117" s="119"/>
      <c r="G117" s="118" t="s">
        <v>394</v>
      </c>
      <c r="H117" s="110">
        <v>10</v>
      </c>
      <c r="I117" s="117">
        <f t="shared" si="52"/>
        <v>2023</v>
      </c>
      <c r="L117" s="112">
        <v>6157</v>
      </c>
      <c r="M117" s="111">
        <v>5975</v>
      </c>
      <c r="O117" s="111">
        <f t="shared" si="53"/>
        <v>5975</v>
      </c>
      <c r="P117" s="109">
        <f t="shared" si="54"/>
        <v>49.791666666666664</v>
      </c>
      <c r="Q117" s="115">
        <f t="shared" si="55"/>
        <v>597.5</v>
      </c>
      <c r="R117" s="109">
        <f t="shared" si="56"/>
        <v>0</v>
      </c>
      <c r="S117" s="114">
        <f t="shared" si="57"/>
        <v>597.5</v>
      </c>
      <c r="T117" s="116">
        <v>1</v>
      </c>
      <c r="U117" s="114">
        <f t="shared" si="58"/>
        <v>597.5</v>
      </c>
      <c r="V117" s="115">
        <f t="shared" si="59"/>
        <v>1792.5</v>
      </c>
      <c r="W117" s="114">
        <f t="shared" si="60"/>
        <v>1792.5</v>
      </c>
      <c r="X117" s="116">
        <v>1</v>
      </c>
      <c r="Y117" s="114">
        <f t="shared" si="61"/>
        <v>1792.5</v>
      </c>
      <c r="Z117" s="115">
        <f t="shared" si="62"/>
        <v>2390</v>
      </c>
      <c r="AA117" s="114">
        <f t="shared" si="63"/>
        <v>3883.75</v>
      </c>
      <c r="AB117" s="110">
        <f t="shared" si="64"/>
        <v>2013.25</v>
      </c>
      <c r="AC117" s="109">
        <f t="shared" si="65"/>
        <v>2017.25</v>
      </c>
      <c r="AD117" s="113">
        <f t="shared" si="66"/>
        <v>2023.25</v>
      </c>
      <c r="AE117" s="110">
        <f t="shared" si="67"/>
        <v>2016.25</v>
      </c>
      <c r="AF117" s="109">
        <f t="shared" si="68"/>
        <v>-8.3333333333333329E-2</v>
      </c>
    </row>
    <row r="118" spans="1:32" x14ac:dyDescent="0.25">
      <c r="A118" s="136" t="s">
        <v>530</v>
      </c>
      <c r="B118" s="109" t="s">
        <v>506</v>
      </c>
      <c r="C118" s="122">
        <v>2013</v>
      </c>
      <c r="D118" s="121">
        <v>5</v>
      </c>
      <c r="E118" s="120">
        <v>0</v>
      </c>
      <c r="F118" s="119"/>
      <c r="G118" s="118" t="s">
        <v>394</v>
      </c>
      <c r="H118" s="110">
        <v>10</v>
      </c>
      <c r="I118" s="117">
        <f t="shared" si="52"/>
        <v>2023</v>
      </c>
      <c r="L118" s="112">
        <v>6157</v>
      </c>
      <c r="M118" s="111">
        <v>5452</v>
      </c>
      <c r="O118" s="111">
        <f t="shared" si="53"/>
        <v>5452</v>
      </c>
      <c r="P118" s="109">
        <f t="shared" si="54"/>
        <v>45.433333333333337</v>
      </c>
      <c r="Q118" s="115">
        <f t="shared" si="55"/>
        <v>545.20000000000005</v>
      </c>
      <c r="R118" s="109">
        <f t="shared" si="56"/>
        <v>0</v>
      </c>
      <c r="S118" s="114">
        <f t="shared" si="57"/>
        <v>545.20000000000005</v>
      </c>
      <c r="T118" s="116">
        <v>1</v>
      </c>
      <c r="U118" s="114">
        <f t="shared" si="58"/>
        <v>545.20000000000005</v>
      </c>
      <c r="V118" s="115">
        <f t="shared" si="59"/>
        <v>1590.1666666667081</v>
      </c>
      <c r="W118" s="114">
        <f t="shared" si="60"/>
        <v>1590.1666666667081</v>
      </c>
      <c r="X118" s="116">
        <v>1</v>
      </c>
      <c r="Y118" s="114">
        <f t="shared" si="61"/>
        <v>1590.1666666667081</v>
      </c>
      <c r="Z118" s="115">
        <f t="shared" si="62"/>
        <v>2135.3666666667082</v>
      </c>
      <c r="AA118" s="114">
        <f t="shared" si="63"/>
        <v>3589.2333333332917</v>
      </c>
      <c r="AB118" s="110">
        <f t="shared" si="64"/>
        <v>2013.3333333333333</v>
      </c>
      <c r="AC118" s="109">
        <f t="shared" si="65"/>
        <v>2017.25</v>
      </c>
      <c r="AD118" s="113">
        <f t="shared" si="66"/>
        <v>2023.3333333333333</v>
      </c>
      <c r="AE118" s="110">
        <f t="shared" si="67"/>
        <v>2016.25</v>
      </c>
      <c r="AF118" s="109">
        <f t="shared" si="68"/>
        <v>-8.3333333333333329E-2</v>
      </c>
    </row>
    <row r="119" spans="1:32" x14ac:dyDescent="0.25">
      <c r="A119" s="123" t="s">
        <v>529</v>
      </c>
      <c r="B119" s="109" t="s">
        <v>528</v>
      </c>
      <c r="C119" s="122">
        <v>2013</v>
      </c>
      <c r="D119" s="121">
        <v>5</v>
      </c>
      <c r="E119" s="120">
        <v>0</v>
      </c>
      <c r="F119" s="119"/>
      <c r="G119" s="118" t="s">
        <v>394</v>
      </c>
      <c r="H119" s="110">
        <v>10</v>
      </c>
      <c r="I119" s="117">
        <f t="shared" si="52"/>
        <v>2023</v>
      </c>
      <c r="L119" s="112">
        <v>7500</v>
      </c>
      <c r="M119" s="111">
        <v>2040</v>
      </c>
      <c r="O119" s="111">
        <f t="shared" si="53"/>
        <v>2040</v>
      </c>
      <c r="P119" s="109">
        <f t="shared" si="54"/>
        <v>17</v>
      </c>
      <c r="Q119" s="115">
        <f t="shared" si="55"/>
        <v>204</v>
      </c>
      <c r="R119" s="109">
        <f t="shared" si="56"/>
        <v>0</v>
      </c>
      <c r="S119" s="114">
        <f t="shared" si="57"/>
        <v>204</v>
      </c>
      <c r="T119" s="116">
        <v>1</v>
      </c>
      <c r="U119" s="114">
        <f t="shared" si="58"/>
        <v>204</v>
      </c>
      <c r="V119" s="115">
        <f t="shared" si="59"/>
        <v>595.00000000001546</v>
      </c>
      <c r="W119" s="114">
        <f t="shared" si="60"/>
        <v>595.00000000001546</v>
      </c>
      <c r="X119" s="116">
        <v>1</v>
      </c>
      <c r="Y119" s="114">
        <f t="shared" si="61"/>
        <v>595.00000000001546</v>
      </c>
      <c r="Z119" s="115">
        <f t="shared" si="62"/>
        <v>799.00000000001546</v>
      </c>
      <c r="AA119" s="114">
        <f t="shared" si="63"/>
        <v>1342.9999999999845</v>
      </c>
      <c r="AB119" s="110">
        <f t="shared" si="64"/>
        <v>2013.3333333333333</v>
      </c>
      <c r="AC119" s="109">
        <f t="shared" si="65"/>
        <v>2017.25</v>
      </c>
      <c r="AD119" s="113">
        <f t="shared" si="66"/>
        <v>2023.3333333333333</v>
      </c>
      <c r="AE119" s="110">
        <f t="shared" si="67"/>
        <v>2016.25</v>
      </c>
      <c r="AF119" s="109">
        <f t="shared" si="68"/>
        <v>-8.3333333333333329E-2</v>
      </c>
    </row>
    <row r="120" spans="1:32" x14ac:dyDescent="0.25">
      <c r="A120" s="123" t="s">
        <v>527</v>
      </c>
      <c r="B120" s="109" t="s">
        <v>526</v>
      </c>
      <c r="C120" s="122">
        <v>2013</v>
      </c>
      <c r="D120" s="121">
        <v>5</v>
      </c>
      <c r="E120" s="120">
        <v>0</v>
      </c>
      <c r="F120" s="119"/>
      <c r="G120" s="118" t="s">
        <v>394</v>
      </c>
      <c r="H120" s="110">
        <v>10</v>
      </c>
      <c r="I120" s="117">
        <f t="shared" si="52"/>
        <v>2023</v>
      </c>
      <c r="L120" s="112">
        <v>7500</v>
      </c>
      <c r="M120" s="111">
        <v>1812</v>
      </c>
      <c r="O120" s="111">
        <f t="shared" si="53"/>
        <v>1812</v>
      </c>
      <c r="P120" s="109">
        <f t="shared" si="54"/>
        <v>15.1</v>
      </c>
      <c r="Q120" s="115">
        <f t="shared" si="55"/>
        <v>181.2</v>
      </c>
      <c r="R120" s="109">
        <f t="shared" si="56"/>
        <v>0</v>
      </c>
      <c r="S120" s="114">
        <f t="shared" si="57"/>
        <v>181.2</v>
      </c>
      <c r="T120" s="116">
        <v>1</v>
      </c>
      <c r="U120" s="114">
        <f t="shared" si="58"/>
        <v>181.2</v>
      </c>
      <c r="V120" s="115">
        <f t="shared" si="59"/>
        <v>528.50000000001376</v>
      </c>
      <c r="W120" s="114">
        <f t="shared" si="60"/>
        <v>528.50000000001376</v>
      </c>
      <c r="X120" s="116">
        <v>1</v>
      </c>
      <c r="Y120" s="114">
        <f t="shared" si="61"/>
        <v>528.50000000001376</v>
      </c>
      <c r="Z120" s="115">
        <f t="shared" si="62"/>
        <v>709.70000000001369</v>
      </c>
      <c r="AA120" s="114">
        <f t="shared" si="63"/>
        <v>1192.8999999999864</v>
      </c>
      <c r="AB120" s="110">
        <f t="shared" si="64"/>
        <v>2013.3333333333333</v>
      </c>
      <c r="AC120" s="109">
        <f t="shared" si="65"/>
        <v>2017.25</v>
      </c>
      <c r="AD120" s="113">
        <f t="shared" si="66"/>
        <v>2023.3333333333333</v>
      </c>
      <c r="AE120" s="110">
        <f t="shared" si="67"/>
        <v>2016.25</v>
      </c>
      <c r="AF120" s="109">
        <f t="shared" si="68"/>
        <v>-8.3333333333333329E-2</v>
      </c>
    </row>
    <row r="121" spans="1:32" x14ac:dyDescent="0.25">
      <c r="A121" s="136" t="s">
        <v>525</v>
      </c>
      <c r="B121" s="109" t="s">
        <v>476</v>
      </c>
      <c r="C121" s="122">
        <v>2013</v>
      </c>
      <c r="D121" s="121">
        <v>5</v>
      </c>
      <c r="E121" s="120">
        <v>0</v>
      </c>
      <c r="F121" s="119"/>
      <c r="G121" s="118" t="s">
        <v>394</v>
      </c>
      <c r="H121" s="110">
        <v>10</v>
      </c>
      <c r="I121" s="117">
        <f t="shared" si="52"/>
        <v>2023</v>
      </c>
      <c r="L121" s="112">
        <v>6157</v>
      </c>
      <c r="M121" s="111">
        <v>7717</v>
      </c>
      <c r="O121" s="111">
        <f t="shared" si="53"/>
        <v>7717</v>
      </c>
      <c r="P121" s="109">
        <f t="shared" si="54"/>
        <v>64.308333333333337</v>
      </c>
      <c r="Q121" s="115">
        <f t="shared" si="55"/>
        <v>771.7</v>
      </c>
      <c r="R121" s="109">
        <f t="shared" si="56"/>
        <v>0</v>
      </c>
      <c r="S121" s="114">
        <f t="shared" si="57"/>
        <v>771.7</v>
      </c>
      <c r="T121" s="116">
        <v>1</v>
      </c>
      <c r="U121" s="114">
        <f t="shared" si="58"/>
        <v>771.7</v>
      </c>
      <c r="V121" s="115">
        <f t="shared" si="59"/>
        <v>2250.7916666667252</v>
      </c>
      <c r="W121" s="114">
        <f t="shared" si="60"/>
        <v>2250.7916666667252</v>
      </c>
      <c r="X121" s="116">
        <v>1</v>
      </c>
      <c r="Y121" s="114">
        <f t="shared" si="61"/>
        <v>2250.7916666667252</v>
      </c>
      <c r="Z121" s="115">
        <f t="shared" si="62"/>
        <v>3022.491666666725</v>
      </c>
      <c r="AA121" s="114">
        <f t="shared" si="63"/>
        <v>5080.3583333332754</v>
      </c>
      <c r="AB121" s="110">
        <f t="shared" si="64"/>
        <v>2013.3333333333333</v>
      </c>
      <c r="AC121" s="109">
        <f t="shared" si="65"/>
        <v>2017.25</v>
      </c>
      <c r="AD121" s="113">
        <f t="shared" si="66"/>
        <v>2023.3333333333333</v>
      </c>
      <c r="AE121" s="110">
        <f t="shared" si="67"/>
        <v>2016.25</v>
      </c>
      <c r="AF121" s="109">
        <f t="shared" si="68"/>
        <v>-8.3333333333333329E-2</v>
      </c>
    </row>
    <row r="122" spans="1:32" x14ac:dyDescent="0.25">
      <c r="A122" s="136" t="s">
        <v>524</v>
      </c>
      <c r="B122" s="109" t="s">
        <v>476</v>
      </c>
      <c r="C122" s="122">
        <v>2013</v>
      </c>
      <c r="D122" s="121">
        <v>5</v>
      </c>
      <c r="E122" s="120">
        <v>0</v>
      </c>
      <c r="F122" s="119"/>
      <c r="G122" s="118" t="s">
        <v>394</v>
      </c>
      <c r="H122" s="110">
        <v>10</v>
      </c>
      <c r="I122" s="117">
        <f t="shared" si="52"/>
        <v>2023</v>
      </c>
      <c r="L122" s="112">
        <v>6157</v>
      </c>
      <c r="M122" s="111">
        <v>7717</v>
      </c>
      <c r="O122" s="111">
        <f t="shared" si="53"/>
        <v>7717</v>
      </c>
      <c r="P122" s="109">
        <f t="shared" si="54"/>
        <v>64.308333333333337</v>
      </c>
      <c r="Q122" s="115">
        <f t="shared" si="55"/>
        <v>771.7</v>
      </c>
      <c r="R122" s="109">
        <f t="shared" si="56"/>
        <v>0</v>
      </c>
      <c r="S122" s="114">
        <f t="shared" si="57"/>
        <v>771.7</v>
      </c>
      <c r="T122" s="116">
        <v>1</v>
      </c>
      <c r="U122" s="114">
        <f t="shared" si="58"/>
        <v>771.7</v>
      </c>
      <c r="V122" s="115">
        <f t="shared" si="59"/>
        <v>2250.7916666667252</v>
      </c>
      <c r="W122" s="114">
        <f t="shared" si="60"/>
        <v>2250.7916666667252</v>
      </c>
      <c r="X122" s="116">
        <v>1</v>
      </c>
      <c r="Y122" s="114">
        <f t="shared" si="61"/>
        <v>2250.7916666667252</v>
      </c>
      <c r="Z122" s="115">
        <f t="shared" si="62"/>
        <v>3022.491666666725</v>
      </c>
      <c r="AA122" s="114">
        <f t="shared" si="63"/>
        <v>5080.3583333332754</v>
      </c>
      <c r="AB122" s="110">
        <f t="shared" si="64"/>
        <v>2013.3333333333333</v>
      </c>
      <c r="AC122" s="109">
        <f t="shared" si="65"/>
        <v>2017.25</v>
      </c>
      <c r="AD122" s="113">
        <f t="shared" si="66"/>
        <v>2023.3333333333333</v>
      </c>
      <c r="AE122" s="110">
        <f t="shared" si="67"/>
        <v>2016.25</v>
      </c>
      <c r="AF122" s="109">
        <f t="shared" si="68"/>
        <v>-8.3333333333333329E-2</v>
      </c>
    </row>
    <row r="123" spans="1:32" x14ac:dyDescent="0.25">
      <c r="A123" s="123" t="s">
        <v>523</v>
      </c>
      <c r="B123" s="109" t="s">
        <v>522</v>
      </c>
      <c r="C123" s="122">
        <v>2013</v>
      </c>
      <c r="D123" s="121">
        <v>7</v>
      </c>
      <c r="E123" s="120">
        <v>0</v>
      </c>
      <c r="F123" s="119"/>
      <c r="G123" s="118" t="s">
        <v>394</v>
      </c>
      <c r="H123" s="110">
        <v>10</v>
      </c>
      <c r="I123" s="117">
        <f t="shared" si="52"/>
        <v>2023</v>
      </c>
      <c r="L123" s="112">
        <v>7500</v>
      </c>
      <c r="M123" s="111">
        <v>5980</v>
      </c>
      <c r="O123" s="111">
        <f t="shared" si="53"/>
        <v>5980</v>
      </c>
      <c r="P123" s="109">
        <f t="shared" si="54"/>
        <v>49.833333333333336</v>
      </c>
      <c r="Q123" s="115">
        <f t="shared" si="55"/>
        <v>598</v>
      </c>
      <c r="R123" s="109">
        <f t="shared" si="56"/>
        <v>0</v>
      </c>
      <c r="S123" s="114">
        <f t="shared" si="57"/>
        <v>598</v>
      </c>
      <c r="T123" s="116">
        <v>1</v>
      </c>
      <c r="U123" s="114">
        <f t="shared" si="58"/>
        <v>598</v>
      </c>
      <c r="V123" s="115">
        <f t="shared" si="59"/>
        <v>1644.5</v>
      </c>
      <c r="W123" s="114">
        <f t="shared" si="60"/>
        <v>1644.5</v>
      </c>
      <c r="X123" s="116">
        <v>1</v>
      </c>
      <c r="Y123" s="114">
        <f t="shared" si="61"/>
        <v>1644.5</v>
      </c>
      <c r="Z123" s="115">
        <f t="shared" si="62"/>
        <v>2242.5</v>
      </c>
      <c r="AA123" s="114">
        <f t="shared" si="63"/>
        <v>4036.5</v>
      </c>
      <c r="AB123" s="110">
        <f t="shared" si="64"/>
        <v>2013.5</v>
      </c>
      <c r="AC123" s="109">
        <f t="shared" si="65"/>
        <v>2017.25</v>
      </c>
      <c r="AD123" s="113">
        <f t="shared" si="66"/>
        <v>2023.5</v>
      </c>
      <c r="AE123" s="110">
        <f t="shared" si="67"/>
        <v>2016.25</v>
      </c>
      <c r="AF123" s="109">
        <f t="shared" si="68"/>
        <v>-8.3333333333333329E-2</v>
      </c>
    </row>
    <row r="124" spans="1:32" x14ac:dyDescent="0.25">
      <c r="A124" s="136" t="s">
        <v>521</v>
      </c>
      <c r="B124" s="109" t="s">
        <v>511</v>
      </c>
      <c r="C124" s="122">
        <v>2013</v>
      </c>
      <c r="D124" s="121">
        <v>7</v>
      </c>
      <c r="E124" s="120">
        <v>0</v>
      </c>
      <c r="F124" s="119"/>
      <c r="G124" s="118" t="s">
        <v>394</v>
      </c>
      <c r="H124" s="110">
        <v>10</v>
      </c>
      <c r="I124" s="117">
        <f t="shared" si="52"/>
        <v>2023</v>
      </c>
      <c r="L124" s="112">
        <v>6157</v>
      </c>
      <c r="M124" s="111">
        <v>5230</v>
      </c>
      <c r="O124" s="111">
        <f t="shared" si="53"/>
        <v>5230</v>
      </c>
      <c r="P124" s="109">
        <f t="shared" si="54"/>
        <v>43.583333333333336</v>
      </c>
      <c r="Q124" s="115">
        <f t="shared" si="55"/>
        <v>523</v>
      </c>
      <c r="R124" s="109">
        <f t="shared" si="56"/>
        <v>0</v>
      </c>
      <c r="S124" s="114">
        <f t="shared" si="57"/>
        <v>523</v>
      </c>
      <c r="T124" s="116">
        <v>1</v>
      </c>
      <c r="U124" s="114">
        <f t="shared" si="58"/>
        <v>523</v>
      </c>
      <c r="V124" s="115">
        <f t="shared" si="59"/>
        <v>1438.25</v>
      </c>
      <c r="W124" s="114">
        <f t="shared" si="60"/>
        <v>1438.25</v>
      </c>
      <c r="X124" s="116">
        <v>1</v>
      </c>
      <c r="Y124" s="114">
        <f t="shared" si="61"/>
        <v>1438.25</v>
      </c>
      <c r="Z124" s="115">
        <f t="shared" si="62"/>
        <v>1961.25</v>
      </c>
      <c r="AA124" s="114">
        <f t="shared" si="63"/>
        <v>3530.25</v>
      </c>
      <c r="AB124" s="110">
        <f t="shared" si="64"/>
        <v>2013.5</v>
      </c>
      <c r="AC124" s="109">
        <f t="shared" si="65"/>
        <v>2017.25</v>
      </c>
      <c r="AD124" s="113">
        <f t="shared" si="66"/>
        <v>2023.5</v>
      </c>
      <c r="AE124" s="110">
        <f t="shared" si="67"/>
        <v>2016.25</v>
      </c>
      <c r="AF124" s="109">
        <f t="shared" si="68"/>
        <v>-8.3333333333333329E-2</v>
      </c>
    </row>
    <row r="125" spans="1:32" x14ac:dyDescent="0.25">
      <c r="A125" s="123" t="s">
        <v>520</v>
      </c>
      <c r="B125" s="109" t="s">
        <v>519</v>
      </c>
      <c r="C125" s="122">
        <v>2013</v>
      </c>
      <c r="D125" s="121">
        <v>7</v>
      </c>
      <c r="E125" s="120">
        <v>0</v>
      </c>
      <c r="F125" s="119"/>
      <c r="G125" s="118" t="s">
        <v>394</v>
      </c>
      <c r="H125" s="110">
        <v>10</v>
      </c>
      <c r="I125" s="117">
        <f t="shared" si="52"/>
        <v>2023</v>
      </c>
      <c r="L125" s="112">
        <v>7500</v>
      </c>
      <c r="M125" s="111">
        <v>2850</v>
      </c>
      <c r="O125" s="111">
        <f t="shared" si="53"/>
        <v>2850</v>
      </c>
      <c r="P125" s="109">
        <f t="shared" si="54"/>
        <v>23.75</v>
      </c>
      <c r="Q125" s="115">
        <f t="shared" si="55"/>
        <v>285</v>
      </c>
      <c r="R125" s="109">
        <f t="shared" si="56"/>
        <v>0</v>
      </c>
      <c r="S125" s="114">
        <f t="shared" si="57"/>
        <v>285</v>
      </c>
      <c r="T125" s="116">
        <v>1</v>
      </c>
      <c r="U125" s="114">
        <f t="shared" si="58"/>
        <v>285</v>
      </c>
      <c r="V125" s="115">
        <f t="shared" si="59"/>
        <v>783.75</v>
      </c>
      <c r="W125" s="114">
        <f t="shared" si="60"/>
        <v>783.75</v>
      </c>
      <c r="X125" s="116">
        <v>1</v>
      </c>
      <c r="Y125" s="114">
        <f t="shared" si="61"/>
        <v>783.75</v>
      </c>
      <c r="Z125" s="115">
        <f t="shared" si="62"/>
        <v>1068.75</v>
      </c>
      <c r="AA125" s="114">
        <f t="shared" si="63"/>
        <v>1923.75</v>
      </c>
      <c r="AB125" s="110">
        <f t="shared" si="64"/>
        <v>2013.5</v>
      </c>
      <c r="AC125" s="109">
        <f t="shared" si="65"/>
        <v>2017.25</v>
      </c>
      <c r="AD125" s="113">
        <f t="shared" si="66"/>
        <v>2023.5</v>
      </c>
      <c r="AE125" s="110">
        <f t="shared" si="67"/>
        <v>2016.25</v>
      </c>
      <c r="AF125" s="109">
        <f t="shared" si="68"/>
        <v>-8.3333333333333329E-2</v>
      </c>
    </row>
    <row r="126" spans="1:32" x14ac:dyDescent="0.25">
      <c r="A126" s="123" t="s">
        <v>518</v>
      </c>
      <c r="B126" s="109" t="s">
        <v>517</v>
      </c>
      <c r="C126" s="122">
        <v>2013</v>
      </c>
      <c r="D126" s="121">
        <v>7</v>
      </c>
      <c r="E126" s="120">
        <v>0</v>
      </c>
      <c r="F126" s="119"/>
      <c r="G126" s="118" t="s">
        <v>394</v>
      </c>
      <c r="H126" s="110">
        <v>10</v>
      </c>
      <c r="I126" s="117">
        <f t="shared" si="52"/>
        <v>2023</v>
      </c>
      <c r="L126" s="112">
        <v>7500</v>
      </c>
      <c r="M126" s="111">
        <v>2995</v>
      </c>
      <c r="O126" s="111">
        <f t="shared" si="53"/>
        <v>2995</v>
      </c>
      <c r="P126" s="109">
        <f t="shared" si="54"/>
        <v>24.958333333333332</v>
      </c>
      <c r="Q126" s="115">
        <f t="shared" si="55"/>
        <v>299.5</v>
      </c>
      <c r="R126" s="109">
        <f t="shared" si="56"/>
        <v>0</v>
      </c>
      <c r="S126" s="114">
        <f t="shared" si="57"/>
        <v>299.5</v>
      </c>
      <c r="T126" s="116">
        <v>1</v>
      </c>
      <c r="U126" s="114">
        <f t="shared" si="58"/>
        <v>299.5</v>
      </c>
      <c r="V126" s="115">
        <f t="shared" si="59"/>
        <v>823.625</v>
      </c>
      <c r="W126" s="114">
        <f t="shared" si="60"/>
        <v>823.625</v>
      </c>
      <c r="X126" s="116">
        <v>1</v>
      </c>
      <c r="Y126" s="114">
        <f t="shared" si="61"/>
        <v>823.625</v>
      </c>
      <c r="Z126" s="115">
        <f t="shared" si="62"/>
        <v>1123.125</v>
      </c>
      <c r="AA126" s="114">
        <f t="shared" si="63"/>
        <v>2021.625</v>
      </c>
      <c r="AB126" s="110">
        <f t="shared" si="64"/>
        <v>2013.5</v>
      </c>
      <c r="AC126" s="109">
        <f t="shared" si="65"/>
        <v>2017.25</v>
      </c>
      <c r="AD126" s="113">
        <f t="shared" si="66"/>
        <v>2023.5</v>
      </c>
      <c r="AE126" s="110">
        <f t="shared" si="67"/>
        <v>2016.25</v>
      </c>
      <c r="AF126" s="109">
        <f t="shared" si="68"/>
        <v>-8.3333333333333329E-2</v>
      </c>
    </row>
    <row r="127" spans="1:32" x14ac:dyDescent="0.25">
      <c r="A127" s="123" t="s">
        <v>516</v>
      </c>
      <c r="B127" s="109" t="s">
        <v>514</v>
      </c>
      <c r="C127" s="122">
        <v>2013</v>
      </c>
      <c r="D127" s="121">
        <v>7</v>
      </c>
      <c r="E127" s="120">
        <v>0</v>
      </c>
      <c r="F127" s="119"/>
      <c r="G127" s="118" t="s">
        <v>394</v>
      </c>
      <c r="H127" s="110">
        <v>10</v>
      </c>
      <c r="I127" s="117">
        <f t="shared" si="52"/>
        <v>2023</v>
      </c>
      <c r="L127" s="112">
        <v>7500</v>
      </c>
      <c r="M127" s="111">
        <v>5830</v>
      </c>
      <c r="O127" s="111">
        <f t="shared" si="53"/>
        <v>5830</v>
      </c>
      <c r="P127" s="109">
        <f t="shared" si="54"/>
        <v>48.583333333333336</v>
      </c>
      <c r="Q127" s="115">
        <f t="shared" si="55"/>
        <v>583</v>
      </c>
      <c r="R127" s="109">
        <f t="shared" si="56"/>
        <v>0</v>
      </c>
      <c r="S127" s="114">
        <f t="shared" si="57"/>
        <v>583</v>
      </c>
      <c r="T127" s="116">
        <v>1</v>
      </c>
      <c r="U127" s="114">
        <f t="shared" si="58"/>
        <v>583</v>
      </c>
      <c r="V127" s="115">
        <f t="shared" si="59"/>
        <v>1603.25</v>
      </c>
      <c r="W127" s="114">
        <f t="shared" si="60"/>
        <v>1603.25</v>
      </c>
      <c r="X127" s="116">
        <v>1</v>
      </c>
      <c r="Y127" s="114">
        <f t="shared" si="61"/>
        <v>1603.25</v>
      </c>
      <c r="Z127" s="115">
        <f t="shared" si="62"/>
        <v>2186.25</v>
      </c>
      <c r="AA127" s="114">
        <f t="shared" si="63"/>
        <v>3935.25</v>
      </c>
      <c r="AB127" s="110">
        <f t="shared" si="64"/>
        <v>2013.5</v>
      </c>
      <c r="AC127" s="109">
        <f t="shared" si="65"/>
        <v>2017.25</v>
      </c>
      <c r="AD127" s="113">
        <f t="shared" si="66"/>
        <v>2023.5</v>
      </c>
      <c r="AE127" s="110">
        <f t="shared" si="67"/>
        <v>2016.25</v>
      </c>
      <c r="AF127" s="109">
        <f t="shared" si="68"/>
        <v>-8.3333333333333329E-2</v>
      </c>
    </row>
    <row r="128" spans="1:32" x14ac:dyDescent="0.25">
      <c r="A128" s="123" t="s">
        <v>515</v>
      </c>
      <c r="B128" s="109" t="s">
        <v>514</v>
      </c>
      <c r="C128" s="122">
        <v>2013</v>
      </c>
      <c r="D128" s="121">
        <v>7</v>
      </c>
      <c r="E128" s="120">
        <v>0</v>
      </c>
      <c r="F128" s="119"/>
      <c r="G128" s="118" t="s">
        <v>394</v>
      </c>
      <c r="H128" s="110">
        <v>10</v>
      </c>
      <c r="I128" s="117">
        <f t="shared" si="52"/>
        <v>2023</v>
      </c>
      <c r="L128" s="112">
        <v>7500</v>
      </c>
      <c r="M128" s="111">
        <v>5830</v>
      </c>
      <c r="O128" s="111">
        <f t="shared" si="53"/>
        <v>5830</v>
      </c>
      <c r="P128" s="109">
        <f t="shared" si="54"/>
        <v>48.583333333333336</v>
      </c>
      <c r="Q128" s="115">
        <f t="shared" si="55"/>
        <v>583</v>
      </c>
      <c r="R128" s="109">
        <f t="shared" si="56"/>
        <v>0</v>
      </c>
      <c r="S128" s="114">
        <f t="shared" si="57"/>
        <v>583</v>
      </c>
      <c r="T128" s="116">
        <v>1</v>
      </c>
      <c r="U128" s="114">
        <f t="shared" si="58"/>
        <v>583</v>
      </c>
      <c r="V128" s="115">
        <f t="shared" si="59"/>
        <v>1603.25</v>
      </c>
      <c r="W128" s="114">
        <f t="shared" si="60"/>
        <v>1603.25</v>
      </c>
      <c r="X128" s="116">
        <v>1</v>
      </c>
      <c r="Y128" s="114">
        <f t="shared" si="61"/>
        <v>1603.25</v>
      </c>
      <c r="Z128" s="115">
        <f t="shared" si="62"/>
        <v>2186.25</v>
      </c>
      <c r="AA128" s="114">
        <f t="shared" si="63"/>
        <v>3935.25</v>
      </c>
      <c r="AB128" s="110">
        <f t="shared" si="64"/>
        <v>2013.5</v>
      </c>
      <c r="AC128" s="109">
        <f t="shared" si="65"/>
        <v>2017.25</v>
      </c>
      <c r="AD128" s="113">
        <f t="shared" si="66"/>
        <v>2023.5</v>
      </c>
      <c r="AE128" s="110">
        <f t="shared" si="67"/>
        <v>2016.25</v>
      </c>
      <c r="AF128" s="109">
        <f t="shared" si="68"/>
        <v>-8.3333333333333329E-2</v>
      </c>
    </row>
    <row r="129" spans="1:32" x14ac:dyDescent="0.25">
      <c r="A129" s="136" t="s">
        <v>513</v>
      </c>
      <c r="B129" s="109" t="s">
        <v>508</v>
      </c>
      <c r="C129" s="122">
        <v>2013</v>
      </c>
      <c r="D129" s="121">
        <v>7</v>
      </c>
      <c r="E129" s="120">
        <v>0</v>
      </c>
      <c r="F129" s="119"/>
      <c r="G129" s="118" t="s">
        <v>394</v>
      </c>
      <c r="H129" s="110">
        <v>10</v>
      </c>
      <c r="I129" s="117">
        <f t="shared" si="52"/>
        <v>2023</v>
      </c>
      <c r="L129" s="112">
        <v>6157</v>
      </c>
      <c r="M129" s="111">
        <v>6420</v>
      </c>
      <c r="O129" s="111">
        <f t="shared" si="53"/>
        <v>6420</v>
      </c>
      <c r="P129" s="109">
        <f t="shared" si="54"/>
        <v>53.5</v>
      </c>
      <c r="Q129" s="115">
        <f t="shared" si="55"/>
        <v>642</v>
      </c>
      <c r="R129" s="109">
        <f t="shared" si="56"/>
        <v>0</v>
      </c>
      <c r="S129" s="114">
        <f t="shared" si="57"/>
        <v>642</v>
      </c>
      <c r="T129" s="116">
        <v>1</v>
      </c>
      <c r="U129" s="114">
        <f t="shared" si="58"/>
        <v>642</v>
      </c>
      <c r="V129" s="115">
        <f t="shared" si="59"/>
        <v>1765.5</v>
      </c>
      <c r="W129" s="114">
        <f t="shared" si="60"/>
        <v>1765.5</v>
      </c>
      <c r="X129" s="116">
        <v>1</v>
      </c>
      <c r="Y129" s="114">
        <f t="shared" si="61"/>
        <v>1765.5</v>
      </c>
      <c r="Z129" s="115">
        <f t="shared" si="62"/>
        <v>2407.5</v>
      </c>
      <c r="AA129" s="114">
        <f t="shared" si="63"/>
        <v>4333.5</v>
      </c>
      <c r="AB129" s="110">
        <f t="shared" si="64"/>
        <v>2013.5</v>
      </c>
      <c r="AC129" s="109">
        <f t="shared" si="65"/>
        <v>2017.25</v>
      </c>
      <c r="AD129" s="113">
        <f t="shared" si="66"/>
        <v>2023.5</v>
      </c>
      <c r="AE129" s="110">
        <f t="shared" si="67"/>
        <v>2016.25</v>
      </c>
      <c r="AF129" s="109">
        <f t="shared" si="68"/>
        <v>-8.3333333333333329E-2</v>
      </c>
    </row>
    <row r="130" spans="1:32" x14ac:dyDescent="0.25">
      <c r="A130" s="136" t="s">
        <v>512</v>
      </c>
      <c r="B130" s="109" t="s">
        <v>511</v>
      </c>
      <c r="C130" s="122">
        <v>2013</v>
      </c>
      <c r="D130" s="121">
        <v>9</v>
      </c>
      <c r="E130" s="120">
        <v>0</v>
      </c>
      <c r="F130" s="119"/>
      <c r="G130" s="118" t="s">
        <v>394</v>
      </c>
      <c r="H130" s="110">
        <v>10</v>
      </c>
      <c r="I130" s="117">
        <f t="shared" si="52"/>
        <v>2023</v>
      </c>
      <c r="L130" s="112">
        <v>6157</v>
      </c>
      <c r="M130" s="111">
        <v>5230</v>
      </c>
      <c r="O130" s="111">
        <f t="shared" si="53"/>
        <v>5230</v>
      </c>
      <c r="P130" s="109">
        <f t="shared" si="54"/>
        <v>43.583333333333336</v>
      </c>
      <c r="Q130" s="115">
        <f t="shared" si="55"/>
        <v>523</v>
      </c>
      <c r="R130" s="109">
        <f t="shared" si="56"/>
        <v>0</v>
      </c>
      <c r="S130" s="114">
        <f t="shared" si="57"/>
        <v>523</v>
      </c>
      <c r="T130" s="116">
        <v>1</v>
      </c>
      <c r="U130" s="114">
        <f t="shared" si="58"/>
        <v>523</v>
      </c>
      <c r="V130" s="115">
        <f t="shared" si="59"/>
        <v>1351.0833333332937</v>
      </c>
      <c r="W130" s="114">
        <f t="shared" si="60"/>
        <v>1351.0833333332937</v>
      </c>
      <c r="X130" s="116">
        <v>1</v>
      </c>
      <c r="Y130" s="114">
        <f t="shared" si="61"/>
        <v>1351.0833333332937</v>
      </c>
      <c r="Z130" s="115">
        <f t="shared" si="62"/>
        <v>1874.0833333332937</v>
      </c>
      <c r="AA130" s="114">
        <f t="shared" si="63"/>
        <v>3617.4166666667061</v>
      </c>
      <c r="AB130" s="110">
        <f t="shared" si="64"/>
        <v>2013.6666666666667</v>
      </c>
      <c r="AC130" s="109">
        <f t="shared" si="65"/>
        <v>2017.25</v>
      </c>
      <c r="AD130" s="113">
        <f t="shared" si="66"/>
        <v>2023.6666666666667</v>
      </c>
      <c r="AE130" s="110">
        <f t="shared" si="67"/>
        <v>2016.25</v>
      </c>
      <c r="AF130" s="109">
        <f t="shared" si="68"/>
        <v>-8.3333333333333329E-2</v>
      </c>
    </row>
    <row r="131" spans="1:32" x14ac:dyDescent="0.25">
      <c r="A131" s="123" t="s">
        <v>510</v>
      </c>
      <c r="B131" s="109" t="s">
        <v>502</v>
      </c>
      <c r="C131" s="122">
        <v>2013</v>
      </c>
      <c r="D131" s="121">
        <v>9</v>
      </c>
      <c r="E131" s="120">
        <v>0</v>
      </c>
      <c r="F131" s="119"/>
      <c r="G131" s="118" t="s">
        <v>394</v>
      </c>
      <c r="H131" s="110">
        <v>10</v>
      </c>
      <c r="I131" s="117">
        <f t="shared" si="52"/>
        <v>2023</v>
      </c>
      <c r="L131" s="112">
        <v>7500</v>
      </c>
      <c r="M131" s="111">
        <v>5980</v>
      </c>
      <c r="O131" s="111">
        <v>1170</v>
      </c>
      <c r="P131" s="109">
        <f t="shared" si="54"/>
        <v>9.75</v>
      </c>
      <c r="Q131" s="115">
        <f t="shared" si="55"/>
        <v>117</v>
      </c>
      <c r="R131" s="109">
        <f t="shared" si="56"/>
        <v>0</v>
      </c>
      <c r="S131" s="114">
        <f t="shared" si="57"/>
        <v>117</v>
      </c>
      <c r="T131" s="116">
        <v>1</v>
      </c>
      <c r="U131" s="114">
        <f t="shared" si="58"/>
        <v>117</v>
      </c>
      <c r="V131" s="115">
        <f t="shared" si="59"/>
        <v>302.24999999999113</v>
      </c>
      <c r="W131" s="114">
        <f t="shared" si="60"/>
        <v>302.24999999999113</v>
      </c>
      <c r="X131" s="116">
        <v>1</v>
      </c>
      <c r="Y131" s="114">
        <f t="shared" si="61"/>
        <v>302.24999999999113</v>
      </c>
      <c r="Z131" s="115">
        <f t="shared" si="62"/>
        <v>419.24999999999113</v>
      </c>
      <c r="AA131" s="114">
        <f t="shared" si="63"/>
        <v>5619.2500000000091</v>
      </c>
      <c r="AB131" s="110">
        <f t="shared" si="64"/>
        <v>2013.6666666666667</v>
      </c>
      <c r="AC131" s="109">
        <f t="shared" si="65"/>
        <v>2017.25</v>
      </c>
      <c r="AD131" s="113">
        <f t="shared" si="66"/>
        <v>2023.6666666666667</v>
      </c>
      <c r="AE131" s="110">
        <f t="shared" si="67"/>
        <v>2016.25</v>
      </c>
      <c r="AF131" s="109">
        <f t="shared" si="68"/>
        <v>-8.3333333333333329E-2</v>
      </c>
    </row>
    <row r="132" spans="1:32" x14ac:dyDescent="0.25">
      <c r="A132" s="136" t="s">
        <v>509</v>
      </c>
      <c r="B132" s="109" t="s">
        <v>508</v>
      </c>
      <c r="C132" s="122">
        <v>2013</v>
      </c>
      <c r="D132" s="121">
        <v>12</v>
      </c>
      <c r="E132" s="120">
        <v>0</v>
      </c>
      <c r="F132" s="119"/>
      <c r="G132" s="118" t="s">
        <v>394</v>
      </c>
      <c r="H132" s="110">
        <v>10</v>
      </c>
      <c r="I132" s="117">
        <f t="shared" si="52"/>
        <v>2023</v>
      </c>
      <c r="L132" s="112">
        <v>6157</v>
      </c>
      <c r="M132" s="111">
        <v>6460</v>
      </c>
      <c r="O132" s="111">
        <f>M132-M132*E132</f>
        <v>6460</v>
      </c>
      <c r="P132" s="109">
        <f t="shared" si="54"/>
        <v>53.833333333333336</v>
      </c>
      <c r="Q132" s="115">
        <f t="shared" si="55"/>
        <v>646</v>
      </c>
      <c r="R132" s="109">
        <f t="shared" si="56"/>
        <v>0</v>
      </c>
      <c r="S132" s="114">
        <f t="shared" si="57"/>
        <v>646</v>
      </c>
      <c r="T132" s="116">
        <v>1</v>
      </c>
      <c r="U132" s="114">
        <f t="shared" si="58"/>
        <v>646</v>
      </c>
      <c r="V132" s="115">
        <f t="shared" si="59"/>
        <v>1507.3333333332844</v>
      </c>
      <c r="W132" s="114">
        <f t="shared" si="60"/>
        <v>1507.3333333332844</v>
      </c>
      <c r="X132" s="116">
        <v>1</v>
      </c>
      <c r="Y132" s="114">
        <f t="shared" si="61"/>
        <v>1507.3333333332844</v>
      </c>
      <c r="Z132" s="115">
        <f t="shared" si="62"/>
        <v>2153.3333333332844</v>
      </c>
      <c r="AA132" s="114">
        <f t="shared" si="63"/>
        <v>4629.6666666667152</v>
      </c>
      <c r="AB132" s="110">
        <f t="shared" si="64"/>
        <v>2013.9166666666667</v>
      </c>
      <c r="AC132" s="109">
        <f t="shared" si="65"/>
        <v>2017.25</v>
      </c>
      <c r="AD132" s="113">
        <f t="shared" si="66"/>
        <v>2023.9166666666667</v>
      </c>
      <c r="AE132" s="110">
        <f t="shared" si="67"/>
        <v>2016.25</v>
      </c>
      <c r="AF132" s="109">
        <f t="shared" si="68"/>
        <v>-8.3333333333333329E-2</v>
      </c>
    </row>
    <row r="133" spans="1:32" x14ac:dyDescent="0.25">
      <c r="A133" s="136" t="s">
        <v>507</v>
      </c>
      <c r="B133" s="109" t="s">
        <v>506</v>
      </c>
      <c r="C133" s="122">
        <v>2013</v>
      </c>
      <c r="D133" s="121">
        <v>12</v>
      </c>
      <c r="E133" s="120">
        <v>0</v>
      </c>
      <c r="F133" s="119"/>
      <c r="G133" s="118" t="s">
        <v>394</v>
      </c>
      <c r="H133" s="110">
        <v>10</v>
      </c>
      <c r="I133" s="117">
        <f t="shared" si="52"/>
        <v>2023</v>
      </c>
      <c r="L133" s="112">
        <v>6157</v>
      </c>
      <c r="M133" s="111">
        <v>5882</v>
      </c>
      <c r="O133" s="111">
        <f>M133-M133*E133</f>
        <v>5882</v>
      </c>
      <c r="P133" s="109">
        <f t="shared" si="54"/>
        <v>49.016666666666673</v>
      </c>
      <c r="Q133" s="115">
        <f t="shared" si="55"/>
        <v>588.20000000000005</v>
      </c>
      <c r="R133" s="109">
        <f t="shared" si="56"/>
        <v>0</v>
      </c>
      <c r="S133" s="114">
        <f t="shared" si="57"/>
        <v>588.20000000000005</v>
      </c>
      <c r="T133" s="116">
        <v>1</v>
      </c>
      <c r="U133" s="114">
        <f t="shared" si="58"/>
        <v>588.20000000000005</v>
      </c>
      <c r="V133" s="115">
        <f t="shared" si="59"/>
        <v>1372.4666666666224</v>
      </c>
      <c r="W133" s="114">
        <f t="shared" si="60"/>
        <v>1372.4666666666224</v>
      </c>
      <c r="X133" s="116">
        <v>1</v>
      </c>
      <c r="Y133" s="114">
        <f t="shared" si="61"/>
        <v>1372.4666666666224</v>
      </c>
      <c r="Z133" s="115">
        <f t="shared" si="62"/>
        <v>1960.6666666666224</v>
      </c>
      <c r="AA133" s="114">
        <f t="shared" si="63"/>
        <v>4215.433333333378</v>
      </c>
      <c r="AB133" s="110">
        <f t="shared" si="64"/>
        <v>2013.9166666666667</v>
      </c>
      <c r="AC133" s="109">
        <f t="shared" si="65"/>
        <v>2017.25</v>
      </c>
      <c r="AD133" s="113">
        <f t="shared" si="66"/>
        <v>2023.9166666666667</v>
      </c>
      <c r="AE133" s="110">
        <f t="shared" si="67"/>
        <v>2016.25</v>
      </c>
      <c r="AF133" s="109">
        <f t="shared" si="68"/>
        <v>-8.3333333333333329E-2</v>
      </c>
    </row>
    <row r="134" spans="1:32" x14ac:dyDescent="0.25">
      <c r="A134" s="136" t="s">
        <v>505</v>
      </c>
      <c r="B134" s="109" t="s">
        <v>466</v>
      </c>
      <c r="C134" s="122">
        <v>2013</v>
      </c>
      <c r="D134" s="121">
        <v>12</v>
      </c>
      <c r="E134" s="120">
        <v>0</v>
      </c>
      <c r="F134" s="119"/>
      <c r="G134" s="118" t="s">
        <v>394</v>
      </c>
      <c r="H134" s="110">
        <v>10</v>
      </c>
      <c r="I134" s="117">
        <f t="shared" si="52"/>
        <v>2023</v>
      </c>
      <c r="L134" s="112">
        <v>6157</v>
      </c>
      <c r="M134" s="111">
        <v>6631</v>
      </c>
      <c r="O134" s="111">
        <f>M134-M134*E134</f>
        <v>6631</v>
      </c>
      <c r="P134" s="109">
        <f t="shared" si="54"/>
        <v>55.258333333333333</v>
      </c>
      <c r="Q134" s="115">
        <f t="shared" si="55"/>
        <v>663.1</v>
      </c>
      <c r="R134" s="109">
        <f t="shared" si="56"/>
        <v>0</v>
      </c>
      <c r="S134" s="114">
        <f t="shared" si="57"/>
        <v>663.1</v>
      </c>
      <c r="T134" s="116">
        <v>1</v>
      </c>
      <c r="U134" s="114">
        <f t="shared" si="58"/>
        <v>663.1</v>
      </c>
      <c r="V134" s="115">
        <f t="shared" si="59"/>
        <v>1547.2333333332831</v>
      </c>
      <c r="W134" s="114">
        <f t="shared" si="60"/>
        <v>1547.2333333332831</v>
      </c>
      <c r="X134" s="116">
        <v>1</v>
      </c>
      <c r="Y134" s="114">
        <f t="shared" si="61"/>
        <v>1547.2333333332831</v>
      </c>
      <c r="Z134" s="115">
        <f t="shared" si="62"/>
        <v>2210.333333333283</v>
      </c>
      <c r="AA134" s="114">
        <f t="shared" si="63"/>
        <v>4752.2166666667172</v>
      </c>
      <c r="AB134" s="110">
        <f t="shared" si="64"/>
        <v>2013.9166666666667</v>
      </c>
      <c r="AC134" s="109">
        <f t="shared" si="65"/>
        <v>2017.25</v>
      </c>
      <c r="AD134" s="113">
        <f t="shared" si="66"/>
        <v>2023.9166666666667</v>
      </c>
      <c r="AE134" s="110">
        <f t="shared" si="67"/>
        <v>2016.25</v>
      </c>
      <c r="AF134" s="109">
        <f t="shared" si="68"/>
        <v>-8.3333333333333329E-2</v>
      </c>
    </row>
    <row r="135" spans="1:32" x14ac:dyDescent="0.25">
      <c r="A135" s="136" t="s">
        <v>504</v>
      </c>
      <c r="B135" s="109" t="s">
        <v>468</v>
      </c>
      <c r="C135" s="122">
        <v>2013</v>
      </c>
      <c r="D135" s="121">
        <v>12</v>
      </c>
      <c r="E135" s="120">
        <v>0</v>
      </c>
      <c r="F135" s="119"/>
      <c r="G135" s="118" t="s">
        <v>394</v>
      </c>
      <c r="H135" s="110">
        <v>10</v>
      </c>
      <c r="I135" s="117">
        <f t="shared" si="52"/>
        <v>2023</v>
      </c>
      <c r="L135" s="112">
        <v>6157</v>
      </c>
      <c r="M135" s="111">
        <v>6119</v>
      </c>
      <c r="O135" s="111">
        <f>M135-M135*E135</f>
        <v>6119</v>
      </c>
      <c r="P135" s="109">
        <f t="shared" si="54"/>
        <v>50.991666666666667</v>
      </c>
      <c r="Q135" s="115">
        <f t="shared" si="55"/>
        <v>611.9</v>
      </c>
      <c r="R135" s="109">
        <f t="shared" si="56"/>
        <v>0</v>
      </c>
      <c r="S135" s="114">
        <f t="shared" si="57"/>
        <v>611.9</v>
      </c>
      <c r="T135" s="116">
        <v>1</v>
      </c>
      <c r="U135" s="114">
        <f t="shared" si="58"/>
        <v>611.9</v>
      </c>
      <c r="V135" s="115">
        <f t="shared" si="59"/>
        <v>1427.7666666666203</v>
      </c>
      <c r="W135" s="114">
        <f t="shared" si="60"/>
        <v>1427.7666666666203</v>
      </c>
      <c r="X135" s="116">
        <v>1</v>
      </c>
      <c r="Y135" s="114">
        <f t="shared" si="61"/>
        <v>1427.7666666666203</v>
      </c>
      <c r="Z135" s="115">
        <f t="shared" si="62"/>
        <v>2039.6666666666201</v>
      </c>
      <c r="AA135" s="114">
        <f t="shared" si="63"/>
        <v>4385.2833333333801</v>
      </c>
      <c r="AB135" s="110">
        <f t="shared" si="64"/>
        <v>2013.9166666666667</v>
      </c>
      <c r="AC135" s="109">
        <f t="shared" si="65"/>
        <v>2017.25</v>
      </c>
      <c r="AD135" s="113">
        <f t="shared" si="66"/>
        <v>2023.9166666666667</v>
      </c>
      <c r="AE135" s="110">
        <f t="shared" si="67"/>
        <v>2016.25</v>
      </c>
      <c r="AF135" s="109">
        <f t="shared" si="68"/>
        <v>-8.3333333333333329E-2</v>
      </c>
    </row>
    <row r="136" spans="1:32" x14ac:dyDescent="0.25">
      <c r="A136" s="123" t="s">
        <v>503</v>
      </c>
      <c r="B136" s="109" t="s">
        <v>502</v>
      </c>
      <c r="C136" s="122">
        <v>2014</v>
      </c>
      <c r="D136" s="121">
        <v>10</v>
      </c>
      <c r="E136" s="120">
        <v>0</v>
      </c>
      <c r="F136" s="119"/>
      <c r="G136" s="118" t="s">
        <v>394</v>
      </c>
      <c r="H136" s="110">
        <v>10</v>
      </c>
      <c r="I136" s="117">
        <f t="shared" si="52"/>
        <v>2024</v>
      </c>
      <c r="L136" s="112">
        <v>7500</v>
      </c>
      <c r="M136" s="111">
        <v>5188</v>
      </c>
      <c r="O136" s="111">
        <v>1170</v>
      </c>
      <c r="P136" s="109">
        <f t="shared" si="54"/>
        <v>9.75</v>
      </c>
      <c r="Q136" s="115">
        <f t="shared" si="55"/>
        <v>117</v>
      </c>
      <c r="R136" s="109">
        <f t="shared" si="56"/>
        <v>0</v>
      </c>
      <c r="S136" s="114">
        <f t="shared" si="57"/>
        <v>117</v>
      </c>
      <c r="T136" s="116">
        <v>1</v>
      </c>
      <c r="U136" s="114">
        <f t="shared" si="58"/>
        <v>117</v>
      </c>
      <c r="V136" s="115">
        <f t="shared" si="59"/>
        <v>175.5</v>
      </c>
      <c r="W136" s="114">
        <f t="shared" si="60"/>
        <v>175.5</v>
      </c>
      <c r="X136" s="116">
        <v>1</v>
      </c>
      <c r="Y136" s="114">
        <f t="shared" si="61"/>
        <v>175.5</v>
      </c>
      <c r="Z136" s="115">
        <f t="shared" si="62"/>
        <v>292.5</v>
      </c>
      <c r="AA136" s="114">
        <f t="shared" si="63"/>
        <v>4954</v>
      </c>
      <c r="AB136" s="110">
        <f t="shared" si="64"/>
        <v>2014.75</v>
      </c>
      <c r="AC136" s="109">
        <f t="shared" si="65"/>
        <v>2017.25</v>
      </c>
      <c r="AD136" s="113">
        <f t="shared" si="66"/>
        <v>2024.75</v>
      </c>
      <c r="AE136" s="110">
        <f t="shared" si="67"/>
        <v>2016.25</v>
      </c>
      <c r="AF136" s="109">
        <f t="shared" si="68"/>
        <v>-8.3333333333333329E-2</v>
      </c>
    </row>
    <row r="137" spans="1:32" x14ac:dyDescent="0.25">
      <c r="A137" s="123" t="s">
        <v>501</v>
      </c>
      <c r="B137" s="109" t="s">
        <v>500</v>
      </c>
      <c r="C137" s="122">
        <v>2014</v>
      </c>
      <c r="D137" s="121">
        <v>4</v>
      </c>
      <c r="E137" s="120">
        <v>0</v>
      </c>
      <c r="F137" s="119"/>
      <c r="G137" s="118" t="s">
        <v>394</v>
      </c>
      <c r="H137" s="110">
        <v>10</v>
      </c>
      <c r="I137" s="117">
        <f t="shared" si="52"/>
        <v>2024</v>
      </c>
      <c r="L137" s="112">
        <v>7500</v>
      </c>
      <c r="M137" s="111">
        <v>4830</v>
      </c>
      <c r="O137" s="111">
        <f t="shared" ref="O137:O176" si="69">M137-M137*E137</f>
        <v>4830</v>
      </c>
      <c r="P137" s="109">
        <f t="shared" si="54"/>
        <v>40.25</v>
      </c>
      <c r="Q137" s="115">
        <f t="shared" si="55"/>
        <v>483</v>
      </c>
      <c r="R137" s="109">
        <f t="shared" si="56"/>
        <v>0</v>
      </c>
      <c r="S137" s="114">
        <f t="shared" si="57"/>
        <v>483</v>
      </c>
      <c r="T137" s="116">
        <v>1</v>
      </c>
      <c r="U137" s="114">
        <f t="shared" si="58"/>
        <v>483</v>
      </c>
      <c r="V137" s="115">
        <f t="shared" si="59"/>
        <v>966</v>
      </c>
      <c r="W137" s="114">
        <f t="shared" si="60"/>
        <v>966</v>
      </c>
      <c r="X137" s="116">
        <v>1</v>
      </c>
      <c r="Y137" s="114">
        <f t="shared" si="61"/>
        <v>966</v>
      </c>
      <c r="Z137" s="115">
        <f t="shared" si="62"/>
        <v>1449</v>
      </c>
      <c r="AA137" s="114">
        <f t="shared" si="63"/>
        <v>3622.5</v>
      </c>
      <c r="AB137" s="110">
        <f t="shared" si="64"/>
        <v>2014.25</v>
      </c>
      <c r="AC137" s="109">
        <f t="shared" si="65"/>
        <v>2017.25</v>
      </c>
      <c r="AD137" s="113">
        <f t="shared" si="66"/>
        <v>2024.25</v>
      </c>
      <c r="AE137" s="110">
        <f t="shared" si="67"/>
        <v>2016.25</v>
      </c>
      <c r="AF137" s="109">
        <f t="shared" si="68"/>
        <v>-8.3333333333333329E-2</v>
      </c>
    </row>
    <row r="138" spans="1:32" x14ac:dyDescent="0.25">
      <c r="A138" s="123" t="s">
        <v>499</v>
      </c>
      <c r="B138" s="109" t="s">
        <v>498</v>
      </c>
      <c r="C138" s="122">
        <v>2014</v>
      </c>
      <c r="D138" s="121">
        <v>4</v>
      </c>
      <c r="E138" s="120">
        <v>0</v>
      </c>
      <c r="F138" s="119"/>
      <c r="G138" s="118" t="s">
        <v>394</v>
      </c>
      <c r="H138" s="110">
        <v>10</v>
      </c>
      <c r="I138" s="117">
        <f t="shared" si="52"/>
        <v>2024</v>
      </c>
      <c r="L138" s="112">
        <v>7500</v>
      </c>
      <c r="M138" s="111">
        <v>3300</v>
      </c>
      <c r="O138" s="111">
        <f t="shared" si="69"/>
        <v>3300</v>
      </c>
      <c r="P138" s="109">
        <f t="shared" si="54"/>
        <v>27.5</v>
      </c>
      <c r="Q138" s="115">
        <f t="shared" si="55"/>
        <v>330</v>
      </c>
      <c r="R138" s="109">
        <f t="shared" si="56"/>
        <v>0</v>
      </c>
      <c r="S138" s="114">
        <f t="shared" si="57"/>
        <v>330</v>
      </c>
      <c r="T138" s="116">
        <v>1</v>
      </c>
      <c r="U138" s="114">
        <f t="shared" si="58"/>
        <v>330</v>
      </c>
      <c r="V138" s="115">
        <f t="shared" si="59"/>
        <v>660</v>
      </c>
      <c r="W138" s="114">
        <f t="shared" si="60"/>
        <v>660</v>
      </c>
      <c r="X138" s="116">
        <v>1</v>
      </c>
      <c r="Y138" s="114">
        <f t="shared" si="61"/>
        <v>660</v>
      </c>
      <c r="Z138" s="115">
        <f t="shared" si="62"/>
        <v>990</v>
      </c>
      <c r="AA138" s="114">
        <f t="shared" si="63"/>
        <v>2475</v>
      </c>
      <c r="AB138" s="110">
        <f t="shared" si="64"/>
        <v>2014.25</v>
      </c>
      <c r="AC138" s="109">
        <f t="shared" si="65"/>
        <v>2017.25</v>
      </c>
      <c r="AD138" s="113">
        <f t="shared" si="66"/>
        <v>2024.25</v>
      </c>
      <c r="AE138" s="110">
        <f t="shared" si="67"/>
        <v>2016.25</v>
      </c>
      <c r="AF138" s="109">
        <f t="shared" si="68"/>
        <v>-8.3333333333333329E-2</v>
      </c>
    </row>
    <row r="139" spans="1:32" x14ac:dyDescent="0.25">
      <c r="A139" s="123" t="s">
        <v>497</v>
      </c>
      <c r="B139" s="109" t="s">
        <v>496</v>
      </c>
      <c r="C139" s="122">
        <v>2014</v>
      </c>
      <c r="D139" s="121">
        <v>4</v>
      </c>
      <c r="E139" s="120">
        <v>0</v>
      </c>
      <c r="F139" s="119"/>
      <c r="G139" s="118" t="s">
        <v>394</v>
      </c>
      <c r="H139" s="110">
        <v>10</v>
      </c>
      <c r="I139" s="117">
        <f t="shared" si="52"/>
        <v>2024</v>
      </c>
      <c r="L139" s="112">
        <v>7500</v>
      </c>
      <c r="M139" s="111">
        <v>4246</v>
      </c>
      <c r="O139" s="111">
        <f t="shared" si="69"/>
        <v>4246</v>
      </c>
      <c r="P139" s="109">
        <f t="shared" si="54"/>
        <v>35.383333333333333</v>
      </c>
      <c r="Q139" s="115">
        <f t="shared" si="55"/>
        <v>424.6</v>
      </c>
      <c r="R139" s="109">
        <f t="shared" si="56"/>
        <v>0</v>
      </c>
      <c r="S139" s="114">
        <f t="shared" si="57"/>
        <v>424.6</v>
      </c>
      <c r="T139" s="116">
        <v>1</v>
      </c>
      <c r="U139" s="114">
        <f t="shared" si="58"/>
        <v>424.6</v>
      </c>
      <c r="V139" s="115">
        <f t="shared" si="59"/>
        <v>849.2</v>
      </c>
      <c r="W139" s="114">
        <f t="shared" si="60"/>
        <v>849.2</v>
      </c>
      <c r="X139" s="116">
        <v>1</v>
      </c>
      <c r="Y139" s="114">
        <f t="shared" si="61"/>
        <v>849.2</v>
      </c>
      <c r="Z139" s="115">
        <f t="shared" si="62"/>
        <v>1273.8000000000002</v>
      </c>
      <c r="AA139" s="114">
        <f t="shared" si="63"/>
        <v>3184.5</v>
      </c>
      <c r="AB139" s="110">
        <f t="shared" si="64"/>
        <v>2014.25</v>
      </c>
      <c r="AC139" s="109">
        <f t="shared" si="65"/>
        <v>2017.25</v>
      </c>
      <c r="AD139" s="113">
        <f t="shared" si="66"/>
        <v>2024.25</v>
      </c>
      <c r="AE139" s="110">
        <f t="shared" si="67"/>
        <v>2016.25</v>
      </c>
      <c r="AF139" s="109">
        <f t="shared" si="68"/>
        <v>-8.3333333333333329E-2</v>
      </c>
    </row>
    <row r="140" spans="1:32" x14ac:dyDescent="0.25">
      <c r="A140" s="136" t="s">
        <v>495</v>
      </c>
      <c r="B140" s="109" t="s">
        <v>466</v>
      </c>
      <c r="C140" s="122">
        <v>2014</v>
      </c>
      <c r="D140" s="121">
        <v>4</v>
      </c>
      <c r="E140" s="120">
        <v>0</v>
      </c>
      <c r="F140" s="119"/>
      <c r="G140" s="118" t="s">
        <v>394</v>
      </c>
      <c r="H140" s="110">
        <v>10</v>
      </c>
      <c r="I140" s="117">
        <f t="shared" si="52"/>
        <v>2024</v>
      </c>
      <c r="L140" s="112">
        <v>6157</v>
      </c>
      <c r="M140" s="111">
        <v>6631</v>
      </c>
      <c r="O140" s="111">
        <f t="shared" si="69"/>
        <v>6631</v>
      </c>
      <c r="P140" s="109">
        <f t="shared" si="54"/>
        <v>55.258333333333333</v>
      </c>
      <c r="Q140" s="115">
        <f t="shared" si="55"/>
        <v>663.1</v>
      </c>
      <c r="R140" s="109">
        <f t="shared" si="56"/>
        <v>0</v>
      </c>
      <c r="S140" s="114">
        <f t="shared" si="57"/>
        <v>663.1</v>
      </c>
      <c r="T140" s="116">
        <v>1</v>
      </c>
      <c r="U140" s="114">
        <f t="shared" si="58"/>
        <v>663.1</v>
      </c>
      <c r="V140" s="115">
        <f t="shared" si="59"/>
        <v>1326.2</v>
      </c>
      <c r="W140" s="114">
        <f t="shared" si="60"/>
        <v>1326.2</v>
      </c>
      <c r="X140" s="116">
        <v>1</v>
      </c>
      <c r="Y140" s="114">
        <f t="shared" si="61"/>
        <v>1326.2</v>
      </c>
      <c r="Z140" s="115">
        <f t="shared" si="62"/>
        <v>1989.3000000000002</v>
      </c>
      <c r="AA140" s="114">
        <f t="shared" si="63"/>
        <v>4973.25</v>
      </c>
      <c r="AB140" s="110">
        <f t="shared" si="64"/>
        <v>2014.25</v>
      </c>
      <c r="AC140" s="109">
        <f t="shared" si="65"/>
        <v>2017.25</v>
      </c>
      <c r="AD140" s="113">
        <f t="shared" si="66"/>
        <v>2024.25</v>
      </c>
      <c r="AE140" s="110">
        <f t="shared" si="67"/>
        <v>2016.25</v>
      </c>
      <c r="AF140" s="109">
        <f t="shared" si="68"/>
        <v>-8.3333333333333329E-2</v>
      </c>
    </row>
    <row r="141" spans="1:32" x14ac:dyDescent="0.25">
      <c r="A141" s="136" t="s">
        <v>494</v>
      </c>
      <c r="B141" s="109" t="s">
        <v>466</v>
      </c>
      <c r="C141" s="122">
        <v>2014</v>
      </c>
      <c r="D141" s="121">
        <v>4</v>
      </c>
      <c r="E141" s="120">
        <v>0</v>
      </c>
      <c r="F141" s="119"/>
      <c r="G141" s="118" t="s">
        <v>394</v>
      </c>
      <c r="H141" s="110">
        <v>10</v>
      </c>
      <c r="I141" s="117">
        <f t="shared" ref="I141:I172" si="70">C141+H141</f>
        <v>2024</v>
      </c>
      <c r="L141" s="112">
        <v>6157</v>
      </c>
      <c r="M141" s="111">
        <v>6631</v>
      </c>
      <c r="O141" s="111">
        <f t="shared" si="69"/>
        <v>6631</v>
      </c>
      <c r="P141" s="109">
        <f t="shared" ref="P141:P172" si="71">O141/H141/12</f>
        <v>55.258333333333333</v>
      </c>
      <c r="Q141" s="115">
        <f t="shared" ref="Q141:Q172" si="72">IF(N141&gt;0,0,IF(OR(AB141&gt;AC141,AD141&lt;AE141),0,IF(AND(AD141&gt;=AE141,AD141&lt;=AC141),P141*((AD141-AE141)*12),IF(AND(AE141&lt;=AB141,AC141&gt;=AB141),((AC141-AB141)*12)*P141,IF(AD141&gt;AC141,12*P141,0)))))</f>
        <v>663.1</v>
      </c>
      <c r="R141" s="109">
        <f t="shared" ref="R141:R176" si="73">IF(N141=0,0,IF(AND(AF141&gt;=AE141,AF141&lt;=AD141),((AF141-AE141)*12)*P141,0))</f>
        <v>0</v>
      </c>
      <c r="S141" s="114">
        <f t="shared" ref="S141:S172" si="74">IF(R141&gt;0,R141,Q141)</f>
        <v>663.1</v>
      </c>
      <c r="T141" s="116">
        <v>1</v>
      </c>
      <c r="U141" s="114">
        <f t="shared" ref="U141:U172" si="75">T141*S141</f>
        <v>663.1</v>
      </c>
      <c r="V141" s="115">
        <f t="shared" ref="V141:V176" si="76">IF(AB141&gt;AC141,0,IF(AD141&lt;AE141,O141,IF(AND(AD141&gt;=AE141,AD141&lt;=AC141),(O141-S141),IF(AND(AE141&lt;=AB141,AC141&gt;=AB141),0,IF(AD141&gt;AC141,((AE141-AB141)*12)*P141,0)))))</f>
        <v>1326.2</v>
      </c>
      <c r="W141" s="114">
        <f t="shared" ref="W141:W172" si="77">V141*T141</f>
        <v>1326.2</v>
      </c>
      <c r="X141" s="116">
        <v>1</v>
      </c>
      <c r="Y141" s="114">
        <f t="shared" ref="Y141:Y172" si="78">W141*X141</f>
        <v>1326.2</v>
      </c>
      <c r="Z141" s="115">
        <f t="shared" ref="Z141:Z172" si="79">IF(N141&gt;0,0,Y141+U141*X141)*X141</f>
        <v>1989.3000000000002</v>
      </c>
      <c r="AA141" s="114">
        <f t="shared" ref="AA141:AA172" si="80">IF(N141&gt;0,(M141-Y141)/2,IF(AB141&gt;=AE141,(((M141*T141)*X141)-Z141)/2,((((M141*T141)*X141)-Y141)+(((M141*T141)*X141)-Z141))/2))</f>
        <v>4973.25</v>
      </c>
      <c r="AB141" s="110">
        <f t="shared" ref="AB141:AB176" si="81">$C141+(($D141-1)/12)</f>
        <v>2014.25</v>
      </c>
      <c r="AC141" s="109">
        <f t="shared" ref="AC141:AC176" si="82">($O$5+1)-($O$2/12)</f>
        <v>2017.25</v>
      </c>
      <c r="AD141" s="113">
        <f t="shared" ref="AD141:AD176" si="83">$I141+(($D141-1)/12)</f>
        <v>2024.25</v>
      </c>
      <c r="AE141" s="110">
        <f t="shared" ref="AE141:AE176" si="84">$O$4+($O$3/12)</f>
        <v>2016.25</v>
      </c>
      <c r="AF141" s="109">
        <f t="shared" ref="AF141:AF176" si="85">$J141+(($K141-1)/12)</f>
        <v>-8.3333333333333329E-2</v>
      </c>
    </row>
    <row r="142" spans="1:32" x14ac:dyDescent="0.25">
      <c r="A142" s="136" t="s">
        <v>493</v>
      </c>
      <c r="B142" s="109" t="s">
        <v>476</v>
      </c>
      <c r="C142" s="122">
        <v>2014</v>
      </c>
      <c r="D142" s="121">
        <v>6</v>
      </c>
      <c r="E142" s="120">
        <v>0</v>
      </c>
      <c r="F142" s="119"/>
      <c r="G142" s="118" t="s">
        <v>394</v>
      </c>
      <c r="H142" s="110">
        <v>10</v>
      </c>
      <c r="I142" s="117">
        <f t="shared" si="70"/>
        <v>2024</v>
      </c>
      <c r="L142" s="112">
        <v>6157</v>
      </c>
      <c r="M142" s="111">
        <v>6789</v>
      </c>
      <c r="O142" s="111">
        <f t="shared" si="69"/>
        <v>6789</v>
      </c>
      <c r="P142" s="109">
        <f t="shared" si="71"/>
        <v>56.574999999999996</v>
      </c>
      <c r="Q142" s="115">
        <f t="shared" si="72"/>
        <v>678.9</v>
      </c>
      <c r="R142" s="109">
        <f t="shared" si="73"/>
        <v>0</v>
      </c>
      <c r="S142" s="114">
        <f t="shared" si="74"/>
        <v>678.9</v>
      </c>
      <c r="T142" s="116">
        <v>1</v>
      </c>
      <c r="U142" s="114">
        <f t="shared" si="75"/>
        <v>678.9</v>
      </c>
      <c r="V142" s="115">
        <f t="shared" si="76"/>
        <v>1244.6499999999485</v>
      </c>
      <c r="W142" s="114">
        <f t="shared" si="77"/>
        <v>1244.6499999999485</v>
      </c>
      <c r="X142" s="116">
        <v>1</v>
      </c>
      <c r="Y142" s="114">
        <f t="shared" si="78"/>
        <v>1244.6499999999485</v>
      </c>
      <c r="Z142" s="115">
        <f t="shared" si="79"/>
        <v>1923.5499999999483</v>
      </c>
      <c r="AA142" s="114">
        <f t="shared" si="80"/>
        <v>5204.9000000000515</v>
      </c>
      <c r="AB142" s="110">
        <f t="shared" si="81"/>
        <v>2014.4166666666667</v>
      </c>
      <c r="AC142" s="109">
        <f t="shared" si="82"/>
        <v>2017.25</v>
      </c>
      <c r="AD142" s="113">
        <f t="shared" si="83"/>
        <v>2024.4166666666667</v>
      </c>
      <c r="AE142" s="110">
        <f t="shared" si="84"/>
        <v>2016.25</v>
      </c>
      <c r="AF142" s="109">
        <f t="shared" si="85"/>
        <v>-8.3333333333333329E-2</v>
      </c>
    </row>
    <row r="143" spans="1:32" x14ac:dyDescent="0.25">
      <c r="A143" s="136" t="s">
        <v>483</v>
      </c>
      <c r="B143" s="109" t="s">
        <v>492</v>
      </c>
      <c r="C143" s="122">
        <v>2014</v>
      </c>
      <c r="D143" s="121">
        <v>6</v>
      </c>
      <c r="E143" s="120">
        <v>0</v>
      </c>
      <c r="F143" s="119"/>
      <c r="G143" s="118" t="s">
        <v>394</v>
      </c>
      <c r="H143" s="110">
        <v>10</v>
      </c>
      <c r="I143" s="117">
        <f t="shared" si="70"/>
        <v>2024</v>
      </c>
      <c r="L143" s="112">
        <v>6157</v>
      </c>
      <c r="M143" s="111">
        <v>30851</v>
      </c>
      <c r="O143" s="111">
        <f t="shared" si="69"/>
        <v>30851</v>
      </c>
      <c r="P143" s="109">
        <f t="shared" si="71"/>
        <v>257.09166666666664</v>
      </c>
      <c r="Q143" s="115">
        <f t="shared" si="72"/>
        <v>3085.0999999999995</v>
      </c>
      <c r="R143" s="109">
        <f t="shared" si="73"/>
        <v>0</v>
      </c>
      <c r="S143" s="114">
        <f t="shared" si="74"/>
        <v>3085.0999999999995</v>
      </c>
      <c r="T143" s="116">
        <v>1</v>
      </c>
      <c r="U143" s="114">
        <f t="shared" si="75"/>
        <v>3085.0999999999995</v>
      </c>
      <c r="V143" s="115">
        <f t="shared" si="76"/>
        <v>5656.0166666664327</v>
      </c>
      <c r="W143" s="114">
        <f t="shared" si="77"/>
        <v>5656.0166666664327</v>
      </c>
      <c r="X143" s="116">
        <v>1</v>
      </c>
      <c r="Y143" s="114">
        <f t="shared" si="78"/>
        <v>5656.0166666664327</v>
      </c>
      <c r="Z143" s="115">
        <f t="shared" si="79"/>
        <v>8741.1166666664321</v>
      </c>
      <c r="AA143" s="114">
        <f t="shared" si="80"/>
        <v>23652.433333333567</v>
      </c>
      <c r="AB143" s="110">
        <f t="shared" si="81"/>
        <v>2014.4166666666667</v>
      </c>
      <c r="AC143" s="109">
        <f t="shared" si="82"/>
        <v>2017.25</v>
      </c>
      <c r="AD143" s="113">
        <f t="shared" si="83"/>
        <v>2024.4166666666667</v>
      </c>
      <c r="AE143" s="110">
        <f t="shared" si="84"/>
        <v>2016.25</v>
      </c>
      <c r="AF143" s="109">
        <f t="shared" si="85"/>
        <v>-8.3333333333333329E-2</v>
      </c>
    </row>
    <row r="144" spans="1:32" x14ac:dyDescent="0.25">
      <c r="A144" s="136" t="s">
        <v>491</v>
      </c>
      <c r="B144" s="109" t="s">
        <v>468</v>
      </c>
      <c r="C144" s="122">
        <v>2014</v>
      </c>
      <c r="D144" s="121">
        <v>8</v>
      </c>
      <c r="E144" s="120">
        <v>0</v>
      </c>
      <c r="F144" s="119"/>
      <c r="G144" s="118" t="s">
        <v>394</v>
      </c>
      <c r="H144" s="110">
        <v>10</v>
      </c>
      <c r="I144" s="117">
        <f t="shared" si="70"/>
        <v>2024</v>
      </c>
      <c r="L144" s="112">
        <v>6157</v>
      </c>
      <c r="M144" s="111">
        <v>7530</v>
      </c>
      <c r="O144" s="111">
        <f t="shared" si="69"/>
        <v>7530</v>
      </c>
      <c r="P144" s="109">
        <f t="shared" si="71"/>
        <v>62.75</v>
      </c>
      <c r="Q144" s="115">
        <f t="shared" si="72"/>
        <v>753</v>
      </c>
      <c r="R144" s="109">
        <f t="shared" si="73"/>
        <v>0</v>
      </c>
      <c r="S144" s="114">
        <f t="shared" si="74"/>
        <v>753</v>
      </c>
      <c r="T144" s="116">
        <v>1</v>
      </c>
      <c r="U144" s="114">
        <f t="shared" si="75"/>
        <v>753</v>
      </c>
      <c r="V144" s="115">
        <f t="shared" si="76"/>
        <v>1255.0000000000571</v>
      </c>
      <c r="W144" s="114">
        <f t="shared" si="77"/>
        <v>1255.0000000000571</v>
      </c>
      <c r="X144" s="116">
        <v>1</v>
      </c>
      <c r="Y144" s="114">
        <f t="shared" si="78"/>
        <v>1255.0000000000571</v>
      </c>
      <c r="Z144" s="115">
        <f t="shared" si="79"/>
        <v>2008.0000000000571</v>
      </c>
      <c r="AA144" s="114">
        <f t="shared" si="80"/>
        <v>5898.4999999999427</v>
      </c>
      <c r="AB144" s="110">
        <f t="shared" si="81"/>
        <v>2014.5833333333333</v>
      </c>
      <c r="AC144" s="109">
        <f t="shared" si="82"/>
        <v>2017.25</v>
      </c>
      <c r="AD144" s="113">
        <f t="shared" si="83"/>
        <v>2024.5833333333333</v>
      </c>
      <c r="AE144" s="110">
        <f t="shared" si="84"/>
        <v>2016.25</v>
      </c>
      <c r="AF144" s="109">
        <f t="shared" si="85"/>
        <v>-8.3333333333333329E-2</v>
      </c>
    </row>
    <row r="145" spans="1:32" x14ac:dyDescent="0.25">
      <c r="A145" s="136" t="s">
        <v>490</v>
      </c>
      <c r="B145" s="109" t="s">
        <v>466</v>
      </c>
      <c r="C145" s="122">
        <v>2014</v>
      </c>
      <c r="D145" s="121">
        <v>8</v>
      </c>
      <c r="E145" s="120">
        <v>0</v>
      </c>
      <c r="F145" s="119"/>
      <c r="G145" s="118" t="s">
        <v>394</v>
      </c>
      <c r="H145" s="110">
        <v>10</v>
      </c>
      <c r="I145" s="117">
        <f t="shared" si="70"/>
        <v>2024</v>
      </c>
      <c r="L145" s="112">
        <v>6157</v>
      </c>
      <c r="M145" s="111">
        <v>6835</v>
      </c>
      <c r="O145" s="111">
        <f t="shared" si="69"/>
        <v>6835</v>
      </c>
      <c r="P145" s="109">
        <f t="shared" si="71"/>
        <v>56.958333333333336</v>
      </c>
      <c r="Q145" s="115">
        <f t="shared" si="72"/>
        <v>683.5</v>
      </c>
      <c r="R145" s="109">
        <f t="shared" si="73"/>
        <v>0</v>
      </c>
      <c r="S145" s="114">
        <f t="shared" si="74"/>
        <v>683.5</v>
      </c>
      <c r="T145" s="116">
        <v>1</v>
      </c>
      <c r="U145" s="114">
        <f t="shared" si="75"/>
        <v>683.5</v>
      </c>
      <c r="V145" s="115">
        <f t="shared" si="76"/>
        <v>1139.1666666667186</v>
      </c>
      <c r="W145" s="114">
        <f t="shared" si="77"/>
        <v>1139.1666666667186</v>
      </c>
      <c r="X145" s="116">
        <v>1</v>
      </c>
      <c r="Y145" s="114">
        <f t="shared" si="78"/>
        <v>1139.1666666667186</v>
      </c>
      <c r="Z145" s="115">
        <f t="shared" si="79"/>
        <v>1822.6666666667186</v>
      </c>
      <c r="AA145" s="114">
        <f t="shared" si="80"/>
        <v>5354.0833333332812</v>
      </c>
      <c r="AB145" s="110">
        <f t="shared" si="81"/>
        <v>2014.5833333333333</v>
      </c>
      <c r="AC145" s="109">
        <f t="shared" si="82"/>
        <v>2017.25</v>
      </c>
      <c r="AD145" s="113">
        <f t="shared" si="83"/>
        <v>2024.5833333333333</v>
      </c>
      <c r="AE145" s="110">
        <f t="shared" si="84"/>
        <v>2016.25</v>
      </c>
      <c r="AF145" s="109">
        <f t="shared" si="85"/>
        <v>-8.3333333333333329E-2</v>
      </c>
    </row>
    <row r="146" spans="1:32" x14ac:dyDescent="0.25">
      <c r="A146" s="136" t="s">
        <v>489</v>
      </c>
      <c r="B146" s="109" t="s">
        <v>466</v>
      </c>
      <c r="C146" s="122">
        <v>2014</v>
      </c>
      <c r="D146" s="121">
        <v>8</v>
      </c>
      <c r="E146" s="120">
        <v>0</v>
      </c>
      <c r="F146" s="119"/>
      <c r="G146" s="118" t="s">
        <v>394</v>
      </c>
      <c r="H146" s="110">
        <v>10</v>
      </c>
      <c r="I146" s="117">
        <f t="shared" si="70"/>
        <v>2024</v>
      </c>
      <c r="L146" s="112">
        <v>6157</v>
      </c>
      <c r="M146" s="111">
        <v>6835</v>
      </c>
      <c r="O146" s="111">
        <f t="shared" si="69"/>
        <v>6835</v>
      </c>
      <c r="P146" s="109">
        <f t="shared" si="71"/>
        <v>56.958333333333336</v>
      </c>
      <c r="Q146" s="115">
        <f t="shared" si="72"/>
        <v>683.5</v>
      </c>
      <c r="R146" s="109">
        <f t="shared" si="73"/>
        <v>0</v>
      </c>
      <c r="S146" s="114">
        <f t="shared" si="74"/>
        <v>683.5</v>
      </c>
      <c r="T146" s="116">
        <v>1</v>
      </c>
      <c r="U146" s="114">
        <f t="shared" si="75"/>
        <v>683.5</v>
      </c>
      <c r="V146" s="115">
        <f t="shared" si="76"/>
        <v>1139.1666666667186</v>
      </c>
      <c r="W146" s="114">
        <f t="shared" si="77"/>
        <v>1139.1666666667186</v>
      </c>
      <c r="X146" s="116">
        <v>1</v>
      </c>
      <c r="Y146" s="114">
        <f t="shared" si="78"/>
        <v>1139.1666666667186</v>
      </c>
      <c r="Z146" s="115">
        <f t="shared" si="79"/>
        <v>1822.6666666667186</v>
      </c>
      <c r="AA146" s="114">
        <f t="shared" si="80"/>
        <v>5354.0833333332812</v>
      </c>
      <c r="AB146" s="110">
        <f t="shared" si="81"/>
        <v>2014.5833333333333</v>
      </c>
      <c r="AC146" s="109">
        <f t="shared" si="82"/>
        <v>2017.25</v>
      </c>
      <c r="AD146" s="113">
        <f t="shared" si="83"/>
        <v>2024.5833333333333</v>
      </c>
      <c r="AE146" s="110">
        <f t="shared" si="84"/>
        <v>2016.25</v>
      </c>
      <c r="AF146" s="109">
        <f t="shared" si="85"/>
        <v>-8.3333333333333329E-2</v>
      </c>
    </row>
    <row r="147" spans="1:32" x14ac:dyDescent="0.25">
      <c r="A147" s="136" t="s">
        <v>488</v>
      </c>
      <c r="B147" s="109" t="s">
        <v>466</v>
      </c>
      <c r="C147" s="122">
        <v>2014</v>
      </c>
      <c r="D147" s="121">
        <v>8</v>
      </c>
      <c r="E147" s="120">
        <v>0</v>
      </c>
      <c r="F147" s="119"/>
      <c r="G147" s="118" t="s">
        <v>394</v>
      </c>
      <c r="H147" s="110">
        <v>10</v>
      </c>
      <c r="I147" s="117">
        <f t="shared" si="70"/>
        <v>2024</v>
      </c>
      <c r="L147" s="112">
        <v>6157</v>
      </c>
      <c r="M147" s="111">
        <v>6835</v>
      </c>
      <c r="O147" s="111">
        <f t="shared" si="69"/>
        <v>6835</v>
      </c>
      <c r="P147" s="109">
        <f t="shared" si="71"/>
        <v>56.958333333333336</v>
      </c>
      <c r="Q147" s="115">
        <f t="shared" si="72"/>
        <v>683.5</v>
      </c>
      <c r="R147" s="109">
        <f t="shared" si="73"/>
        <v>0</v>
      </c>
      <c r="S147" s="114">
        <f t="shared" si="74"/>
        <v>683.5</v>
      </c>
      <c r="T147" s="116">
        <v>1</v>
      </c>
      <c r="U147" s="114">
        <f t="shared" si="75"/>
        <v>683.5</v>
      </c>
      <c r="V147" s="115">
        <f t="shared" si="76"/>
        <v>1139.1666666667186</v>
      </c>
      <c r="W147" s="114">
        <f t="shared" si="77"/>
        <v>1139.1666666667186</v>
      </c>
      <c r="X147" s="116">
        <v>1</v>
      </c>
      <c r="Y147" s="114">
        <f t="shared" si="78"/>
        <v>1139.1666666667186</v>
      </c>
      <c r="Z147" s="115">
        <f t="shared" si="79"/>
        <v>1822.6666666667186</v>
      </c>
      <c r="AA147" s="114">
        <f t="shared" si="80"/>
        <v>5354.0833333332812</v>
      </c>
      <c r="AB147" s="110">
        <f t="shared" si="81"/>
        <v>2014.5833333333333</v>
      </c>
      <c r="AC147" s="109">
        <f t="shared" si="82"/>
        <v>2017.25</v>
      </c>
      <c r="AD147" s="113">
        <f t="shared" si="83"/>
        <v>2024.5833333333333</v>
      </c>
      <c r="AE147" s="110">
        <f t="shared" si="84"/>
        <v>2016.25</v>
      </c>
      <c r="AF147" s="109">
        <f t="shared" si="85"/>
        <v>-8.3333333333333329E-2</v>
      </c>
    </row>
    <row r="148" spans="1:32" x14ac:dyDescent="0.25">
      <c r="A148" s="136" t="s">
        <v>487</v>
      </c>
      <c r="B148" s="109" t="s">
        <v>466</v>
      </c>
      <c r="C148" s="122">
        <v>2014</v>
      </c>
      <c r="D148" s="121">
        <v>8</v>
      </c>
      <c r="E148" s="120">
        <v>0</v>
      </c>
      <c r="F148" s="119"/>
      <c r="G148" s="118" t="s">
        <v>394</v>
      </c>
      <c r="H148" s="110">
        <v>10</v>
      </c>
      <c r="I148" s="117">
        <f t="shared" si="70"/>
        <v>2024</v>
      </c>
      <c r="L148" s="112">
        <v>6157</v>
      </c>
      <c r="M148" s="111">
        <v>6835</v>
      </c>
      <c r="O148" s="111">
        <f t="shared" si="69"/>
        <v>6835</v>
      </c>
      <c r="P148" s="109">
        <f t="shared" si="71"/>
        <v>56.958333333333336</v>
      </c>
      <c r="Q148" s="115">
        <f t="shared" si="72"/>
        <v>683.5</v>
      </c>
      <c r="R148" s="109">
        <f t="shared" si="73"/>
        <v>0</v>
      </c>
      <c r="S148" s="114">
        <f t="shared" si="74"/>
        <v>683.5</v>
      </c>
      <c r="T148" s="116">
        <v>1</v>
      </c>
      <c r="U148" s="114">
        <f t="shared" si="75"/>
        <v>683.5</v>
      </c>
      <c r="V148" s="115">
        <f t="shared" si="76"/>
        <v>1139.1666666667186</v>
      </c>
      <c r="W148" s="114">
        <f t="shared" si="77"/>
        <v>1139.1666666667186</v>
      </c>
      <c r="X148" s="116">
        <v>1</v>
      </c>
      <c r="Y148" s="114">
        <f t="shared" si="78"/>
        <v>1139.1666666667186</v>
      </c>
      <c r="Z148" s="115">
        <f t="shared" si="79"/>
        <v>1822.6666666667186</v>
      </c>
      <c r="AA148" s="114">
        <f t="shared" si="80"/>
        <v>5354.0833333332812</v>
      </c>
      <c r="AB148" s="110">
        <f t="shared" si="81"/>
        <v>2014.5833333333333</v>
      </c>
      <c r="AC148" s="109">
        <f t="shared" si="82"/>
        <v>2017.25</v>
      </c>
      <c r="AD148" s="113">
        <f t="shared" si="83"/>
        <v>2024.5833333333333</v>
      </c>
      <c r="AE148" s="110">
        <f t="shared" si="84"/>
        <v>2016.25</v>
      </c>
      <c r="AF148" s="109">
        <f t="shared" si="85"/>
        <v>-8.3333333333333329E-2</v>
      </c>
    </row>
    <row r="149" spans="1:32" x14ac:dyDescent="0.25">
      <c r="A149" s="136" t="s">
        <v>486</v>
      </c>
      <c r="B149" s="109" t="s">
        <v>485</v>
      </c>
      <c r="C149" s="122">
        <v>2014</v>
      </c>
      <c r="D149" s="121">
        <v>8</v>
      </c>
      <c r="E149" s="120">
        <v>0</v>
      </c>
      <c r="F149" s="119"/>
      <c r="G149" s="118" t="s">
        <v>394</v>
      </c>
      <c r="H149" s="110">
        <v>10</v>
      </c>
      <c r="I149" s="117">
        <f t="shared" si="70"/>
        <v>2024</v>
      </c>
      <c r="L149" s="112">
        <v>6157</v>
      </c>
      <c r="M149" s="111">
        <v>7200</v>
      </c>
      <c r="O149" s="111">
        <f t="shared" si="69"/>
        <v>7200</v>
      </c>
      <c r="P149" s="109">
        <f t="shared" si="71"/>
        <v>60</v>
      </c>
      <c r="Q149" s="115">
        <f t="shared" si="72"/>
        <v>720</v>
      </c>
      <c r="R149" s="109">
        <f t="shared" si="73"/>
        <v>0</v>
      </c>
      <c r="S149" s="114">
        <f t="shared" si="74"/>
        <v>720</v>
      </c>
      <c r="T149" s="116">
        <v>1</v>
      </c>
      <c r="U149" s="114">
        <f t="shared" si="75"/>
        <v>720</v>
      </c>
      <c r="V149" s="115">
        <f t="shared" si="76"/>
        <v>1200.0000000000546</v>
      </c>
      <c r="W149" s="114">
        <f t="shared" si="77"/>
        <v>1200.0000000000546</v>
      </c>
      <c r="X149" s="116">
        <v>1</v>
      </c>
      <c r="Y149" s="114">
        <f t="shared" si="78"/>
        <v>1200.0000000000546</v>
      </c>
      <c r="Z149" s="115">
        <f t="shared" si="79"/>
        <v>1920.0000000000546</v>
      </c>
      <c r="AA149" s="114">
        <f t="shared" si="80"/>
        <v>5639.9999999999454</v>
      </c>
      <c r="AB149" s="110">
        <f t="shared" si="81"/>
        <v>2014.5833333333333</v>
      </c>
      <c r="AC149" s="109">
        <f t="shared" si="82"/>
        <v>2017.25</v>
      </c>
      <c r="AD149" s="113">
        <f t="shared" si="83"/>
        <v>2024.5833333333333</v>
      </c>
      <c r="AE149" s="110">
        <f t="shared" si="84"/>
        <v>2016.25</v>
      </c>
      <c r="AF149" s="109">
        <f t="shared" si="85"/>
        <v>-8.3333333333333329E-2</v>
      </c>
    </row>
    <row r="150" spans="1:32" x14ac:dyDescent="0.25">
      <c r="A150" s="136" t="s">
        <v>484</v>
      </c>
      <c r="B150" s="109" t="s">
        <v>466</v>
      </c>
      <c r="C150" s="122">
        <v>2014</v>
      </c>
      <c r="D150" s="121">
        <v>10</v>
      </c>
      <c r="E150" s="120">
        <v>0</v>
      </c>
      <c r="F150" s="119"/>
      <c r="G150" s="118" t="s">
        <v>394</v>
      </c>
      <c r="H150" s="110">
        <v>10</v>
      </c>
      <c r="I150" s="117">
        <f t="shared" si="70"/>
        <v>2024</v>
      </c>
      <c r="L150" s="112">
        <v>6157</v>
      </c>
      <c r="M150" s="111">
        <v>6835</v>
      </c>
      <c r="O150" s="111">
        <f t="shared" si="69"/>
        <v>6835</v>
      </c>
      <c r="P150" s="109">
        <f t="shared" si="71"/>
        <v>56.958333333333336</v>
      </c>
      <c r="Q150" s="115">
        <f t="shared" si="72"/>
        <v>683.5</v>
      </c>
      <c r="R150" s="109">
        <f t="shared" si="73"/>
        <v>0</v>
      </c>
      <c r="S150" s="114">
        <f t="shared" si="74"/>
        <v>683.5</v>
      </c>
      <c r="T150" s="116">
        <v>1</v>
      </c>
      <c r="U150" s="114">
        <f t="shared" si="75"/>
        <v>683.5</v>
      </c>
      <c r="V150" s="115">
        <f t="shared" si="76"/>
        <v>1025.25</v>
      </c>
      <c r="W150" s="114">
        <f t="shared" si="77"/>
        <v>1025.25</v>
      </c>
      <c r="X150" s="116">
        <v>1</v>
      </c>
      <c r="Y150" s="114">
        <f t="shared" si="78"/>
        <v>1025.25</v>
      </c>
      <c r="Z150" s="115">
        <f t="shared" si="79"/>
        <v>1708.75</v>
      </c>
      <c r="AA150" s="114">
        <f t="shared" si="80"/>
        <v>5468</v>
      </c>
      <c r="AB150" s="110">
        <f t="shared" si="81"/>
        <v>2014.75</v>
      </c>
      <c r="AC150" s="109">
        <f t="shared" si="82"/>
        <v>2017.25</v>
      </c>
      <c r="AD150" s="113">
        <f t="shared" si="83"/>
        <v>2024.75</v>
      </c>
      <c r="AE150" s="110">
        <f t="shared" si="84"/>
        <v>2016.25</v>
      </c>
      <c r="AF150" s="109">
        <f t="shared" si="85"/>
        <v>-8.3333333333333329E-2</v>
      </c>
    </row>
    <row r="151" spans="1:32" x14ac:dyDescent="0.25">
      <c r="A151" s="136" t="s">
        <v>483</v>
      </c>
      <c r="B151" s="109" t="s">
        <v>482</v>
      </c>
      <c r="C151" s="122">
        <v>2014</v>
      </c>
      <c r="D151" s="121">
        <v>11</v>
      </c>
      <c r="E151" s="120">
        <v>0</v>
      </c>
      <c r="F151" s="119"/>
      <c r="G151" s="118" t="s">
        <v>394</v>
      </c>
      <c r="H151" s="110">
        <v>10</v>
      </c>
      <c r="I151" s="117">
        <f t="shared" si="70"/>
        <v>2024</v>
      </c>
      <c r="L151" s="112">
        <v>6157</v>
      </c>
      <c r="M151" s="111">
        <v>25432</v>
      </c>
      <c r="O151" s="111">
        <f t="shared" si="69"/>
        <v>25432</v>
      </c>
      <c r="P151" s="109">
        <f t="shared" si="71"/>
        <v>211.93333333333331</v>
      </c>
      <c r="Q151" s="115">
        <f t="shared" si="72"/>
        <v>2543.1999999999998</v>
      </c>
      <c r="R151" s="109">
        <f t="shared" si="73"/>
        <v>0</v>
      </c>
      <c r="S151" s="114">
        <f t="shared" si="74"/>
        <v>2543.1999999999998</v>
      </c>
      <c r="T151" s="116">
        <v>1</v>
      </c>
      <c r="U151" s="114">
        <f t="shared" si="75"/>
        <v>2543.1999999999998</v>
      </c>
      <c r="V151" s="115">
        <f t="shared" si="76"/>
        <v>3602.8666666668591</v>
      </c>
      <c r="W151" s="114">
        <f t="shared" si="77"/>
        <v>3602.8666666668591</v>
      </c>
      <c r="X151" s="116">
        <v>1</v>
      </c>
      <c r="Y151" s="114">
        <f t="shared" si="78"/>
        <v>3602.8666666668591</v>
      </c>
      <c r="Z151" s="115">
        <f t="shared" si="79"/>
        <v>6146.0666666668585</v>
      </c>
      <c r="AA151" s="114">
        <f t="shared" si="80"/>
        <v>20557.533333333144</v>
      </c>
      <c r="AB151" s="110">
        <f t="shared" si="81"/>
        <v>2014.8333333333333</v>
      </c>
      <c r="AC151" s="109">
        <f t="shared" si="82"/>
        <v>2017.25</v>
      </c>
      <c r="AD151" s="113">
        <f t="shared" si="83"/>
        <v>2024.8333333333333</v>
      </c>
      <c r="AE151" s="110">
        <f t="shared" si="84"/>
        <v>2016.25</v>
      </c>
      <c r="AF151" s="109">
        <f t="shared" si="85"/>
        <v>-8.3333333333333329E-2</v>
      </c>
    </row>
    <row r="152" spans="1:32" x14ac:dyDescent="0.25">
      <c r="A152" s="136" t="s">
        <v>481</v>
      </c>
      <c r="B152" s="109" t="s">
        <v>464</v>
      </c>
      <c r="C152" s="122">
        <v>2015</v>
      </c>
      <c r="D152" s="121">
        <v>3</v>
      </c>
      <c r="E152" s="120">
        <v>0</v>
      </c>
      <c r="F152" s="119"/>
      <c r="G152" s="118" t="s">
        <v>394</v>
      </c>
      <c r="H152" s="110">
        <v>10</v>
      </c>
      <c r="I152" s="117">
        <f t="shared" si="70"/>
        <v>2025</v>
      </c>
      <c r="L152" s="112">
        <v>6157</v>
      </c>
      <c r="M152" s="111">
        <v>11869</v>
      </c>
      <c r="O152" s="111">
        <f t="shared" si="69"/>
        <v>11869</v>
      </c>
      <c r="P152" s="109">
        <f t="shared" si="71"/>
        <v>98.908333333333346</v>
      </c>
      <c r="Q152" s="115">
        <f t="shared" si="72"/>
        <v>1186.9000000000001</v>
      </c>
      <c r="R152" s="109">
        <f t="shared" si="73"/>
        <v>0</v>
      </c>
      <c r="S152" s="114">
        <f t="shared" si="74"/>
        <v>1186.9000000000001</v>
      </c>
      <c r="T152" s="116">
        <v>1</v>
      </c>
      <c r="U152" s="114">
        <f t="shared" si="75"/>
        <v>1186.9000000000001</v>
      </c>
      <c r="V152" s="115">
        <f t="shared" si="76"/>
        <v>1285.8083333332436</v>
      </c>
      <c r="W152" s="114">
        <f t="shared" si="77"/>
        <v>1285.8083333332436</v>
      </c>
      <c r="X152" s="116">
        <v>1</v>
      </c>
      <c r="Y152" s="114">
        <f t="shared" si="78"/>
        <v>1285.8083333332436</v>
      </c>
      <c r="Z152" s="115">
        <f t="shared" si="79"/>
        <v>2472.7083333332439</v>
      </c>
      <c r="AA152" s="114">
        <f t="shared" si="80"/>
        <v>9989.7416666667559</v>
      </c>
      <c r="AB152" s="110">
        <f t="shared" si="81"/>
        <v>2015.1666666666667</v>
      </c>
      <c r="AC152" s="109">
        <f t="shared" si="82"/>
        <v>2017.25</v>
      </c>
      <c r="AD152" s="113">
        <f t="shared" si="83"/>
        <v>2025.1666666666667</v>
      </c>
      <c r="AE152" s="110">
        <f t="shared" si="84"/>
        <v>2016.25</v>
      </c>
      <c r="AF152" s="109">
        <f t="shared" si="85"/>
        <v>-8.3333333333333329E-2</v>
      </c>
    </row>
    <row r="153" spans="1:32" x14ac:dyDescent="0.25">
      <c r="A153" s="136" t="s">
        <v>480</v>
      </c>
      <c r="B153" s="109" t="s">
        <v>468</v>
      </c>
      <c r="C153" s="122">
        <v>2015</v>
      </c>
      <c r="D153" s="121">
        <v>3</v>
      </c>
      <c r="E153" s="120">
        <v>0</v>
      </c>
      <c r="F153" s="119"/>
      <c r="G153" s="118" t="s">
        <v>394</v>
      </c>
      <c r="H153" s="110">
        <v>10</v>
      </c>
      <c r="I153" s="117">
        <f t="shared" si="70"/>
        <v>2025</v>
      </c>
      <c r="L153" s="112">
        <v>6157</v>
      </c>
      <c r="M153" s="111">
        <v>6874</v>
      </c>
      <c r="O153" s="111">
        <f t="shared" si="69"/>
        <v>6874</v>
      </c>
      <c r="P153" s="109">
        <f t="shared" si="71"/>
        <v>57.283333333333331</v>
      </c>
      <c r="Q153" s="115">
        <f t="shared" si="72"/>
        <v>687.4</v>
      </c>
      <c r="R153" s="109">
        <f t="shared" si="73"/>
        <v>0</v>
      </c>
      <c r="S153" s="114">
        <f t="shared" si="74"/>
        <v>687.4</v>
      </c>
      <c r="T153" s="116">
        <v>1</v>
      </c>
      <c r="U153" s="114">
        <f t="shared" si="75"/>
        <v>687.4</v>
      </c>
      <c r="V153" s="115">
        <f t="shared" si="76"/>
        <v>744.68333333328121</v>
      </c>
      <c r="W153" s="114">
        <f t="shared" si="77"/>
        <v>744.68333333328121</v>
      </c>
      <c r="X153" s="116">
        <v>1</v>
      </c>
      <c r="Y153" s="114">
        <f t="shared" si="78"/>
        <v>744.68333333328121</v>
      </c>
      <c r="Z153" s="115">
        <f t="shared" si="79"/>
        <v>1432.0833333332812</v>
      </c>
      <c r="AA153" s="114">
        <f t="shared" si="80"/>
        <v>5785.6166666667186</v>
      </c>
      <c r="AB153" s="110">
        <f t="shared" si="81"/>
        <v>2015.1666666666667</v>
      </c>
      <c r="AC153" s="109">
        <f t="shared" si="82"/>
        <v>2017.25</v>
      </c>
      <c r="AD153" s="113">
        <f t="shared" si="83"/>
        <v>2025.1666666666667</v>
      </c>
      <c r="AE153" s="110">
        <f t="shared" si="84"/>
        <v>2016.25</v>
      </c>
      <c r="AF153" s="109">
        <f t="shared" si="85"/>
        <v>-8.3333333333333329E-2</v>
      </c>
    </row>
    <row r="154" spans="1:32" x14ac:dyDescent="0.25">
      <c r="A154" s="136" t="s">
        <v>479</v>
      </c>
      <c r="B154" s="109" t="s">
        <v>450</v>
      </c>
      <c r="C154" s="122">
        <v>2015</v>
      </c>
      <c r="D154" s="121">
        <v>3</v>
      </c>
      <c r="E154" s="120">
        <v>0</v>
      </c>
      <c r="F154" s="119"/>
      <c r="G154" s="118" t="s">
        <v>394</v>
      </c>
      <c r="H154" s="110">
        <v>10</v>
      </c>
      <c r="I154" s="117">
        <f t="shared" si="70"/>
        <v>2025</v>
      </c>
      <c r="L154" s="112">
        <v>6157</v>
      </c>
      <c r="M154" s="111">
        <v>7976</v>
      </c>
      <c r="O154" s="111">
        <f t="shared" si="69"/>
        <v>7976</v>
      </c>
      <c r="P154" s="109">
        <f t="shared" si="71"/>
        <v>66.466666666666669</v>
      </c>
      <c r="Q154" s="115">
        <f t="shared" si="72"/>
        <v>797.6</v>
      </c>
      <c r="R154" s="109">
        <f t="shared" si="73"/>
        <v>0</v>
      </c>
      <c r="S154" s="114">
        <f t="shared" si="74"/>
        <v>797.6</v>
      </c>
      <c r="T154" s="116">
        <v>1</v>
      </c>
      <c r="U154" s="114">
        <f t="shared" si="75"/>
        <v>797.6</v>
      </c>
      <c r="V154" s="115">
        <f t="shared" si="76"/>
        <v>864.06666666660624</v>
      </c>
      <c r="W154" s="114">
        <f t="shared" si="77"/>
        <v>864.06666666660624</v>
      </c>
      <c r="X154" s="116">
        <v>1</v>
      </c>
      <c r="Y154" s="114">
        <f t="shared" si="78"/>
        <v>864.06666666660624</v>
      </c>
      <c r="Z154" s="115">
        <f t="shared" si="79"/>
        <v>1661.6666666666063</v>
      </c>
      <c r="AA154" s="114">
        <f t="shared" si="80"/>
        <v>6713.1333333333932</v>
      </c>
      <c r="AB154" s="110">
        <f t="shared" si="81"/>
        <v>2015.1666666666667</v>
      </c>
      <c r="AC154" s="109">
        <f t="shared" si="82"/>
        <v>2017.25</v>
      </c>
      <c r="AD154" s="113">
        <f t="shared" si="83"/>
        <v>2025.1666666666667</v>
      </c>
      <c r="AE154" s="110">
        <f t="shared" si="84"/>
        <v>2016.25</v>
      </c>
      <c r="AF154" s="109">
        <f t="shared" si="85"/>
        <v>-8.3333333333333329E-2</v>
      </c>
    </row>
    <row r="155" spans="1:32" x14ac:dyDescent="0.25">
      <c r="A155" s="136" t="s">
        <v>478</v>
      </c>
      <c r="B155" s="109" t="s">
        <v>468</v>
      </c>
      <c r="C155" s="122">
        <v>2015</v>
      </c>
      <c r="D155" s="121">
        <v>9</v>
      </c>
      <c r="E155" s="120">
        <v>0</v>
      </c>
      <c r="F155" s="119"/>
      <c r="G155" s="118" t="s">
        <v>394</v>
      </c>
      <c r="H155" s="110">
        <v>10</v>
      </c>
      <c r="I155" s="117">
        <f t="shared" si="70"/>
        <v>2025</v>
      </c>
      <c r="L155" s="112">
        <v>6157</v>
      </c>
      <c r="M155" s="111">
        <v>6874</v>
      </c>
      <c r="O155" s="111">
        <f t="shared" si="69"/>
        <v>6874</v>
      </c>
      <c r="P155" s="109">
        <f t="shared" si="71"/>
        <v>57.283333333333331</v>
      </c>
      <c r="Q155" s="115">
        <f t="shared" si="72"/>
        <v>687.4</v>
      </c>
      <c r="R155" s="109">
        <f t="shared" si="73"/>
        <v>0</v>
      </c>
      <c r="S155" s="114">
        <f t="shared" si="74"/>
        <v>687.4</v>
      </c>
      <c r="T155" s="116">
        <v>1</v>
      </c>
      <c r="U155" s="114">
        <f t="shared" si="75"/>
        <v>687.4</v>
      </c>
      <c r="V155" s="115">
        <f t="shared" si="76"/>
        <v>400.98333333328122</v>
      </c>
      <c r="W155" s="114">
        <f t="shared" si="77"/>
        <v>400.98333333328122</v>
      </c>
      <c r="X155" s="116">
        <v>1</v>
      </c>
      <c r="Y155" s="114">
        <f t="shared" si="78"/>
        <v>400.98333333328122</v>
      </c>
      <c r="Z155" s="115">
        <f t="shared" si="79"/>
        <v>1088.3833333332811</v>
      </c>
      <c r="AA155" s="114">
        <f t="shared" si="80"/>
        <v>6129.3166666667184</v>
      </c>
      <c r="AB155" s="110">
        <f t="shared" si="81"/>
        <v>2015.6666666666667</v>
      </c>
      <c r="AC155" s="109">
        <f t="shared" si="82"/>
        <v>2017.25</v>
      </c>
      <c r="AD155" s="113">
        <f t="shared" si="83"/>
        <v>2025.6666666666667</v>
      </c>
      <c r="AE155" s="110">
        <f t="shared" si="84"/>
        <v>2016.25</v>
      </c>
      <c r="AF155" s="109">
        <f t="shared" si="85"/>
        <v>-8.3333333333333329E-2</v>
      </c>
    </row>
    <row r="156" spans="1:32" x14ac:dyDescent="0.25">
      <c r="A156" s="136" t="s">
        <v>477</v>
      </c>
      <c r="B156" s="109" t="s">
        <v>476</v>
      </c>
      <c r="C156" s="122">
        <v>2015</v>
      </c>
      <c r="D156" s="121">
        <v>9</v>
      </c>
      <c r="E156" s="120">
        <v>0</v>
      </c>
      <c r="F156" s="119"/>
      <c r="G156" s="118" t="s">
        <v>394</v>
      </c>
      <c r="H156" s="110">
        <v>10</v>
      </c>
      <c r="I156" s="117">
        <f t="shared" si="70"/>
        <v>2025</v>
      </c>
      <c r="L156" s="112">
        <v>6157</v>
      </c>
      <c r="M156" s="111">
        <v>8045</v>
      </c>
      <c r="O156" s="111">
        <f t="shared" si="69"/>
        <v>8045</v>
      </c>
      <c r="P156" s="109">
        <f t="shared" si="71"/>
        <v>67.041666666666671</v>
      </c>
      <c r="Q156" s="115">
        <f t="shared" si="72"/>
        <v>804.5</v>
      </c>
      <c r="R156" s="109">
        <f t="shared" si="73"/>
        <v>0</v>
      </c>
      <c r="S156" s="114">
        <f t="shared" si="74"/>
        <v>804.5</v>
      </c>
      <c r="T156" s="116">
        <v>1</v>
      </c>
      <c r="U156" s="114">
        <f t="shared" si="75"/>
        <v>804.5</v>
      </c>
      <c r="V156" s="115">
        <f t="shared" si="76"/>
        <v>469.29166666660575</v>
      </c>
      <c r="W156" s="114">
        <f t="shared" si="77"/>
        <v>469.29166666660575</v>
      </c>
      <c r="X156" s="116">
        <v>1</v>
      </c>
      <c r="Y156" s="114">
        <f t="shared" si="78"/>
        <v>469.29166666660575</v>
      </c>
      <c r="Z156" s="115">
        <f t="shared" si="79"/>
        <v>1273.7916666666058</v>
      </c>
      <c r="AA156" s="114">
        <f t="shared" si="80"/>
        <v>7173.458333333394</v>
      </c>
      <c r="AB156" s="110">
        <f t="shared" si="81"/>
        <v>2015.6666666666667</v>
      </c>
      <c r="AC156" s="109">
        <f t="shared" si="82"/>
        <v>2017.25</v>
      </c>
      <c r="AD156" s="113">
        <f t="shared" si="83"/>
        <v>2025.6666666666667</v>
      </c>
      <c r="AE156" s="110">
        <f t="shared" si="84"/>
        <v>2016.25</v>
      </c>
      <c r="AF156" s="109">
        <f t="shared" si="85"/>
        <v>-8.3333333333333329E-2</v>
      </c>
    </row>
    <row r="157" spans="1:32" x14ac:dyDescent="0.25">
      <c r="A157" s="136" t="s">
        <v>475</v>
      </c>
      <c r="B157" s="109" t="s">
        <v>474</v>
      </c>
      <c r="C157" s="122">
        <v>2015</v>
      </c>
      <c r="D157" s="121">
        <v>10</v>
      </c>
      <c r="E157" s="120">
        <v>0</v>
      </c>
      <c r="F157" s="119"/>
      <c r="G157" s="118" t="s">
        <v>394</v>
      </c>
      <c r="H157" s="110">
        <v>10</v>
      </c>
      <c r="I157" s="117">
        <f t="shared" si="70"/>
        <v>2025</v>
      </c>
      <c r="L157" s="112">
        <v>6157</v>
      </c>
      <c r="M157" s="111">
        <v>22188</v>
      </c>
      <c r="O157" s="111">
        <f t="shared" si="69"/>
        <v>22188</v>
      </c>
      <c r="P157" s="109">
        <f t="shared" si="71"/>
        <v>184.9</v>
      </c>
      <c r="Q157" s="115">
        <f t="shared" si="72"/>
        <v>2218.8000000000002</v>
      </c>
      <c r="R157" s="109">
        <f t="shared" si="73"/>
        <v>0</v>
      </c>
      <c r="S157" s="114">
        <f t="shared" si="74"/>
        <v>2218.8000000000002</v>
      </c>
      <c r="T157" s="116">
        <v>1</v>
      </c>
      <c r="U157" s="114">
        <f t="shared" si="75"/>
        <v>2218.8000000000002</v>
      </c>
      <c r="V157" s="115">
        <f t="shared" si="76"/>
        <v>1109.4000000000001</v>
      </c>
      <c r="W157" s="114">
        <f t="shared" si="77"/>
        <v>1109.4000000000001</v>
      </c>
      <c r="X157" s="116">
        <v>1</v>
      </c>
      <c r="Y157" s="114">
        <f t="shared" si="78"/>
        <v>1109.4000000000001</v>
      </c>
      <c r="Z157" s="115">
        <f t="shared" si="79"/>
        <v>3328.2000000000003</v>
      </c>
      <c r="AA157" s="114">
        <f t="shared" si="80"/>
        <v>19969.199999999997</v>
      </c>
      <c r="AB157" s="110">
        <f t="shared" si="81"/>
        <v>2015.75</v>
      </c>
      <c r="AC157" s="109">
        <f t="shared" si="82"/>
        <v>2017.25</v>
      </c>
      <c r="AD157" s="113">
        <f t="shared" si="83"/>
        <v>2025.75</v>
      </c>
      <c r="AE157" s="110">
        <f t="shared" si="84"/>
        <v>2016.25</v>
      </c>
      <c r="AF157" s="109">
        <f t="shared" si="85"/>
        <v>-8.3333333333333329E-2</v>
      </c>
    </row>
    <row r="158" spans="1:32" x14ac:dyDescent="0.25">
      <c r="A158" s="136" t="s">
        <v>473</v>
      </c>
      <c r="B158" s="109" t="s">
        <v>472</v>
      </c>
      <c r="C158" s="122">
        <v>2015</v>
      </c>
      <c r="D158" s="121">
        <v>10</v>
      </c>
      <c r="E158" s="120">
        <v>0</v>
      </c>
      <c r="F158" s="119"/>
      <c r="G158" s="118" t="s">
        <v>394</v>
      </c>
      <c r="H158" s="110">
        <v>10</v>
      </c>
      <c r="I158" s="117">
        <f t="shared" si="70"/>
        <v>2025</v>
      </c>
      <c r="L158" s="112">
        <v>6157</v>
      </c>
      <c r="M158" s="111">
        <v>27136</v>
      </c>
      <c r="O158" s="111">
        <f t="shared" si="69"/>
        <v>27136</v>
      </c>
      <c r="P158" s="109">
        <f t="shared" si="71"/>
        <v>226.13333333333333</v>
      </c>
      <c r="Q158" s="115">
        <f t="shared" si="72"/>
        <v>2713.6</v>
      </c>
      <c r="R158" s="109">
        <f t="shared" si="73"/>
        <v>0</v>
      </c>
      <c r="S158" s="114">
        <f t="shared" si="74"/>
        <v>2713.6</v>
      </c>
      <c r="T158" s="116">
        <v>1</v>
      </c>
      <c r="U158" s="114">
        <f t="shared" si="75"/>
        <v>2713.6</v>
      </c>
      <c r="V158" s="115">
        <f t="shared" si="76"/>
        <v>1356.8</v>
      </c>
      <c r="W158" s="114">
        <f t="shared" si="77"/>
        <v>1356.8</v>
      </c>
      <c r="X158" s="116">
        <v>1</v>
      </c>
      <c r="Y158" s="114">
        <f t="shared" si="78"/>
        <v>1356.8</v>
      </c>
      <c r="Z158" s="115">
        <f t="shared" si="79"/>
        <v>4070.3999999999996</v>
      </c>
      <c r="AA158" s="114">
        <f t="shared" si="80"/>
        <v>24422.400000000001</v>
      </c>
      <c r="AB158" s="110">
        <f t="shared" si="81"/>
        <v>2015.75</v>
      </c>
      <c r="AC158" s="109">
        <f t="shared" si="82"/>
        <v>2017.25</v>
      </c>
      <c r="AD158" s="113">
        <f t="shared" si="83"/>
        <v>2025.75</v>
      </c>
      <c r="AE158" s="110">
        <f t="shared" si="84"/>
        <v>2016.25</v>
      </c>
      <c r="AF158" s="109">
        <f t="shared" si="85"/>
        <v>-8.3333333333333329E-2</v>
      </c>
    </row>
    <row r="159" spans="1:32" x14ac:dyDescent="0.25">
      <c r="A159" s="136" t="s">
        <v>471</v>
      </c>
      <c r="B159" s="109" t="s">
        <v>470</v>
      </c>
      <c r="C159" s="122">
        <v>2015</v>
      </c>
      <c r="D159" s="121">
        <v>12</v>
      </c>
      <c r="E159" s="120">
        <v>0</v>
      </c>
      <c r="F159" s="119"/>
      <c r="G159" s="118" t="s">
        <v>394</v>
      </c>
      <c r="H159" s="110">
        <v>10</v>
      </c>
      <c r="I159" s="117">
        <f t="shared" si="70"/>
        <v>2025</v>
      </c>
      <c r="L159" s="112">
        <v>6157</v>
      </c>
      <c r="M159" s="111">
        <v>5006</v>
      </c>
      <c r="O159" s="111">
        <f t="shared" si="69"/>
        <v>5006</v>
      </c>
      <c r="P159" s="109">
        <f t="shared" si="71"/>
        <v>41.716666666666669</v>
      </c>
      <c r="Q159" s="115">
        <f t="shared" si="72"/>
        <v>500.6</v>
      </c>
      <c r="R159" s="109">
        <f t="shared" si="73"/>
        <v>0</v>
      </c>
      <c r="S159" s="114">
        <f t="shared" si="74"/>
        <v>500.6</v>
      </c>
      <c r="T159" s="116">
        <v>1</v>
      </c>
      <c r="U159" s="114">
        <f t="shared" si="75"/>
        <v>500.6</v>
      </c>
      <c r="V159" s="115">
        <f t="shared" si="76"/>
        <v>166.86666666662873</v>
      </c>
      <c r="W159" s="114">
        <f t="shared" si="77"/>
        <v>166.86666666662873</v>
      </c>
      <c r="X159" s="116">
        <v>1</v>
      </c>
      <c r="Y159" s="114">
        <f t="shared" si="78"/>
        <v>166.86666666662873</v>
      </c>
      <c r="Z159" s="115">
        <f t="shared" si="79"/>
        <v>667.46666666662873</v>
      </c>
      <c r="AA159" s="114">
        <f t="shared" si="80"/>
        <v>4588.8333333333712</v>
      </c>
      <c r="AB159" s="110">
        <f t="shared" si="81"/>
        <v>2015.9166666666667</v>
      </c>
      <c r="AC159" s="109">
        <f t="shared" si="82"/>
        <v>2017.25</v>
      </c>
      <c r="AD159" s="113">
        <f t="shared" si="83"/>
        <v>2025.9166666666667</v>
      </c>
      <c r="AE159" s="110">
        <f t="shared" si="84"/>
        <v>2016.25</v>
      </c>
      <c r="AF159" s="109">
        <f t="shared" si="85"/>
        <v>-8.3333333333333329E-2</v>
      </c>
    </row>
    <row r="160" spans="1:32" x14ac:dyDescent="0.25">
      <c r="A160" s="136" t="s">
        <v>469</v>
      </c>
      <c r="B160" s="109" t="s">
        <v>468</v>
      </c>
      <c r="C160" s="122">
        <v>2015</v>
      </c>
      <c r="D160" s="121">
        <v>12</v>
      </c>
      <c r="E160" s="120">
        <v>0</v>
      </c>
      <c r="F160" s="119"/>
      <c r="G160" s="118" t="s">
        <v>394</v>
      </c>
      <c r="H160" s="110">
        <v>10</v>
      </c>
      <c r="I160" s="117">
        <f t="shared" si="70"/>
        <v>2025</v>
      </c>
      <c r="L160" s="112">
        <v>6157</v>
      </c>
      <c r="M160" s="111">
        <v>6478</v>
      </c>
      <c r="O160" s="111">
        <f t="shared" si="69"/>
        <v>6478</v>
      </c>
      <c r="P160" s="109">
        <f t="shared" si="71"/>
        <v>53.983333333333327</v>
      </c>
      <c r="Q160" s="115">
        <f t="shared" si="72"/>
        <v>647.79999999999995</v>
      </c>
      <c r="R160" s="109">
        <f t="shared" si="73"/>
        <v>0</v>
      </c>
      <c r="S160" s="114">
        <f t="shared" si="74"/>
        <v>647.79999999999995</v>
      </c>
      <c r="T160" s="116">
        <v>1</v>
      </c>
      <c r="U160" s="114">
        <f t="shared" si="75"/>
        <v>647.79999999999995</v>
      </c>
      <c r="V160" s="115">
        <f t="shared" si="76"/>
        <v>215.93333333328422</v>
      </c>
      <c r="W160" s="114">
        <f t="shared" si="77"/>
        <v>215.93333333328422</v>
      </c>
      <c r="X160" s="116">
        <v>1</v>
      </c>
      <c r="Y160" s="114">
        <f t="shared" si="78"/>
        <v>215.93333333328422</v>
      </c>
      <c r="Z160" s="115">
        <f t="shared" si="79"/>
        <v>863.73333333328424</v>
      </c>
      <c r="AA160" s="114">
        <f t="shared" si="80"/>
        <v>5938.1666666667152</v>
      </c>
      <c r="AB160" s="110">
        <f t="shared" si="81"/>
        <v>2015.9166666666667</v>
      </c>
      <c r="AC160" s="109">
        <f t="shared" si="82"/>
        <v>2017.25</v>
      </c>
      <c r="AD160" s="113">
        <f t="shared" si="83"/>
        <v>2025.9166666666667</v>
      </c>
      <c r="AE160" s="110">
        <f t="shared" si="84"/>
        <v>2016.25</v>
      </c>
      <c r="AF160" s="109">
        <f t="shared" si="85"/>
        <v>-8.3333333333333329E-2</v>
      </c>
    </row>
    <row r="161" spans="1:32" x14ac:dyDescent="0.25">
      <c r="A161" s="136" t="s">
        <v>467</v>
      </c>
      <c r="B161" s="109" t="s">
        <v>466</v>
      </c>
      <c r="C161" s="122">
        <v>2015</v>
      </c>
      <c r="D161" s="121">
        <v>12</v>
      </c>
      <c r="E161" s="120">
        <v>0</v>
      </c>
      <c r="F161" s="119"/>
      <c r="G161" s="118" t="s">
        <v>394</v>
      </c>
      <c r="H161" s="110">
        <v>10</v>
      </c>
      <c r="I161" s="117">
        <f t="shared" si="70"/>
        <v>2025</v>
      </c>
      <c r="L161" s="112">
        <v>6157</v>
      </c>
      <c r="M161" s="111">
        <v>7396</v>
      </c>
      <c r="O161" s="111">
        <f t="shared" si="69"/>
        <v>7396</v>
      </c>
      <c r="P161" s="109">
        <f t="shared" si="71"/>
        <v>61.633333333333333</v>
      </c>
      <c r="Q161" s="115">
        <f t="shared" si="72"/>
        <v>739.6</v>
      </c>
      <c r="R161" s="109">
        <f t="shared" si="73"/>
        <v>0</v>
      </c>
      <c r="S161" s="114">
        <f t="shared" si="74"/>
        <v>739.6</v>
      </c>
      <c r="T161" s="116">
        <v>1</v>
      </c>
      <c r="U161" s="114">
        <f t="shared" si="75"/>
        <v>739.6</v>
      </c>
      <c r="V161" s="115">
        <f t="shared" si="76"/>
        <v>246.53333333327728</v>
      </c>
      <c r="W161" s="114">
        <f t="shared" si="77"/>
        <v>246.53333333327728</v>
      </c>
      <c r="X161" s="116">
        <v>1</v>
      </c>
      <c r="Y161" s="114">
        <f t="shared" si="78"/>
        <v>246.53333333327728</v>
      </c>
      <c r="Z161" s="115">
        <f t="shared" si="79"/>
        <v>986.13333333327728</v>
      </c>
      <c r="AA161" s="114">
        <f t="shared" si="80"/>
        <v>6779.6666666667224</v>
      </c>
      <c r="AB161" s="110">
        <f t="shared" si="81"/>
        <v>2015.9166666666667</v>
      </c>
      <c r="AC161" s="109">
        <f t="shared" si="82"/>
        <v>2017.25</v>
      </c>
      <c r="AD161" s="113">
        <f t="shared" si="83"/>
        <v>2025.9166666666667</v>
      </c>
      <c r="AE161" s="110">
        <f t="shared" si="84"/>
        <v>2016.25</v>
      </c>
      <c r="AF161" s="109">
        <f t="shared" si="85"/>
        <v>-8.3333333333333329E-2</v>
      </c>
    </row>
    <row r="162" spans="1:32" x14ac:dyDescent="0.25">
      <c r="A162" s="136" t="s">
        <v>465</v>
      </c>
      <c r="B162" s="109" t="s">
        <v>464</v>
      </c>
      <c r="C162" s="122">
        <v>2016</v>
      </c>
      <c r="D162" s="121">
        <v>4</v>
      </c>
      <c r="E162" s="120">
        <v>0</v>
      </c>
      <c r="F162" s="119"/>
      <c r="G162" s="118" t="s">
        <v>394</v>
      </c>
      <c r="H162" s="110">
        <v>10</v>
      </c>
      <c r="I162" s="117">
        <f t="shared" si="70"/>
        <v>2026</v>
      </c>
      <c r="L162" s="112">
        <v>6157</v>
      </c>
      <c r="M162" s="111">
        <v>11453</v>
      </c>
      <c r="O162" s="111">
        <f t="shared" si="69"/>
        <v>11453</v>
      </c>
      <c r="P162" s="109">
        <f t="shared" si="71"/>
        <v>95.441666666666663</v>
      </c>
      <c r="Q162" s="115">
        <f t="shared" si="72"/>
        <v>1145.3</v>
      </c>
      <c r="R162" s="109">
        <f t="shared" si="73"/>
        <v>0</v>
      </c>
      <c r="S162" s="114">
        <f t="shared" si="74"/>
        <v>1145.3</v>
      </c>
      <c r="T162" s="116">
        <v>1</v>
      </c>
      <c r="U162" s="114">
        <f t="shared" si="75"/>
        <v>1145.3</v>
      </c>
      <c r="V162" s="115">
        <f t="shared" si="76"/>
        <v>0</v>
      </c>
      <c r="W162" s="114">
        <f t="shared" si="77"/>
        <v>0</v>
      </c>
      <c r="X162" s="116">
        <v>1</v>
      </c>
      <c r="Y162" s="114">
        <f t="shared" si="78"/>
        <v>0</v>
      </c>
      <c r="Z162" s="115">
        <f t="shared" si="79"/>
        <v>1145.3</v>
      </c>
      <c r="AA162" s="114">
        <f t="shared" si="80"/>
        <v>5153.8500000000004</v>
      </c>
      <c r="AB162" s="110">
        <f t="shared" si="81"/>
        <v>2016.25</v>
      </c>
      <c r="AC162" s="109">
        <f t="shared" si="82"/>
        <v>2017.25</v>
      </c>
      <c r="AD162" s="113">
        <f t="shared" si="83"/>
        <v>2026.25</v>
      </c>
      <c r="AE162" s="110">
        <f t="shared" si="84"/>
        <v>2016.25</v>
      </c>
      <c r="AF162" s="109">
        <f t="shared" si="85"/>
        <v>-8.3333333333333329E-2</v>
      </c>
    </row>
    <row r="163" spans="1:32" x14ac:dyDescent="0.25">
      <c r="A163" s="136" t="s">
        <v>463</v>
      </c>
      <c r="B163" s="109" t="s">
        <v>462</v>
      </c>
      <c r="C163" s="122">
        <v>2016</v>
      </c>
      <c r="D163" s="121">
        <v>4</v>
      </c>
      <c r="E163" s="120">
        <v>0</v>
      </c>
      <c r="F163" s="119"/>
      <c r="G163" s="118" t="s">
        <v>394</v>
      </c>
      <c r="H163" s="110">
        <v>10</v>
      </c>
      <c r="I163" s="117">
        <f t="shared" si="70"/>
        <v>2026</v>
      </c>
      <c r="L163" s="112">
        <v>6157</v>
      </c>
      <c r="M163" s="111">
        <v>8209</v>
      </c>
      <c r="O163" s="111">
        <f t="shared" si="69"/>
        <v>8209</v>
      </c>
      <c r="P163" s="109">
        <f t="shared" si="71"/>
        <v>68.408333333333331</v>
      </c>
      <c r="Q163" s="115">
        <f t="shared" si="72"/>
        <v>820.9</v>
      </c>
      <c r="R163" s="109">
        <f t="shared" si="73"/>
        <v>0</v>
      </c>
      <c r="S163" s="114">
        <f t="shared" si="74"/>
        <v>820.9</v>
      </c>
      <c r="T163" s="116">
        <v>1</v>
      </c>
      <c r="U163" s="114">
        <f t="shared" si="75"/>
        <v>820.9</v>
      </c>
      <c r="V163" s="115">
        <f t="shared" si="76"/>
        <v>0</v>
      </c>
      <c r="W163" s="114">
        <f t="shared" si="77"/>
        <v>0</v>
      </c>
      <c r="X163" s="116">
        <v>1</v>
      </c>
      <c r="Y163" s="114">
        <f t="shared" si="78"/>
        <v>0</v>
      </c>
      <c r="Z163" s="115">
        <f t="shared" si="79"/>
        <v>820.9</v>
      </c>
      <c r="AA163" s="114">
        <f t="shared" si="80"/>
        <v>3694.05</v>
      </c>
      <c r="AB163" s="110">
        <f t="shared" si="81"/>
        <v>2016.25</v>
      </c>
      <c r="AC163" s="109">
        <f t="shared" si="82"/>
        <v>2017.25</v>
      </c>
      <c r="AD163" s="113">
        <f t="shared" si="83"/>
        <v>2026.25</v>
      </c>
      <c r="AE163" s="110">
        <f t="shared" si="84"/>
        <v>2016.25</v>
      </c>
      <c r="AF163" s="109">
        <f t="shared" si="85"/>
        <v>-8.3333333333333329E-2</v>
      </c>
    </row>
    <row r="164" spans="1:32" x14ac:dyDescent="0.25">
      <c r="A164" s="136" t="s">
        <v>461</v>
      </c>
      <c r="B164" s="109" t="s">
        <v>460</v>
      </c>
      <c r="C164" s="122">
        <v>2016</v>
      </c>
      <c r="D164" s="121">
        <v>5</v>
      </c>
      <c r="E164" s="120">
        <v>0</v>
      </c>
      <c r="F164" s="119"/>
      <c r="G164" s="118" t="s">
        <v>394</v>
      </c>
      <c r="H164" s="110">
        <v>10</v>
      </c>
      <c r="I164" s="117">
        <f t="shared" si="70"/>
        <v>2026</v>
      </c>
      <c r="L164" s="112">
        <v>6157</v>
      </c>
      <c r="M164" s="111">
        <v>16333</v>
      </c>
      <c r="O164" s="111">
        <f t="shared" si="69"/>
        <v>16333</v>
      </c>
      <c r="P164" s="109">
        <f t="shared" si="71"/>
        <v>136.10833333333332</v>
      </c>
      <c r="Q164" s="115">
        <f t="shared" si="72"/>
        <v>1497.1916666667903</v>
      </c>
      <c r="R164" s="109">
        <f t="shared" si="73"/>
        <v>0</v>
      </c>
      <c r="S164" s="114">
        <f t="shared" si="74"/>
        <v>1497.1916666667903</v>
      </c>
      <c r="T164" s="116">
        <v>1</v>
      </c>
      <c r="U164" s="114">
        <f t="shared" si="75"/>
        <v>1497.1916666667903</v>
      </c>
      <c r="V164" s="115">
        <f t="shared" si="76"/>
        <v>0</v>
      </c>
      <c r="W164" s="114">
        <f t="shared" si="77"/>
        <v>0</v>
      </c>
      <c r="X164" s="116">
        <v>1</v>
      </c>
      <c r="Y164" s="114">
        <f t="shared" si="78"/>
        <v>0</v>
      </c>
      <c r="Z164" s="115">
        <f t="shared" si="79"/>
        <v>1497.1916666667903</v>
      </c>
      <c r="AA164" s="114">
        <f t="shared" si="80"/>
        <v>7417.9041666666053</v>
      </c>
      <c r="AB164" s="110">
        <f t="shared" si="81"/>
        <v>2016.3333333333333</v>
      </c>
      <c r="AC164" s="109">
        <f t="shared" si="82"/>
        <v>2017.25</v>
      </c>
      <c r="AD164" s="113">
        <f t="shared" si="83"/>
        <v>2026.3333333333333</v>
      </c>
      <c r="AE164" s="110">
        <f t="shared" si="84"/>
        <v>2016.25</v>
      </c>
      <c r="AF164" s="109">
        <f t="shared" si="85"/>
        <v>-8.3333333333333329E-2</v>
      </c>
    </row>
    <row r="165" spans="1:32" x14ac:dyDescent="0.25">
      <c r="A165" s="136" t="s">
        <v>459</v>
      </c>
      <c r="B165" s="109" t="s">
        <v>458</v>
      </c>
      <c r="C165" s="122">
        <v>2016</v>
      </c>
      <c r="D165" s="121">
        <v>6</v>
      </c>
      <c r="E165" s="120">
        <v>0</v>
      </c>
      <c r="F165" s="119"/>
      <c r="G165" s="118" t="s">
        <v>394</v>
      </c>
      <c r="H165" s="110">
        <v>10</v>
      </c>
      <c r="I165" s="117">
        <f t="shared" si="70"/>
        <v>2026</v>
      </c>
      <c r="L165" s="112">
        <v>6157</v>
      </c>
      <c r="M165" s="111">
        <v>12669</v>
      </c>
      <c r="O165" s="111">
        <f t="shared" si="69"/>
        <v>12669</v>
      </c>
      <c r="P165" s="109">
        <f t="shared" si="71"/>
        <v>105.575</v>
      </c>
      <c r="Q165" s="115">
        <f t="shared" si="72"/>
        <v>1055.749999999904</v>
      </c>
      <c r="R165" s="109">
        <f t="shared" si="73"/>
        <v>0</v>
      </c>
      <c r="S165" s="114">
        <f t="shared" si="74"/>
        <v>1055.749999999904</v>
      </c>
      <c r="T165" s="116">
        <v>1</v>
      </c>
      <c r="U165" s="114">
        <f t="shared" si="75"/>
        <v>1055.749999999904</v>
      </c>
      <c r="V165" s="115">
        <f t="shared" si="76"/>
        <v>0</v>
      </c>
      <c r="W165" s="114">
        <f t="shared" si="77"/>
        <v>0</v>
      </c>
      <c r="X165" s="116">
        <v>1</v>
      </c>
      <c r="Y165" s="114">
        <f t="shared" si="78"/>
        <v>0</v>
      </c>
      <c r="Z165" s="115">
        <f t="shared" si="79"/>
        <v>1055.749999999904</v>
      </c>
      <c r="AA165" s="114">
        <f t="shared" si="80"/>
        <v>5806.6250000000482</v>
      </c>
      <c r="AB165" s="110">
        <f t="shared" si="81"/>
        <v>2016.4166666666667</v>
      </c>
      <c r="AC165" s="109">
        <f t="shared" si="82"/>
        <v>2017.25</v>
      </c>
      <c r="AD165" s="113">
        <f t="shared" si="83"/>
        <v>2026.4166666666667</v>
      </c>
      <c r="AE165" s="110">
        <f t="shared" si="84"/>
        <v>2016.25</v>
      </c>
      <c r="AF165" s="109">
        <f t="shared" si="85"/>
        <v>-8.3333333333333329E-2</v>
      </c>
    </row>
    <row r="166" spans="1:32" x14ac:dyDescent="0.25">
      <c r="A166" s="136" t="s">
        <v>457</v>
      </c>
      <c r="B166" s="109" t="s">
        <v>456</v>
      </c>
      <c r="C166" s="122">
        <v>2016</v>
      </c>
      <c r="D166" s="121">
        <v>8</v>
      </c>
      <c r="E166" s="120">
        <v>0</v>
      </c>
      <c r="F166" s="119"/>
      <c r="G166" s="118" t="s">
        <v>394</v>
      </c>
      <c r="H166" s="110">
        <v>10</v>
      </c>
      <c r="I166" s="117">
        <f t="shared" si="70"/>
        <v>2026</v>
      </c>
      <c r="L166" s="112">
        <v>6157</v>
      </c>
      <c r="M166" s="111">
        <v>28029</v>
      </c>
      <c r="O166" s="111">
        <f t="shared" si="69"/>
        <v>28029</v>
      </c>
      <c r="P166" s="109">
        <f t="shared" si="71"/>
        <v>233.57500000000002</v>
      </c>
      <c r="Q166" s="115">
        <f t="shared" si="72"/>
        <v>1868.6000000002125</v>
      </c>
      <c r="R166" s="109">
        <f t="shared" si="73"/>
        <v>0</v>
      </c>
      <c r="S166" s="114">
        <f t="shared" si="74"/>
        <v>1868.6000000002125</v>
      </c>
      <c r="T166" s="116">
        <v>1</v>
      </c>
      <c r="U166" s="114">
        <f t="shared" si="75"/>
        <v>1868.6000000002125</v>
      </c>
      <c r="V166" s="115">
        <f t="shared" si="76"/>
        <v>0</v>
      </c>
      <c r="W166" s="114">
        <f t="shared" si="77"/>
        <v>0</v>
      </c>
      <c r="X166" s="116">
        <v>1</v>
      </c>
      <c r="Y166" s="114">
        <f t="shared" si="78"/>
        <v>0</v>
      </c>
      <c r="Z166" s="115">
        <f t="shared" si="79"/>
        <v>1868.6000000002125</v>
      </c>
      <c r="AA166" s="114">
        <f t="shared" si="80"/>
        <v>13080.199999999893</v>
      </c>
      <c r="AB166" s="110">
        <f t="shared" si="81"/>
        <v>2016.5833333333333</v>
      </c>
      <c r="AC166" s="109">
        <f t="shared" si="82"/>
        <v>2017.25</v>
      </c>
      <c r="AD166" s="113">
        <f t="shared" si="83"/>
        <v>2026.5833333333333</v>
      </c>
      <c r="AE166" s="110">
        <f t="shared" si="84"/>
        <v>2016.25</v>
      </c>
      <c r="AF166" s="109">
        <f t="shared" si="85"/>
        <v>-8.3333333333333329E-2</v>
      </c>
    </row>
    <row r="167" spans="1:32" x14ac:dyDescent="0.25">
      <c r="A167" s="136" t="s">
        <v>455</v>
      </c>
      <c r="B167" s="109" t="s">
        <v>454</v>
      </c>
      <c r="C167" s="122">
        <v>2016</v>
      </c>
      <c r="D167" s="121">
        <v>8</v>
      </c>
      <c r="E167" s="120">
        <v>0</v>
      </c>
      <c r="F167" s="119"/>
      <c r="G167" s="118" t="s">
        <v>394</v>
      </c>
      <c r="H167" s="110">
        <v>10</v>
      </c>
      <c r="I167" s="117">
        <f t="shared" si="70"/>
        <v>2026</v>
      </c>
      <c r="L167" s="112">
        <v>6157</v>
      </c>
      <c r="M167" s="111">
        <v>15578</v>
      </c>
      <c r="O167" s="111">
        <f t="shared" si="69"/>
        <v>15578</v>
      </c>
      <c r="P167" s="109">
        <f t="shared" si="71"/>
        <v>129.81666666666666</v>
      </c>
      <c r="Q167" s="115">
        <f t="shared" si="72"/>
        <v>1038.5333333334513</v>
      </c>
      <c r="R167" s="109">
        <f t="shared" si="73"/>
        <v>0</v>
      </c>
      <c r="S167" s="114">
        <f t="shared" si="74"/>
        <v>1038.5333333334513</v>
      </c>
      <c r="T167" s="116">
        <v>1</v>
      </c>
      <c r="U167" s="114">
        <f t="shared" si="75"/>
        <v>1038.5333333334513</v>
      </c>
      <c r="V167" s="115">
        <f t="shared" si="76"/>
        <v>0</v>
      </c>
      <c r="W167" s="114">
        <f t="shared" si="77"/>
        <v>0</v>
      </c>
      <c r="X167" s="116">
        <v>1</v>
      </c>
      <c r="Y167" s="114">
        <f t="shared" si="78"/>
        <v>0</v>
      </c>
      <c r="Z167" s="115">
        <f t="shared" si="79"/>
        <v>1038.5333333334513</v>
      </c>
      <c r="AA167" s="114">
        <f t="shared" si="80"/>
        <v>7269.7333333332745</v>
      </c>
      <c r="AB167" s="110">
        <f t="shared" si="81"/>
        <v>2016.5833333333333</v>
      </c>
      <c r="AC167" s="109">
        <f t="shared" si="82"/>
        <v>2017.25</v>
      </c>
      <c r="AD167" s="113">
        <f t="shared" si="83"/>
        <v>2026.5833333333333</v>
      </c>
      <c r="AE167" s="110">
        <f t="shared" si="84"/>
        <v>2016.25</v>
      </c>
      <c r="AF167" s="109">
        <f t="shared" si="85"/>
        <v>-8.3333333333333329E-2</v>
      </c>
    </row>
    <row r="168" spans="1:32" x14ac:dyDescent="0.25">
      <c r="A168" s="136" t="s">
        <v>453</v>
      </c>
      <c r="B168" s="109" t="s">
        <v>452</v>
      </c>
      <c r="C168" s="122">
        <v>2016</v>
      </c>
      <c r="D168" s="121">
        <v>8</v>
      </c>
      <c r="E168" s="120">
        <v>0</v>
      </c>
      <c r="F168" s="119"/>
      <c r="G168" s="118" t="s">
        <v>394</v>
      </c>
      <c r="H168" s="110">
        <v>10</v>
      </c>
      <c r="I168" s="117">
        <f t="shared" si="70"/>
        <v>2026</v>
      </c>
      <c r="L168" s="112">
        <v>6157</v>
      </c>
      <c r="M168" s="111">
        <v>21508</v>
      </c>
      <c r="O168" s="111">
        <f t="shared" si="69"/>
        <v>21508</v>
      </c>
      <c r="P168" s="109">
        <f t="shared" si="71"/>
        <v>179.23333333333335</v>
      </c>
      <c r="Q168" s="115">
        <f t="shared" si="72"/>
        <v>1433.8666666668298</v>
      </c>
      <c r="R168" s="109">
        <f t="shared" si="73"/>
        <v>0</v>
      </c>
      <c r="S168" s="114">
        <f t="shared" si="74"/>
        <v>1433.8666666668298</v>
      </c>
      <c r="T168" s="116">
        <v>1</v>
      </c>
      <c r="U168" s="114">
        <f t="shared" si="75"/>
        <v>1433.8666666668298</v>
      </c>
      <c r="V168" s="115">
        <f t="shared" si="76"/>
        <v>0</v>
      </c>
      <c r="W168" s="114">
        <f t="shared" si="77"/>
        <v>0</v>
      </c>
      <c r="X168" s="116">
        <v>1</v>
      </c>
      <c r="Y168" s="114">
        <f t="shared" si="78"/>
        <v>0</v>
      </c>
      <c r="Z168" s="115">
        <f t="shared" si="79"/>
        <v>1433.8666666668298</v>
      </c>
      <c r="AA168" s="114">
        <f t="shared" si="80"/>
        <v>10037.066666666586</v>
      </c>
      <c r="AB168" s="110">
        <f t="shared" si="81"/>
        <v>2016.5833333333333</v>
      </c>
      <c r="AC168" s="109">
        <f t="shared" si="82"/>
        <v>2017.25</v>
      </c>
      <c r="AD168" s="113">
        <f t="shared" si="83"/>
        <v>2026.5833333333333</v>
      </c>
      <c r="AE168" s="110">
        <f t="shared" si="84"/>
        <v>2016.25</v>
      </c>
      <c r="AF168" s="109">
        <f t="shared" si="85"/>
        <v>-8.3333333333333329E-2</v>
      </c>
    </row>
    <row r="169" spans="1:32" x14ac:dyDescent="0.25">
      <c r="A169" s="136" t="s">
        <v>451</v>
      </c>
      <c r="B169" s="109" t="s">
        <v>450</v>
      </c>
      <c r="C169" s="122">
        <v>2016</v>
      </c>
      <c r="D169" s="121">
        <v>10</v>
      </c>
      <c r="E169" s="120">
        <v>0</v>
      </c>
      <c r="F169" s="119"/>
      <c r="G169" s="118" t="s">
        <v>394</v>
      </c>
      <c r="H169" s="110">
        <v>10</v>
      </c>
      <c r="I169" s="117">
        <f t="shared" si="70"/>
        <v>2026</v>
      </c>
      <c r="L169" s="112">
        <v>6157</v>
      </c>
      <c r="M169" s="111">
        <v>10190</v>
      </c>
      <c r="O169" s="111">
        <f t="shared" si="69"/>
        <v>10190</v>
      </c>
      <c r="P169" s="109">
        <f t="shared" si="71"/>
        <v>84.916666666666671</v>
      </c>
      <c r="Q169" s="115">
        <f t="shared" si="72"/>
        <v>509.5</v>
      </c>
      <c r="R169" s="109">
        <f t="shared" si="73"/>
        <v>0</v>
      </c>
      <c r="S169" s="114">
        <f t="shared" si="74"/>
        <v>509.5</v>
      </c>
      <c r="T169" s="116">
        <v>1</v>
      </c>
      <c r="U169" s="114">
        <f t="shared" si="75"/>
        <v>509.5</v>
      </c>
      <c r="V169" s="115">
        <f t="shared" si="76"/>
        <v>0</v>
      </c>
      <c r="W169" s="114">
        <f t="shared" si="77"/>
        <v>0</v>
      </c>
      <c r="X169" s="116">
        <v>1</v>
      </c>
      <c r="Y169" s="114">
        <f t="shared" si="78"/>
        <v>0</v>
      </c>
      <c r="Z169" s="115">
        <f t="shared" si="79"/>
        <v>509.5</v>
      </c>
      <c r="AA169" s="114">
        <f t="shared" si="80"/>
        <v>4840.25</v>
      </c>
      <c r="AB169" s="110">
        <f t="shared" si="81"/>
        <v>2016.75</v>
      </c>
      <c r="AC169" s="109">
        <f t="shared" si="82"/>
        <v>2017.25</v>
      </c>
      <c r="AD169" s="113">
        <f t="shared" si="83"/>
        <v>2026.75</v>
      </c>
      <c r="AE169" s="110">
        <f t="shared" si="84"/>
        <v>2016.25</v>
      </c>
      <c r="AF169" s="109">
        <f t="shared" si="85"/>
        <v>-8.3333333333333329E-2</v>
      </c>
    </row>
    <row r="170" spans="1:32" x14ac:dyDescent="0.25">
      <c r="A170" s="136" t="s">
        <v>449</v>
      </c>
      <c r="B170" s="109" t="s">
        <v>448</v>
      </c>
      <c r="C170" s="122">
        <v>2016</v>
      </c>
      <c r="D170" s="121">
        <v>11</v>
      </c>
      <c r="E170" s="120">
        <v>0</v>
      </c>
      <c r="F170" s="119"/>
      <c r="G170" s="118" t="s">
        <v>394</v>
      </c>
      <c r="H170" s="110">
        <v>10</v>
      </c>
      <c r="I170" s="117">
        <f t="shared" si="70"/>
        <v>2026</v>
      </c>
      <c r="L170" s="112">
        <v>6157</v>
      </c>
      <c r="M170" s="111">
        <v>3176</v>
      </c>
      <c r="O170" s="111">
        <f t="shared" si="69"/>
        <v>3176</v>
      </c>
      <c r="P170" s="109">
        <f t="shared" si="71"/>
        <v>26.466666666666669</v>
      </c>
      <c r="Q170" s="115">
        <f t="shared" si="72"/>
        <v>132.33333333335742</v>
      </c>
      <c r="R170" s="109">
        <f t="shared" si="73"/>
        <v>0</v>
      </c>
      <c r="S170" s="114">
        <f t="shared" si="74"/>
        <v>132.33333333335742</v>
      </c>
      <c r="T170" s="116">
        <v>1</v>
      </c>
      <c r="U170" s="114">
        <f t="shared" si="75"/>
        <v>132.33333333335742</v>
      </c>
      <c r="V170" s="115">
        <f t="shared" si="76"/>
        <v>0</v>
      </c>
      <c r="W170" s="114">
        <f t="shared" si="77"/>
        <v>0</v>
      </c>
      <c r="X170" s="116">
        <v>1</v>
      </c>
      <c r="Y170" s="114">
        <f t="shared" si="78"/>
        <v>0</v>
      </c>
      <c r="Z170" s="115">
        <f t="shared" si="79"/>
        <v>132.33333333335742</v>
      </c>
      <c r="AA170" s="114">
        <f t="shared" si="80"/>
        <v>1521.8333333333212</v>
      </c>
      <c r="AB170" s="110">
        <f t="shared" si="81"/>
        <v>2016.8333333333333</v>
      </c>
      <c r="AC170" s="109">
        <f t="shared" si="82"/>
        <v>2017.25</v>
      </c>
      <c r="AD170" s="113">
        <f t="shared" si="83"/>
        <v>2026.8333333333333</v>
      </c>
      <c r="AE170" s="110">
        <f t="shared" si="84"/>
        <v>2016.25</v>
      </c>
      <c r="AF170" s="109">
        <f t="shared" si="85"/>
        <v>-8.3333333333333329E-2</v>
      </c>
    </row>
    <row r="171" spans="1:32" x14ac:dyDescent="0.25">
      <c r="A171" s="123" t="s">
        <v>444</v>
      </c>
      <c r="B171" s="109" t="s">
        <v>447</v>
      </c>
      <c r="C171" s="122">
        <v>2016</v>
      </c>
      <c r="D171" s="121">
        <v>12</v>
      </c>
      <c r="E171" s="120">
        <v>0</v>
      </c>
      <c r="F171" s="119"/>
      <c r="G171" s="118" t="s">
        <v>394</v>
      </c>
      <c r="H171" s="110">
        <v>10</v>
      </c>
      <c r="I171" s="117">
        <f t="shared" si="70"/>
        <v>2026</v>
      </c>
      <c r="L171" s="112">
        <v>7500</v>
      </c>
      <c r="M171" s="111">
        <v>4614</v>
      </c>
      <c r="O171" s="111">
        <f t="shared" si="69"/>
        <v>4614</v>
      </c>
      <c r="P171" s="109">
        <f t="shared" si="71"/>
        <v>38.449999999999996</v>
      </c>
      <c r="Q171" s="115">
        <f t="shared" si="72"/>
        <v>153.79999999996502</v>
      </c>
      <c r="R171" s="109">
        <f t="shared" si="73"/>
        <v>0</v>
      </c>
      <c r="S171" s="114">
        <f t="shared" si="74"/>
        <v>153.79999999996502</v>
      </c>
      <c r="T171" s="116">
        <v>1</v>
      </c>
      <c r="U171" s="114">
        <f t="shared" si="75"/>
        <v>153.79999999996502</v>
      </c>
      <c r="V171" s="115">
        <f t="shared" si="76"/>
        <v>0</v>
      </c>
      <c r="W171" s="114">
        <f t="shared" si="77"/>
        <v>0</v>
      </c>
      <c r="X171" s="116">
        <v>1</v>
      </c>
      <c r="Y171" s="114">
        <f t="shared" si="78"/>
        <v>0</v>
      </c>
      <c r="Z171" s="115">
        <f t="shared" si="79"/>
        <v>153.79999999996502</v>
      </c>
      <c r="AA171" s="114">
        <f t="shared" si="80"/>
        <v>2230.1000000000176</v>
      </c>
      <c r="AB171" s="110">
        <f t="shared" si="81"/>
        <v>2016.9166666666667</v>
      </c>
      <c r="AC171" s="109">
        <f t="shared" si="82"/>
        <v>2017.25</v>
      </c>
      <c r="AD171" s="113">
        <f t="shared" si="83"/>
        <v>2026.9166666666667</v>
      </c>
      <c r="AE171" s="110">
        <f t="shared" si="84"/>
        <v>2016.25</v>
      </c>
      <c r="AF171" s="109">
        <f t="shared" si="85"/>
        <v>-8.3333333333333329E-2</v>
      </c>
    </row>
    <row r="172" spans="1:32" x14ac:dyDescent="0.25">
      <c r="A172" s="123" t="s">
        <v>446</v>
      </c>
      <c r="B172" s="109" t="s">
        <v>445</v>
      </c>
      <c r="C172" s="122">
        <v>2016</v>
      </c>
      <c r="D172" s="121">
        <v>12</v>
      </c>
      <c r="E172" s="120">
        <v>0</v>
      </c>
      <c r="F172" s="119"/>
      <c r="G172" s="118" t="s">
        <v>394</v>
      </c>
      <c r="H172" s="110">
        <v>10</v>
      </c>
      <c r="I172" s="117">
        <f t="shared" si="70"/>
        <v>2026</v>
      </c>
      <c r="L172" s="112">
        <v>7500</v>
      </c>
      <c r="M172" s="111">
        <v>4866</v>
      </c>
      <c r="O172" s="111">
        <f t="shared" si="69"/>
        <v>4866</v>
      </c>
      <c r="P172" s="109">
        <f t="shared" si="71"/>
        <v>40.550000000000004</v>
      </c>
      <c r="Q172" s="115">
        <f t="shared" si="72"/>
        <v>162.19999999996313</v>
      </c>
      <c r="R172" s="109">
        <f t="shared" si="73"/>
        <v>0</v>
      </c>
      <c r="S172" s="114">
        <f t="shared" si="74"/>
        <v>162.19999999996313</v>
      </c>
      <c r="T172" s="116">
        <v>1</v>
      </c>
      <c r="U172" s="114">
        <f t="shared" si="75"/>
        <v>162.19999999996313</v>
      </c>
      <c r="V172" s="115">
        <f t="shared" si="76"/>
        <v>0</v>
      </c>
      <c r="W172" s="114">
        <f t="shared" si="77"/>
        <v>0</v>
      </c>
      <c r="X172" s="116">
        <v>1</v>
      </c>
      <c r="Y172" s="114">
        <f t="shared" si="78"/>
        <v>0</v>
      </c>
      <c r="Z172" s="115">
        <f t="shared" si="79"/>
        <v>162.19999999996313</v>
      </c>
      <c r="AA172" s="114">
        <f t="shared" si="80"/>
        <v>2351.9000000000183</v>
      </c>
      <c r="AB172" s="110">
        <f t="shared" si="81"/>
        <v>2016.9166666666667</v>
      </c>
      <c r="AC172" s="109">
        <f t="shared" si="82"/>
        <v>2017.25</v>
      </c>
      <c r="AD172" s="113">
        <f t="shared" si="83"/>
        <v>2026.9166666666667</v>
      </c>
      <c r="AE172" s="110">
        <f t="shared" si="84"/>
        <v>2016.25</v>
      </c>
      <c r="AF172" s="109">
        <f t="shared" si="85"/>
        <v>-8.3333333333333329E-2</v>
      </c>
    </row>
    <row r="173" spans="1:32" x14ac:dyDescent="0.25">
      <c r="A173" s="123" t="s">
        <v>444</v>
      </c>
      <c r="B173" s="109" t="s">
        <v>443</v>
      </c>
      <c r="C173" s="122">
        <v>2016</v>
      </c>
      <c r="D173" s="121">
        <v>12</v>
      </c>
      <c r="E173" s="120">
        <v>0</v>
      </c>
      <c r="F173" s="119"/>
      <c r="G173" s="118" t="s">
        <v>394</v>
      </c>
      <c r="H173" s="110">
        <v>10</v>
      </c>
      <c r="I173" s="117">
        <f>C173+H173</f>
        <v>2026</v>
      </c>
      <c r="L173" s="112">
        <v>7500</v>
      </c>
      <c r="M173" s="111">
        <v>10929</v>
      </c>
      <c r="O173" s="111">
        <f t="shared" si="69"/>
        <v>10929</v>
      </c>
      <c r="P173" s="109">
        <f>O173/H173/12</f>
        <v>91.075000000000003</v>
      </c>
      <c r="Q173" s="115">
        <f>IF(N173&gt;0,0,IF(OR(AB173&gt;AC173,AD173&lt;AE173),0,IF(AND(AD173&gt;=AE173,AD173&lt;=AC173),P173*((AD173-AE173)*12),IF(AND(AE173&lt;=AB173,AC173&gt;=AB173),((AC173-AB173)*12)*P173,IF(AD173&gt;AC173,12*P173,0)))))</f>
        <v>364.29999999991719</v>
      </c>
      <c r="R173" s="109">
        <f t="shared" si="73"/>
        <v>0</v>
      </c>
      <c r="S173" s="114">
        <f>IF(R173&gt;0,R173,Q173)</f>
        <v>364.29999999991719</v>
      </c>
      <c r="T173" s="116">
        <v>1</v>
      </c>
      <c r="U173" s="114">
        <f>T173*S173</f>
        <v>364.29999999991719</v>
      </c>
      <c r="V173" s="115">
        <f t="shared" si="76"/>
        <v>0</v>
      </c>
      <c r="W173" s="114">
        <f>V173*T173</f>
        <v>0</v>
      </c>
      <c r="X173" s="116">
        <v>1</v>
      </c>
      <c r="Y173" s="114">
        <f>W173*X173</f>
        <v>0</v>
      </c>
      <c r="Z173" s="115">
        <f>IF(N173&gt;0,0,Y173+U173*X173)*X173</f>
        <v>364.29999999991719</v>
      </c>
      <c r="AA173" s="114">
        <f>IF(N173&gt;0,(M173-Y173)/2,IF(AB173&gt;=AE173,(((M173*T173)*X173)-Z173)/2,((((M173*T173)*X173)-Y173)+(((M173*T173)*X173)-Z173))/2))</f>
        <v>5282.3500000000413</v>
      </c>
      <c r="AB173" s="110">
        <f t="shared" si="81"/>
        <v>2016.9166666666667</v>
      </c>
      <c r="AC173" s="109">
        <f t="shared" si="82"/>
        <v>2017.25</v>
      </c>
      <c r="AD173" s="113">
        <f t="shared" si="83"/>
        <v>2026.9166666666667</v>
      </c>
      <c r="AE173" s="110">
        <f t="shared" si="84"/>
        <v>2016.25</v>
      </c>
      <c r="AF173" s="109">
        <f t="shared" si="85"/>
        <v>-8.3333333333333329E-2</v>
      </c>
    </row>
    <row r="174" spans="1:32" x14ac:dyDescent="0.25">
      <c r="A174" s="136" t="s">
        <v>442</v>
      </c>
      <c r="B174" s="109" t="s">
        <v>441</v>
      </c>
      <c r="C174" s="122">
        <v>2017</v>
      </c>
      <c r="D174" s="121">
        <v>2</v>
      </c>
      <c r="E174" s="120">
        <v>0</v>
      </c>
      <c r="F174" s="119"/>
      <c r="G174" s="118" t="s">
        <v>394</v>
      </c>
      <c r="H174" s="110">
        <v>10</v>
      </c>
      <c r="I174" s="117">
        <f>C174+H174</f>
        <v>2027</v>
      </c>
      <c r="L174" s="112">
        <v>6157</v>
      </c>
      <c r="M174" s="111">
        <v>19925</v>
      </c>
      <c r="O174" s="111">
        <f t="shared" si="69"/>
        <v>19925</v>
      </c>
      <c r="P174" s="109">
        <f>O174/H174/12</f>
        <v>166.04166666666666</v>
      </c>
      <c r="Q174" s="115">
        <f>IF(N174&gt;0,0,IF(OR(AB174&gt;AC174,AD174&lt;AE174),0,IF(AND(AD174&gt;=AE174,AD174&lt;=AC174),P174*((AD174-AE174)*12),IF(AND(AE174&lt;=AB174,AC174&gt;=AB174),((AC174-AB174)*12)*P174,IF(AD174&gt;AC174,12*P174,0)))))</f>
        <v>332.08333333348435</v>
      </c>
      <c r="R174" s="109">
        <f t="shared" si="73"/>
        <v>0</v>
      </c>
      <c r="S174" s="114">
        <f>IF(R174&gt;0,R174,Q174)</f>
        <v>332.08333333348435</v>
      </c>
      <c r="T174" s="116">
        <v>1</v>
      </c>
      <c r="U174" s="114">
        <f>T174*S174</f>
        <v>332.08333333348435</v>
      </c>
      <c r="V174" s="115">
        <f t="shared" si="76"/>
        <v>0</v>
      </c>
      <c r="W174" s="114">
        <f>V174*T174</f>
        <v>0</v>
      </c>
      <c r="X174" s="116">
        <v>1</v>
      </c>
      <c r="Y174" s="114">
        <f>W174*X174</f>
        <v>0</v>
      </c>
      <c r="Z174" s="115">
        <f>IF(N174&gt;0,0,Y174+U174*X174)*X174</f>
        <v>332.08333333348435</v>
      </c>
      <c r="AA174" s="114">
        <f>IF(N174&gt;0,(M174-Y174)/2,IF(AB174&gt;=AE174,(((M174*T174)*X174)-Z174)/2,((((M174*T174)*X174)-Y174)+(((M174*T174)*X174)-Z174))/2))</f>
        <v>9796.4583333332575</v>
      </c>
      <c r="AB174" s="110">
        <f t="shared" si="81"/>
        <v>2017.0833333333333</v>
      </c>
      <c r="AC174" s="109">
        <f t="shared" si="82"/>
        <v>2017.25</v>
      </c>
      <c r="AD174" s="113">
        <f t="shared" si="83"/>
        <v>2027.0833333333333</v>
      </c>
      <c r="AE174" s="110">
        <f t="shared" si="84"/>
        <v>2016.25</v>
      </c>
      <c r="AF174" s="109">
        <f t="shared" si="85"/>
        <v>-8.3333333333333329E-2</v>
      </c>
    </row>
    <row r="175" spans="1:32" x14ac:dyDescent="0.25">
      <c r="A175" s="136" t="s">
        <v>440</v>
      </c>
      <c r="B175" s="109" t="s">
        <v>439</v>
      </c>
      <c r="C175" s="122">
        <v>2017</v>
      </c>
      <c r="D175" s="121">
        <v>2</v>
      </c>
      <c r="E175" s="120">
        <v>0</v>
      </c>
      <c r="F175" s="119"/>
      <c r="G175" s="118" t="s">
        <v>394</v>
      </c>
      <c r="H175" s="110">
        <v>10</v>
      </c>
      <c r="I175" s="117">
        <f>C175+H175</f>
        <v>2027</v>
      </c>
      <c r="L175" s="112">
        <v>6157</v>
      </c>
      <c r="M175" s="111">
        <v>17620</v>
      </c>
      <c r="O175" s="111">
        <f t="shared" si="69"/>
        <v>17620</v>
      </c>
      <c r="P175" s="109">
        <f>O175/H175/12</f>
        <v>146.83333333333334</v>
      </c>
      <c r="Q175" s="115">
        <f>IF(N175&gt;0,0,IF(OR(AB175&gt;AC175,AD175&lt;AE175),0,IF(AND(AD175&gt;=AE175,AD175&lt;=AC175),P175*((AD175-AE175)*12),IF(AND(AE175&lt;=AB175,AC175&gt;=AB175),((AC175-AB175)*12)*P175,IF(AD175&gt;AC175,12*P175,0)))))</f>
        <v>293.66666666680021</v>
      </c>
      <c r="R175" s="109">
        <f t="shared" si="73"/>
        <v>0</v>
      </c>
      <c r="S175" s="114">
        <f>IF(R175&gt;0,R175,Q175)</f>
        <v>293.66666666680021</v>
      </c>
      <c r="T175" s="116">
        <v>1</v>
      </c>
      <c r="U175" s="114">
        <f>T175*S175</f>
        <v>293.66666666680021</v>
      </c>
      <c r="V175" s="115">
        <f t="shared" si="76"/>
        <v>0</v>
      </c>
      <c r="W175" s="114">
        <f>V175*T175</f>
        <v>0</v>
      </c>
      <c r="X175" s="116">
        <v>1</v>
      </c>
      <c r="Y175" s="114">
        <f>W175*X175</f>
        <v>0</v>
      </c>
      <c r="Z175" s="115">
        <f>IF(N175&gt;0,0,Y175+U175*X175)*X175</f>
        <v>293.66666666680021</v>
      </c>
      <c r="AA175" s="114">
        <f>IF(N175&gt;0,(M175-Y175)/2,IF(AB175&gt;=AE175,(((M175*T175)*X175)-Z175)/2,((((M175*T175)*X175)-Y175)+(((M175*T175)*X175)-Z175))/2))</f>
        <v>8663.1666666666006</v>
      </c>
      <c r="AB175" s="110">
        <f t="shared" si="81"/>
        <v>2017.0833333333333</v>
      </c>
      <c r="AC175" s="109">
        <f t="shared" si="82"/>
        <v>2017.25</v>
      </c>
      <c r="AD175" s="113">
        <f t="shared" si="83"/>
        <v>2027.0833333333333</v>
      </c>
      <c r="AE175" s="110">
        <f t="shared" si="84"/>
        <v>2016.25</v>
      </c>
      <c r="AF175" s="109">
        <f t="shared" si="85"/>
        <v>-8.3333333333333329E-2</v>
      </c>
    </row>
    <row r="176" spans="1:32" x14ac:dyDescent="0.25">
      <c r="A176" s="136" t="s">
        <v>438</v>
      </c>
      <c r="B176" s="109" t="s">
        <v>437</v>
      </c>
      <c r="C176" s="122">
        <v>2016</v>
      </c>
      <c r="D176" s="121">
        <v>4</v>
      </c>
      <c r="E176" s="120">
        <v>0</v>
      </c>
      <c r="F176" s="119"/>
      <c r="G176" s="118" t="s">
        <v>394</v>
      </c>
      <c r="H176" s="110">
        <v>5</v>
      </c>
      <c r="I176" s="117">
        <f>C176+H176</f>
        <v>2021</v>
      </c>
      <c r="L176" s="112">
        <v>6157</v>
      </c>
      <c r="M176" s="111">
        <v>35247</v>
      </c>
      <c r="O176" s="111">
        <f t="shared" si="69"/>
        <v>35247</v>
      </c>
      <c r="P176" s="109">
        <f>O176/H176/12</f>
        <v>587.44999999999993</v>
      </c>
      <c r="Q176" s="115">
        <f>IF(N176&gt;0,0,IF(OR(AB176&gt;AC176,AD176&lt;AE176),0,IF(AND(AD176&gt;=AE176,AD176&lt;=AC176),P176*((AD176-AE176)*12),IF(AND(AE176&lt;=AB176,AC176&gt;=AB176),((AC176-AB176)*12)*P176,IF(AD176&gt;AC176,12*P176,0)))))</f>
        <v>7049.4</v>
      </c>
      <c r="R176" s="109">
        <f t="shared" si="73"/>
        <v>0</v>
      </c>
      <c r="S176" s="114">
        <f>IF(R176&gt;0,R176,Q176)</f>
        <v>7049.4</v>
      </c>
      <c r="T176" s="116">
        <v>1</v>
      </c>
      <c r="U176" s="114">
        <f>T176*S176</f>
        <v>7049.4</v>
      </c>
      <c r="V176" s="115">
        <f t="shared" si="76"/>
        <v>0</v>
      </c>
      <c r="W176" s="114">
        <f>V176*T176</f>
        <v>0</v>
      </c>
      <c r="X176" s="116">
        <v>1</v>
      </c>
      <c r="Y176" s="114">
        <f>W176*X176</f>
        <v>0</v>
      </c>
      <c r="Z176" s="115">
        <f>IF(N176&gt;0,0,Y176+U176*X176)*X176</f>
        <v>7049.4</v>
      </c>
      <c r="AA176" s="114">
        <f>IF(N176&gt;0,(M176-Y176)/2,IF(AB176&gt;=AE176,(((M176*T176)*X176)-Z176)/2,((((M176*T176)*X176)-Y176)+(((M176*T176)*X176)-Z176))/2))</f>
        <v>14098.8</v>
      </c>
      <c r="AB176" s="110">
        <f t="shared" si="81"/>
        <v>2016.25</v>
      </c>
      <c r="AC176" s="109">
        <f t="shared" si="82"/>
        <v>2017.25</v>
      </c>
      <c r="AD176" s="113">
        <f t="shared" si="83"/>
        <v>2021.25</v>
      </c>
      <c r="AE176" s="110">
        <f t="shared" si="84"/>
        <v>2016.25</v>
      </c>
      <c r="AF176" s="109">
        <f t="shared" si="85"/>
        <v>-8.3333333333333329E-2</v>
      </c>
    </row>
    <row r="177" spans="1:32" x14ac:dyDescent="0.25">
      <c r="A177" s="123"/>
      <c r="C177" s="135"/>
      <c r="D177" s="124"/>
      <c r="E177" s="120"/>
      <c r="F177" s="119"/>
      <c r="G177" s="118"/>
      <c r="H177" s="110"/>
      <c r="I177" s="117"/>
    </row>
    <row r="178" spans="1:32" x14ac:dyDescent="0.25">
      <c r="A178" s="133"/>
      <c r="C178" s="132"/>
      <c r="D178" s="124"/>
      <c r="E178" s="119"/>
      <c r="F178" s="119"/>
      <c r="G178" s="119"/>
      <c r="H178" s="119"/>
      <c r="P178" s="112">
        <f>SUM(P12:P177)</f>
        <v>40254.708592380972</v>
      </c>
      <c r="Q178" s="112">
        <f>SUM(Q12:Q94)</f>
        <v>188090.8562333298</v>
      </c>
      <c r="S178" s="112">
        <f>SUM(S12:S177)</f>
        <v>253819.32123333056</v>
      </c>
      <c r="U178" s="112">
        <f>SUM(U12:U177)</f>
        <v>228292.04027605944</v>
      </c>
      <c r="AA178" s="112">
        <f>SUM(AA12:AA177)</f>
        <v>1555333.4438504234</v>
      </c>
    </row>
    <row r="179" spans="1:32" x14ac:dyDescent="0.25">
      <c r="A179" s="133"/>
      <c r="C179" s="132"/>
      <c r="D179" s="124"/>
      <c r="E179" s="119"/>
      <c r="F179" s="119"/>
      <c r="G179" s="119"/>
      <c r="H179" s="119"/>
    </row>
    <row r="180" spans="1:32" x14ac:dyDescent="0.25">
      <c r="A180" s="133"/>
      <c r="C180" s="132"/>
      <c r="D180" s="124"/>
      <c r="E180" s="119"/>
      <c r="F180" s="119"/>
      <c r="G180" s="119"/>
      <c r="H180" s="119"/>
      <c r="T180" s="134" t="s">
        <v>436</v>
      </c>
      <c r="U180" s="109">
        <f>SUM(U13:U47)</f>
        <v>127495.84653332968</v>
      </c>
    </row>
    <row r="181" spans="1:32" x14ac:dyDescent="0.25">
      <c r="A181" s="133"/>
      <c r="C181" s="132"/>
      <c r="D181" s="124"/>
      <c r="E181" s="119"/>
      <c r="F181" s="119"/>
      <c r="G181" s="119"/>
      <c r="H181" s="119"/>
      <c r="T181" s="134" t="s">
        <v>435</v>
      </c>
      <c r="U181" s="109">
        <f>SUM(U48:U176)</f>
        <v>100796.19374272955</v>
      </c>
    </row>
    <row r="182" spans="1:32" x14ac:dyDescent="0.25">
      <c r="A182" s="133"/>
      <c r="C182" s="132"/>
      <c r="D182" s="124"/>
      <c r="E182" s="119"/>
      <c r="F182" s="119"/>
      <c r="G182" s="119"/>
      <c r="H182" s="119"/>
    </row>
    <row r="183" spans="1:32" x14ac:dyDescent="0.25">
      <c r="A183" s="133"/>
      <c r="C183" s="132"/>
      <c r="D183" s="124"/>
      <c r="E183" s="119"/>
      <c r="F183" s="119"/>
      <c r="G183" s="119"/>
    </row>
    <row r="184" spans="1:32" x14ac:dyDescent="0.25">
      <c r="A184" s="133"/>
      <c r="C184" s="132"/>
      <c r="D184" s="124"/>
      <c r="E184" s="119"/>
      <c r="F184" s="119"/>
      <c r="G184" s="119"/>
      <c r="U184" s="109">
        <f>SUM(U180:U181)</f>
        <v>228292.04027605924</v>
      </c>
    </row>
    <row r="185" spans="1:32" x14ac:dyDescent="0.25">
      <c r="A185" s="133"/>
      <c r="C185" s="132"/>
      <c r="D185" s="124"/>
      <c r="E185" s="119"/>
      <c r="F185" s="119"/>
      <c r="G185" s="119"/>
    </row>
    <row r="186" spans="1:32" x14ac:dyDescent="0.25">
      <c r="A186" s="133" t="s">
        <v>434</v>
      </c>
      <c r="C186" s="132"/>
      <c r="D186" s="124"/>
      <c r="E186" s="119"/>
      <c r="F186" s="119"/>
      <c r="G186" s="119"/>
    </row>
    <row r="187" spans="1:32" x14ac:dyDescent="0.25">
      <c r="A187" s="123" t="s">
        <v>433</v>
      </c>
      <c r="B187" s="109" t="s">
        <v>432</v>
      </c>
      <c r="C187" s="122">
        <v>2013</v>
      </c>
      <c r="D187" s="121">
        <v>5</v>
      </c>
      <c r="E187" s="120">
        <v>0</v>
      </c>
      <c r="F187" s="119"/>
      <c r="G187" s="118" t="s">
        <v>394</v>
      </c>
      <c r="H187" s="110">
        <v>3</v>
      </c>
      <c r="I187" s="117">
        <f>C187+H187</f>
        <v>2016</v>
      </c>
      <c r="L187" s="112">
        <v>68721.56</v>
      </c>
      <c r="M187" s="111">
        <v>2087</v>
      </c>
      <c r="O187" s="111">
        <f>M187-M187*E187</f>
        <v>2087</v>
      </c>
      <c r="P187" s="109">
        <f>O187/H187/12</f>
        <v>57.972222222222221</v>
      </c>
      <c r="Q187" s="115">
        <f>IF(N187&gt;0,0,IF(OR(AB187&gt;AC187,AD187&lt;AE187),0,IF(AND(AD187&gt;=AE187,AD187&lt;=AC187),P187*((AD187-AE187)*12),IF(AND(AE187&lt;=AB187,AC187&gt;=AB187),((AC187-AB187)*12)*P187,IF(AD187&gt;AC187,12*P187,0)))))</f>
        <v>57.972222222169499</v>
      </c>
      <c r="R187" s="109">
        <f>IF(N187=0,0,IF(AND(AF187&gt;=AE187,AF187&lt;=AD187),((AF187-AE187)*12)*P187,0))</f>
        <v>0</v>
      </c>
      <c r="S187" s="114">
        <f>IF(R187&gt;0,R187,Q187)</f>
        <v>57.972222222169499</v>
      </c>
      <c r="T187" s="116">
        <v>0.2432</v>
      </c>
      <c r="U187" s="114">
        <f>T187*S187</f>
        <v>14.098844444431622</v>
      </c>
      <c r="V187" s="115">
        <f>IF(AB187&gt;AC187,0,IF(AD187&lt;AE187,O187,IF(AND(AD187&gt;=AE187,AD187&lt;=AC187),(O187-S187),IF(AND(AE187&lt;=AB187,AC187&gt;=AB187),0,IF(AD187&gt;AC187,((AE187-AB187)*12)*P187,0)))))</f>
        <v>2029.0277777778306</v>
      </c>
      <c r="W187" s="114">
        <f>V187*T187</f>
        <v>493.45955555556839</v>
      </c>
      <c r="X187" s="116">
        <v>1</v>
      </c>
      <c r="Y187" s="114">
        <f>W187*X187</f>
        <v>493.45955555556839</v>
      </c>
      <c r="Z187" s="115">
        <f>IF(N187&gt;0,0,Y187+U187*X187)*X187</f>
        <v>507.55840000000001</v>
      </c>
      <c r="AA187" s="114">
        <f>IF(N187&gt;0,(M187-Y187)/2,IF(AB187&gt;=AE187,(((M187*T187)*X187)-Z187)/2,((((M187*T187)*X187)-Y187)+(((M187*T187)*X187)-Z187))/2))</f>
        <v>7.0494222222158101</v>
      </c>
      <c r="AB187" s="110">
        <f>$C187+(($D187-1)/12)</f>
        <v>2013.3333333333333</v>
      </c>
      <c r="AC187" s="109">
        <f>($O$5+1)-($O$2/12)</f>
        <v>2017.25</v>
      </c>
      <c r="AD187" s="113">
        <f>$I187+(($D187-1)/12)</f>
        <v>2016.3333333333333</v>
      </c>
      <c r="AE187" s="110">
        <f>$O$4+($O$3/12)</f>
        <v>2016.25</v>
      </c>
      <c r="AF187" s="109">
        <f>$J187+(($K187-1)/12)</f>
        <v>-8.3333333333333329E-2</v>
      </c>
    </row>
    <row r="188" spans="1:32" x14ac:dyDescent="0.25">
      <c r="A188" s="123" t="s">
        <v>431</v>
      </c>
      <c r="B188" s="109" t="s">
        <v>430</v>
      </c>
      <c r="C188" s="122">
        <v>2016</v>
      </c>
      <c r="D188" s="121">
        <v>4</v>
      </c>
      <c r="E188" s="120">
        <v>0</v>
      </c>
      <c r="F188" s="119"/>
      <c r="G188" s="118" t="s">
        <v>394</v>
      </c>
      <c r="H188" s="110">
        <v>3</v>
      </c>
      <c r="I188" s="117">
        <f>C188+H188</f>
        <v>2019</v>
      </c>
      <c r="L188" s="112">
        <v>68721.56</v>
      </c>
      <c r="M188" s="111">
        <v>4319</v>
      </c>
      <c r="O188" s="111">
        <f>M188-M188*E188</f>
        <v>4319</v>
      </c>
      <c r="P188" s="109">
        <f>O188/H188/12</f>
        <v>119.97222222222223</v>
      </c>
      <c r="Q188" s="115">
        <f>IF(N188&gt;0,0,IF(OR(AB188&gt;AC188,AD188&lt;AE188),0,IF(AND(AD188&gt;=AE188,AD188&lt;=AC188),P188*((AD188-AE188)*12),IF(AND(AE188&lt;=AB188,AC188&gt;=AB188),((AC188-AB188)*12)*P188,IF(AD188&gt;AC188,12*P188,0)))))</f>
        <v>1439.6666666666667</v>
      </c>
      <c r="R188" s="109">
        <f>IF(N188=0,0,IF(AND(AF188&gt;=AE188,AF188&lt;=AD188),((AF188-AE188)*12)*P188,0))</f>
        <v>0</v>
      </c>
      <c r="S188" s="114">
        <f>IF(R188&gt;0,R188,Q188)</f>
        <v>1439.6666666666667</v>
      </c>
      <c r="T188" s="116">
        <v>0.2432</v>
      </c>
      <c r="U188" s="114">
        <f>T188*S188</f>
        <v>350.12693333333334</v>
      </c>
      <c r="V188" s="115">
        <f>IF(AB188&gt;AC188,0,IF(AD188&lt;AE188,O188,IF(AND(AD188&gt;=AE188,AD188&lt;=AC188),(O188-S188),IF(AND(AE188&lt;=AB188,AC188&gt;=AB188),0,IF(AD188&gt;AC188,((AE188-AB188)*12)*P188,0)))))</f>
        <v>0</v>
      </c>
      <c r="W188" s="114">
        <f>V188*T188</f>
        <v>0</v>
      </c>
      <c r="X188" s="116">
        <v>1</v>
      </c>
      <c r="Y188" s="114">
        <f>W188*X188</f>
        <v>0</v>
      </c>
      <c r="Z188" s="115">
        <f>IF(N188&gt;0,0,Y188+U188*X188)*X188</f>
        <v>350.12693333333334</v>
      </c>
      <c r="AA188" s="114">
        <f>IF(N188&gt;0,(M188-Y188)/2,IF(AB188&gt;=AE188,(((M188*T188)*X188)-Z188)/2,((((M188*T188)*X188)-Y188)+(((M188*T188)*X188)-Z188))/2))</f>
        <v>350.12693333333328</v>
      </c>
      <c r="AB188" s="110">
        <f>$C188+(($D188-1)/12)</f>
        <v>2016.25</v>
      </c>
      <c r="AC188" s="109">
        <f>($O$5+1)-($O$2/12)</f>
        <v>2017.25</v>
      </c>
      <c r="AD188" s="113">
        <f>$I188+(($D188-1)/12)</f>
        <v>2019.25</v>
      </c>
      <c r="AE188" s="110">
        <f>$O$4+($O$3/12)</f>
        <v>2016.25</v>
      </c>
      <c r="AF188" s="109">
        <f>$J188+(($K188-1)/12)</f>
        <v>-8.3333333333333329E-2</v>
      </c>
    </row>
    <row r="189" spans="1:32" ht="15" customHeight="1" x14ac:dyDescent="0.25">
      <c r="A189" s="133"/>
      <c r="C189" s="132"/>
      <c r="D189" s="124"/>
      <c r="E189" s="119"/>
      <c r="F189" s="119"/>
      <c r="G189" s="119"/>
      <c r="AA189" s="110">
        <f>SUM(AA187:AA188)</f>
        <v>357.17635555554909</v>
      </c>
    </row>
    <row r="190" spans="1:32" x14ac:dyDescent="0.25">
      <c r="A190" s="133"/>
      <c r="C190" s="132"/>
      <c r="D190" s="124"/>
      <c r="E190" s="119"/>
      <c r="F190" s="119"/>
      <c r="G190" s="119"/>
    </row>
    <row r="191" spans="1:32" x14ac:dyDescent="0.25">
      <c r="A191" s="133" t="s">
        <v>429</v>
      </c>
      <c r="C191" s="132"/>
      <c r="D191" s="124"/>
      <c r="E191" s="119"/>
      <c r="F191" s="119"/>
      <c r="G191" s="119"/>
    </row>
    <row r="192" spans="1:32" x14ac:dyDescent="0.25">
      <c r="A192" s="123" t="s">
        <v>428</v>
      </c>
      <c r="B192" s="123" t="s">
        <v>427</v>
      </c>
      <c r="C192" s="122">
        <v>2015</v>
      </c>
      <c r="D192" s="121">
        <v>5</v>
      </c>
      <c r="E192" s="120">
        <v>0</v>
      </c>
      <c r="F192" s="119"/>
      <c r="G192" s="118" t="s">
        <v>394</v>
      </c>
      <c r="H192" s="110">
        <v>3</v>
      </c>
      <c r="I192" s="117">
        <f>C192+H192</f>
        <v>2018</v>
      </c>
      <c r="L192" s="112">
        <v>1630.5</v>
      </c>
      <c r="M192" s="111">
        <v>4033</v>
      </c>
      <c r="O192" s="111">
        <f>M192-M192*E192</f>
        <v>4033</v>
      </c>
      <c r="P192" s="109">
        <f>O192/H192/12</f>
        <v>112.02777777777777</v>
      </c>
      <c r="Q192" s="115">
        <f>IF(N192&gt;0,0,IF(OR(AB192&gt;AC192,AD192&lt;AE192),0,IF(AND(AD192&gt;=AE192,AD192&lt;=AC192),P192*((AD192-AE192)*12),IF(AND(AE192&lt;=AB192,AC192&gt;=AB192),((AC192-AB192)*12)*P192,IF(AD192&gt;AC192,12*P192,0)))))</f>
        <v>1344.3333333333333</v>
      </c>
      <c r="R192" s="109">
        <f>IF(N192=0,0,IF(AND(AF192&gt;=AE192,AF192&lt;=AD192),((AF192-AE192)*12)*P192,0))</f>
        <v>0</v>
      </c>
      <c r="S192" s="114">
        <f>IF(R192&gt;0,R192,Q192)</f>
        <v>1344.3333333333333</v>
      </c>
      <c r="T192" s="116">
        <v>0.2432</v>
      </c>
      <c r="U192" s="114">
        <f>T192*S192</f>
        <v>326.94186666666667</v>
      </c>
      <c r="V192" s="115">
        <f>IF(AB192&gt;AC192,0,IF(AD192&lt;AE192,O192,IF(AND(AD192&gt;=AE192,AD192&lt;=AC192),(O192-S192),IF(AND(AE192&lt;=AB192,AC192&gt;=AB192),0,IF(AD192&gt;AC192,((AE192-AB192)*12)*P192,0)))))</f>
        <v>1232.3055555556573</v>
      </c>
      <c r="W192" s="114">
        <f>V192*T192</f>
        <v>299.69671111113587</v>
      </c>
      <c r="X192" s="116">
        <v>1</v>
      </c>
      <c r="Y192" s="114">
        <f>W192*X192</f>
        <v>299.69671111113587</v>
      </c>
      <c r="Z192" s="115">
        <f>IF(N192&gt;0,0,Y192+U192*X192)*X192</f>
        <v>626.63857777780254</v>
      </c>
      <c r="AA192" s="114">
        <f>IF(N192&gt;0,(M192-Y192)/2,IF(AB192&gt;=AE192,(((M192*T192)*X192)-Z192)/2,((((M192*T192)*X192)-Y192)+(((M192*T192)*X192)-Z192))/2))</f>
        <v>517.65795555553086</v>
      </c>
      <c r="AB192" s="110">
        <f>$C192+(($D192-1)/12)</f>
        <v>2015.3333333333333</v>
      </c>
      <c r="AC192" s="109">
        <f>($O$5+1)-($O$2/12)</f>
        <v>2017.25</v>
      </c>
      <c r="AD192" s="113">
        <f>$I192+(($D192-1)/12)</f>
        <v>2018.3333333333333</v>
      </c>
      <c r="AE192" s="110">
        <f>$O$4+($O$3/12)</f>
        <v>2016.25</v>
      </c>
      <c r="AF192" s="109">
        <f>$J192+(($K192-1)/12)</f>
        <v>-8.3333333333333329E-2</v>
      </c>
    </row>
    <row r="193" spans="1:32" x14ac:dyDescent="0.25">
      <c r="A193" s="123" t="s">
        <v>426</v>
      </c>
      <c r="B193" s="123" t="s">
        <v>425</v>
      </c>
      <c r="C193" s="122">
        <v>2016</v>
      </c>
      <c r="D193" s="121">
        <v>9</v>
      </c>
      <c r="E193" s="120">
        <v>0</v>
      </c>
      <c r="F193" s="119"/>
      <c r="G193" s="118" t="s">
        <v>394</v>
      </c>
      <c r="H193" s="110">
        <v>3</v>
      </c>
      <c r="I193" s="117">
        <f>C193+H193</f>
        <v>2019</v>
      </c>
      <c r="L193" s="112">
        <v>1630.5</v>
      </c>
      <c r="M193" s="111">
        <v>3995</v>
      </c>
      <c r="O193" s="111">
        <f>M193-M193*E193</f>
        <v>3995</v>
      </c>
      <c r="P193" s="109">
        <f>O193/H193/12</f>
        <v>110.97222222222223</v>
      </c>
      <c r="Q193" s="115">
        <f>IF(N193&gt;0,0,IF(OR(AB193&gt;AC193,AD193&lt;AE193),0,IF(AND(AD193&gt;=AE193,AD193&lt;=AC193),P193*((AD193-AE193)*12),IF(AND(AE193&lt;=AB193,AC193&gt;=AB193),((AC193-AB193)*12)*P193,IF(AD193&gt;AC193,12*P193,0)))))</f>
        <v>776.8055555554547</v>
      </c>
      <c r="R193" s="109">
        <f>IF(N193=0,0,IF(AND(AF193&gt;=AE193,AF193&lt;=AD193),((AF193-AE193)*12)*P193,0))</f>
        <v>0</v>
      </c>
      <c r="S193" s="114">
        <f>IF(R193&gt;0,R193,Q193)</f>
        <v>776.8055555554547</v>
      </c>
      <c r="T193" s="116">
        <v>0.2432</v>
      </c>
      <c r="U193" s="114">
        <f>T193*S193</f>
        <v>188.91911111108658</v>
      </c>
      <c r="V193" s="115">
        <f>IF(AB193&gt;AC193,0,IF(AD193&lt;AE193,O193,IF(AND(AD193&gt;=AE193,AD193&lt;=AC193),(O193-S193),IF(AND(AE193&lt;=AB193,AC193&gt;=AB193),0,IF(AD193&gt;AC193,((AE193-AB193)*12)*P193,0)))))</f>
        <v>0</v>
      </c>
      <c r="W193" s="114">
        <f>V193*T193</f>
        <v>0</v>
      </c>
      <c r="X193" s="116">
        <v>1</v>
      </c>
      <c r="Y193" s="114">
        <f>W193*X193</f>
        <v>0</v>
      </c>
      <c r="Z193" s="115">
        <f>IF(N193&gt;0,0,Y193+U193*X193)*X193</f>
        <v>188.91911111108658</v>
      </c>
      <c r="AA193" s="114">
        <f>IF(N193&gt;0,(M193-Y193)/2,IF(AB193&gt;=AE193,(((M193*T193)*X193)-Z193)/2,((((M193*T193)*X193)-Y193)+(((M193*T193)*X193)-Z193))/2))</f>
        <v>391.33244444445666</v>
      </c>
      <c r="AB193" s="110">
        <f>$C193+(($D193-1)/12)</f>
        <v>2016.6666666666667</v>
      </c>
      <c r="AC193" s="109">
        <f>($O$5+1)-($O$2/12)</f>
        <v>2017.25</v>
      </c>
      <c r="AD193" s="113">
        <f>$I193+(($D193-1)/12)</f>
        <v>2019.6666666666667</v>
      </c>
      <c r="AE193" s="110">
        <f>$O$4+($O$3/12)</f>
        <v>2016.25</v>
      </c>
      <c r="AF193" s="109">
        <f>$J193+(($K193-1)/12)</f>
        <v>-8.3333333333333329E-2</v>
      </c>
    </row>
    <row r="194" spans="1:32" ht="15" customHeight="1" x14ac:dyDescent="0.25">
      <c r="A194" s="133"/>
      <c r="C194" s="132"/>
      <c r="D194" s="124"/>
      <c r="E194" s="119"/>
      <c r="F194" s="119"/>
      <c r="G194" s="119"/>
      <c r="AA194" s="110">
        <f>SUM(AA192:AA193)</f>
        <v>908.99039999998752</v>
      </c>
    </row>
    <row r="195" spans="1:32" x14ac:dyDescent="0.25">
      <c r="A195" s="133" t="s">
        <v>424</v>
      </c>
      <c r="C195" s="132"/>
      <c r="D195" s="124"/>
      <c r="E195" s="119"/>
      <c r="F195" s="119"/>
      <c r="G195" s="119"/>
    </row>
    <row r="196" spans="1:32" x14ac:dyDescent="0.25">
      <c r="A196" s="133" t="s">
        <v>423</v>
      </c>
      <c r="C196" s="132"/>
      <c r="D196" s="124"/>
      <c r="E196" s="119"/>
      <c r="F196" s="119"/>
      <c r="G196" s="119"/>
    </row>
    <row r="197" spans="1:32" ht="15.75" x14ac:dyDescent="0.25">
      <c r="A197" s="131">
        <v>346</v>
      </c>
      <c r="B197" s="130" t="s">
        <v>423</v>
      </c>
      <c r="C197" s="117">
        <v>2010</v>
      </c>
      <c r="D197" s="129">
        <v>2</v>
      </c>
      <c r="E197" s="120">
        <v>0.33</v>
      </c>
      <c r="G197" s="128" t="s">
        <v>394</v>
      </c>
      <c r="H197" s="110">
        <v>5</v>
      </c>
      <c r="I197" s="117">
        <f>C197+H197</f>
        <v>2015</v>
      </c>
      <c r="L197" s="112">
        <v>15271.5</v>
      </c>
      <c r="M197" s="127">
        <v>15272</v>
      </c>
      <c r="N197" s="115"/>
      <c r="O197" s="126">
        <f>M197-M197*E197</f>
        <v>10232.24</v>
      </c>
      <c r="P197" s="115">
        <f>O197/H197/12</f>
        <v>170.53733333333332</v>
      </c>
      <c r="Q197" s="115">
        <f>IF(N197&gt;0,0,IF(OR(AB197&gt;AC197,AD197&lt;AE197),0,IF(AND(AD197&gt;=AE197,AD197&lt;=AC197),P197*((AD197-AE197)*12),IF(AND(AE197&lt;=AB197,AC197&gt;=AB197),((AC197-AB197)*12)*P197,IF(AD197&gt;AC197,12*P197,0)))))</f>
        <v>0</v>
      </c>
      <c r="R197" s="109">
        <f>IF(N197=0,0,IF(AND(AF197&gt;=AE197,AF197&lt;=AD197),((AF197-AE197)*12)*P197,0))</f>
        <v>0</v>
      </c>
      <c r="S197" s="114">
        <f>IF(R197&gt;0,R197,Q197)</f>
        <v>0</v>
      </c>
      <c r="T197" s="116">
        <v>0.95</v>
      </c>
      <c r="U197" s="114">
        <f>T197*S197</f>
        <v>0</v>
      </c>
      <c r="V197" s="115">
        <f>IF(AB197&gt;AC197,0,IF(AD197&lt;AE197,O197,IF(AND(AD197&gt;=AE197,AD197&lt;=AC197),(O197-S197),IF(AND(AE197&lt;=AB197,AC197&gt;=AB197),0,IF(AD197&gt;AC197,((AE197-AB197)*12)*P197,0)))))</f>
        <v>10232.24</v>
      </c>
      <c r="W197" s="114">
        <f>V197*T197</f>
        <v>9720.6279999999988</v>
      </c>
      <c r="X197" s="116">
        <v>1</v>
      </c>
      <c r="Y197" s="114">
        <f>W197*X197</f>
        <v>9720.6279999999988</v>
      </c>
      <c r="Z197" s="115">
        <f>IF(N197&gt;0,0,Y197+U197*X197)*X197</f>
        <v>9720.6279999999988</v>
      </c>
      <c r="AA197" s="114">
        <f>IF(N197&gt;0,(M197-Y197)/2,IF(AB197&gt;=AE197,(((M197*T197)*X197)-Z197)/2,((((M197*T197)*X197)-Y197)+(((M197*T197)*X197)-Z197))/2))</f>
        <v>4787.7720000000008</v>
      </c>
      <c r="AB197" s="113">
        <f>$C197+(($D197-1)/12)</f>
        <v>2010.0833333333333</v>
      </c>
      <c r="AC197" s="109">
        <f>($O$5+1)-($O$2/12)</f>
        <v>2017.25</v>
      </c>
      <c r="AD197" s="113">
        <f>$I197+(($D197-1)/12)</f>
        <v>2015.0833333333333</v>
      </c>
      <c r="AE197" s="110">
        <f>$O$4+($O$3/12)</f>
        <v>2016.25</v>
      </c>
      <c r="AF197" s="109">
        <f>$J197+(($K197-1)/12)</f>
        <v>-8.3333333333333329E-2</v>
      </c>
    </row>
    <row r="198" spans="1:32" ht="15.75" x14ac:dyDescent="0.25">
      <c r="A198" s="131">
        <v>3400</v>
      </c>
      <c r="B198" s="130" t="s">
        <v>422</v>
      </c>
      <c r="C198" s="117">
        <v>2016</v>
      </c>
      <c r="D198" s="129">
        <v>10</v>
      </c>
      <c r="E198" s="120">
        <v>0.33</v>
      </c>
      <c r="G198" s="128" t="s">
        <v>394</v>
      </c>
      <c r="H198" s="110">
        <v>5</v>
      </c>
      <c r="I198" s="117">
        <f>C198+H198</f>
        <v>2021</v>
      </c>
      <c r="L198" s="112">
        <v>15271.5</v>
      </c>
      <c r="M198" s="127">
        <v>85023</v>
      </c>
      <c r="N198" s="115"/>
      <c r="O198" s="126">
        <f>M198-M198*E198</f>
        <v>56965.41</v>
      </c>
      <c r="P198" s="115">
        <f>O198/H198/12</f>
        <v>949.42349999999999</v>
      </c>
      <c r="Q198" s="115">
        <f>IF(N198&gt;0,0,IF(OR(AB198&gt;AC198,AD198&lt;AE198),0,IF(AND(AD198&gt;=AE198,AD198&lt;=AC198),P198*((AD198-AE198)*12),IF(AND(AE198&lt;=AB198,AC198&gt;=AB198),((AC198-AB198)*12)*P198,IF(AD198&gt;AC198,12*P198,0)))))</f>
        <v>5696.5410000000002</v>
      </c>
      <c r="R198" s="109">
        <f>IF(N198=0,0,IF(AND(AF198&gt;=AE198,AF198&lt;=AD198),((AF198-AE198)*12)*P198,0))</f>
        <v>0</v>
      </c>
      <c r="S198" s="114">
        <f>IF(R198&gt;0,R198,Q198)</f>
        <v>5696.5410000000002</v>
      </c>
      <c r="T198" s="116">
        <v>0.2432</v>
      </c>
      <c r="U198" s="114">
        <f>T198*S198</f>
        <v>1385.3987712000001</v>
      </c>
      <c r="V198" s="115">
        <f>IF(AB198&gt;AC198,0,IF(AD198&lt;AE198,O198,IF(AND(AD198&gt;=AE198,AD198&lt;=AC198),(O198-S198),IF(AND(AE198&lt;=AB198,AC198&gt;=AB198),0,IF(AD198&gt;AC198,((AE198-AB198)*12)*P198,0)))))</f>
        <v>0</v>
      </c>
      <c r="W198" s="114">
        <f>V198*T198</f>
        <v>0</v>
      </c>
      <c r="X198" s="116">
        <v>1</v>
      </c>
      <c r="Y198" s="114">
        <f>W198*X198</f>
        <v>0</v>
      </c>
      <c r="Z198" s="115">
        <f>IF(N198&gt;0,0,Y198+U198*X198)*X198</f>
        <v>1385.3987712000001</v>
      </c>
      <c r="AA198" s="114">
        <f>IF(N198&gt;0,(M198-Y198)/2,IF(AB198&gt;=AE198,(((M198*T198)*X198)-Z198)/2,((((M198*T198)*X198)-Y198)+(((M198*T198)*X198)-Z198))/2))</f>
        <v>9646.0974143999993</v>
      </c>
      <c r="AB198" s="113">
        <f>$C198+(($D198-1)/12)</f>
        <v>2016.75</v>
      </c>
      <c r="AC198" s="109">
        <f>($O$5+1)-($O$2/12)</f>
        <v>2017.25</v>
      </c>
      <c r="AD198" s="113">
        <f>$I198+(($D198-1)/12)</f>
        <v>2021.75</v>
      </c>
      <c r="AE198" s="110">
        <f>$O$4+($O$3/12)</f>
        <v>2016.25</v>
      </c>
      <c r="AF198" s="109">
        <f>$J198+(($K198-1)/12)</f>
        <v>-8.3333333333333329E-2</v>
      </c>
    </row>
    <row r="199" spans="1:32" x14ac:dyDescent="0.25">
      <c r="A199" s="119"/>
      <c r="B199" s="119"/>
      <c r="C199" s="119"/>
      <c r="D199" s="124"/>
      <c r="E199" s="119"/>
      <c r="F199" s="119"/>
      <c r="G199" s="119"/>
      <c r="AA199" s="110">
        <f>SUM(AA197:AA198)</f>
        <v>14433.8694144</v>
      </c>
    </row>
    <row r="200" spans="1:32" x14ac:dyDescent="0.25">
      <c r="A200" s="125" t="s">
        <v>421</v>
      </c>
      <c r="B200" s="119"/>
      <c r="C200" s="119"/>
      <c r="D200" s="124"/>
      <c r="E200" s="119"/>
      <c r="F200" s="119"/>
      <c r="G200" s="119"/>
    </row>
    <row r="201" spans="1:32" x14ac:dyDescent="0.25">
      <c r="A201" s="123" t="s">
        <v>420</v>
      </c>
      <c r="B201" s="123" t="s">
        <v>419</v>
      </c>
      <c r="C201" s="122">
        <v>2010</v>
      </c>
      <c r="D201" s="121">
        <v>11</v>
      </c>
      <c r="E201" s="120">
        <v>0</v>
      </c>
      <c r="F201" s="119"/>
      <c r="G201" s="118" t="s">
        <v>394</v>
      </c>
      <c r="H201" s="110">
        <v>7</v>
      </c>
      <c r="I201" s="117">
        <f t="shared" ref="I201:I206" si="86">C201+H201</f>
        <v>2017</v>
      </c>
      <c r="L201" s="112">
        <f>4043.23+351.76</f>
        <v>4394.99</v>
      </c>
      <c r="M201" s="111">
        <v>4395</v>
      </c>
      <c r="O201" s="111">
        <f t="shared" ref="O201:O206" si="87">M201-M201*E201</f>
        <v>4395</v>
      </c>
      <c r="P201" s="109">
        <f t="shared" ref="P201:P206" si="88">O201/H201/12</f>
        <v>52.321428571428577</v>
      </c>
      <c r="Q201" s="115">
        <f t="shared" ref="Q201:Q206" si="89">IF(N201&gt;0,0,IF(OR(AB201&gt;AC201,AD201&lt;AE201),0,IF(AND(AD201&gt;=AE201,AD201&lt;=AC201),P201*((AD201-AE201)*12),IF(AND(AE201&lt;=AB201,AC201&gt;=AB201),((AC201-AB201)*12)*P201,IF(AD201&gt;AC201,12*P201,0)))))</f>
        <v>627.85714285714289</v>
      </c>
      <c r="R201" s="109">
        <f t="shared" ref="R201:R206" si="90">IF(N201=0,0,IF(AND(AF201&gt;=AE201,AF201&lt;=AD201),((AF201-AE201)*12)*P201,0))</f>
        <v>0</v>
      </c>
      <c r="S201" s="114">
        <f t="shared" ref="S201:S206" si="91">IF(R201&gt;0,R201,Q201)</f>
        <v>627.85714285714289</v>
      </c>
      <c r="T201" s="116">
        <v>0.2432</v>
      </c>
      <c r="U201" s="114">
        <f t="shared" ref="U201:U206" si="92">T201*S201</f>
        <v>152.69485714285716</v>
      </c>
      <c r="V201" s="115">
        <f t="shared" ref="V201:V206" si="93">IF(AB201&gt;AC201,0,IF(AD201&lt;AE201,O201,IF(AND(AD201&gt;=AE201,AD201&lt;=AC201),(O201-S201),IF(AND(AE201&lt;=AB201,AC201&gt;=AB201),0,IF(AD201&gt;AC201,((AE201-AB201)*12)*P201,0)))))</f>
        <v>3400.8928571429051</v>
      </c>
      <c r="W201" s="114">
        <f t="shared" ref="W201:W206" si="94">V201*T201</f>
        <v>827.09714285715449</v>
      </c>
      <c r="X201" s="116">
        <v>1</v>
      </c>
      <c r="Y201" s="114">
        <f t="shared" ref="Y201:Y206" si="95">W201*X201</f>
        <v>827.09714285715449</v>
      </c>
      <c r="Z201" s="115">
        <f t="shared" ref="Z201:Z206" si="96">IF(N201&gt;0,0,Y201+U201*X201)*X201</f>
        <v>979.79200000001163</v>
      </c>
      <c r="AA201" s="114">
        <f t="shared" ref="AA201:AA206" si="97">IF(N201&gt;0,(M201-Y201)/2,IF(AB201&gt;=AE201,(((M201*T201)*X201)-Z201)/2,((((M201*T201)*X201)-Y201)+(((M201*T201)*X201)-Z201))/2))</f>
        <v>165.41942857141697</v>
      </c>
      <c r="AB201" s="110">
        <f t="shared" ref="AB201:AB206" si="98">$C201+(($D201-1)/12)</f>
        <v>2010.8333333333333</v>
      </c>
      <c r="AC201" s="109">
        <f t="shared" ref="AC201:AC206" si="99">($O$5+1)-($O$2/12)</f>
        <v>2017.25</v>
      </c>
      <c r="AD201" s="113">
        <f t="shared" ref="AD201:AD206" si="100">$I201+(($D201-1)/12)</f>
        <v>2017.8333333333333</v>
      </c>
      <c r="AE201" s="110">
        <f t="shared" ref="AE201:AE206" si="101">$O$4+($O$3/12)</f>
        <v>2016.25</v>
      </c>
      <c r="AF201" s="109">
        <f t="shared" ref="AF201:AF206" si="102">$J201+(($K201-1)/12)</f>
        <v>-8.3333333333333329E-2</v>
      </c>
    </row>
    <row r="202" spans="1:32" x14ac:dyDescent="0.25">
      <c r="A202" s="123" t="s">
        <v>418</v>
      </c>
      <c r="B202" s="123" t="s">
        <v>417</v>
      </c>
      <c r="C202" s="122">
        <v>2012</v>
      </c>
      <c r="D202" s="121">
        <v>11</v>
      </c>
      <c r="E202" s="120">
        <v>0</v>
      </c>
      <c r="F202" s="119"/>
      <c r="G202" s="118" t="s">
        <v>394</v>
      </c>
      <c r="H202" s="110">
        <v>7</v>
      </c>
      <c r="I202" s="117">
        <f t="shared" si="86"/>
        <v>2019</v>
      </c>
      <c r="L202" s="112">
        <v>2494.67</v>
      </c>
      <c r="M202" s="111">
        <v>2495</v>
      </c>
      <c r="O202" s="111">
        <f t="shared" si="87"/>
        <v>2495</v>
      </c>
      <c r="P202" s="109">
        <f t="shared" si="88"/>
        <v>29.702380952380953</v>
      </c>
      <c r="Q202" s="115">
        <f t="shared" si="89"/>
        <v>356.42857142857144</v>
      </c>
      <c r="R202" s="109">
        <f t="shared" si="90"/>
        <v>0</v>
      </c>
      <c r="S202" s="114">
        <f t="shared" si="91"/>
        <v>356.42857142857144</v>
      </c>
      <c r="T202" s="116">
        <v>0.2432</v>
      </c>
      <c r="U202" s="114">
        <f t="shared" si="92"/>
        <v>86.683428571428578</v>
      </c>
      <c r="V202" s="115">
        <f t="shared" si="93"/>
        <v>1217.7976190476461</v>
      </c>
      <c r="W202" s="114">
        <f t="shared" si="94"/>
        <v>296.16838095238751</v>
      </c>
      <c r="X202" s="116">
        <v>1</v>
      </c>
      <c r="Y202" s="114">
        <f t="shared" si="95"/>
        <v>296.16838095238751</v>
      </c>
      <c r="Z202" s="115">
        <f t="shared" si="96"/>
        <v>382.85180952381609</v>
      </c>
      <c r="AA202" s="114">
        <f t="shared" si="97"/>
        <v>267.27390476189817</v>
      </c>
      <c r="AB202" s="110">
        <f t="shared" si="98"/>
        <v>2012.8333333333333</v>
      </c>
      <c r="AC202" s="109">
        <f t="shared" si="99"/>
        <v>2017.25</v>
      </c>
      <c r="AD202" s="113">
        <f t="shared" si="100"/>
        <v>2019.8333333333333</v>
      </c>
      <c r="AE202" s="110">
        <f t="shared" si="101"/>
        <v>2016.25</v>
      </c>
      <c r="AF202" s="109">
        <f t="shared" si="102"/>
        <v>-8.3333333333333329E-2</v>
      </c>
    </row>
    <row r="203" spans="1:32" x14ac:dyDescent="0.25">
      <c r="A203" s="123" t="s">
        <v>416</v>
      </c>
      <c r="B203" s="123" t="s">
        <v>415</v>
      </c>
      <c r="C203" s="122">
        <v>2014</v>
      </c>
      <c r="D203" s="121">
        <v>10</v>
      </c>
      <c r="E203" s="120">
        <v>0</v>
      </c>
      <c r="F203" s="119"/>
      <c r="G203" s="118" t="s">
        <v>394</v>
      </c>
      <c r="H203" s="110">
        <v>7</v>
      </c>
      <c r="I203" s="117">
        <f t="shared" si="86"/>
        <v>2021</v>
      </c>
      <c r="L203" s="112">
        <v>2494.67</v>
      </c>
      <c r="M203" s="111">
        <v>8416</v>
      </c>
      <c r="O203" s="111">
        <f t="shared" si="87"/>
        <v>8416</v>
      </c>
      <c r="P203" s="109">
        <f t="shared" si="88"/>
        <v>100.19047619047619</v>
      </c>
      <c r="Q203" s="115">
        <f t="shared" si="89"/>
        <v>1202.2857142857142</v>
      </c>
      <c r="R203" s="109">
        <f t="shared" si="90"/>
        <v>0</v>
      </c>
      <c r="S203" s="114">
        <f t="shared" si="91"/>
        <v>1202.2857142857142</v>
      </c>
      <c r="T203" s="116">
        <v>0.2432</v>
      </c>
      <c r="U203" s="114">
        <f t="shared" si="92"/>
        <v>292.39588571428573</v>
      </c>
      <c r="V203" s="115">
        <f t="shared" si="93"/>
        <v>1803.4285714285713</v>
      </c>
      <c r="W203" s="114">
        <f t="shared" si="94"/>
        <v>438.59382857142856</v>
      </c>
      <c r="X203" s="116">
        <v>1</v>
      </c>
      <c r="Y203" s="114">
        <f t="shared" si="95"/>
        <v>438.59382857142856</v>
      </c>
      <c r="Z203" s="115">
        <f t="shared" si="96"/>
        <v>730.98971428571429</v>
      </c>
      <c r="AA203" s="114">
        <f t="shared" si="97"/>
        <v>1461.9794285714286</v>
      </c>
      <c r="AB203" s="110">
        <f t="shared" si="98"/>
        <v>2014.75</v>
      </c>
      <c r="AC203" s="109">
        <f t="shared" si="99"/>
        <v>2017.25</v>
      </c>
      <c r="AD203" s="113">
        <f t="shared" si="100"/>
        <v>2021.75</v>
      </c>
      <c r="AE203" s="110">
        <f t="shared" si="101"/>
        <v>2016.25</v>
      </c>
      <c r="AF203" s="109">
        <f t="shared" si="102"/>
        <v>-8.3333333333333329E-2</v>
      </c>
    </row>
    <row r="204" spans="1:32" x14ac:dyDescent="0.25">
      <c r="A204" s="123" t="s">
        <v>414</v>
      </c>
      <c r="B204" s="123" t="s">
        <v>413</v>
      </c>
      <c r="C204" s="122">
        <v>2015</v>
      </c>
      <c r="D204" s="121">
        <v>5</v>
      </c>
      <c r="E204" s="120">
        <v>0</v>
      </c>
      <c r="F204" s="119"/>
      <c r="G204" s="118" t="s">
        <v>394</v>
      </c>
      <c r="H204" s="110">
        <v>5</v>
      </c>
      <c r="I204" s="117">
        <f t="shared" si="86"/>
        <v>2020</v>
      </c>
      <c r="L204" s="112">
        <v>2494.67</v>
      </c>
      <c r="M204" s="111">
        <v>13269</v>
      </c>
      <c r="O204" s="111">
        <f t="shared" si="87"/>
        <v>13269</v>
      </c>
      <c r="P204" s="109">
        <f t="shared" si="88"/>
        <v>221.15</v>
      </c>
      <c r="Q204" s="115">
        <f t="shared" si="89"/>
        <v>2653.8</v>
      </c>
      <c r="R204" s="109">
        <f t="shared" si="90"/>
        <v>0</v>
      </c>
      <c r="S204" s="114">
        <f t="shared" si="91"/>
        <v>2653.8</v>
      </c>
      <c r="T204" s="116">
        <v>0.2432</v>
      </c>
      <c r="U204" s="114">
        <f t="shared" si="92"/>
        <v>645.40416000000005</v>
      </c>
      <c r="V204" s="115">
        <f t="shared" si="93"/>
        <v>2432.6500000002011</v>
      </c>
      <c r="W204" s="114">
        <f t="shared" si="94"/>
        <v>591.62048000004893</v>
      </c>
      <c r="X204" s="116">
        <v>1</v>
      </c>
      <c r="Y204" s="114">
        <f t="shared" si="95"/>
        <v>591.62048000004893</v>
      </c>
      <c r="Z204" s="115">
        <f t="shared" si="96"/>
        <v>1237.024640000049</v>
      </c>
      <c r="AA204" s="114">
        <f t="shared" si="97"/>
        <v>2312.6982399999506</v>
      </c>
      <c r="AB204" s="110">
        <f t="shared" si="98"/>
        <v>2015.3333333333333</v>
      </c>
      <c r="AC204" s="109">
        <f t="shared" si="99"/>
        <v>2017.25</v>
      </c>
      <c r="AD204" s="113">
        <f t="shared" si="100"/>
        <v>2020.3333333333333</v>
      </c>
      <c r="AE204" s="110">
        <f t="shared" si="101"/>
        <v>2016.25</v>
      </c>
      <c r="AF204" s="109">
        <f t="shared" si="102"/>
        <v>-8.3333333333333329E-2</v>
      </c>
    </row>
    <row r="205" spans="1:32" x14ac:dyDescent="0.25">
      <c r="A205" s="123" t="s">
        <v>412</v>
      </c>
      <c r="B205" s="123" t="s">
        <v>411</v>
      </c>
      <c r="C205" s="122">
        <v>2016</v>
      </c>
      <c r="D205" s="121">
        <v>8</v>
      </c>
      <c r="E205" s="120">
        <v>0</v>
      </c>
      <c r="F205" s="119"/>
      <c r="G205" s="118" t="s">
        <v>394</v>
      </c>
      <c r="H205" s="110">
        <v>7</v>
      </c>
      <c r="I205" s="117">
        <f t="shared" si="86"/>
        <v>2023</v>
      </c>
      <c r="L205" s="112">
        <v>2494.67</v>
      </c>
      <c r="M205" s="111">
        <v>7864</v>
      </c>
      <c r="O205" s="111">
        <f t="shared" si="87"/>
        <v>7864</v>
      </c>
      <c r="P205" s="109">
        <f t="shared" si="88"/>
        <v>93.619047619047606</v>
      </c>
      <c r="Q205" s="115">
        <f t="shared" si="89"/>
        <v>748.952380952466</v>
      </c>
      <c r="R205" s="109">
        <f t="shared" si="90"/>
        <v>0</v>
      </c>
      <c r="S205" s="114">
        <f t="shared" si="91"/>
        <v>748.952380952466</v>
      </c>
      <c r="T205" s="116">
        <v>0.2432</v>
      </c>
      <c r="U205" s="114">
        <f t="shared" si="92"/>
        <v>182.14521904763973</v>
      </c>
      <c r="V205" s="115">
        <f t="shared" si="93"/>
        <v>0</v>
      </c>
      <c r="W205" s="114">
        <f t="shared" si="94"/>
        <v>0</v>
      </c>
      <c r="X205" s="116">
        <v>1</v>
      </c>
      <c r="Y205" s="114">
        <f t="shared" si="95"/>
        <v>0</v>
      </c>
      <c r="Z205" s="115">
        <f t="shared" si="96"/>
        <v>182.14521904763973</v>
      </c>
      <c r="AA205" s="114">
        <f t="shared" si="97"/>
        <v>865.18979047618006</v>
      </c>
      <c r="AB205" s="110">
        <f t="shared" si="98"/>
        <v>2016.5833333333333</v>
      </c>
      <c r="AC205" s="109">
        <f t="shared" si="99"/>
        <v>2017.25</v>
      </c>
      <c r="AD205" s="113">
        <f t="shared" si="100"/>
        <v>2023.5833333333333</v>
      </c>
      <c r="AE205" s="110">
        <f t="shared" si="101"/>
        <v>2016.25</v>
      </c>
      <c r="AF205" s="109">
        <f t="shared" si="102"/>
        <v>-8.3333333333333329E-2</v>
      </c>
    </row>
    <row r="206" spans="1:32" x14ac:dyDescent="0.25">
      <c r="A206" s="123" t="s">
        <v>410</v>
      </c>
      <c r="B206" s="123" t="s">
        <v>409</v>
      </c>
      <c r="C206" s="122">
        <v>2016</v>
      </c>
      <c r="D206" s="121">
        <v>12</v>
      </c>
      <c r="E206" s="120">
        <v>0</v>
      </c>
      <c r="F206" s="119"/>
      <c r="G206" s="118" t="s">
        <v>394</v>
      </c>
      <c r="H206" s="110">
        <v>5</v>
      </c>
      <c r="I206" s="117">
        <f t="shared" si="86"/>
        <v>2021</v>
      </c>
      <c r="L206" s="112">
        <v>2494.67</v>
      </c>
      <c r="M206" s="111">
        <v>19825</v>
      </c>
      <c r="O206" s="111">
        <f t="shared" si="87"/>
        <v>19825</v>
      </c>
      <c r="P206" s="109">
        <f t="shared" si="88"/>
        <v>330.41666666666669</v>
      </c>
      <c r="Q206" s="115">
        <f t="shared" si="89"/>
        <v>1321.6666666663662</v>
      </c>
      <c r="R206" s="109">
        <f t="shared" si="90"/>
        <v>0</v>
      </c>
      <c r="S206" s="114">
        <f t="shared" si="91"/>
        <v>1321.6666666663662</v>
      </c>
      <c r="T206" s="116">
        <v>0.2432</v>
      </c>
      <c r="U206" s="114">
        <f t="shared" si="92"/>
        <v>321.42933333326027</v>
      </c>
      <c r="V206" s="115">
        <f t="shared" si="93"/>
        <v>0</v>
      </c>
      <c r="W206" s="114">
        <f t="shared" si="94"/>
        <v>0</v>
      </c>
      <c r="X206" s="116">
        <v>1</v>
      </c>
      <c r="Y206" s="114">
        <f t="shared" si="95"/>
        <v>0</v>
      </c>
      <c r="Z206" s="115">
        <f t="shared" si="96"/>
        <v>321.42933333326027</v>
      </c>
      <c r="AA206" s="114">
        <f t="shared" si="97"/>
        <v>2250.0053333333699</v>
      </c>
      <c r="AB206" s="110">
        <f t="shared" si="98"/>
        <v>2016.9166666666667</v>
      </c>
      <c r="AC206" s="109">
        <f t="shared" si="99"/>
        <v>2017.25</v>
      </c>
      <c r="AD206" s="113">
        <f t="shared" si="100"/>
        <v>2021.9166666666667</v>
      </c>
      <c r="AE206" s="110">
        <f t="shared" si="101"/>
        <v>2016.25</v>
      </c>
      <c r="AF206" s="109">
        <f t="shared" si="102"/>
        <v>-8.3333333333333329E-2</v>
      </c>
    </row>
    <row r="207" spans="1:32" x14ac:dyDescent="0.25">
      <c r="A207" s="119"/>
      <c r="B207" s="119"/>
      <c r="C207" s="119"/>
      <c r="D207" s="124"/>
      <c r="E207" s="119"/>
      <c r="F207" s="119"/>
      <c r="G207" s="119"/>
      <c r="AA207" s="110">
        <f>SUM(AA201:AA206)</f>
        <v>7322.5661257142438</v>
      </c>
    </row>
    <row r="208" spans="1:32" x14ac:dyDescent="0.25">
      <c r="A208" s="125" t="s">
        <v>408</v>
      </c>
      <c r="B208" s="119"/>
      <c r="C208" s="119"/>
      <c r="D208" s="124"/>
      <c r="E208" s="119"/>
      <c r="F208" s="119"/>
      <c r="G208" s="119"/>
    </row>
    <row r="209" spans="1:32" x14ac:dyDescent="0.25">
      <c r="A209" s="123" t="s">
        <v>407</v>
      </c>
      <c r="B209" s="123" t="s">
        <v>406</v>
      </c>
      <c r="C209" s="122">
        <v>2009</v>
      </c>
      <c r="D209" s="121">
        <v>1</v>
      </c>
      <c r="E209" s="120">
        <v>0</v>
      </c>
      <c r="F209" s="119"/>
      <c r="G209" s="118" t="s">
        <v>394</v>
      </c>
      <c r="H209" s="110">
        <v>15</v>
      </c>
      <c r="I209" s="117">
        <f t="shared" ref="I209:I215" si="103">C209+H209</f>
        <v>2024</v>
      </c>
      <c r="L209" s="112">
        <v>7038</v>
      </c>
      <c r="M209" s="111">
        <v>7038</v>
      </c>
      <c r="O209" s="111">
        <f t="shared" ref="O209:O215" si="104">M209-M209*E209</f>
        <v>7038</v>
      </c>
      <c r="P209" s="109">
        <f t="shared" ref="P209:P215" si="105">O209/H209/12</f>
        <v>39.1</v>
      </c>
      <c r="Q209" s="115">
        <f t="shared" ref="Q209:Q215" si="106">IF(N209&gt;0,0,IF(OR(AB209&gt;AC209,AD209&lt;AE209),0,IF(AND(AD209&gt;=AE209,AD209&lt;=AC209),P209*((AD209-AE209)*12),IF(AND(AE209&lt;=AB209,AC209&gt;=AB209),((AC209-AB209)*12)*P209,IF(AD209&gt;AC209,12*P209,0)))))</f>
        <v>469.20000000000005</v>
      </c>
      <c r="R209" s="109">
        <f t="shared" ref="R209:R215" si="107">IF(N209=0,0,IF(AND(AF209&gt;=AE209,AF209&lt;=AD209),((AF209-AE209)*12)*P209,0))</f>
        <v>0</v>
      </c>
      <c r="S209" s="114">
        <f t="shared" ref="S209:S215" si="108">IF(R209&gt;0,R209,Q209)</f>
        <v>469.20000000000005</v>
      </c>
      <c r="T209" s="116">
        <v>0.41570000000000001</v>
      </c>
      <c r="U209" s="114">
        <f t="shared" ref="U209:U215" si="109">T209*S209</f>
        <v>195.04644000000002</v>
      </c>
      <c r="V209" s="115">
        <f t="shared" ref="V209:V215" si="110">IF(AB209&gt;AC209,0,IF(AD209&lt;AE209,O209,IF(AND(AD209&gt;=AE209,AD209&lt;=AC209),(O209-S209),IF(AND(AE209&lt;=AB209,AC209&gt;=AB209),0,IF(AD209&gt;AC209,((AE209-AB209)*12)*P209,0)))))</f>
        <v>3401.7000000000003</v>
      </c>
      <c r="W209" s="114">
        <f t="shared" ref="W209:W215" si="111">V209*T209</f>
        <v>1414.0866900000001</v>
      </c>
      <c r="X209" s="116">
        <v>1</v>
      </c>
      <c r="Y209" s="114">
        <f t="shared" ref="Y209:Y215" si="112">W209*X209</f>
        <v>1414.0866900000001</v>
      </c>
      <c r="Z209" s="115">
        <f t="shared" ref="Z209:Z215" si="113">IF(N209&gt;0,0,Y209+U209*X209)*X209</f>
        <v>1609.1331300000002</v>
      </c>
      <c r="AA209" s="114">
        <f t="shared" ref="AA209:AA215" si="114">IF(N209&gt;0,(M209-Y209)/2,IF(AB209&gt;=AE209,(((M209*T209)*X209)-Z209)/2,((((M209*T209)*X209)-Y209)+(((M209*T209)*X209)-Z209))/2))</f>
        <v>1414.0866900000001</v>
      </c>
      <c r="AB209" s="110">
        <f t="shared" ref="AB209:AB215" si="115">$C209+(($D209-1)/12)</f>
        <v>2009</v>
      </c>
      <c r="AC209" s="109">
        <f t="shared" ref="AC209:AC215" si="116">($O$5+1)-($O$2/12)</f>
        <v>2017.25</v>
      </c>
      <c r="AD209" s="113">
        <f t="shared" ref="AD209:AD215" si="117">$I209+(($D209-1)/12)</f>
        <v>2024</v>
      </c>
      <c r="AE209" s="110">
        <f t="shared" ref="AE209:AE215" si="118">$O$4+($O$3/12)</f>
        <v>2016.25</v>
      </c>
      <c r="AF209" s="109">
        <f t="shared" ref="AF209:AF215" si="119">$J209+(($K209-1)/12)</f>
        <v>-8.3333333333333329E-2</v>
      </c>
    </row>
    <row r="210" spans="1:32" x14ac:dyDescent="0.25">
      <c r="A210" s="123" t="s">
        <v>404</v>
      </c>
      <c r="B210" s="123" t="s">
        <v>405</v>
      </c>
      <c r="C210" s="122">
        <v>2009</v>
      </c>
      <c r="D210" s="121">
        <v>11</v>
      </c>
      <c r="E210" s="120">
        <v>0</v>
      </c>
      <c r="F210" s="119"/>
      <c r="G210" s="118" t="s">
        <v>394</v>
      </c>
      <c r="H210" s="110">
        <v>15</v>
      </c>
      <c r="I210" s="117">
        <f t="shared" si="103"/>
        <v>2024</v>
      </c>
      <c r="L210" s="112">
        <v>14887.65</v>
      </c>
      <c r="M210" s="111">
        <v>14888</v>
      </c>
      <c r="O210" s="111">
        <f t="shared" si="104"/>
        <v>14888</v>
      </c>
      <c r="P210" s="109">
        <f t="shared" si="105"/>
        <v>82.711111111111109</v>
      </c>
      <c r="Q210" s="115">
        <f t="shared" si="106"/>
        <v>992.5333333333333</v>
      </c>
      <c r="R210" s="109">
        <f t="shared" si="107"/>
        <v>0</v>
      </c>
      <c r="S210" s="114">
        <f t="shared" si="108"/>
        <v>992.5333333333333</v>
      </c>
      <c r="T210" s="116">
        <v>0.41570000000000001</v>
      </c>
      <c r="U210" s="114">
        <f t="shared" si="109"/>
        <v>412.59610666666669</v>
      </c>
      <c r="V210" s="115">
        <f t="shared" si="110"/>
        <v>6368.755555555631</v>
      </c>
      <c r="W210" s="114">
        <f t="shared" si="111"/>
        <v>2647.491684444476</v>
      </c>
      <c r="X210" s="116">
        <v>1</v>
      </c>
      <c r="Y210" s="114">
        <f t="shared" si="112"/>
        <v>2647.491684444476</v>
      </c>
      <c r="Z210" s="115">
        <f t="shared" si="113"/>
        <v>3060.0877911111429</v>
      </c>
      <c r="AA210" s="114">
        <f t="shared" si="114"/>
        <v>3335.1518622221906</v>
      </c>
      <c r="AB210" s="110">
        <f t="shared" si="115"/>
        <v>2009.8333333333333</v>
      </c>
      <c r="AC210" s="109">
        <f t="shared" si="116"/>
        <v>2017.25</v>
      </c>
      <c r="AD210" s="113">
        <f t="shared" si="117"/>
        <v>2024.8333333333333</v>
      </c>
      <c r="AE210" s="110">
        <f t="shared" si="118"/>
        <v>2016.25</v>
      </c>
      <c r="AF210" s="109">
        <f t="shared" si="119"/>
        <v>-8.3333333333333329E-2</v>
      </c>
    </row>
    <row r="211" spans="1:32" x14ac:dyDescent="0.25">
      <c r="A211" s="123" t="s">
        <v>404</v>
      </c>
      <c r="B211" s="123" t="s">
        <v>403</v>
      </c>
      <c r="C211" s="122">
        <v>2010</v>
      </c>
      <c r="D211" s="121">
        <v>10</v>
      </c>
      <c r="E211" s="120">
        <v>0</v>
      </c>
      <c r="F211" s="119"/>
      <c r="G211" s="118" t="s">
        <v>394</v>
      </c>
      <c r="H211" s="110">
        <v>15</v>
      </c>
      <c r="I211" s="117">
        <f t="shared" si="103"/>
        <v>2025</v>
      </c>
      <c r="L211" s="112">
        <f>2880.3+250.59</f>
        <v>3130.8900000000003</v>
      </c>
      <c r="M211" s="111">
        <v>3131</v>
      </c>
      <c r="O211" s="111">
        <f t="shared" si="104"/>
        <v>3131</v>
      </c>
      <c r="P211" s="109">
        <f t="shared" si="105"/>
        <v>17.394444444444442</v>
      </c>
      <c r="Q211" s="115">
        <f t="shared" si="106"/>
        <v>208.73333333333329</v>
      </c>
      <c r="R211" s="109">
        <f t="shared" si="107"/>
        <v>0</v>
      </c>
      <c r="S211" s="114">
        <f t="shared" si="108"/>
        <v>208.73333333333329</v>
      </c>
      <c r="T211" s="116">
        <v>0.2432</v>
      </c>
      <c r="U211" s="114">
        <f t="shared" si="109"/>
        <v>50.763946666666655</v>
      </c>
      <c r="V211" s="115">
        <f t="shared" si="110"/>
        <v>1148.0333333333331</v>
      </c>
      <c r="W211" s="114">
        <f t="shared" si="111"/>
        <v>279.20170666666661</v>
      </c>
      <c r="X211" s="116">
        <v>1</v>
      </c>
      <c r="Y211" s="114">
        <f t="shared" si="112"/>
        <v>279.20170666666661</v>
      </c>
      <c r="Z211" s="115">
        <f t="shared" si="113"/>
        <v>329.96565333333325</v>
      </c>
      <c r="AA211" s="114">
        <f t="shared" si="114"/>
        <v>456.87552000000005</v>
      </c>
      <c r="AB211" s="110">
        <f t="shared" si="115"/>
        <v>2010.75</v>
      </c>
      <c r="AC211" s="109">
        <f t="shared" si="116"/>
        <v>2017.25</v>
      </c>
      <c r="AD211" s="113">
        <f t="shared" si="117"/>
        <v>2025.75</v>
      </c>
      <c r="AE211" s="110">
        <f t="shared" si="118"/>
        <v>2016.25</v>
      </c>
      <c r="AF211" s="109">
        <f t="shared" si="119"/>
        <v>-8.3333333333333329E-2</v>
      </c>
    </row>
    <row r="212" spans="1:32" x14ac:dyDescent="0.25">
      <c r="A212" s="123" t="s">
        <v>402</v>
      </c>
      <c r="B212" s="123" t="s">
        <v>401</v>
      </c>
      <c r="C212" s="122">
        <v>2010</v>
      </c>
      <c r="D212" s="121">
        <v>11</v>
      </c>
      <c r="E212" s="120">
        <v>0</v>
      </c>
      <c r="F212" s="119"/>
      <c r="G212" s="118" t="s">
        <v>394</v>
      </c>
      <c r="H212" s="110">
        <v>15</v>
      </c>
      <c r="I212" s="117">
        <f t="shared" si="103"/>
        <v>2025</v>
      </c>
      <c r="L212" s="112">
        <f>37658.04</f>
        <v>37658.04</v>
      </c>
      <c r="M212" s="111">
        <v>37658</v>
      </c>
      <c r="O212" s="111">
        <f t="shared" si="104"/>
        <v>37658</v>
      </c>
      <c r="P212" s="109">
        <f t="shared" si="105"/>
        <v>209.21111111111111</v>
      </c>
      <c r="Q212" s="115">
        <f t="shared" si="106"/>
        <v>2510.5333333333333</v>
      </c>
      <c r="R212" s="109">
        <f t="shared" si="107"/>
        <v>0</v>
      </c>
      <c r="S212" s="114">
        <f t="shared" si="108"/>
        <v>2510.5333333333333</v>
      </c>
      <c r="T212" s="116">
        <v>0.2432</v>
      </c>
      <c r="U212" s="114">
        <f t="shared" si="109"/>
        <v>610.56170666666662</v>
      </c>
      <c r="V212" s="115">
        <f t="shared" si="110"/>
        <v>13598.722222222412</v>
      </c>
      <c r="W212" s="114">
        <f t="shared" si="111"/>
        <v>3307.2092444444907</v>
      </c>
      <c r="X212" s="116">
        <v>1</v>
      </c>
      <c r="Y212" s="114">
        <f t="shared" si="112"/>
        <v>3307.2092444444907</v>
      </c>
      <c r="Z212" s="115">
        <f t="shared" si="113"/>
        <v>3917.770951111157</v>
      </c>
      <c r="AA212" s="114">
        <f t="shared" si="114"/>
        <v>5545.9355022221771</v>
      </c>
      <c r="AB212" s="110">
        <f t="shared" si="115"/>
        <v>2010.8333333333333</v>
      </c>
      <c r="AC212" s="109">
        <f t="shared" si="116"/>
        <v>2017.25</v>
      </c>
      <c r="AD212" s="113">
        <f t="shared" si="117"/>
        <v>2025.8333333333333</v>
      </c>
      <c r="AE212" s="110">
        <f t="shared" si="118"/>
        <v>2016.25</v>
      </c>
      <c r="AF212" s="109">
        <f t="shared" si="119"/>
        <v>-8.3333333333333329E-2</v>
      </c>
    </row>
    <row r="213" spans="1:32" x14ac:dyDescent="0.25">
      <c r="A213" s="123" t="s">
        <v>400</v>
      </c>
      <c r="B213" s="123" t="s">
        <v>399</v>
      </c>
      <c r="C213" s="122">
        <v>2011</v>
      </c>
      <c r="D213" s="121">
        <v>5</v>
      </c>
      <c r="E213" s="120">
        <v>0</v>
      </c>
      <c r="F213" s="119"/>
      <c r="G213" s="118" t="s">
        <v>394</v>
      </c>
      <c r="H213" s="110">
        <v>15</v>
      </c>
      <c r="I213" s="117">
        <f t="shared" si="103"/>
        <v>2026</v>
      </c>
      <c r="L213" s="112">
        <f>3196.2+278.07</f>
        <v>3474.27</v>
      </c>
      <c r="M213" s="111">
        <v>3474</v>
      </c>
      <c r="O213" s="111">
        <f t="shared" si="104"/>
        <v>3474</v>
      </c>
      <c r="P213" s="109">
        <f t="shared" si="105"/>
        <v>19.3</v>
      </c>
      <c r="Q213" s="115">
        <f t="shared" si="106"/>
        <v>231.60000000000002</v>
      </c>
      <c r="R213" s="109">
        <f t="shared" si="107"/>
        <v>0</v>
      </c>
      <c r="S213" s="114">
        <f t="shared" si="108"/>
        <v>231.60000000000002</v>
      </c>
      <c r="T213" s="116">
        <v>0.2432</v>
      </c>
      <c r="U213" s="114">
        <f t="shared" si="109"/>
        <v>56.325120000000005</v>
      </c>
      <c r="V213" s="115">
        <f t="shared" si="110"/>
        <v>1138.7000000000176</v>
      </c>
      <c r="W213" s="114">
        <f t="shared" si="111"/>
        <v>276.93184000000429</v>
      </c>
      <c r="X213" s="116">
        <v>1</v>
      </c>
      <c r="Y213" s="114">
        <f t="shared" si="112"/>
        <v>276.93184000000429</v>
      </c>
      <c r="Z213" s="115">
        <f t="shared" si="113"/>
        <v>333.25696000000431</v>
      </c>
      <c r="AA213" s="114">
        <f t="shared" si="114"/>
        <v>539.78239999999573</v>
      </c>
      <c r="AB213" s="110">
        <f t="shared" si="115"/>
        <v>2011.3333333333333</v>
      </c>
      <c r="AC213" s="109">
        <f t="shared" si="116"/>
        <v>2017.25</v>
      </c>
      <c r="AD213" s="113">
        <f t="shared" si="117"/>
        <v>2026.3333333333333</v>
      </c>
      <c r="AE213" s="110">
        <f t="shared" si="118"/>
        <v>2016.25</v>
      </c>
      <c r="AF213" s="109">
        <f t="shared" si="119"/>
        <v>-8.3333333333333329E-2</v>
      </c>
    </row>
    <row r="214" spans="1:32" x14ac:dyDescent="0.25">
      <c r="A214" s="123" t="s">
        <v>398</v>
      </c>
      <c r="B214" s="123" t="s">
        <v>397</v>
      </c>
      <c r="C214" s="122">
        <v>2012</v>
      </c>
      <c r="D214" s="121">
        <v>12</v>
      </c>
      <c r="E214" s="120">
        <v>0</v>
      </c>
      <c r="F214" s="119"/>
      <c r="G214" s="118" t="s">
        <v>394</v>
      </c>
      <c r="H214" s="110">
        <v>15</v>
      </c>
      <c r="I214" s="117">
        <f t="shared" si="103"/>
        <v>2027</v>
      </c>
      <c r="L214" s="112">
        <v>5411.09</v>
      </c>
      <c r="M214" s="111">
        <v>5411</v>
      </c>
      <c r="O214" s="111">
        <f t="shared" si="104"/>
        <v>5411</v>
      </c>
      <c r="P214" s="109">
        <f t="shared" si="105"/>
        <v>30.061111111111114</v>
      </c>
      <c r="Q214" s="115">
        <f t="shared" si="106"/>
        <v>360.73333333333335</v>
      </c>
      <c r="R214" s="109">
        <f t="shared" si="107"/>
        <v>0</v>
      </c>
      <c r="S214" s="114">
        <f t="shared" si="108"/>
        <v>360.73333333333335</v>
      </c>
      <c r="T214" s="116">
        <v>0.2432</v>
      </c>
      <c r="U214" s="114">
        <f t="shared" si="109"/>
        <v>87.730346666666676</v>
      </c>
      <c r="V214" s="115">
        <f t="shared" si="110"/>
        <v>1202.4444444444173</v>
      </c>
      <c r="W214" s="114">
        <f t="shared" si="111"/>
        <v>292.4344888888823</v>
      </c>
      <c r="X214" s="116">
        <v>1</v>
      </c>
      <c r="Y214" s="114">
        <f t="shared" si="112"/>
        <v>292.4344888888823</v>
      </c>
      <c r="Z214" s="115">
        <f t="shared" si="113"/>
        <v>380.16483555554896</v>
      </c>
      <c r="AA214" s="114">
        <f t="shared" si="114"/>
        <v>979.6555377777845</v>
      </c>
      <c r="AB214" s="110">
        <f t="shared" si="115"/>
        <v>2012.9166666666667</v>
      </c>
      <c r="AC214" s="109">
        <f t="shared" si="116"/>
        <v>2017.25</v>
      </c>
      <c r="AD214" s="113">
        <f t="shared" si="117"/>
        <v>2027.9166666666667</v>
      </c>
      <c r="AE214" s="110">
        <f t="shared" si="118"/>
        <v>2016.25</v>
      </c>
      <c r="AF214" s="109">
        <f t="shared" si="119"/>
        <v>-8.3333333333333329E-2</v>
      </c>
    </row>
    <row r="215" spans="1:32" x14ac:dyDescent="0.25">
      <c r="A215" s="123" t="s">
        <v>396</v>
      </c>
      <c r="B215" s="123" t="s">
        <v>395</v>
      </c>
      <c r="C215" s="122">
        <v>2014</v>
      </c>
      <c r="D215" s="121">
        <v>10</v>
      </c>
      <c r="E215" s="120">
        <v>0</v>
      </c>
      <c r="F215" s="119"/>
      <c r="G215" s="118" t="s">
        <v>394</v>
      </c>
      <c r="H215" s="110">
        <v>15</v>
      </c>
      <c r="I215" s="117">
        <f t="shared" si="103"/>
        <v>2029</v>
      </c>
      <c r="L215" s="112">
        <v>5411.09</v>
      </c>
      <c r="M215" s="111">
        <v>13076</v>
      </c>
      <c r="O215" s="111">
        <f t="shared" si="104"/>
        <v>13076</v>
      </c>
      <c r="P215" s="109">
        <f t="shared" si="105"/>
        <v>72.644444444444446</v>
      </c>
      <c r="Q215" s="115">
        <f t="shared" si="106"/>
        <v>871.73333333333335</v>
      </c>
      <c r="R215" s="109">
        <f t="shared" si="107"/>
        <v>0</v>
      </c>
      <c r="S215" s="114">
        <f t="shared" si="108"/>
        <v>871.73333333333335</v>
      </c>
      <c r="T215" s="116">
        <v>0.2432</v>
      </c>
      <c r="U215" s="114">
        <f t="shared" si="109"/>
        <v>212.00554666666667</v>
      </c>
      <c r="V215" s="115">
        <f t="shared" si="110"/>
        <v>1307.5999999999999</v>
      </c>
      <c r="W215" s="114">
        <f t="shared" si="111"/>
        <v>318.00831999999997</v>
      </c>
      <c r="X215" s="116">
        <v>1</v>
      </c>
      <c r="Y215" s="114">
        <f t="shared" si="112"/>
        <v>318.00831999999997</v>
      </c>
      <c r="Z215" s="115">
        <f t="shared" si="113"/>
        <v>530.01386666666667</v>
      </c>
      <c r="AA215" s="114">
        <f t="shared" si="114"/>
        <v>2756.0721066666665</v>
      </c>
      <c r="AB215" s="110">
        <f t="shared" si="115"/>
        <v>2014.75</v>
      </c>
      <c r="AC215" s="109">
        <f t="shared" si="116"/>
        <v>2017.25</v>
      </c>
      <c r="AD215" s="113">
        <f t="shared" si="117"/>
        <v>2029.75</v>
      </c>
      <c r="AE215" s="110">
        <f t="shared" si="118"/>
        <v>2016.25</v>
      </c>
      <c r="AF215" s="109">
        <f t="shared" si="119"/>
        <v>-8.3333333333333329E-2</v>
      </c>
    </row>
    <row r="216" spans="1:32" x14ac:dyDescent="0.25">
      <c r="AA216" s="110">
        <f>SUM(AA209:AA215)</f>
        <v>15027.559618888814</v>
      </c>
    </row>
    <row r="218" spans="1:32" x14ac:dyDescent="0.25">
      <c r="Z218" s="134" t="s">
        <v>719</v>
      </c>
      <c r="AA218" s="114">
        <f>+AA216+AA207+AA199+AA194+AA189+AA178</f>
        <v>1593383.6057649821</v>
      </c>
    </row>
  </sheetData>
  <pageMargins left="0.25" right="0.25" top="0.75" bottom="0.75" header="0.5" footer="0.5"/>
  <pageSetup paperSize="5" scale="66" fitToHeight="0" orientation="landscape" r:id="rId1"/>
  <headerFooter alignWithMargins="0">
    <oddFooter>&amp;C&amp;F  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"/>
  <sheetViews>
    <sheetView workbookViewId="0">
      <selection activeCell="N8" sqref="N8"/>
    </sheetView>
  </sheetViews>
  <sheetFormatPr defaultRowHeight="12" x14ac:dyDescent="0.2"/>
  <cols>
    <col min="1" max="1" width="14.28515625" style="106" bestFit="1" customWidth="1"/>
    <col min="2" max="7" width="6" style="106" bestFit="1" customWidth="1"/>
    <col min="8" max="10" width="6.85546875" style="106" bestFit="1" customWidth="1"/>
    <col min="11" max="13" width="6" style="106" bestFit="1" customWidth="1"/>
    <col min="14" max="14" width="8" style="106" bestFit="1" customWidth="1"/>
    <col min="15" max="15" width="7" style="106" bestFit="1" customWidth="1"/>
    <col min="16" max="16" width="6.85546875" style="106" bestFit="1" customWidth="1"/>
    <col min="17" max="17" width="5.42578125" style="106" bestFit="1" customWidth="1"/>
    <col min="18" max="18" width="8.140625" style="106" bestFit="1" customWidth="1"/>
    <col min="19" max="19" width="8.5703125" style="106" bestFit="1" customWidth="1"/>
    <col min="20" max="20" width="12.85546875" style="106" customWidth="1"/>
    <col min="21" max="16384" width="9.140625" style="106"/>
  </cols>
  <sheetData>
    <row r="2" spans="1:20" x14ac:dyDescent="0.2">
      <c r="A2" s="108" t="s">
        <v>204</v>
      </c>
      <c r="T2" s="160" t="s">
        <v>695</v>
      </c>
    </row>
    <row r="3" spans="1:20" x14ac:dyDescent="0.2">
      <c r="N3" s="106" t="s">
        <v>737</v>
      </c>
      <c r="O3" s="106" t="s">
        <v>733</v>
      </c>
      <c r="Q3" s="106" t="s">
        <v>671</v>
      </c>
      <c r="R3" s="106" t="s">
        <v>727</v>
      </c>
      <c r="S3" s="106" t="s">
        <v>724</v>
      </c>
      <c r="T3" s="160" t="s">
        <v>727</v>
      </c>
    </row>
    <row r="4" spans="1:20" x14ac:dyDescent="0.2">
      <c r="A4" s="177"/>
      <c r="B4" s="178" t="s">
        <v>390</v>
      </c>
      <c r="C4" s="178" t="s">
        <v>389</v>
      </c>
      <c r="D4" s="178" t="s">
        <v>388</v>
      </c>
      <c r="E4" s="178" t="s">
        <v>387</v>
      </c>
      <c r="F4" s="178" t="s">
        <v>386</v>
      </c>
      <c r="G4" s="178" t="s">
        <v>385</v>
      </c>
      <c r="H4" s="178" t="s">
        <v>393</v>
      </c>
      <c r="I4" s="178" t="s">
        <v>392</v>
      </c>
      <c r="J4" s="178" t="s">
        <v>391</v>
      </c>
      <c r="K4" s="178" t="s">
        <v>384</v>
      </c>
      <c r="L4" s="178" t="s">
        <v>383</v>
      </c>
      <c r="M4" s="178" t="s">
        <v>382</v>
      </c>
      <c r="N4" s="177" t="s">
        <v>183</v>
      </c>
      <c r="O4" s="178">
        <v>2016</v>
      </c>
      <c r="P4" s="178">
        <v>2017</v>
      </c>
      <c r="Q4" s="178" t="s">
        <v>726</v>
      </c>
      <c r="R4" s="178" t="s">
        <v>298</v>
      </c>
      <c r="S4" s="178" t="s">
        <v>671</v>
      </c>
      <c r="T4" s="178" t="s">
        <v>298</v>
      </c>
    </row>
    <row r="5" spans="1:20" x14ac:dyDescent="0.2">
      <c r="A5" s="107" t="s">
        <v>725</v>
      </c>
      <c r="B5" s="159">
        <v>446.59</v>
      </c>
      <c r="C5" s="159">
        <v>511.61</v>
      </c>
      <c r="D5" s="159">
        <v>599.88</v>
      </c>
      <c r="E5" s="159">
        <v>559.64</v>
      </c>
      <c r="F5" s="159">
        <v>516.78</v>
      </c>
      <c r="G5" s="159">
        <v>580.49</v>
      </c>
      <c r="H5" s="159">
        <v>482.1</v>
      </c>
      <c r="I5" s="159">
        <v>893.7</v>
      </c>
      <c r="J5" s="159">
        <v>693.56</v>
      </c>
      <c r="K5" s="159">
        <v>369.93</v>
      </c>
      <c r="L5" s="159">
        <v>572.32000000000005</v>
      </c>
      <c r="M5" s="159">
        <v>558.66</v>
      </c>
      <c r="N5" s="159">
        <f t="shared" ref="N5:N11" si="0">SUBTOTAL(9,B5:M5)</f>
        <v>6785.26</v>
      </c>
      <c r="O5" s="159">
        <f t="shared" ref="O5:O11" si="1">SUBTOTAL(9,B5:J5)</f>
        <v>5284.35</v>
      </c>
      <c r="P5" s="175">
        <f t="shared" ref="P5:P11" si="2">+K5+L5+M5</f>
        <v>1500.9099999999999</v>
      </c>
      <c r="Q5" s="172">
        <v>7.3999999999999996E-2</v>
      </c>
      <c r="R5" s="159">
        <f>+Q5*O5</f>
        <v>391.0419</v>
      </c>
      <c r="S5" s="176">
        <v>1</v>
      </c>
      <c r="T5" s="159">
        <f>+S5*R5</f>
        <v>391.0419</v>
      </c>
    </row>
    <row r="6" spans="1:20" x14ac:dyDescent="0.2">
      <c r="A6" s="107" t="s">
        <v>734</v>
      </c>
      <c r="B6" s="159">
        <v>404.54</v>
      </c>
      <c r="C6" s="159">
        <v>404.54</v>
      </c>
      <c r="D6" s="159">
        <v>441.32</v>
      </c>
      <c r="E6" s="159">
        <v>478.1</v>
      </c>
      <c r="F6" s="159">
        <v>478.1</v>
      </c>
      <c r="G6" s="159">
        <v>478.1</v>
      </c>
      <c r="H6" s="159">
        <v>478.1</v>
      </c>
      <c r="I6" s="159">
        <v>478.1</v>
      </c>
      <c r="J6" s="159">
        <v>478.1</v>
      </c>
      <c r="K6" s="159">
        <v>440.72</v>
      </c>
      <c r="L6" s="159">
        <v>440.72</v>
      </c>
      <c r="M6" s="159">
        <v>440.72</v>
      </c>
      <c r="N6" s="159">
        <f t="shared" si="0"/>
        <v>5441.1600000000008</v>
      </c>
      <c r="O6" s="159">
        <f t="shared" si="1"/>
        <v>4119</v>
      </c>
      <c r="P6" s="175">
        <f t="shared" si="2"/>
        <v>1322.16</v>
      </c>
      <c r="Q6" s="172">
        <v>7.3999999999999996E-2</v>
      </c>
      <c r="R6" s="159">
        <f t="shared" ref="R6:R11" si="3">+Q6*O6</f>
        <v>304.80599999999998</v>
      </c>
      <c r="S6" s="176">
        <v>0.25797054366908023</v>
      </c>
      <c r="T6" s="159">
        <f t="shared" ref="T6:T11" si="4">+S6*R6</f>
        <v>78.630969533597664</v>
      </c>
    </row>
    <row r="7" spans="1:20" x14ac:dyDescent="0.2">
      <c r="A7" s="107" t="s">
        <v>728</v>
      </c>
      <c r="B7" s="159">
        <v>6090.98</v>
      </c>
      <c r="C7" s="159">
        <v>4871.6400000000003</v>
      </c>
      <c r="D7" s="159">
        <v>5172.66</v>
      </c>
      <c r="E7" s="159">
        <v>5473.68</v>
      </c>
      <c r="F7" s="159">
        <v>5473.68</v>
      </c>
      <c r="G7" s="159">
        <v>5473.68</v>
      </c>
      <c r="H7" s="159">
        <v>4107.24</v>
      </c>
      <c r="I7" s="159">
        <v>5473.68</v>
      </c>
      <c r="J7" s="159">
        <v>5473.68</v>
      </c>
      <c r="K7" s="159">
        <v>5306.4</v>
      </c>
      <c r="L7" s="159">
        <v>5306.4</v>
      </c>
      <c r="M7" s="159">
        <v>5306.4</v>
      </c>
      <c r="N7" s="159">
        <f t="shared" si="0"/>
        <v>63530.12</v>
      </c>
      <c r="O7" s="159">
        <f t="shared" si="1"/>
        <v>47610.92</v>
      </c>
      <c r="P7" s="175">
        <f t="shared" si="2"/>
        <v>15919.199999999999</v>
      </c>
      <c r="Q7" s="172">
        <v>7.3999999999999996E-2</v>
      </c>
      <c r="R7" s="159">
        <f t="shared" si="3"/>
        <v>3523.2080799999999</v>
      </c>
      <c r="S7" s="176">
        <v>0.19384019314933618</v>
      </c>
      <c r="T7" s="159">
        <f t="shared" si="4"/>
        <v>682.93933473250183</v>
      </c>
    </row>
    <row r="8" spans="1:20" x14ac:dyDescent="0.2">
      <c r="A8" s="107" t="s">
        <v>729</v>
      </c>
      <c r="B8" s="159">
        <v>2022.7</v>
      </c>
      <c r="C8" s="159">
        <v>2022.7</v>
      </c>
      <c r="D8" s="159">
        <v>2165.86</v>
      </c>
      <c r="E8" s="159">
        <v>2309.02</v>
      </c>
      <c r="F8" s="159">
        <v>2309.02</v>
      </c>
      <c r="G8" s="159">
        <v>2309.02</v>
      </c>
      <c r="H8" s="159">
        <v>2075.83</v>
      </c>
      <c r="I8" s="159">
        <v>2309.02</v>
      </c>
      <c r="J8" s="159">
        <v>2309.02</v>
      </c>
      <c r="K8" s="159">
        <v>2203.6</v>
      </c>
      <c r="L8" s="159">
        <v>2203.6</v>
      </c>
      <c r="M8" s="159">
        <v>2203.6</v>
      </c>
      <c r="N8" s="159">
        <f t="shared" si="0"/>
        <v>26442.989999999998</v>
      </c>
      <c r="O8" s="159">
        <f t="shared" si="1"/>
        <v>19832.190000000002</v>
      </c>
      <c r="P8" s="175">
        <f t="shared" si="2"/>
        <v>6610.7999999999993</v>
      </c>
      <c r="Q8" s="172">
        <v>7.3999999999999996E-2</v>
      </c>
      <c r="R8" s="159">
        <f t="shared" si="3"/>
        <v>1467.5820600000002</v>
      </c>
      <c r="S8" s="176">
        <v>0.31658091537750838</v>
      </c>
      <c r="T8" s="159">
        <f t="shared" si="4"/>
        <v>464.60847194640945</v>
      </c>
    </row>
    <row r="9" spans="1:20" x14ac:dyDescent="0.2">
      <c r="A9" s="107" t="s">
        <v>735</v>
      </c>
      <c r="B9" s="159">
        <v>2022.7</v>
      </c>
      <c r="C9" s="159">
        <v>2022.7</v>
      </c>
      <c r="D9" s="159">
        <v>1893.99</v>
      </c>
      <c r="E9" s="159">
        <v>1360.74</v>
      </c>
      <c r="F9" s="159">
        <v>823.75</v>
      </c>
      <c r="G9" s="159">
        <v>1360.74</v>
      </c>
      <c r="H9" s="159">
        <v>1360.74</v>
      </c>
      <c r="I9" s="159">
        <v>1360.74</v>
      </c>
      <c r="J9" s="159">
        <v>1360.74</v>
      </c>
      <c r="K9" s="159">
        <v>1762.88</v>
      </c>
      <c r="L9" s="159">
        <v>871.44</v>
      </c>
      <c r="M9" s="159">
        <v>1322.16</v>
      </c>
      <c r="N9" s="159">
        <f t="shared" si="0"/>
        <v>17523.320000000003</v>
      </c>
      <c r="O9" s="159">
        <f t="shared" si="1"/>
        <v>13566.84</v>
      </c>
      <c r="P9" s="175">
        <f t="shared" si="2"/>
        <v>3956.4800000000005</v>
      </c>
      <c r="Q9" s="172">
        <v>7.3999999999999996E-2</v>
      </c>
      <c r="R9" s="159">
        <f t="shared" si="3"/>
        <v>1003.94616</v>
      </c>
      <c r="S9" s="176">
        <v>0.25797054366908023</v>
      </c>
      <c r="T9" s="159">
        <f t="shared" si="4"/>
        <v>258.98853670968538</v>
      </c>
    </row>
    <row r="10" spans="1:20" x14ac:dyDescent="0.2">
      <c r="A10" s="107" t="s">
        <v>730</v>
      </c>
      <c r="B10" s="159">
        <v>4882.72</v>
      </c>
      <c r="C10" s="159">
        <v>4653.8</v>
      </c>
      <c r="D10" s="159">
        <v>4647.3900000000003</v>
      </c>
      <c r="E10" s="159">
        <v>5472.41</v>
      </c>
      <c r="F10" s="159">
        <v>5004.5</v>
      </c>
      <c r="G10" s="159">
        <v>5624.53</v>
      </c>
      <c r="H10" s="159">
        <v>670.31</v>
      </c>
      <c r="I10" s="159">
        <v>5737.1</v>
      </c>
      <c r="J10" s="159">
        <v>5506.17</v>
      </c>
      <c r="K10" s="159">
        <v>5121.55</v>
      </c>
      <c r="L10" s="159">
        <v>5179.3999999999996</v>
      </c>
      <c r="M10" s="159">
        <v>4817.58</v>
      </c>
      <c r="N10" s="159">
        <f t="shared" si="0"/>
        <v>57317.460000000006</v>
      </c>
      <c r="O10" s="159">
        <f t="shared" si="1"/>
        <v>42198.93</v>
      </c>
      <c r="P10" s="175">
        <f t="shared" si="2"/>
        <v>15118.53</v>
      </c>
      <c r="Q10" s="172">
        <v>7.3999999999999996E-2</v>
      </c>
      <c r="R10" s="159">
        <f t="shared" si="3"/>
        <v>3122.72082</v>
      </c>
      <c r="S10" s="176">
        <v>0.88</v>
      </c>
      <c r="T10" s="159">
        <f t="shared" si="4"/>
        <v>2747.9943216000001</v>
      </c>
    </row>
    <row r="11" spans="1:20" x14ac:dyDescent="0.2">
      <c r="A11" s="107" t="s">
        <v>731</v>
      </c>
      <c r="B11" s="159">
        <v>0</v>
      </c>
      <c r="C11" s="159">
        <v>1219.3399999999999</v>
      </c>
      <c r="D11" s="159">
        <v>1316.18</v>
      </c>
      <c r="E11" s="159">
        <v>1413.02</v>
      </c>
      <c r="F11" s="159"/>
      <c r="G11" s="159"/>
      <c r="H11" s="159">
        <v>1413.02</v>
      </c>
      <c r="I11" s="159">
        <v>259.66000000000003</v>
      </c>
      <c r="J11" s="159">
        <v>411.56</v>
      </c>
      <c r="K11" s="159">
        <v>708.04</v>
      </c>
      <c r="L11" s="159">
        <v>708.04</v>
      </c>
      <c r="M11" s="159">
        <v>0</v>
      </c>
      <c r="N11" s="159">
        <f t="shared" si="0"/>
        <v>7448.86</v>
      </c>
      <c r="O11" s="159">
        <f t="shared" si="1"/>
        <v>6032.78</v>
      </c>
      <c r="P11" s="175">
        <f t="shared" si="2"/>
        <v>1416.08</v>
      </c>
      <c r="Q11" s="172">
        <v>7.3999999999999996E-2</v>
      </c>
      <c r="R11" s="159">
        <f t="shared" si="3"/>
        <v>446.42571999999996</v>
      </c>
      <c r="S11" s="176">
        <v>0.19384019314933618</v>
      </c>
      <c r="T11" s="159">
        <f t="shared" si="4"/>
        <v>86.535247791631463</v>
      </c>
    </row>
    <row r="12" spans="1:20" x14ac:dyDescent="0.2">
      <c r="O12" s="159"/>
      <c r="R12" s="159"/>
    </row>
    <row r="13" spans="1:20" x14ac:dyDescent="0.2">
      <c r="R13" s="175">
        <f>SUM(R5:R12)</f>
        <v>10259.730739999999</v>
      </c>
      <c r="T13" s="175">
        <f>SUM(T5:T12)</f>
        <v>4710.7387823138261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L12" sqref="L12"/>
    </sheetView>
  </sheetViews>
  <sheetFormatPr defaultRowHeight="15" x14ac:dyDescent="0.25"/>
  <cols>
    <col min="1" max="1" width="13.7109375" style="161" bestFit="1" customWidth="1"/>
    <col min="2" max="2" width="2.5703125" style="161" customWidth="1"/>
    <col min="3" max="3" width="10" style="161" bestFit="1" customWidth="1"/>
    <col min="4" max="4" width="9" style="161" bestFit="1" customWidth="1"/>
    <col min="5" max="5" width="7.28515625" style="161" bestFit="1" customWidth="1"/>
    <col min="6" max="6" width="2.7109375" style="161" customWidth="1"/>
    <col min="7" max="7" width="10" style="161" bestFit="1" customWidth="1"/>
    <col min="8" max="8" width="9" style="161" bestFit="1" customWidth="1"/>
    <col min="9" max="9" width="7.28515625" style="161" bestFit="1" customWidth="1"/>
    <col min="10" max="10" width="2.7109375" style="161" customWidth="1"/>
    <col min="11" max="11" width="10" style="161" bestFit="1" customWidth="1"/>
    <col min="12" max="12" width="9" style="161" bestFit="1" customWidth="1"/>
    <col min="13" max="13" width="7.28515625" style="161" bestFit="1" customWidth="1"/>
    <col min="14" max="14" width="3.85546875" style="161" customWidth="1"/>
    <col min="15" max="16384" width="9.140625" style="161"/>
  </cols>
  <sheetData>
    <row r="1" spans="1:14" ht="21" x14ac:dyDescent="0.35">
      <c r="A1" s="186" t="s">
        <v>723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4" ht="21" x14ac:dyDescent="0.35">
      <c r="A2" s="186" t="s">
        <v>143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21" x14ac:dyDescent="0.35">
      <c r="A3" s="186" t="s">
        <v>722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4" ht="18.75" x14ac:dyDescent="0.3">
      <c r="C4" s="187">
        <v>300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4" ht="15.75" x14ac:dyDescent="0.25">
      <c r="C5" s="188">
        <v>397</v>
      </c>
      <c r="D5" s="188"/>
      <c r="E5" s="188"/>
      <c r="F5" s="167"/>
      <c r="G5" s="188">
        <v>398</v>
      </c>
      <c r="H5" s="188"/>
      <c r="I5" s="188"/>
      <c r="J5" s="167"/>
      <c r="K5" s="188">
        <v>399</v>
      </c>
      <c r="L5" s="188"/>
      <c r="M5" s="188"/>
      <c r="N5" s="166"/>
    </row>
    <row r="6" spans="1:14" x14ac:dyDescent="0.25">
      <c r="C6" s="165" t="s">
        <v>721</v>
      </c>
      <c r="D6" s="165" t="s">
        <v>720</v>
      </c>
      <c r="E6" s="165" t="s">
        <v>671</v>
      </c>
      <c r="F6" s="165"/>
      <c r="G6" s="165" t="s">
        <v>721</v>
      </c>
      <c r="H6" s="165" t="s">
        <v>720</v>
      </c>
      <c r="I6" s="165" t="s">
        <v>671</v>
      </c>
      <c r="J6" s="165"/>
      <c r="K6" s="165" t="s">
        <v>721</v>
      </c>
      <c r="L6" s="165" t="s">
        <v>720</v>
      </c>
      <c r="M6" s="165" t="s">
        <v>671</v>
      </c>
      <c r="N6" s="165"/>
    </row>
    <row r="7" spans="1:14" x14ac:dyDescent="0.25">
      <c r="A7" s="164">
        <v>42490</v>
      </c>
      <c r="C7" s="168">
        <v>14810.82</v>
      </c>
      <c r="D7" s="168">
        <v>70102.27</v>
      </c>
      <c r="E7" s="163">
        <f t="shared" ref="E7:E18" si="0">+C7/D7</f>
        <v>0.21127447085522336</v>
      </c>
      <c r="F7" s="163"/>
      <c r="G7" s="168">
        <v>6117.7</v>
      </c>
      <c r="H7" s="168">
        <v>17987.79</v>
      </c>
      <c r="I7" s="163">
        <f t="shared" ref="I7:I18" si="1">+G7/H7</f>
        <v>0.34010292537326708</v>
      </c>
      <c r="J7" s="163"/>
      <c r="K7" s="169">
        <v>2170.41</v>
      </c>
      <c r="L7" s="169">
        <v>7862</v>
      </c>
      <c r="M7" s="163">
        <f t="shared" ref="M7:M18" si="2">+K7/L7</f>
        <v>0.27606334266090049</v>
      </c>
      <c r="N7" s="162"/>
    </row>
    <row r="8" spans="1:14" x14ac:dyDescent="0.25">
      <c r="A8" s="164">
        <v>42521</v>
      </c>
      <c r="C8" s="168">
        <v>12275.49</v>
      </c>
      <c r="D8" s="168">
        <v>60337.63</v>
      </c>
      <c r="E8" s="163">
        <f t="shared" si="0"/>
        <v>0.20344667167073019</v>
      </c>
      <c r="F8" s="163"/>
      <c r="G8" s="168">
        <v>6222.19</v>
      </c>
      <c r="H8" s="168">
        <v>18295.009999999998</v>
      </c>
      <c r="I8" s="163">
        <f t="shared" si="1"/>
        <v>0.34010312101496532</v>
      </c>
      <c r="J8" s="163"/>
      <c r="K8" s="169">
        <v>2454.4299999999998</v>
      </c>
      <c r="L8" s="169">
        <v>9341.91</v>
      </c>
      <c r="M8" s="163">
        <f t="shared" si="2"/>
        <v>0.26273320980399084</v>
      </c>
      <c r="N8" s="162"/>
    </row>
    <row r="9" spans="1:14" x14ac:dyDescent="0.25">
      <c r="A9" s="164">
        <v>42551</v>
      </c>
      <c r="C9" s="168">
        <v>13077.87</v>
      </c>
      <c r="D9" s="168">
        <v>69641.600000000006</v>
      </c>
      <c r="E9" s="163">
        <f t="shared" si="0"/>
        <v>0.1877881898175803</v>
      </c>
      <c r="F9" s="163"/>
      <c r="G9" s="168">
        <v>6226.89</v>
      </c>
      <c r="H9" s="168">
        <v>18308.830000000002</v>
      </c>
      <c r="I9" s="163">
        <f t="shared" si="1"/>
        <v>0.34010310871858002</v>
      </c>
      <c r="J9" s="163"/>
      <c r="K9" s="169">
        <v>2348.84</v>
      </c>
      <c r="L9" s="169">
        <v>9632.2000000000007</v>
      </c>
      <c r="M9" s="163">
        <f t="shared" si="2"/>
        <v>0.2438529100309379</v>
      </c>
      <c r="N9" s="162"/>
    </row>
    <row r="10" spans="1:14" x14ac:dyDescent="0.25">
      <c r="A10" s="164">
        <v>42582</v>
      </c>
      <c r="C10" s="168">
        <v>13581.1</v>
      </c>
      <c r="D10" s="168">
        <v>67233.210000000006</v>
      </c>
      <c r="E10" s="163">
        <f t="shared" si="0"/>
        <v>0.20199987476427197</v>
      </c>
      <c r="F10" s="163"/>
      <c r="G10" s="168">
        <v>5116.7</v>
      </c>
      <c r="H10" s="168">
        <v>18234.75</v>
      </c>
      <c r="I10" s="163">
        <f t="shared" si="1"/>
        <v>0.28060159859608713</v>
      </c>
      <c r="J10" s="163"/>
      <c r="K10" s="169">
        <v>2623.22</v>
      </c>
      <c r="L10" s="169">
        <v>9367.99</v>
      </c>
      <c r="M10" s="163">
        <f t="shared" si="2"/>
        <v>0.28001951325737962</v>
      </c>
      <c r="N10" s="162"/>
    </row>
    <row r="11" spans="1:14" x14ac:dyDescent="0.25">
      <c r="A11" s="164">
        <v>42613</v>
      </c>
      <c r="C11" s="168">
        <v>14084.59</v>
      </c>
      <c r="D11" s="168">
        <v>71837.63</v>
      </c>
      <c r="E11" s="163">
        <f t="shared" si="0"/>
        <v>0.1960614513591275</v>
      </c>
      <c r="F11" s="163"/>
      <c r="G11" s="168">
        <v>5642.47</v>
      </c>
      <c r="H11" s="168">
        <v>19466.98</v>
      </c>
      <c r="I11" s="163">
        <f t="shared" si="1"/>
        <v>0.28984824559330724</v>
      </c>
      <c r="J11" s="163"/>
      <c r="K11" s="169">
        <v>2211.2399999999998</v>
      </c>
      <c r="L11" s="169">
        <v>8466.1299999999992</v>
      </c>
      <c r="M11" s="163">
        <f t="shared" si="2"/>
        <v>0.26118663427091243</v>
      </c>
      <c r="N11" s="162"/>
    </row>
    <row r="12" spans="1:14" x14ac:dyDescent="0.25">
      <c r="A12" s="164">
        <v>42643</v>
      </c>
      <c r="C12" s="168">
        <v>13851.45</v>
      </c>
      <c r="D12" s="168">
        <v>69376.600000000006</v>
      </c>
      <c r="E12" s="163">
        <f t="shared" si="0"/>
        <v>0.19965593586310082</v>
      </c>
      <c r="F12" s="163"/>
      <c r="G12" s="168">
        <v>5469.89</v>
      </c>
      <c r="H12" s="168">
        <v>19589.63</v>
      </c>
      <c r="I12" s="163">
        <f t="shared" si="1"/>
        <v>0.27922375256704696</v>
      </c>
      <c r="J12" s="163"/>
      <c r="K12" s="169">
        <v>2168.3000000000002</v>
      </c>
      <c r="L12" s="169">
        <v>8241.06</v>
      </c>
      <c r="M12" s="163">
        <f t="shared" si="2"/>
        <v>0.26310935729141643</v>
      </c>
      <c r="N12" s="162"/>
    </row>
    <row r="13" spans="1:14" x14ac:dyDescent="0.25">
      <c r="A13" s="164">
        <v>42674</v>
      </c>
      <c r="C13" s="168">
        <v>10598.25</v>
      </c>
      <c r="D13" s="168">
        <v>63868.44</v>
      </c>
      <c r="E13" s="163">
        <f t="shared" si="0"/>
        <v>0.16593876412199829</v>
      </c>
      <c r="F13" s="163"/>
      <c r="G13" s="168">
        <v>5036.21</v>
      </c>
      <c r="H13" s="168">
        <v>17947.900000000001</v>
      </c>
      <c r="I13" s="163">
        <f t="shared" si="1"/>
        <v>0.28060163027429391</v>
      </c>
      <c r="J13" s="163"/>
      <c r="K13" s="169">
        <v>2014.61</v>
      </c>
      <c r="L13" s="169">
        <v>9336.19</v>
      </c>
      <c r="M13" s="163">
        <f t="shared" si="2"/>
        <v>0.21578502579746126</v>
      </c>
      <c r="N13" s="162"/>
    </row>
    <row r="14" spans="1:14" x14ac:dyDescent="0.25">
      <c r="A14" s="164">
        <v>42704</v>
      </c>
      <c r="C14" s="168">
        <v>13596.61</v>
      </c>
      <c r="D14" s="168">
        <v>67746.850000000006</v>
      </c>
      <c r="E14" s="163">
        <f t="shared" si="0"/>
        <v>0.20069730179336751</v>
      </c>
      <c r="F14" s="163"/>
      <c r="G14" s="168">
        <v>5308.47</v>
      </c>
      <c r="H14" s="168">
        <v>18918.169999999998</v>
      </c>
      <c r="I14" s="163">
        <f t="shared" si="1"/>
        <v>0.2806016649601944</v>
      </c>
      <c r="J14" s="163"/>
      <c r="K14" s="169">
        <v>2195.58</v>
      </c>
      <c r="L14" s="169">
        <v>8426.3700000000008</v>
      </c>
      <c r="M14" s="163">
        <f t="shared" si="2"/>
        <v>0.26056059726786263</v>
      </c>
      <c r="N14" s="162"/>
    </row>
    <row r="15" spans="1:14" x14ac:dyDescent="0.25">
      <c r="A15" s="164">
        <v>42735</v>
      </c>
      <c r="C15" s="168">
        <v>14533.89</v>
      </c>
      <c r="D15" s="168">
        <v>83334.09</v>
      </c>
      <c r="E15" s="163">
        <f t="shared" si="0"/>
        <v>0.17440509640172466</v>
      </c>
      <c r="F15" s="163"/>
      <c r="G15" s="168">
        <v>5258.43</v>
      </c>
      <c r="H15" s="168">
        <v>18739.84</v>
      </c>
      <c r="I15" s="163">
        <f t="shared" si="1"/>
        <v>0.28060164868003146</v>
      </c>
      <c r="J15" s="163"/>
      <c r="K15" s="169">
        <v>1959.42</v>
      </c>
      <c r="L15" s="169">
        <v>8412.6299999999992</v>
      </c>
      <c r="M15" s="163">
        <f t="shared" si="2"/>
        <v>0.23291408275414469</v>
      </c>
      <c r="N15" s="162"/>
    </row>
    <row r="16" spans="1:14" x14ac:dyDescent="0.25">
      <c r="A16" s="164">
        <v>42766</v>
      </c>
      <c r="C16" s="168">
        <v>14071.5</v>
      </c>
      <c r="D16" s="168">
        <v>71958.559999999998</v>
      </c>
      <c r="E16" s="163">
        <f t="shared" si="0"/>
        <v>0.19555004991761926</v>
      </c>
      <c r="F16" s="163"/>
      <c r="G16" s="168">
        <v>7064.95</v>
      </c>
      <c r="H16" s="168">
        <v>19552.650000000001</v>
      </c>
      <c r="I16" s="163">
        <f t="shared" si="1"/>
        <v>0.36132953845130961</v>
      </c>
      <c r="J16" s="163"/>
      <c r="K16" s="169">
        <v>2333.91</v>
      </c>
      <c r="L16" s="169">
        <v>8198.08</v>
      </c>
      <c r="M16" s="163">
        <f t="shared" si="2"/>
        <v>0.28468982981381002</v>
      </c>
      <c r="N16" s="162"/>
    </row>
    <row r="17" spans="1:14" x14ac:dyDescent="0.25">
      <c r="A17" s="164">
        <v>42794</v>
      </c>
      <c r="C17" s="168">
        <v>12817.55</v>
      </c>
      <c r="D17" s="168">
        <v>65871.649999999994</v>
      </c>
      <c r="E17" s="163">
        <f t="shared" si="0"/>
        <v>0.19458370938028727</v>
      </c>
      <c r="F17" s="163"/>
      <c r="G17" s="168">
        <v>6566.85</v>
      </c>
      <c r="H17" s="168">
        <v>18174.12</v>
      </c>
      <c r="I17" s="163">
        <f t="shared" si="1"/>
        <v>0.36132973701065035</v>
      </c>
      <c r="J17" s="163"/>
      <c r="K17" s="169">
        <v>2139.0500000000002</v>
      </c>
      <c r="L17" s="169">
        <v>8211.5300000000007</v>
      </c>
      <c r="M17" s="163">
        <f t="shared" si="2"/>
        <v>0.26049347685510493</v>
      </c>
      <c r="N17" s="162"/>
    </row>
    <row r="18" spans="1:14" x14ac:dyDescent="0.25">
      <c r="A18" s="164">
        <v>42825</v>
      </c>
      <c r="C18" s="168">
        <v>14654.09</v>
      </c>
      <c r="D18" s="168">
        <v>74190.070000000007</v>
      </c>
      <c r="E18" s="163">
        <f t="shared" si="0"/>
        <v>0.19752090812153161</v>
      </c>
      <c r="F18" s="163"/>
      <c r="G18" s="168">
        <v>7562.84</v>
      </c>
      <c r="H18" s="168">
        <v>20930.59</v>
      </c>
      <c r="I18" s="163">
        <f t="shared" si="1"/>
        <v>0.36132951818367282</v>
      </c>
      <c r="J18" s="163"/>
      <c r="K18" s="169">
        <v>2220.8000000000002</v>
      </c>
      <c r="L18" s="169">
        <v>8546.06</v>
      </c>
      <c r="M18" s="163">
        <f t="shared" si="2"/>
        <v>0.25986243953353949</v>
      </c>
      <c r="N18" s="162"/>
    </row>
    <row r="19" spans="1:14" x14ac:dyDescent="0.25">
      <c r="C19" s="168"/>
      <c r="D19" s="168"/>
      <c r="G19" s="168"/>
      <c r="H19" s="168"/>
      <c r="K19" s="169"/>
      <c r="L19" s="169"/>
    </row>
    <row r="20" spans="1:14" x14ac:dyDescent="0.25">
      <c r="A20" s="161" t="s">
        <v>183</v>
      </c>
      <c r="C20" s="168">
        <f>SUM(C7:C19)</f>
        <v>161953.21</v>
      </c>
      <c r="D20" s="168">
        <f>SUM(D7:D19)</f>
        <v>835498.60000000009</v>
      </c>
      <c r="E20" s="170">
        <f>+C20/D20</f>
        <v>0.19384019314933618</v>
      </c>
      <c r="G20" s="168">
        <f>SUM(G7:G19)</f>
        <v>71593.59</v>
      </c>
      <c r="H20" s="168">
        <f>SUM(H7:H19)</f>
        <v>226146.25999999998</v>
      </c>
      <c r="I20" s="170">
        <f>+G20/H20</f>
        <v>0.31658091537750838</v>
      </c>
      <c r="K20" s="168">
        <f>SUM(K7:K19)</f>
        <v>26839.809999999994</v>
      </c>
      <c r="L20" s="168">
        <f>SUM(L7:L19)</f>
        <v>104042.15</v>
      </c>
      <c r="M20" s="170">
        <f>+K20/L20</f>
        <v>0.25797054366908023</v>
      </c>
      <c r="N20" s="170"/>
    </row>
    <row r="21" spans="1:14" x14ac:dyDescent="0.25">
      <c r="C21" s="168"/>
      <c r="D21" s="168"/>
      <c r="G21" s="168"/>
      <c r="H21" s="168"/>
      <c r="K21" s="169"/>
      <c r="L21" s="169"/>
    </row>
    <row r="22" spans="1:14" x14ac:dyDescent="0.25">
      <c r="C22" s="168"/>
      <c r="D22" s="168"/>
      <c r="G22" s="168"/>
      <c r="H22" s="168"/>
    </row>
    <row r="23" spans="1:14" x14ac:dyDescent="0.25">
      <c r="G23" s="168"/>
      <c r="H23" s="168"/>
    </row>
  </sheetData>
  <mergeCells count="7">
    <mergeCell ref="A1:N1"/>
    <mergeCell ref="A2:N2"/>
    <mergeCell ref="A3:N3"/>
    <mergeCell ref="C4:M4"/>
    <mergeCell ref="C5:E5"/>
    <mergeCell ref="G5:I5"/>
    <mergeCell ref="K5:M5"/>
  </mergeCells>
  <pageMargins left="0.7" right="0.7" top="0.75" bottom="0.75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BBA9F0D04E3F7429C5E12A00B635887" ma:contentTypeVersion="92" ma:contentTypeDescription="" ma:contentTypeScope="" ma:versionID="74a17f463e255695d670bcefebdb10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2017-05-16T07:00:00+00:00</OpenedDate>
    <Date1 xmlns="dc463f71-b30c-4ab2-9473-d307f9d35888">2017-05-25T07:00:00+00:00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170378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A52BBC0-7089-45AB-B879-3CEC72465BC5}"/>
</file>

<file path=customXml/itemProps2.xml><?xml version="1.0" encoding="utf-8"?>
<ds:datastoreItem xmlns:ds="http://schemas.openxmlformats.org/officeDocument/2006/customXml" ds:itemID="{00E7BBBE-533C-4254-B5B4-781C175CD4F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6773B4A-1F92-4912-BBB4-9036CA691C3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04DA73B-E98D-495F-A53E-0A205121C3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Pro Forma</vt:lpstr>
      <vt:lpstr>Adjustments</vt:lpstr>
      <vt:lpstr>Revenue Summary</vt:lpstr>
      <vt:lpstr>Price Out</vt:lpstr>
      <vt:lpstr>Disposal</vt:lpstr>
      <vt:lpstr>Lurito</vt:lpstr>
      <vt:lpstr>Depreciation</vt:lpstr>
      <vt:lpstr>Medical</vt:lpstr>
      <vt:lpstr>Labor Allocation</vt:lpstr>
      <vt:lpstr>INPUT</vt:lpstr>
      <vt:lpstr>Depreciation!Print_Area</vt:lpstr>
      <vt:lpstr>Lurito!Print_Area</vt:lpstr>
      <vt:lpstr>Print_Area_MI</vt:lpstr>
      <vt:lpstr>Depreciation!Print_Titles</vt:lpstr>
      <vt:lpstr>'Price Out'!Print_Titles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Huey, Lorilyn (UTC)</cp:lastModifiedBy>
  <dcterms:created xsi:type="dcterms:W3CDTF">2017-04-14T17:11:01Z</dcterms:created>
  <dcterms:modified xsi:type="dcterms:W3CDTF">2017-05-25T22:34:05Z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01734361CD07C3C85B968AA4B2781C480C131A4BF1DCCE0484255B1E26629C81B5F15125C37A0CA24624324DC75469EBDA747CB8D9898B794EB3A723CE67760DAAB8398ED309E7B17D807FDD18A97DA3DE710A8FA91D605921BA4C505ABAC5803DC52041A80EB29A3C5C05633010042F87DFB4C40D62EEA6E111E20CD332269</vt:lpwstr>
  </property>
  <property fmtid="{D5CDD505-2E9C-101B-9397-08002B2CF9AE}" pid="3" name="Business Objects Context Information1">
    <vt:lpwstr>35AB835F1D878D455B58BAEEF933E7CCC901FFF43A84C385639A74F43EC4A82CC7D244D7143C627BED6E4EC4CA24368BC61C6F5EAE60405CDBDE8BD73681ACBC1AB86AFE8B5E34A057C49BEA7CD9B0FC652D61A16EBD76F7B26C19A6486DB7CBA395785230CA9E312132C3219E0F989711072D6D58AECD1A8951552A992E963</vt:lpwstr>
  </property>
  <property fmtid="{D5CDD505-2E9C-101B-9397-08002B2CF9AE}" pid="4" name="Business Objects Context Information2">
    <vt:lpwstr>2552DA9CFA7789F18FCB88AB4B219CC339AB32CFD18792D0F98886364915E3007C155A0FECED9FF29E7450FB6A5A4D6C0F79285F207AB6173D5C7CAC0E873888B3E56DD1A5513F6CD4F5DFED8D7CE6EE51979F9CAC500BE40CFA374D04F09E1B6873C6C3820FB906CB6B3EC11AF190C0DC9E7BD87B84C5FA3B59ABC564C2118</vt:lpwstr>
  </property>
  <property fmtid="{D5CDD505-2E9C-101B-9397-08002B2CF9AE}" pid="5" name="Business Objects Context Information3">
    <vt:lpwstr>5CECCBEF1C72A4D4827F5AF6EDF3A9224C7746B64CDCFC8F01A1B9E98D06AD42ED6DA96F3E6DE0D5929256EDE6BE42C8F2179E134A77C2EBAF590B3614FF9E4297F105DAA27A4D786E478CAB23EB80CBEC3983DCB5D4603B70D02B73CF42C13910F35885B49EC4241E3CEAC7D14E0E9B8F9D8E6B53B9D2DEDB393BA56F9D4E3</vt:lpwstr>
  </property>
  <property fmtid="{D5CDD505-2E9C-101B-9397-08002B2CF9AE}" pid="6" name="Business Objects Context Information4">
    <vt:lpwstr>8C021C1B2920B985703767D87349DD9DFDC3BE7238BA4D19D355E2B0328B15E98B445DCDB0EB707F94F6D3CFFD55AFBD95F101461AF98917F504B0A36B042B35019E8EAB77D1F98F3B22B7319A0C1DBD615F091FF7C5BE4ECC9A9BBE6D40A0C75D5F254DB44E0958515D062DEFBEEFE84EC053C77E4EF7FA106460C52B6BE66</vt:lpwstr>
  </property>
  <property fmtid="{D5CDD505-2E9C-101B-9397-08002B2CF9AE}" pid="7" name="Business Objects Context Information5">
    <vt:lpwstr>498554DECB17B6D28EC7CAEC3C86F353022E9915991A3832CB466570C4F6264499F7B771F248AA6266E39CE116B7C0352468104331A524F17BFECDCB4D04D6AE1F98A4583C7358EF1DB3CFC493ABBF10DC25AE38C9239B272603FA1E2E7B44692CC229F1BB586E3B17D1969D3F3059C50678414E5659AE00282945E5B5B729C</vt:lpwstr>
  </property>
  <property fmtid="{D5CDD505-2E9C-101B-9397-08002B2CF9AE}" pid="8" name="Business Objects Context Information6">
    <vt:lpwstr>4BF19B354E55C9FA2094FB33E897A703B65571C63B31336498550E060C03F1479F5192F1658FD4A24DC06C873AD3A9B740FB214769DFE7669DA3D987FBD882459D45B5147BC5881C66BE65C0EB17FF39139BA9C4FC8759FDB2C765C2A39EC7F995270E080822B4F8A200A9282B77ED83BD87A6AF1C9952A8B607E7B62832927</vt:lpwstr>
  </property>
  <property fmtid="{D5CDD505-2E9C-101B-9397-08002B2CF9AE}" pid="9" name="Business Objects Context Information7">
    <vt:lpwstr>D7BAD5019E77866872237C93A829C842022A392AE327FD84215498F95AB4A62321D44FE6427D903FFD1C99AF445940F6903F4E104E6715FE154DEAFF086694771F18E661C</vt:lpwstr>
  </property>
  <property fmtid="{D5CDD505-2E9C-101B-9397-08002B2CF9AE}" pid="10" name="ContentTypeId">
    <vt:lpwstr>0x0101006E56B4D1795A2E4DB2F0B01679ED314A00DBBA9F0D04E3F7429C5E12A00B635887</vt:lpwstr>
  </property>
  <property fmtid="{D5CDD505-2E9C-101B-9397-08002B2CF9AE}" pid="11" name="_docset_NoMedatataSyncRequired">
    <vt:lpwstr>False</vt:lpwstr>
  </property>
  <property fmtid="{D5CDD505-2E9C-101B-9397-08002B2CF9AE}" pid="12" name="IsEFSEC">
    <vt:bool>false</vt:bool>
  </property>
</Properties>
</file>