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Balance'!$F$35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2"/>
  <c r="G25"/>
  <c r="G20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5" i="24"/>
  <c r="B6" s="1"/>
  <c r="B12"/>
  <c r="B5" i="23"/>
  <c r="B6" s="1"/>
  <c r="B12"/>
  <c r="I23" i="19" l="1"/>
  <c r="H70"/>
  <c r="I23" i="11"/>
  <c r="H70"/>
  <c r="H68" i="10"/>
  <c r="I19"/>
  <c r="J70"/>
  <c r="K23"/>
  <c r="B5" i="22"/>
  <c r="B6" s="1"/>
  <c r="B1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O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N70" i="19" l="1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I74" s="1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O50" l="1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I72" l="1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L72" l="1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6/30/11 WA kWh
low income 863638
nonres 15231195
res 3916350
CFL res 104782
2nd refrig res 356520
simple steps res 4011990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6/30/11 WA therm
low income 10253
nonres 329639
res 319698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6/30/11 ID kWh
low income 492462
nonres 5363563
res 1944702
CFL res 44296
2nd refrig res 84031
simple steps res 1719424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6/30/11 ID therm
low income 21307
nonres 59373
res 119719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
res 233814+320235
LI 372165+439793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<sst xmlns="http://schemas.openxmlformats.org/spreadsheetml/2006/main" count="780" uniqueCount="153">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</sst>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0" fontId="13" fillId="0" borderId="0" xfId="0" applyFont="1" applyAlignment="1">
      <alignment horizontal="left"/>
    </xf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3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B11" sqref="B11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0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4974806</v>
      </c>
      <c r="I5" s="1"/>
      <c r="J5" s="1"/>
      <c r="K5" s="1"/>
      <c r="L5" s="1"/>
      <c r="M5" s="1"/>
      <c r="N5" s="1"/>
      <c r="O5" s="3">
        <f>SUM(C5:N5)</f>
        <v>34132953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45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-0.45996704726262572</v>
      </c>
      <c r="F6" s="28">
        <f t="shared" si="2"/>
        <v>-0.17443875131857511</v>
      </c>
      <c r="G6" s="28">
        <f t="shared" si="2"/>
        <v>-0.15623515045688691</v>
      </c>
      <c r="H6" s="28">
        <f t="shared" si="2"/>
        <v>-0.30163808636787903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-0.60070211154975617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/>
      <c r="J9" s="1"/>
      <c r="K9" s="1"/>
      <c r="L9" s="1"/>
      <c r="M9" s="1"/>
      <c r="N9" s="1"/>
      <c r="O9" s="1">
        <f>SUM(C9:N9)</f>
        <v>859989</v>
      </c>
      <c r="P9" s="1"/>
    </row>
    <row r="10" spans="2:56">
      <c r="B10" s="40" t="s">
        <v>45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-0.38716943422531858</v>
      </c>
      <c r="G10" s="28">
        <f t="shared" ref="G10" si="7">(G9-G8)/G8</f>
        <v>2.6602410415315181E-2</v>
      </c>
      <c r="H10" s="28">
        <f t="shared" ref="H10" si="8">(H9-H8)/H8</f>
        <v>-0.40435301181030969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-0.56683996647499935</v>
      </c>
    </row>
    <row r="13" spans="2:56" ht="15.75" thickBot="1">
      <c r="B13" s="41" t="s">
        <v>77</v>
      </c>
    </row>
    <row r="14" spans="2:56" ht="60">
      <c r="B14" s="64"/>
      <c r="C14" s="65" t="s">
        <v>65</v>
      </c>
      <c r="D14" s="65" t="s">
        <v>63</v>
      </c>
      <c r="E14" s="65" t="s">
        <v>64</v>
      </c>
      <c r="F14" s="65"/>
      <c r="G14" s="81" t="s">
        <v>67</v>
      </c>
      <c r="H14" s="65"/>
      <c r="I14" s="66" t="s">
        <v>68</v>
      </c>
    </row>
    <row r="15" spans="2:56">
      <c r="B15" s="67" t="s">
        <v>79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61</v>
      </c>
      <c r="G15" s="87">
        <f>G20+G25</f>
        <v>34132953</v>
      </c>
      <c r="H15" s="29" t="s">
        <v>61</v>
      </c>
      <c r="I15" s="69">
        <f>G15/C15</f>
        <v>0.49997296014545156</v>
      </c>
    </row>
    <row r="16" spans="2:56">
      <c r="B16" s="67" t="s">
        <v>81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61</v>
      </c>
      <c r="G16" s="87">
        <f t="shared" ref="G16:G18" si="17">G21+G26</f>
        <v>34132953</v>
      </c>
      <c r="H16" s="29" t="s">
        <v>61</v>
      </c>
      <c r="I16" s="69">
        <f t="shared" ref="I16:I18" si="18">G16/C16</f>
        <v>0.4552855560595172</v>
      </c>
    </row>
    <row r="17" spans="2:9">
      <c r="B17" s="70" t="s">
        <v>80</v>
      </c>
      <c r="C17" s="71">
        <v>2336541</v>
      </c>
      <c r="D17" s="71">
        <v>0</v>
      </c>
      <c r="E17" s="71">
        <f t="shared" si="16"/>
        <v>2336541</v>
      </c>
      <c r="F17" s="72" t="s">
        <v>62</v>
      </c>
      <c r="G17" s="88">
        <f t="shared" si="17"/>
        <v>859989</v>
      </c>
      <c r="H17" s="71" t="s">
        <v>62</v>
      </c>
      <c r="I17" s="73">
        <f t="shared" si="18"/>
        <v>0.36806073593401528</v>
      </c>
    </row>
    <row r="18" spans="2:9">
      <c r="B18" s="70" t="s">
        <v>82</v>
      </c>
      <c r="C18" s="71">
        <v>1985384</v>
      </c>
      <c r="D18" s="71">
        <v>0</v>
      </c>
      <c r="E18" s="71">
        <f t="shared" si="16"/>
        <v>1985384</v>
      </c>
      <c r="F18" s="72" t="s">
        <v>62</v>
      </c>
      <c r="G18" s="88">
        <f t="shared" si="17"/>
        <v>859989</v>
      </c>
      <c r="H18" s="71" t="s">
        <v>62</v>
      </c>
      <c r="I18" s="73">
        <f t="shared" si="18"/>
        <v>0.43316003352500071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89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61</v>
      </c>
      <c r="G20" s="82">
        <f>863638+15231195+3916350+104782+356520+4011990</f>
        <v>24484475</v>
      </c>
      <c r="H20" s="29" t="s">
        <v>61</v>
      </c>
      <c r="I20" s="69">
        <f>G20/C20</f>
        <v>0.5800840125784914</v>
      </c>
    </row>
    <row r="21" spans="2:9">
      <c r="B21" s="67" t="s">
        <v>83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61</v>
      </c>
      <c r="G21" s="87">
        <f>G20</f>
        <v>24484475</v>
      </c>
      <c r="H21" s="29" t="s">
        <v>61</v>
      </c>
      <c r="I21" s="69">
        <f t="shared" ref="I21:I23" si="19">G21/C21</f>
        <v>0.46378054809068903</v>
      </c>
    </row>
    <row r="22" spans="2:9">
      <c r="B22" s="70" t="s">
        <v>92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62</v>
      </c>
      <c r="G22" s="83">
        <f>10253+329639+319698</f>
        <v>659590</v>
      </c>
      <c r="H22" s="71" t="s">
        <v>62</v>
      </c>
      <c r="I22" s="73">
        <f t="shared" si="19"/>
        <v>0.40233475932370022</v>
      </c>
    </row>
    <row r="23" spans="2:9">
      <c r="B23" s="70" t="s">
        <v>84</v>
      </c>
      <c r="C23" s="71">
        <v>1399076</v>
      </c>
      <c r="D23" s="71">
        <v>0</v>
      </c>
      <c r="E23" s="71">
        <f t="shared" si="16"/>
        <v>1399076</v>
      </c>
      <c r="F23" s="72" t="s">
        <v>62</v>
      </c>
      <c r="G23" s="88">
        <f>G22</f>
        <v>659590</v>
      </c>
      <c r="H23" s="71" t="s">
        <v>62</v>
      </c>
      <c r="I23" s="73">
        <f t="shared" si="19"/>
        <v>0.4714468692193991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90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61</v>
      </c>
      <c r="G25" s="83">
        <f>492462+5363563+1944702+44296+84031+1719424</f>
        <v>9648478</v>
      </c>
      <c r="H25" s="29" t="s">
        <v>61</v>
      </c>
      <c r="I25" s="69">
        <f>G25/C25</f>
        <v>0.37022528111073122</v>
      </c>
    </row>
    <row r="26" spans="2:9">
      <c r="B26" s="67" t="s">
        <v>85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61</v>
      </c>
      <c r="G26" s="88">
        <f>G25</f>
        <v>9648478</v>
      </c>
      <c r="H26" s="29" t="s">
        <v>61</v>
      </c>
      <c r="I26" s="69">
        <f t="shared" ref="I26:I28" si="21">G26/C26</f>
        <v>0.43506306523719818</v>
      </c>
    </row>
    <row r="27" spans="2:9">
      <c r="B27" s="67" t="s">
        <v>91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62</v>
      </c>
      <c r="G27" s="83">
        <f>21307+59373+119719</f>
        <v>200399</v>
      </c>
      <c r="H27" s="29" t="s">
        <v>62</v>
      </c>
      <c r="I27" s="69">
        <f t="shared" si="21"/>
        <v>0.28746080288928522</v>
      </c>
    </row>
    <row r="28" spans="2:9">
      <c r="B28" s="67" t="s">
        <v>86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62</v>
      </c>
      <c r="G28" s="87">
        <f>G27</f>
        <v>200399</v>
      </c>
      <c r="H28" s="29" t="s">
        <v>62</v>
      </c>
      <c r="I28" s="69">
        <f t="shared" si="21"/>
        <v>0.34179816751604958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87</v>
      </c>
      <c r="C30" s="29"/>
      <c r="D30" s="68"/>
      <c r="E30" s="29">
        <v>65990300</v>
      </c>
      <c r="F30" s="68" t="s">
        <v>61</v>
      </c>
      <c r="G30" s="88">
        <f>G20-G31</f>
        <v>23118468</v>
      </c>
      <c r="H30" s="29" t="s">
        <v>61</v>
      </c>
      <c r="I30" s="69">
        <f>G30/E30</f>
        <v>0.35033130626773934</v>
      </c>
    </row>
    <row r="31" spans="2:9">
      <c r="B31" s="67" t="s">
        <v>66</v>
      </c>
      <c r="C31" s="29"/>
      <c r="D31" s="68"/>
      <c r="E31" s="29">
        <v>1310520</v>
      </c>
      <c r="F31" s="68" t="s">
        <v>61</v>
      </c>
      <c r="G31" s="83">
        <f>233814+320235+372165+439793</f>
        <v>1366007</v>
      </c>
      <c r="H31" s="29" t="s">
        <v>61</v>
      </c>
      <c r="I31" s="69">
        <f t="shared" ref="I31:I32" si="22">G31/E31</f>
        <v>1.0423396819583066</v>
      </c>
    </row>
    <row r="32" spans="2:9" ht="15.75" thickBot="1">
      <c r="B32" s="75" t="s">
        <v>88</v>
      </c>
      <c r="C32" s="76"/>
      <c r="D32" s="76"/>
      <c r="E32" s="77">
        <f>SUM(E30:E31)</f>
        <v>67300820</v>
      </c>
      <c r="F32" s="76" t="s">
        <v>61</v>
      </c>
      <c r="G32" s="89">
        <f>SUM(G30:G31)</f>
        <v>24484475</v>
      </c>
      <c r="H32" s="77" t="s">
        <v>61</v>
      </c>
      <c r="I32" s="78">
        <f t="shared" si="22"/>
        <v>0.36380648853906983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86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2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2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2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2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3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/>
      <c r="J30" s="18"/>
      <c r="K30" s="18"/>
      <c r="L30" s="18"/>
      <c r="M30" s="18"/>
      <c r="N30" s="18"/>
      <c r="O30" s="52">
        <f t="shared" ref="O30:O36" si="10">SUM(C30:N30)</f>
        <v>760402.71000000008</v>
      </c>
      <c r="P30" s="16">
        <f t="shared" ref="P30:P36" si="11">SUM(D30:O30)</f>
        <v>1327283.3800000001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/>
      <c r="J31" s="18"/>
      <c r="K31" s="18"/>
      <c r="L31" s="18"/>
      <c r="M31" s="18"/>
      <c r="N31" s="18"/>
      <c r="O31" s="52">
        <f t="shared" si="10"/>
        <v>466376.79</v>
      </c>
      <c r="P31" s="16">
        <f t="shared" si="11"/>
        <v>821552.11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/>
      <c r="J32" s="18"/>
      <c r="K32" s="18"/>
      <c r="L32" s="18"/>
      <c r="M32" s="18"/>
      <c r="N32" s="18"/>
      <c r="O32" s="52">
        <f t="shared" si="10"/>
        <v>341659.72</v>
      </c>
      <c r="P32" s="16">
        <f t="shared" si="11"/>
        <v>683319.44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1568439.22</v>
      </c>
      <c r="P37" s="19">
        <f>SUM(P30:P36)</f>
        <v>2832154.93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/>
      <c r="J40" s="18"/>
      <c r="K40" s="18"/>
      <c r="L40" s="18"/>
      <c r="M40" s="18"/>
      <c r="N40" s="18"/>
      <c r="O40" s="52">
        <f t="shared" ref="O40:O47" si="14">SUM(C40:N40)</f>
        <v>165386.18000000002</v>
      </c>
      <c r="P40" s="16">
        <f t="shared" ref="P40:P47" si="15">SUM(D40:O40)</f>
        <v>261643.08000000002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/>
      <c r="J41" s="18"/>
      <c r="K41" s="18"/>
      <c r="L41" s="18"/>
      <c r="M41" s="18"/>
      <c r="N41" s="18"/>
      <c r="O41" s="52">
        <f t="shared" si="14"/>
        <v>106263.01000000001</v>
      </c>
      <c r="P41" s="16">
        <f t="shared" si="15"/>
        <v>208827.87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/>
      <c r="J42" s="18"/>
      <c r="K42" s="18"/>
      <c r="L42" s="18"/>
      <c r="M42" s="18"/>
      <c r="N42" s="18"/>
      <c r="O42" s="52">
        <f t="shared" si="14"/>
        <v>10389.34</v>
      </c>
      <c r="P42" s="16">
        <f t="shared" si="15"/>
        <v>19995.629999999997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/>
      <c r="J45" s="18"/>
      <c r="K45" s="18"/>
      <c r="L45" s="18"/>
      <c r="M45" s="18"/>
      <c r="N45" s="18"/>
      <c r="O45" s="52">
        <f t="shared" si="14"/>
        <v>164685.93000000002</v>
      </c>
      <c r="P45" s="16">
        <f t="shared" si="15"/>
        <v>328322.5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/>
      <c r="J46" s="18"/>
      <c r="K46" s="18"/>
      <c r="L46" s="18"/>
      <c r="M46" s="18"/>
      <c r="N46" s="18"/>
      <c r="O46" s="52">
        <f t="shared" ref="O46" si="16">SUM(C46:N46)</f>
        <v>151452.29999999999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/>
      <c r="J47" s="18"/>
      <c r="K47" s="18"/>
      <c r="L47" s="18"/>
      <c r="M47" s="18"/>
      <c r="N47" s="18"/>
      <c r="O47" s="52">
        <f t="shared" si="14"/>
        <v>327903.67000000004</v>
      </c>
      <c r="P47" s="16">
        <f t="shared" si="15"/>
        <v>611284.67000000004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926080.43</v>
      </c>
      <c r="P48" s="19">
        <f>SUM(P40:P47)</f>
        <v>1430073.75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2494519.65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41</v>
      </c>
      <c r="O53" s="54"/>
    </row>
    <row r="54" spans="1:16">
      <c r="B54" s="12" t="s">
        <v>31</v>
      </c>
      <c r="C54" s="36">
        <f t="shared" ref="C54:N54" si="19">C7-C30</f>
        <v>10823.626666666649</v>
      </c>
      <c r="D54" s="36">
        <f t="shared" si="19"/>
        <v>133731.41666666663</v>
      </c>
      <c r="E54" s="36">
        <f t="shared" si="19"/>
        <v>99310.616666666654</v>
      </c>
      <c r="F54" s="36">
        <f t="shared" si="19"/>
        <v>50380.486666666664</v>
      </c>
      <c r="G54" s="36">
        <f t="shared" si="19"/>
        <v>111172.87666666665</v>
      </c>
      <c r="H54" s="36">
        <f t="shared" si="19"/>
        <v>60252.266666666663</v>
      </c>
      <c r="I54" s="36">
        <f t="shared" si="19"/>
        <v>204345.66666666666</v>
      </c>
      <c r="J54" s="36">
        <f t="shared" si="19"/>
        <v>204345.66666666666</v>
      </c>
      <c r="K54" s="36">
        <f t="shared" si="19"/>
        <v>204345.66666666666</v>
      </c>
      <c r="L54" s="36">
        <f t="shared" si="19"/>
        <v>204345.66666666666</v>
      </c>
      <c r="M54" s="36">
        <f t="shared" si="19"/>
        <v>204345.66666666666</v>
      </c>
      <c r="N54" s="36">
        <f t="shared" si="19"/>
        <v>204345.66666666666</v>
      </c>
      <c r="O54" s="52">
        <f t="shared" ref="O54:O60" si="20">SUM(C54:N54)</f>
        <v>1691745.29</v>
      </c>
    </row>
    <row r="55" spans="1:16">
      <c r="B55" s="12" t="s">
        <v>32</v>
      </c>
      <c r="C55" s="36">
        <f t="shared" ref="C55:N55" si="21">C8-C31</f>
        <v>-49825.720000000016</v>
      </c>
      <c r="D55" s="36">
        <f t="shared" si="21"/>
        <v>-31152.449999999997</v>
      </c>
      <c r="E55" s="36">
        <f t="shared" si="21"/>
        <v>-11653.190000000002</v>
      </c>
      <c r="F55" s="36">
        <f t="shared" si="21"/>
        <v>-5486.75</v>
      </c>
      <c r="G55" s="36">
        <f t="shared" si="21"/>
        <v>1813.6999999999971</v>
      </c>
      <c r="H55" s="36">
        <f t="shared" si="21"/>
        <v>-1817.8800000000047</v>
      </c>
      <c r="I55" s="36">
        <f t="shared" si="21"/>
        <v>61375.75</v>
      </c>
      <c r="J55" s="36">
        <f t="shared" si="21"/>
        <v>61375.75</v>
      </c>
      <c r="K55" s="36">
        <f t="shared" si="21"/>
        <v>61375.75</v>
      </c>
      <c r="L55" s="36">
        <f t="shared" si="21"/>
        <v>61375.75</v>
      </c>
      <c r="M55" s="36">
        <f t="shared" si="21"/>
        <v>61375.75</v>
      </c>
      <c r="N55" s="36">
        <f t="shared" si="21"/>
        <v>61375.75</v>
      </c>
      <c r="O55" s="52">
        <f t="shared" si="20"/>
        <v>270132.20999999996</v>
      </c>
    </row>
    <row r="56" spans="1:16">
      <c r="B56" s="12" t="s">
        <v>76</v>
      </c>
      <c r="C56" s="36">
        <f t="shared" ref="C56:N56" si="22">C9-C32</f>
        <v>29609.083333333332</v>
      </c>
      <c r="D56" s="36">
        <f t="shared" si="22"/>
        <v>29609.083333333332</v>
      </c>
      <c r="E56" s="36">
        <f t="shared" si="22"/>
        <v>29609.083333333332</v>
      </c>
      <c r="F56" s="36">
        <f t="shared" si="22"/>
        <v>-78840.286666666667</v>
      </c>
      <c r="G56" s="36">
        <f t="shared" si="22"/>
        <v>29609.083333333332</v>
      </c>
      <c r="H56" s="36">
        <f t="shared" si="22"/>
        <v>-203601.26666666666</v>
      </c>
      <c r="I56" s="36">
        <f t="shared" si="22"/>
        <v>29609.083333333332</v>
      </c>
      <c r="J56" s="36">
        <f t="shared" si="22"/>
        <v>29609.083333333332</v>
      </c>
      <c r="K56" s="36">
        <f t="shared" si="22"/>
        <v>29609.083333333332</v>
      </c>
      <c r="L56" s="36">
        <f t="shared" si="22"/>
        <v>29609.083333333332</v>
      </c>
      <c r="M56" s="36">
        <f t="shared" si="22"/>
        <v>29609.083333333332</v>
      </c>
      <c r="N56" s="36">
        <f t="shared" si="22"/>
        <v>29609.083333333332</v>
      </c>
      <c r="O56" s="52">
        <f t="shared" si="20"/>
        <v>13649.279999999992</v>
      </c>
    </row>
    <row r="57" spans="1:16" hidden="1">
      <c r="B57" s="12" t="s">
        <v>33</v>
      </c>
      <c r="C57" s="36">
        <f t="shared" ref="C57:N57" si="23">C10-C33</f>
        <v>0</v>
      </c>
      <c r="D57" s="36">
        <f t="shared" si="23"/>
        <v>0</v>
      </c>
      <c r="E57" s="36">
        <f t="shared" si="23"/>
        <v>0</v>
      </c>
      <c r="F57" s="36">
        <f t="shared" si="23"/>
        <v>0</v>
      </c>
      <c r="G57" s="36">
        <f t="shared" si="23"/>
        <v>0</v>
      </c>
      <c r="H57" s="36">
        <f t="shared" si="23"/>
        <v>0</v>
      </c>
      <c r="I57" s="36">
        <f t="shared" si="23"/>
        <v>0</v>
      </c>
      <c r="J57" s="36">
        <f t="shared" si="23"/>
        <v>0</v>
      </c>
      <c r="K57" s="36">
        <f t="shared" si="23"/>
        <v>0</v>
      </c>
      <c r="L57" s="36">
        <f t="shared" si="23"/>
        <v>0</v>
      </c>
      <c r="M57" s="36">
        <f t="shared" si="23"/>
        <v>0</v>
      </c>
      <c r="N57" s="36">
        <f t="shared" si="23"/>
        <v>0</v>
      </c>
      <c r="O57" s="52">
        <f t="shared" si="20"/>
        <v>0</v>
      </c>
    </row>
    <row r="58" spans="1:16" hidden="1">
      <c r="B58" s="12" t="s">
        <v>34</v>
      </c>
      <c r="C58" s="36">
        <f t="shared" ref="C58:N58" si="24">C11-C34</f>
        <v>0</v>
      </c>
      <c r="D58" s="36">
        <f t="shared" si="24"/>
        <v>0</v>
      </c>
      <c r="E58" s="36">
        <f t="shared" si="24"/>
        <v>0</v>
      </c>
      <c r="F58" s="36">
        <f t="shared" si="24"/>
        <v>0</v>
      </c>
      <c r="G58" s="36">
        <f t="shared" si="24"/>
        <v>0</v>
      </c>
      <c r="H58" s="36">
        <f t="shared" si="24"/>
        <v>0</v>
      </c>
      <c r="I58" s="36">
        <f t="shared" si="24"/>
        <v>0</v>
      </c>
      <c r="J58" s="36">
        <f t="shared" si="24"/>
        <v>0</v>
      </c>
      <c r="K58" s="36">
        <f t="shared" si="24"/>
        <v>0</v>
      </c>
      <c r="L58" s="36">
        <f t="shared" si="24"/>
        <v>0</v>
      </c>
      <c r="M58" s="36">
        <f t="shared" si="24"/>
        <v>0</v>
      </c>
      <c r="N58" s="36">
        <f t="shared" si="24"/>
        <v>0</v>
      </c>
      <c r="O58" s="52">
        <f t="shared" si="20"/>
        <v>0</v>
      </c>
    </row>
    <row r="59" spans="1:16" hidden="1">
      <c r="B59" s="12" t="s">
        <v>35</v>
      </c>
      <c r="C59" s="36">
        <f t="shared" ref="C59:N59" si="25">C12-C35</f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6">
        <f t="shared" si="25"/>
        <v>0</v>
      </c>
      <c r="H59" s="36">
        <f t="shared" si="25"/>
        <v>0</v>
      </c>
      <c r="I59" s="36">
        <f t="shared" si="25"/>
        <v>0</v>
      </c>
      <c r="J59" s="36">
        <f t="shared" si="25"/>
        <v>0</v>
      </c>
      <c r="K59" s="36">
        <f t="shared" si="25"/>
        <v>0</v>
      </c>
      <c r="L59" s="36">
        <f t="shared" si="25"/>
        <v>0</v>
      </c>
      <c r="M59" s="36">
        <f t="shared" si="25"/>
        <v>0</v>
      </c>
      <c r="N59" s="36">
        <f t="shared" si="25"/>
        <v>0</v>
      </c>
      <c r="O59" s="52">
        <f t="shared" si="20"/>
        <v>0</v>
      </c>
    </row>
    <row r="60" spans="1:16" hidden="1">
      <c r="B60" s="12" t="s">
        <v>36</v>
      </c>
      <c r="C60" s="36">
        <f t="shared" ref="C60:N60" si="26">C13-C36</f>
        <v>0</v>
      </c>
      <c r="D60" s="36">
        <f t="shared" si="26"/>
        <v>0</v>
      </c>
      <c r="E60" s="36">
        <f t="shared" si="26"/>
        <v>0</v>
      </c>
      <c r="F60" s="36">
        <f t="shared" si="26"/>
        <v>0</v>
      </c>
      <c r="G60" s="36">
        <f t="shared" si="26"/>
        <v>0</v>
      </c>
      <c r="H60" s="36">
        <f t="shared" si="26"/>
        <v>0</v>
      </c>
      <c r="I60" s="36">
        <f t="shared" si="26"/>
        <v>0</v>
      </c>
      <c r="J60" s="36">
        <f t="shared" si="26"/>
        <v>0</v>
      </c>
      <c r="K60" s="36">
        <f t="shared" si="26"/>
        <v>0</v>
      </c>
      <c r="L60" s="36">
        <f t="shared" si="26"/>
        <v>0</v>
      </c>
      <c r="M60" s="36">
        <f t="shared" si="26"/>
        <v>0</v>
      </c>
      <c r="N60" s="36">
        <f t="shared" si="26"/>
        <v>0</v>
      </c>
      <c r="O60" s="52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295330.49999999994</v>
      </c>
      <c r="J61" s="19">
        <f t="shared" si="27"/>
        <v>295330.49999999994</v>
      </c>
      <c r="K61" s="19">
        <f t="shared" si="27"/>
        <v>295330.49999999994</v>
      </c>
      <c r="L61" s="19">
        <f t="shared" si="27"/>
        <v>295330.49999999994</v>
      </c>
      <c r="M61" s="19">
        <f t="shared" si="27"/>
        <v>295330.49999999994</v>
      </c>
      <c r="N61" s="19">
        <f t="shared" si="27"/>
        <v>295330.49999999994</v>
      </c>
      <c r="O61" s="53">
        <f t="shared" ref="O61" si="28">SUM(O54:O60)</f>
        <v>1975526.78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:N64" si="29">C17-C40</f>
        <v>-43535.94666666667</v>
      </c>
      <c r="D64" s="36">
        <f t="shared" si="29"/>
        <v>2655.0133333333324</v>
      </c>
      <c r="E64" s="36">
        <f t="shared" si="29"/>
        <v>7267.8533333333326</v>
      </c>
      <c r="F64" s="36">
        <f t="shared" si="29"/>
        <v>9768.0333333333328</v>
      </c>
      <c r="G64" s="36">
        <f t="shared" si="29"/>
        <v>19419.733333333334</v>
      </c>
      <c r="H64" s="36">
        <f t="shared" si="29"/>
        <v>-7400.8666666666722</v>
      </c>
      <c r="I64" s="36">
        <f t="shared" si="29"/>
        <v>25593.333333333332</v>
      </c>
      <c r="J64" s="36">
        <f t="shared" si="29"/>
        <v>25593.333333333332</v>
      </c>
      <c r="K64" s="36">
        <f t="shared" si="29"/>
        <v>25593.333333333332</v>
      </c>
      <c r="L64" s="36">
        <f t="shared" si="29"/>
        <v>25593.333333333332</v>
      </c>
      <c r="M64" s="36">
        <f t="shared" si="29"/>
        <v>25593.333333333332</v>
      </c>
      <c r="N64" s="36">
        <f t="shared" si="29"/>
        <v>25593.333333333332</v>
      </c>
      <c r="O64" s="52">
        <f t="shared" ref="O64:O71" si="30">SUM(C64:N64)</f>
        <v>141733.81999999998</v>
      </c>
    </row>
    <row r="65" spans="1:15">
      <c r="B65" s="12" t="s">
        <v>32</v>
      </c>
      <c r="C65" s="36">
        <f t="shared" ref="C65:N65" si="31">C18-C41</f>
        <v>4356.1833333333325</v>
      </c>
      <c r="D65" s="36">
        <f t="shared" si="31"/>
        <v>4502.873333333333</v>
      </c>
      <c r="E65" s="36">
        <f t="shared" si="31"/>
        <v>-36029.436666666668</v>
      </c>
      <c r="F65" s="36">
        <f t="shared" si="31"/>
        <v>-5681.4666666666681</v>
      </c>
      <c r="G65" s="36">
        <f t="shared" si="31"/>
        <v>-4700.4366666666674</v>
      </c>
      <c r="H65" s="36">
        <f t="shared" si="31"/>
        <v>-20384.726666666669</v>
      </c>
      <c r="I65" s="36">
        <f t="shared" si="31"/>
        <v>8054.333333333333</v>
      </c>
      <c r="J65" s="36">
        <f t="shared" si="31"/>
        <v>8054.333333333333</v>
      </c>
      <c r="K65" s="36">
        <f t="shared" si="31"/>
        <v>8054.333333333333</v>
      </c>
      <c r="L65" s="36">
        <f t="shared" si="31"/>
        <v>8054.333333333333</v>
      </c>
      <c r="M65" s="36">
        <f t="shared" si="31"/>
        <v>8054.333333333333</v>
      </c>
      <c r="N65" s="36">
        <f t="shared" si="31"/>
        <v>8054.333333333333</v>
      </c>
      <c r="O65" s="52">
        <f t="shared" si="30"/>
        <v>-9611.0100000000057</v>
      </c>
    </row>
    <row r="66" spans="1:15">
      <c r="B66" s="12" t="s">
        <v>76</v>
      </c>
      <c r="C66" s="36">
        <f t="shared" ref="C66:N66" si="32">C19-C42</f>
        <v>3658.2833333333328</v>
      </c>
      <c r="D66" s="36">
        <f t="shared" si="32"/>
        <v>4352.7933333333331</v>
      </c>
      <c r="E66" s="36">
        <f t="shared" si="32"/>
        <v>668.54333333333307</v>
      </c>
      <c r="F66" s="36">
        <f t="shared" si="32"/>
        <v>3343.1833333333329</v>
      </c>
      <c r="G66" s="36">
        <f t="shared" si="32"/>
        <v>1197.7733333333331</v>
      </c>
      <c r="H66" s="36">
        <f t="shared" si="32"/>
        <v>3038.083333333333</v>
      </c>
      <c r="I66" s="36">
        <f t="shared" si="32"/>
        <v>4441.333333333333</v>
      </c>
      <c r="J66" s="36">
        <f t="shared" si="32"/>
        <v>4441.333333333333</v>
      </c>
      <c r="K66" s="36">
        <f t="shared" si="32"/>
        <v>4441.333333333333</v>
      </c>
      <c r="L66" s="36">
        <f t="shared" si="32"/>
        <v>4441.333333333333</v>
      </c>
      <c r="M66" s="36">
        <f t="shared" si="32"/>
        <v>4441.333333333333</v>
      </c>
      <c r="N66" s="36">
        <f t="shared" si="32"/>
        <v>4441.333333333333</v>
      </c>
      <c r="O66" s="52">
        <f t="shared" si="30"/>
        <v>42906.659999999996</v>
      </c>
    </row>
    <row r="67" spans="1:15" hidden="1">
      <c r="B67" s="12" t="s">
        <v>33</v>
      </c>
      <c r="C67" s="36">
        <f t="shared" ref="C67:N67" si="33">C20-C43</f>
        <v>0</v>
      </c>
      <c r="D67" s="36">
        <f t="shared" si="33"/>
        <v>0</v>
      </c>
      <c r="E67" s="36">
        <f t="shared" si="33"/>
        <v>0</v>
      </c>
      <c r="F67" s="36">
        <f t="shared" si="33"/>
        <v>0</v>
      </c>
      <c r="G67" s="36">
        <f t="shared" si="33"/>
        <v>0</v>
      </c>
      <c r="H67" s="36">
        <f t="shared" si="33"/>
        <v>0</v>
      </c>
      <c r="I67" s="36">
        <f t="shared" si="33"/>
        <v>0</v>
      </c>
      <c r="J67" s="36">
        <f t="shared" si="33"/>
        <v>0</v>
      </c>
      <c r="K67" s="36">
        <f t="shared" si="33"/>
        <v>0</v>
      </c>
      <c r="L67" s="36">
        <f t="shared" si="33"/>
        <v>0</v>
      </c>
      <c r="M67" s="36">
        <f t="shared" si="33"/>
        <v>0</v>
      </c>
      <c r="N67" s="36">
        <f t="shared" si="33"/>
        <v>0</v>
      </c>
      <c r="O67" s="52">
        <f t="shared" si="30"/>
        <v>0</v>
      </c>
    </row>
    <row r="68" spans="1:15" hidden="1">
      <c r="B68" s="12" t="s">
        <v>34</v>
      </c>
      <c r="C68" s="36">
        <f t="shared" ref="C68:N68" si="34">C21-C44</f>
        <v>0</v>
      </c>
      <c r="D68" s="36">
        <f t="shared" si="34"/>
        <v>0</v>
      </c>
      <c r="E68" s="36">
        <f t="shared" si="34"/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6">
        <f t="shared" si="34"/>
        <v>0</v>
      </c>
      <c r="N68" s="36">
        <f t="shared" si="34"/>
        <v>0</v>
      </c>
      <c r="O68" s="52">
        <f t="shared" si="30"/>
        <v>0</v>
      </c>
    </row>
    <row r="69" spans="1:15">
      <c r="B69" s="12" t="s">
        <v>35</v>
      </c>
      <c r="C69" s="36">
        <f t="shared" ref="C69:N69" si="35">C22-C45</f>
        <v>52950.64</v>
      </c>
      <c r="D69" s="36">
        <f t="shared" si="35"/>
        <v>52698.49</v>
      </c>
      <c r="E69" s="36">
        <f t="shared" si="35"/>
        <v>52739.77</v>
      </c>
      <c r="F69" s="36">
        <f t="shared" si="35"/>
        <v>-107074.83000000002</v>
      </c>
      <c r="G69" s="36">
        <f t="shared" si="35"/>
        <v>54000</v>
      </c>
      <c r="H69" s="36">
        <f t="shared" si="35"/>
        <v>54000</v>
      </c>
      <c r="I69" s="36">
        <f t="shared" si="35"/>
        <v>54000</v>
      </c>
      <c r="J69" s="36">
        <f t="shared" si="35"/>
        <v>54000</v>
      </c>
      <c r="K69" s="36">
        <f t="shared" si="35"/>
        <v>54000</v>
      </c>
      <c r="L69" s="36">
        <f t="shared" si="35"/>
        <v>54000</v>
      </c>
      <c r="M69" s="36">
        <f t="shared" si="35"/>
        <v>54000</v>
      </c>
      <c r="N69" s="36">
        <f t="shared" si="35"/>
        <v>54000</v>
      </c>
      <c r="O69" s="52">
        <f t="shared" si="30"/>
        <v>483314.06999999995</v>
      </c>
    </row>
    <row r="70" spans="1:15">
      <c r="B70" s="12" t="s">
        <v>78</v>
      </c>
      <c r="C70" s="36">
        <f t="shared" ref="C70:N70" si="36">C23-C46</f>
        <v>2408.3133333333317</v>
      </c>
      <c r="D70" s="36">
        <f t="shared" si="36"/>
        <v>-1315.2966666666689</v>
      </c>
      <c r="E70" s="36">
        <f t="shared" si="36"/>
        <v>-20296.576666666671</v>
      </c>
      <c r="F70" s="36">
        <f t="shared" si="36"/>
        <v>-3730.5866666666661</v>
      </c>
      <c r="G70" s="36">
        <f t="shared" si="36"/>
        <v>14247.413333333332</v>
      </c>
      <c r="H70" s="36">
        <f t="shared" si="36"/>
        <v>-23585.566666666669</v>
      </c>
      <c r="I70" s="36">
        <f t="shared" si="36"/>
        <v>19863.333333333332</v>
      </c>
      <c r="J70" s="36">
        <f t="shared" si="36"/>
        <v>19863.333333333332</v>
      </c>
      <c r="K70" s="36">
        <f t="shared" si="36"/>
        <v>19863.333333333332</v>
      </c>
      <c r="L70" s="36">
        <f t="shared" si="36"/>
        <v>19863.333333333332</v>
      </c>
      <c r="M70" s="36">
        <f t="shared" si="36"/>
        <v>19863.333333333332</v>
      </c>
      <c r="N70" s="36">
        <f t="shared" si="36"/>
        <v>19863.333333333332</v>
      </c>
      <c r="O70" s="52">
        <f t="shared" ref="O70" si="37">SUM(C70:N70)</f>
        <v>86907.699999999983</v>
      </c>
    </row>
    <row r="71" spans="1:15">
      <c r="B71" s="12" t="s">
        <v>36</v>
      </c>
      <c r="C71" s="36">
        <f t="shared" ref="C71:N71" si="38">C24-C47</f>
        <v>33580.163333333323</v>
      </c>
      <c r="D71" s="36">
        <f t="shared" si="38"/>
        <v>22198.363333333327</v>
      </c>
      <c r="E71" s="36">
        <f t="shared" si="38"/>
        <v>20363.41333333333</v>
      </c>
      <c r="F71" s="36">
        <f t="shared" si="38"/>
        <v>10894.54333333332</v>
      </c>
      <c r="G71" s="36">
        <f t="shared" si="38"/>
        <v>27304.643333333326</v>
      </c>
      <c r="H71" s="36">
        <f t="shared" si="38"/>
        <v>26372.203333333331</v>
      </c>
      <c r="I71" s="36">
        <f t="shared" si="38"/>
        <v>78102.833333333328</v>
      </c>
      <c r="J71" s="36">
        <f t="shared" si="38"/>
        <v>78102.833333333328</v>
      </c>
      <c r="K71" s="36">
        <f t="shared" si="38"/>
        <v>78102.833333333328</v>
      </c>
      <c r="L71" s="36">
        <f t="shared" si="38"/>
        <v>78102.833333333328</v>
      </c>
      <c r="M71" s="36">
        <f t="shared" si="38"/>
        <v>78102.833333333328</v>
      </c>
      <c r="N71" s="36">
        <f t="shared" si="38"/>
        <v>78102.833333333328</v>
      </c>
      <c r="O71" s="52">
        <f t="shared" si="30"/>
        <v>609330.32999999996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190055.16666666666</v>
      </c>
      <c r="J72" s="19">
        <f t="shared" si="39"/>
        <v>190055.16666666666</v>
      </c>
      <c r="K72" s="19">
        <f t="shared" si="39"/>
        <v>190055.16666666666</v>
      </c>
      <c r="L72" s="19">
        <f t="shared" si="39"/>
        <v>190055.16666666666</v>
      </c>
      <c r="M72" s="19">
        <f t="shared" si="39"/>
        <v>190055.16666666666</v>
      </c>
      <c r="N72" s="19">
        <f t="shared" si="39"/>
        <v>190055.16666666666</v>
      </c>
      <c r="O72" s="53">
        <f t="shared" ref="O72" si="40">SUM(O64:O71)</f>
        <v>1354581.5699999998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:N74" si="41">C27-C50</f>
        <v>44024.626666666591</v>
      </c>
      <c r="D74" s="38">
        <f t="shared" si="41"/>
        <v>217280.28666666662</v>
      </c>
      <c r="E74" s="38">
        <f t="shared" si="41"/>
        <v>141980.07666666666</v>
      </c>
      <c r="F74" s="38">
        <f t="shared" si="41"/>
        <v>-126427.67333333346</v>
      </c>
      <c r="G74" s="38">
        <f t="shared" si="41"/>
        <v>254064.78666666659</v>
      </c>
      <c r="H74" s="38">
        <f t="shared" si="41"/>
        <v>-113127.75333333341</v>
      </c>
      <c r="I74" s="38">
        <f t="shared" si="41"/>
        <v>485385.66666666663</v>
      </c>
      <c r="J74" s="38">
        <f t="shared" si="41"/>
        <v>485385.66666666663</v>
      </c>
      <c r="K74" s="38">
        <f t="shared" si="41"/>
        <v>485385.66666666663</v>
      </c>
      <c r="L74" s="38">
        <f t="shared" si="41"/>
        <v>485385.66666666663</v>
      </c>
      <c r="M74" s="38">
        <f t="shared" si="41"/>
        <v>485385.66666666663</v>
      </c>
      <c r="N74" s="38">
        <f t="shared" si="41"/>
        <v>485385.66666666663</v>
      </c>
      <c r="O74" s="57">
        <f>O72+O61</f>
        <v>3330108.3499999996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</row>
    <row r="81" spans="2:15">
      <c r="B81" s="93" t="s">
        <v>128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129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130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109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137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147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78:O78"/>
    <mergeCell ref="B81:O81"/>
    <mergeCell ref="B82:O82"/>
    <mergeCell ref="B83:O83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'ID-Sch191 Rider Balance'!J17</f>
        <v>-1078063.1049030584</v>
      </c>
    </row>
    <row r="3" spans="1:2">
      <c r="A3" s="80"/>
    </row>
    <row r="4" spans="1:2">
      <c r="A4" s="80" t="s">
        <v>70</v>
      </c>
      <c r="B4" s="1">
        <v>1615000</v>
      </c>
    </row>
    <row r="5" spans="1:2">
      <c r="A5" s="80" t="s">
        <v>71</v>
      </c>
      <c r="B5" s="85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72</v>
      </c>
      <c r="B8" s="3">
        <f>B2+B6</f>
        <v>-2000520.7715697251</v>
      </c>
    </row>
    <row r="10" spans="1:2">
      <c r="A10" s="80" t="s">
        <v>73</v>
      </c>
      <c r="B10" s="1">
        <v>4076000</v>
      </c>
    </row>
    <row r="11" spans="1:2">
      <c r="A11" t="s">
        <v>74</v>
      </c>
      <c r="B11" s="86"/>
    </row>
    <row r="12" spans="1:2">
      <c r="B12" s="3">
        <f>B11-B10</f>
        <v>-4076000</v>
      </c>
    </row>
    <row r="14" spans="1:2">
      <c r="A14" t="s">
        <v>75</v>
      </c>
      <c r="B14" s="3">
        <f>B8+B12</f>
        <v>-6076520.7715697251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/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-1078063.1049030584</v>
      </c>
      <c r="K5" s="1">
        <v>-1078063.1049030584</v>
      </c>
      <c r="L5" s="1">
        <v>-1078063.1049030584</v>
      </c>
      <c r="M5" s="1">
        <v>-1078063.1049030584</v>
      </c>
      <c r="N5" s="1">
        <v>-1078063.1049030584</v>
      </c>
      <c r="O5" s="40"/>
      <c r="P5" s="44">
        <v>814739.21</v>
      </c>
      <c r="Q5" s="47">
        <v>-642636.67891676258</v>
      </c>
      <c r="R5" s="47">
        <v>-1078063.1049030586</v>
      </c>
      <c r="S5" s="47">
        <v>-1078063.1049030586</v>
      </c>
      <c r="U5" s="47">
        <v>-1466740.3398893056</v>
      </c>
      <c r="V5" s="47">
        <v>-1466740.3398893056</v>
      </c>
      <c r="W5" s="47">
        <v>-1466740.3398893056</v>
      </c>
      <c r="X5" s="47">
        <v>-1466740.3398893056</v>
      </c>
      <c r="Y5" s="47">
        <v>-1466740.3398893056</v>
      </c>
      <c r="Z5" s="47">
        <v>-1466740.3398893056</v>
      </c>
      <c r="AA5" s="47">
        <v>-1466740.3398893056</v>
      </c>
      <c r="AB5" s="47">
        <v>-1466740.3398893056</v>
      </c>
      <c r="AC5" s="47">
        <v>-1466740.3398893056</v>
      </c>
      <c r="AD5" s="47">
        <v>-1466740.3398893056</v>
      </c>
      <c r="AE5" s="47">
        <v>-1466740.3398893056</v>
      </c>
      <c r="AF5" s="47">
        <v>-1466740.3398893056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2894937.8349030581</v>
      </c>
      <c r="P8" s="47">
        <v>1924133.4789167624</v>
      </c>
      <c r="Q8" s="47">
        <v>970804.35598629585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-65021.871841190557</v>
      </c>
      <c r="J9" s="22">
        <v>-70805.179941296214</v>
      </c>
      <c r="K9" s="22">
        <v>-79327.990981855401</v>
      </c>
      <c r="L9" s="22">
        <v>-182143.95911176447</v>
      </c>
      <c r="M9" s="22">
        <v>-305573.87273896503</v>
      </c>
      <c r="N9" s="22">
        <v>-429374.52891394874</v>
      </c>
      <c r="O9" s="48">
        <v>412356.4288707021</v>
      </c>
      <c r="P9" s="48">
        <v>939313.47566389316</v>
      </c>
      <c r="Q9" s="48">
        <v>605290.35673582938</v>
      </c>
      <c r="R9" s="48">
        <v>-215155.04276434219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1002135.52</v>
      </c>
      <c r="P12" s="47">
        <v>466757.58999999997</v>
      </c>
      <c r="Q12" s="47">
        <v>535377.92999999993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1075491.4800000002</v>
      </c>
      <c r="P13" s="49">
        <v>52649.160000000033</v>
      </c>
      <c r="Q13" s="49">
        <v>-15971.179999999935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1892802.3149030581</v>
      </c>
      <c r="P15" s="45">
        <v>1457375.8889167625</v>
      </c>
      <c r="Q15" s="45">
        <v>435426.42598629592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-897807.67160243448</v>
      </c>
      <c r="G17" s="59">
        <v>-1131326.2436415784</v>
      </c>
      <c r="H17" s="59">
        <v>-1078063.1049030584</v>
      </c>
      <c r="I17" s="59">
        <v>-1078063.1049030584</v>
      </c>
      <c r="J17" s="59">
        <v>-1078063.1049030584</v>
      </c>
      <c r="K17" s="59">
        <v>-1078063.1049030584</v>
      </c>
      <c r="L17" s="59">
        <v>-1078063.1049030584</v>
      </c>
      <c r="M17" s="59">
        <v>-1078063.1049030584</v>
      </c>
      <c r="N17" s="59">
        <v>-1078063.1049030584</v>
      </c>
      <c r="O17" s="47"/>
      <c r="P17" s="47">
        <v>-642636.67891676258</v>
      </c>
      <c r="Q17" s="47">
        <v>-1078063.1049030586</v>
      </c>
      <c r="R17" s="47">
        <v>-1078063.1049030586</v>
      </c>
      <c r="S17" s="47">
        <v>-1078063.1049030586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-969949.39341091563</v>
      </c>
      <c r="J19" s="3">
        <v>-975732.70151102112</v>
      </c>
      <c r="K19" s="3">
        <v>-984255.51255158044</v>
      </c>
      <c r="L19" s="3">
        <v>-1087071.4806814897</v>
      </c>
      <c r="M19" s="3">
        <v>-1210501.3943086902</v>
      </c>
      <c r="N19" s="3">
        <v>-1466740.3398893056</v>
      </c>
      <c r="O19" s="40"/>
      <c r="P19" s="47"/>
      <c r="Q19" s="40"/>
      <c r="R19" s="40"/>
      <c r="S19" s="40"/>
      <c r="U19" s="47">
        <v>-1466740.3398893056</v>
      </c>
      <c r="V19" s="47">
        <v>-1466740.3398893056</v>
      </c>
      <c r="W19" s="47">
        <v>-1466740.3398893056</v>
      </c>
      <c r="X19" s="47">
        <v>-1466740.3398893056</v>
      </c>
      <c r="Y19" s="47">
        <v>-1466740.3398893056</v>
      </c>
      <c r="Z19" s="47">
        <v>-1466740.3398893056</v>
      </c>
      <c r="AA19" s="47">
        <v>-1466740.3398893056</v>
      </c>
      <c r="AB19" s="47">
        <v>-1466740.3398893056</v>
      </c>
      <c r="AC19" s="47">
        <v>-1466740.3398893056</v>
      </c>
      <c r="AD19" s="47">
        <v>-1466740.3398893056</v>
      </c>
      <c r="AE19" s="47">
        <v>-1466740.3398893056</v>
      </c>
      <c r="AF19" s="47">
        <v>-1466740.3398893056</v>
      </c>
    </row>
    <row r="21" spans="2:32">
      <c r="B21" s="51" t="s">
        <v>26</v>
      </c>
    </row>
    <row r="22" spans="2:32">
      <c r="B22" s="93" t="s">
        <v>99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2:32">
      <c r="B23" s="93" t="s">
        <v>104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2:32">
      <c r="B24" s="93" t="s">
        <v>107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114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2:32">
      <c r="B26" s="93" t="s">
        <v>139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2:32">
      <c r="B27" s="93" t="s">
        <v>152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2:32" ht="30" customHeight="1">
      <c r="B28" s="93" t="s">
        <v>53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spans="2:32">
      <c r="B29" s="93" t="s">
        <v>53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2:32">
      <c r="B30" s="93" t="s">
        <v>53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2:32">
      <c r="B31" s="93" t="s">
        <v>53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</sheetData>
  <mergeCells count="10">
    <mergeCell ref="B31:N31"/>
    <mergeCell ref="B30:N30"/>
    <mergeCell ref="B29:N29"/>
    <mergeCell ref="B28:N28"/>
    <mergeCell ref="B27:N27"/>
    <mergeCell ref="B23:N23"/>
    <mergeCell ref="B25:N25"/>
    <mergeCell ref="B26:N26"/>
    <mergeCell ref="B22:O22"/>
    <mergeCell ref="B24:O24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86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8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2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2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2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3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/>
      <c r="J30" s="18"/>
      <c r="K30" s="18"/>
      <c r="L30" s="18"/>
      <c r="M30" s="18"/>
      <c r="N30" s="18"/>
      <c r="O30" s="52">
        <f t="shared" ref="O30:O32" si="11">SUM(C30:N30)</f>
        <v>135373.32</v>
      </c>
      <c r="P30" s="16">
        <f t="shared" ref="P30:P36" si="12">SUM(D30:O30)</f>
        <v>261649.64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/>
      <c r="J31" s="18"/>
      <c r="K31" s="18"/>
      <c r="L31" s="18"/>
      <c r="M31" s="18"/>
      <c r="N31" s="18"/>
      <c r="O31" s="52">
        <f t="shared" si="11"/>
        <v>458327.81000000006</v>
      </c>
      <c r="P31" s="16">
        <f t="shared" si="12"/>
        <v>777135.77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/>
      <c r="J32" s="18"/>
      <c r="K32" s="18"/>
      <c r="L32" s="18"/>
      <c r="M32" s="18"/>
      <c r="N32" s="18"/>
      <c r="O32" s="52">
        <f t="shared" si="11"/>
        <v>132490.84</v>
      </c>
      <c r="P32" s="16">
        <f t="shared" si="12"/>
        <v>264981.68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726191.97000000009</v>
      </c>
      <c r="P37" s="19">
        <f>SUM(P30:P36)</f>
        <v>1303767.0900000001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/>
      <c r="J40" s="18"/>
      <c r="K40" s="18"/>
      <c r="L40" s="18"/>
      <c r="M40" s="18"/>
      <c r="N40" s="18"/>
      <c r="O40" s="52">
        <f t="shared" ref="O40:O47" si="14">SUM(C40:N40)</f>
        <v>28122.92</v>
      </c>
      <c r="P40" s="16">
        <f t="shared" ref="P40:P47" si="15">SUM(D40:O40)</f>
        <v>52310.479999999996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/>
      <c r="J41" s="18"/>
      <c r="K41" s="18"/>
      <c r="L41" s="18"/>
      <c r="M41" s="18"/>
      <c r="N41" s="18"/>
      <c r="O41" s="52">
        <f t="shared" si="14"/>
        <v>21466.190000000002</v>
      </c>
      <c r="P41" s="16">
        <f t="shared" si="15"/>
        <v>42666.25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/>
      <c r="J42" s="18"/>
      <c r="K42" s="18"/>
      <c r="L42" s="18"/>
      <c r="M42" s="18"/>
      <c r="N42" s="18"/>
      <c r="O42" s="52">
        <f t="shared" si="14"/>
        <v>7660.93</v>
      </c>
      <c r="P42" s="16">
        <f t="shared" si="15"/>
        <v>14716.25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/>
      <c r="J46" s="18"/>
      <c r="K46" s="18"/>
      <c r="L46" s="18"/>
      <c r="M46" s="18"/>
      <c r="N46" s="18"/>
      <c r="O46" s="52">
        <f t="shared" si="14"/>
        <v>53709.86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/>
      <c r="J47" s="18"/>
      <c r="K47" s="18"/>
      <c r="L47" s="18"/>
      <c r="M47" s="18"/>
      <c r="N47" s="18"/>
      <c r="O47" s="52">
        <f t="shared" si="14"/>
        <v>164983.65</v>
      </c>
      <c r="P47" s="16">
        <f t="shared" si="15"/>
        <v>307453.81999999995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275943.55</v>
      </c>
      <c r="P48" s="19">
        <f>SUM(P40:P47)</f>
        <v>417146.79999999993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1002135.52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60</v>
      </c>
      <c r="O53" s="54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67301.25</v>
      </c>
      <c r="J54" s="20">
        <f t="shared" si="18"/>
        <v>67301.25</v>
      </c>
      <c r="K54" s="20">
        <f t="shared" si="18"/>
        <v>67301.25</v>
      </c>
      <c r="L54" s="20">
        <f t="shared" si="18"/>
        <v>67301.25</v>
      </c>
      <c r="M54" s="20">
        <f t="shared" si="18"/>
        <v>67301.25</v>
      </c>
      <c r="N54" s="20">
        <f t="shared" si="18"/>
        <v>67301.25</v>
      </c>
      <c r="O54" s="52">
        <f t="shared" ref="O54:O60" si="19">SUM(C54:N54)</f>
        <v>672241.67999999993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63276.5</v>
      </c>
      <c r="J55" s="20">
        <f t="shared" si="20"/>
        <v>63276.5</v>
      </c>
      <c r="K55" s="20">
        <f t="shared" si="20"/>
        <v>63276.5</v>
      </c>
      <c r="L55" s="20">
        <f t="shared" si="20"/>
        <v>63276.5</v>
      </c>
      <c r="M55" s="20">
        <f t="shared" si="20"/>
        <v>63276.5</v>
      </c>
      <c r="N55" s="20">
        <f t="shared" si="20"/>
        <v>63276.5</v>
      </c>
      <c r="O55" s="52">
        <f t="shared" si="19"/>
        <v>300990.19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21117.583333333332</v>
      </c>
      <c r="J56" s="20">
        <f t="shared" si="21"/>
        <v>21117.583333333332</v>
      </c>
      <c r="K56" s="20">
        <f t="shared" si="21"/>
        <v>21117.583333333332</v>
      </c>
      <c r="L56" s="20">
        <f t="shared" si="21"/>
        <v>21117.583333333332</v>
      </c>
      <c r="M56" s="20">
        <f t="shared" si="21"/>
        <v>21117.583333333332</v>
      </c>
      <c r="N56" s="20">
        <f t="shared" si="21"/>
        <v>21117.583333333332</v>
      </c>
      <c r="O56" s="52">
        <f t="shared" si="19"/>
        <v>120920.15999999997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2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2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2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2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151695.33333333334</v>
      </c>
      <c r="J61" s="19">
        <f t="shared" si="26"/>
        <v>151695.33333333334</v>
      </c>
      <c r="K61" s="19">
        <f t="shared" si="26"/>
        <v>151695.33333333334</v>
      </c>
      <c r="L61" s="19">
        <f t="shared" si="26"/>
        <v>151695.33333333334</v>
      </c>
      <c r="M61" s="19">
        <f t="shared" si="26"/>
        <v>151695.33333333334</v>
      </c>
      <c r="N61" s="19">
        <f t="shared" si="26"/>
        <v>151695.33333333334</v>
      </c>
      <c r="O61" s="53">
        <f t="shared" ref="O61" si="27">SUM(O54:O60)</f>
        <v>1094152.0299999998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4369.75</v>
      </c>
      <c r="J64" s="20">
        <f t="shared" si="28"/>
        <v>4369.75</v>
      </c>
      <c r="K64" s="20">
        <f t="shared" si="28"/>
        <v>4369.75</v>
      </c>
      <c r="L64" s="20">
        <f t="shared" si="28"/>
        <v>4369.75</v>
      </c>
      <c r="M64" s="20">
        <f t="shared" si="28"/>
        <v>4369.75</v>
      </c>
      <c r="N64" s="20">
        <f t="shared" si="28"/>
        <v>4369.75</v>
      </c>
      <c r="O64" s="52">
        <f t="shared" ref="O64:O71" si="29">SUM(C64:N64)</f>
        <v>24314.080000000002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214.66666666666666</v>
      </c>
      <c r="J65" s="20">
        <f t="shared" si="30"/>
        <v>214.66666666666666</v>
      </c>
      <c r="K65" s="20">
        <f t="shared" si="30"/>
        <v>214.66666666666666</v>
      </c>
      <c r="L65" s="20">
        <f t="shared" si="30"/>
        <v>214.66666666666666</v>
      </c>
      <c r="M65" s="20">
        <f t="shared" si="30"/>
        <v>214.66666666666666</v>
      </c>
      <c r="N65" s="20">
        <f t="shared" si="30"/>
        <v>214.66666666666666</v>
      </c>
      <c r="O65" s="52">
        <f t="shared" si="29"/>
        <v>-18890.189999999991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3167.6666666666665</v>
      </c>
      <c r="J66" s="20">
        <f t="shared" si="31"/>
        <v>3167.6666666666665</v>
      </c>
      <c r="K66" s="20">
        <f t="shared" si="31"/>
        <v>3167.6666666666665</v>
      </c>
      <c r="L66" s="20">
        <f t="shared" si="31"/>
        <v>3167.6666666666665</v>
      </c>
      <c r="M66" s="20">
        <f t="shared" si="31"/>
        <v>3167.6666666666665</v>
      </c>
      <c r="N66" s="20">
        <f t="shared" si="31"/>
        <v>3167.6666666666665</v>
      </c>
      <c r="O66" s="52">
        <f t="shared" si="29"/>
        <v>30351.070000000003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2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2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2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4965.833333333333</v>
      </c>
      <c r="J70" s="20">
        <f t="shared" si="35"/>
        <v>4965.833333333333</v>
      </c>
      <c r="K70" s="20">
        <f t="shared" si="35"/>
        <v>4965.833333333333</v>
      </c>
      <c r="L70" s="20">
        <f t="shared" si="35"/>
        <v>4965.833333333333</v>
      </c>
      <c r="M70" s="20">
        <f t="shared" si="35"/>
        <v>4965.833333333333</v>
      </c>
      <c r="N70" s="20">
        <f t="shared" si="35"/>
        <v>4965.833333333333</v>
      </c>
      <c r="O70" s="52">
        <f t="shared" ref="O70" si="36">SUM(C70:N70)</f>
        <v>5880.1399999999949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17905.666666666668</v>
      </c>
      <c r="J71" s="20">
        <f t="shared" si="37"/>
        <v>17905.666666666668</v>
      </c>
      <c r="K71" s="20">
        <f t="shared" si="37"/>
        <v>17905.666666666668</v>
      </c>
      <c r="L71" s="20">
        <f t="shared" si="37"/>
        <v>17905.666666666668</v>
      </c>
      <c r="M71" s="20">
        <f t="shared" si="37"/>
        <v>17905.666666666668</v>
      </c>
      <c r="N71" s="20">
        <f t="shared" si="37"/>
        <v>17905.666666666668</v>
      </c>
      <c r="O71" s="52">
        <f t="shared" si="29"/>
        <v>49884.35000000002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30623.583333333336</v>
      </c>
      <c r="J72" s="19">
        <f t="shared" si="38"/>
        <v>30623.583333333336</v>
      </c>
      <c r="K72" s="19">
        <f t="shared" si="38"/>
        <v>30623.583333333336</v>
      </c>
      <c r="L72" s="19">
        <f t="shared" si="38"/>
        <v>30623.583333333336</v>
      </c>
      <c r="M72" s="19">
        <f t="shared" si="38"/>
        <v>30623.583333333336</v>
      </c>
      <c r="N72" s="19">
        <f t="shared" si="38"/>
        <v>30623.583333333336</v>
      </c>
      <c r="O72" s="53">
        <f t="shared" ref="O72" si="39">SUM(O64:O71)</f>
        <v>91539.450000000026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:N74" si="40">C27-C50</f>
        <v>-3176.0533333333151</v>
      </c>
      <c r="D74" s="38">
        <f t="shared" si="40"/>
        <v>32293.696666666685</v>
      </c>
      <c r="E74" s="38">
        <f t="shared" si="40"/>
        <v>51081.516666666692</v>
      </c>
      <c r="F74" s="38">
        <f t="shared" si="40"/>
        <v>1930.5566666666709</v>
      </c>
      <c r="G74" s="38">
        <f t="shared" si="40"/>
        <v>74718.516666666677</v>
      </c>
      <c r="H74" s="38">
        <f t="shared" si="40"/>
        <v>-65070.253333333298</v>
      </c>
      <c r="I74" s="38">
        <f t="shared" si="40"/>
        <v>182318.91666666669</v>
      </c>
      <c r="J74" s="38">
        <f t="shared" si="40"/>
        <v>182318.91666666669</v>
      </c>
      <c r="K74" s="38">
        <f t="shared" si="40"/>
        <v>182318.91666666669</v>
      </c>
      <c r="L74" s="38">
        <f t="shared" si="40"/>
        <v>182318.91666666669</v>
      </c>
      <c r="M74" s="38">
        <f t="shared" si="40"/>
        <v>182318.91666666669</v>
      </c>
      <c r="N74" s="38">
        <f t="shared" si="40"/>
        <v>182318.91666666669</v>
      </c>
      <c r="O74" s="55">
        <f>O72+O61</f>
        <v>1185691.4799999997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 ht="29.25" customHeight="1">
      <c r="B81" s="93" t="s">
        <v>97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131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132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133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138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148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'WA-Sch91 Rider Balance'!J17</f>
        <v>-3160978.0498001296</v>
      </c>
    </row>
    <row r="3" spans="1:2">
      <c r="A3" s="80"/>
    </row>
    <row r="4" spans="1:2">
      <c r="A4" s="80" t="s">
        <v>70</v>
      </c>
      <c r="B4" s="1">
        <v>5433000</v>
      </c>
    </row>
    <row r="5" spans="1:2">
      <c r="A5" s="80" t="s">
        <v>71</v>
      </c>
      <c r="B5" s="85">
        <f>SUM('WA-Sch91 Rider Balance'!K13:N13)</f>
        <v>5026226.666666666</v>
      </c>
    </row>
    <row r="6" spans="1:2">
      <c r="A6" s="80"/>
      <c r="B6" s="1">
        <f>B5-B4</f>
        <v>-406773.33333333395</v>
      </c>
    </row>
    <row r="8" spans="1:2">
      <c r="A8" s="80" t="s">
        <v>72</v>
      </c>
      <c r="B8" s="3">
        <f>B2+B6</f>
        <v>-3567751.3831334636</v>
      </c>
    </row>
    <row r="10" spans="1:2">
      <c r="A10" s="80" t="s">
        <v>73</v>
      </c>
      <c r="B10" s="1">
        <v>16735000</v>
      </c>
    </row>
    <row r="11" spans="1:2">
      <c r="A11" t="s">
        <v>74</v>
      </c>
      <c r="B11" s="86"/>
    </row>
    <row r="12" spans="1:2">
      <c r="B12" s="3">
        <f>B11-B10</f>
        <v>-16735000</v>
      </c>
    </row>
    <row r="14" spans="1:2">
      <c r="A14" t="s">
        <v>75</v>
      </c>
      <c r="B14" s="3">
        <f>B8+B12</f>
        <v>-20302751.383133464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-815607.58079015673</v>
      </c>
      <c r="E5" s="43">
        <v>-1754369.121060766</v>
      </c>
      <c r="F5" s="43">
        <v>-2203799.4610607661</v>
      </c>
      <c r="G5" s="43">
        <v>-2518317.8490328575</v>
      </c>
      <c r="H5" s="43">
        <v>-3480254.9387434502</v>
      </c>
      <c r="I5" s="43">
        <v>-3160978.0498001296</v>
      </c>
      <c r="J5" s="43">
        <v>-3160978.0498001296</v>
      </c>
      <c r="K5" s="43">
        <v>-3160978.0498001296</v>
      </c>
      <c r="L5" s="43">
        <v>-3160978.0498001296</v>
      </c>
      <c r="M5" s="43">
        <v>-3160978.0498001296</v>
      </c>
      <c r="N5" s="43">
        <v>-3160978.0498001296</v>
      </c>
      <c r="P5" s="44">
        <v>-823050.81</v>
      </c>
      <c r="Q5" s="47">
        <v>-2203799.4610607657</v>
      </c>
      <c r="R5" s="47">
        <v>-3160978.0498001291</v>
      </c>
      <c r="S5" s="47">
        <v>-3160978.0498001291</v>
      </c>
      <c r="AH5" s="47">
        <v>-3724566.3733915105</v>
      </c>
      <c r="AI5" s="47">
        <v>-3724566.3733915105</v>
      </c>
      <c r="AJ5" s="47">
        <v>-3724566.3733915105</v>
      </c>
      <c r="AK5" s="47">
        <v>-3724566.3733915105</v>
      </c>
      <c r="AL5" s="47">
        <v>-3724566.3733915105</v>
      </c>
      <c r="AM5" s="47">
        <v>-3724566.3733915105</v>
      </c>
      <c r="AN5" s="47">
        <v>-3724566.3733915105</v>
      </c>
      <c r="AO5" s="47">
        <v>-3724566.3733915105</v>
      </c>
      <c r="AP5" s="47">
        <v>-3724566.3733915105</v>
      </c>
      <c r="AQ5" s="47">
        <v>-3724566.3733915105</v>
      </c>
      <c r="AR5" s="47">
        <v>-3724566.3733915105</v>
      </c>
      <c r="AS5" s="47">
        <v>-3724566.3733915105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1388053.9079720911</v>
      </c>
      <c r="G8" s="45">
        <v>1590082.7397105929</v>
      </c>
      <c r="H8" s="45">
        <v>1302436.8410566796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8989862.7398001291</v>
      </c>
      <c r="P8" s="47">
        <v>4709289.2510607662</v>
      </c>
      <c r="Q8" s="47">
        <v>4280573.4887393638</v>
      </c>
      <c r="R8" s="47">
        <v>0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152757.06848699693</v>
      </c>
      <c r="G9" s="48">
        <v>324968.19213710912</v>
      </c>
      <c r="H9" s="48">
        <v>20485.179565323982</v>
      </c>
      <c r="I9" s="48">
        <v>-1398098.541419263</v>
      </c>
      <c r="J9" s="48">
        <v>-1441661.5086758845</v>
      </c>
      <c r="K9" s="48">
        <v>-1342411.8521849632</v>
      </c>
      <c r="L9" s="48">
        <v>-1373772.9692104692</v>
      </c>
      <c r="M9" s="48">
        <v>-1448813.5812285233</v>
      </c>
      <c r="N9" s="48">
        <v>-1627888.0756961908</v>
      </c>
      <c r="O9" s="48">
        <v>-8181967.8484024974</v>
      </c>
      <c r="P9" s="48">
        <v>-47531.760176632553</v>
      </c>
      <c r="Q9" s="48">
        <v>498210.44018943049</v>
      </c>
      <c r="R9" s="48">
        <v>-4182171.9022801109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</v>
      </c>
      <c r="D12" s="45">
        <v>622150.79</v>
      </c>
      <c r="E12" s="45">
        <v>1030153.1100000001</v>
      </c>
      <c r="F12" s="45">
        <v>1073535.52</v>
      </c>
      <c r="G12" s="45">
        <v>628145.65</v>
      </c>
      <c r="H12" s="45">
        <v>1621713.7300000002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6651935.5000000019</v>
      </c>
      <c r="P12" s="47">
        <v>3328540.6000000006</v>
      </c>
      <c r="Q12" s="47">
        <v>3323394.9000000004</v>
      </c>
      <c r="R12" s="47">
        <v>0</v>
      </c>
      <c r="S12" s="47">
        <v>0</v>
      </c>
    </row>
    <row r="13" spans="1:45">
      <c r="B13" s="40" t="s">
        <v>19</v>
      </c>
      <c r="C13" s="49">
        <v>-419680.03333333344</v>
      </c>
      <c r="D13" s="49">
        <v>634405.87666666647</v>
      </c>
      <c r="E13" s="49">
        <v>226403.55666666641</v>
      </c>
      <c r="F13" s="49">
        <v>183021.14666666649</v>
      </c>
      <c r="G13" s="49">
        <v>628411.01666666649</v>
      </c>
      <c r="H13" s="49">
        <v>-365157.0633333337</v>
      </c>
      <c r="I13" s="49">
        <v>1256556.6666666665</v>
      </c>
      <c r="J13" s="49">
        <v>1256556.6666666665</v>
      </c>
      <c r="K13" s="49">
        <v>1256556.6666666665</v>
      </c>
      <c r="L13" s="49">
        <v>1256556.6666666665</v>
      </c>
      <c r="M13" s="49">
        <v>1256556.6666666665</v>
      </c>
      <c r="N13" s="49">
        <v>1256556.6666666665</v>
      </c>
      <c r="O13" s="48">
        <v>8426744.4999999963</v>
      </c>
      <c r="P13" s="49">
        <v>441129.39999999898</v>
      </c>
      <c r="Q13" s="49">
        <v>446275.09999999916</v>
      </c>
      <c r="R13" s="49">
        <v>3769669.9999999995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-7443.2292098433245</v>
      </c>
      <c r="D15" s="45">
        <v>938761.54027060932</v>
      </c>
      <c r="E15" s="45">
        <v>449430.33999999985</v>
      </c>
      <c r="F15" s="45">
        <v>314518.38797209109</v>
      </c>
      <c r="G15" s="45">
        <v>961937.08971059287</v>
      </c>
      <c r="H15" s="45">
        <v>-319276.88894332061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2337927.2398001272</v>
      </c>
      <c r="P15" s="45">
        <v>1380748.6510607656</v>
      </c>
      <c r="Q15" s="45">
        <v>957178.58873936348</v>
      </c>
      <c r="R15" s="45">
        <v>0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-815607.58079015673</v>
      </c>
      <c r="D17" s="60">
        <v>-1754369.121060766</v>
      </c>
      <c r="E17" s="60">
        <v>-2203799.4610607661</v>
      </c>
      <c r="F17" s="60">
        <v>-2518317.8490328575</v>
      </c>
      <c r="G17" s="60">
        <v>-3480254.9387434502</v>
      </c>
      <c r="H17" s="60">
        <v>-3160978.0498001296</v>
      </c>
      <c r="I17" s="60">
        <v>-3160978.0498001296</v>
      </c>
      <c r="J17" s="60">
        <v>-3160978.0498001296</v>
      </c>
      <c r="K17" s="60">
        <v>-3160978.0498001296</v>
      </c>
      <c r="L17" s="60">
        <v>-3160978.0498001296</v>
      </c>
      <c r="M17" s="60">
        <v>-3160978.0498001296</v>
      </c>
      <c r="N17" s="60">
        <v>-3160978.0498001296</v>
      </c>
      <c r="O17" s="47"/>
      <c r="P17" s="47">
        <v>-2203799.4610607657</v>
      </c>
      <c r="Q17" s="47">
        <v>-3160978.0498001291</v>
      </c>
      <c r="R17" s="47">
        <v>-3160978.0498001291</v>
      </c>
      <c r="S17" s="47">
        <v>-3160978.0498001291</v>
      </c>
    </row>
    <row r="18" spans="2:45" ht="15.75" thickTop="1"/>
    <row r="19" spans="2:45">
      <c r="B19" s="40" t="s">
        <v>28</v>
      </c>
      <c r="D19" s="44" t="s">
        <v>53</v>
      </c>
      <c r="E19" s="44" t="s">
        <v>53</v>
      </c>
      <c r="F19" s="44" t="s">
        <v>53</v>
      </c>
      <c r="G19" s="44" t="s">
        <v>53</v>
      </c>
      <c r="H19" s="44" t="s">
        <v>53</v>
      </c>
      <c r="I19" s="44">
        <v>-3302519.9245527261</v>
      </c>
      <c r="J19" s="44">
        <v>-3346082.8918093476</v>
      </c>
      <c r="K19" s="44">
        <v>-3246833.2353184265</v>
      </c>
      <c r="L19" s="44">
        <v>-3278194.3523439323</v>
      </c>
      <c r="M19" s="44">
        <v>-3353234.9643619866</v>
      </c>
      <c r="N19" s="47">
        <v>-3724566.3733915105</v>
      </c>
      <c r="P19" s="47"/>
      <c r="AH19" s="47">
        <v>-3724566.3733915105</v>
      </c>
      <c r="AI19" s="47">
        <v>-3724566.3733915105</v>
      </c>
      <c r="AJ19" s="47">
        <v>-3724566.3733915105</v>
      </c>
      <c r="AK19" s="47">
        <v>-3724566.3733915105</v>
      </c>
      <c r="AL19" s="47">
        <v>-3724566.3733915105</v>
      </c>
      <c r="AM19" s="47">
        <v>-3724566.3733915105</v>
      </c>
      <c r="AN19" s="47">
        <v>-3724566.3733915105</v>
      </c>
      <c r="AO19" s="47">
        <v>-3724566.3733915105</v>
      </c>
      <c r="AP19" s="47">
        <v>-3724566.3733915105</v>
      </c>
      <c r="AQ19" s="47">
        <v>-3724566.3733915105</v>
      </c>
      <c r="AR19" s="47">
        <v>-3724566.3733915105</v>
      </c>
      <c r="AS19" s="47">
        <v>-3724566.3733915105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3" t="s">
        <v>98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45">
      <c r="B24" s="93" t="s">
        <v>101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45">
      <c r="B25" s="93" t="s">
        <v>108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45">
      <c r="B26" s="93" t="s">
        <v>111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45">
      <c r="B27" s="93" t="s">
        <v>140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45">
      <c r="B28" s="93" t="s">
        <v>150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2:45">
      <c r="B29" s="92" t="s">
        <v>53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2:45">
      <c r="B30" s="92" t="s">
        <v>53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2:45">
      <c r="B31" s="92" t="s">
        <v>53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2:45">
      <c r="B32" s="91" t="s">
        <v>53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86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/>
      <c r="J30" s="18"/>
      <c r="K30" s="18"/>
      <c r="L30" s="18"/>
      <c r="M30" s="18"/>
      <c r="N30" s="18"/>
      <c r="O30" s="16">
        <f t="shared" ref="O30:O36" si="12">SUM(C30:N30)</f>
        <v>3563062.6</v>
      </c>
      <c r="P30" s="16">
        <f t="shared" ref="P30:P36" si="13">SUM(D30:O30)</f>
        <v>5914589.9900000002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/>
      <c r="J31" s="18"/>
      <c r="K31" s="18"/>
      <c r="L31" s="18"/>
      <c r="M31" s="18"/>
      <c r="N31" s="18"/>
      <c r="O31" s="16">
        <f t="shared" si="12"/>
        <v>909835.12000000011</v>
      </c>
      <c r="P31" s="16">
        <f t="shared" si="13"/>
        <v>1595589.55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/>
      <c r="J32" s="18"/>
      <c r="K32" s="18"/>
      <c r="L32" s="18"/>
      <c r="M32" s="18"/>
      <c r="N32" s="18"/>
      <c r="O32" s="16">
        <f t="shared" si="12"/>
        <v>373998.95</v>
      </c>
      <c r="P32" s="16">
        <f t="shared" si="13"/>
        <v>747997.9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4846896.6700000009</v>
      </c>
      <c r="P37" s="19">
        <f>SUM(P30:P36)</f>
        <v>8258177.4400000004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/>
      <c r="J40" s="18"/>
      <c r="K40" s="18"/>
      <c r="L40" s="18"/>
      <c r="M40" s="18"/>
      <c r="N40" s="18"/>
      <c r="O40" s="16">
        <f t="shared" ref="O40:O47" si="17">SUM(C40:N40)</f>
        <v>263980.96000000002</v>
      </c>
      <c r="P40" s="16">
        <f t="shared" ref="P40:P47" si="18">SUM(D40:O40)</f>
        <v>420432.54000000004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/>
      <c r="J41" s="18"/>
      <c r="K41" s="18"/>
      <c r="L41" s="18"/>
      <c r="M41" s="18"/>
      <c r="N41" s="18"/>
      <c r="O41" s="16">
        <f t="shared" si="17"/>
        <v>267489.8</v>
      </c>
      <c r="P41" s="16">
        <f t="shared" si="18"/>
        <v>525510.94999999995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/>
      <c r="J42" s="18"/>
      <c r="K42" s="18"/>
      <c r="L42" s="18"/>
      <c r="M42" s="18"/>
      <c r="N42" s="18"/>
      <c r="O42" s="16">
        <f t="shared" si="17"/>
        <v>15268.92</v>
      </c>
      <c r="P42" s="16">
        <f t="shared" si="18"/>
        <v>27666.400000000001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/>
      <c r="J45" s="18"/>
      <c r="K45" s="18"/>
      <c r="L45" s="18"/>
      <c r="M45" s="18"/>
      <c r="N45" s="18"/>
      <c r="O45" s="16">
        <f t="shared" si="17"/>
        <v>315321.40000000002</v>
      </c>
      <c r="P45" s="16">
        <f t="shared" si="18"/>
        <v>628634.24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/>
      <c r="J46" s="18"/>
      <c r="K46" s="18"/>
      <c r="L46" s="18"/>
      <c r="M46" s="18"/>
      <c r="N46" s="18"/>
      <c r="O46" s="16">
        <f t="shared" ref="O46" si="19">SUM(C46:N46)</f>
        <v>282157.49000000005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/>
      <c r="J47" s="18"/>
      <c r="K47" s="18"/>
      <c r="L47" s="18"/>
      <c r="M47" s="18"/>
      <c r="N47" s="18"/>
      <c r="O47" s="16">
        <f t="shared" si="17"/>
        <v>660820.26</v>
      </c>
      <c r="P47" s="16">
        <f t="shared" si="18"/>
        <v>1236308.27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1805038.83</v>
      </c>
      <c r="P48" s="19">
        <f>SUM(P40:P47)</f>
        <v>2838552.4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6651935.5000000009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60</v>
      </c>
    </row>
    <row r="54" spans="1:16">
      <c r="B54" s="40" t="s">
        <v>31</v>
      </c>
      <c r="C54" s="36">
        <f t="shared" ref="C54:N54" si="23">C7-C30</f>
        <v>-731061.96</v>
      </c>
      <c r="D54" s="36">
        <f t="shared" si="23"/>
        <v>219508.15</v>
      </c>
      <c r="E54" s="36">
        <f t="shared" si="23"/>
        <v>38640.839999999967</v>
      </c>
      <c r="F54" s="36">
        <f t="shared" si="23"/>
        <v>108582.43</v>
      </c>
      <c r="G54" s="36">
        <f t="shared" si="23"/>
        <v>260684.29</v>
      </c>
      <c r="H54" s="36">
        <f t="shared" si="23"/>
        <v>-576576.85000000009</v>
      </c>
      <c r="I54" s="36">
        <f t="shared" si="23"/>
        <v>480473.25</v>
      </c>
      <c r="J54" s="36">
        <f t="shared" si="23"/>
        <v>480473.25</v>
      </c>
      <c r="K54" s="36">
        <f t="shared" si="23"/>
        <v>480473.25</v>
      </c>
      <c r="L54" s="36">
        <f t="shared" si="23"/>
        <v>480473.25</v>
      </c>
      <c r="M54" s="36">
        <f t="shared" si="23"/>
        <v>480473.25</v>
      </c>
      <c r="N54" s="36">
        <f t="shared" si="23"/>
        <v>480473.25</v>
      </c>
      <c r="O54" s="16">
        <f t="shared" ref="O54:O60" si="24">SUM(C54:N54)</f>
        <v>2202616.4</v>
      </c>
    </row>
    <row r="55" spans="1:16">
      <c r="B55" s="40" t="s">
        <v>32</v>
      </c>
      <c r="C55" s="36">
        <f t="shared" ref="C55:N55" si="25">C8-C31</f>
        <v>-80870.606666666659</v>
      </c>
      <c r="D55" s="36">
        <f t="shared" si="25"/>
        <v>-39095.736666666664</v>
      </c>
      <c r="E55" s="36">
        <f t="shared" si="25"/>
        <v>12560.843333333338</v>
      </c>
      <c r="F55" s="36">
        <f t="shared" si="25"/>
        <v>20078.593333333352</v>
      </c>
      <c r="G55" s="36">
        <f t="shared" si="25"/>
        <v>16812.023333333345</v>
      </c>
      <c r="H55" s="36">
        <f t="shared" si="25"/>
        <v>19940.263333333336</v>
      </c>
      <c r="I55" s="36">
        <f t="shared" si="25"/>
        <v>143210.08333333334</v>
      </c>
      <c r="J55" s="36">
        <f t="shared" si="25"/>
        <v>143210.08333333334</v>
      </c>
      <c r="K55" s="36">
        <f t="shared" si="25"/>
        <v>143210.08333333334</v>
      </c>
      <c r="L55" s="36">
        <f t="shared" si="25"/>
        <v>143210.08333333334</v>
      </c>
      <c r="M55" s="36">
        <f t="shared" si="25"/>
        <v>143210.08333333334</v>
      </c>
      <c r="N55" s="36">
        <f t="shared" si="25"/>
        <v>143210.08333333334</v>
      </c>
      <c r="O55" s="16">
        <f t="shared" si="24"/>
        <v>808685.88000000024</v>
      </c>
    </row>
    <row r="56" spans="1:16">
      <c r="B56" s="40" t="s">
        <v>76</v>
      </c>
      <c r="C56" s="36">
        <f t="shared" ref="C56:N56" si="26">C9-C32</f>
        <v>84597.416666666672</v>
      </c>
      <c r="D56" s="36">
        <f t="shared" si="26"/>
        <v>84597.416666666672</v>
      </c>
      <c r="E56" s="36">
        <f t="shared" si="26"/>
        <v>-73368.113333333327</v>
      </c>
      <c r="F56" s="36">
        <f t="shared" si="26"/>
        <v>84597.416666666672</v>
      </c>
      <c r="G56" s="36">
        <f t="shared" si="26"/>
        <v>-11237.393333333326</v>
      </c>
      <c r="H56" s="36">
        <f t="shared" si="26"/>
        <v>-35601.193333333329</v>
      </c>
      <c r="I56" s="36">
        <f t="shared" si="26"/>
        <v>84597.416666666672</v>
      </c>
      <c r="J56" s="36">
        <f t="shared" si="26"/>
        <v>84597.416666666672</v>
      </c>
      <c r="K56" s="36">
        <f t="shared" si="26"/>
        <v>84597.416666666672</v>
      </c>
      <c r="L56" s="36">
        <f t="shared" si="26"/>
        <v>84597.416666666672</v>
      </c>
      <c r="M56" s="36">
        <f t="shared" si="26"/>
        <v>84597.416666666672</v>
      </c>
      <c r="N56" s="36">
        <f t="shared" si="26"/>
        <v>84597.416666666672</v>
      </c>
      <c r="O56" s="16">
        <f t="shared" si="24"/>
        <v>641170.05000000005</v>
      </c>
    </row>
    <row r="57" spans="1:16" hidden="1">
      <c r="B57" s="40" t="s">
        <v>33</v>
      </c>
      <c r="C57" s="36">
        <f t="shared" ref="C57:N57" si="27">C10-C33</f>
        <v>0</v>
      </c>
      <c r="D57" s="36">
        <f t="shared" si="27"/>
        <v>0</v>
      </c>
      <c r="E57" s="36">
        <f t="shared" si="27"/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16">
        <f t="shared" si="24"/>
        <v>0</v>
      </c>
    </row>
    <row r="58" spans="1:16" hidden="1">
      <c r="B58" s="40" t="s">
        <v>34</v>
      </c>
      <c r="C58" s="36">
        <f t="shared" ref="C58:N58" si="28">C11-C34</f>
        <v>0</v>
      </c>
      <c r="D58" s="36">
        <f t="shared" si="28"/>
        <v>0</v>
      </c>
      <c r="E58" s="36">
        <f t="shared" si="28"/>
        <v>0</v>
      </c>
      <c r="F58" s="36">
        <f t="shared" si="28"/>
        <v>0</v>
      </c>
      <c r="G58" s="36">
        <f t="shared" si="28"/>
        <v>0</v>
      </c>
      <c r="H58" s="36">
        <f t="shared" si="28"/>
        <v>0</v>
      </c>
      <c r="I58" s="36">
        <f t="shared" si="28"/>
        <v>0</v>
      </c>
      <c r="J58" s="36">
        <f t="shared" si="28"/>
        <v>0</v>
      </c>
      <c r="K58" s="36">
        <f t="shared" si="28"/>
        <v>0</v>
      </c>
      <c r="L58" s="36">
        <f t="shared" si="28"/>
        <v>0</v>
      </c>
      <c r="M58" s="36">
        <f t="shared" si="28"/>
        <v>0</v>
      </c>
      <c r="N58" s="36">
        <f t="shared" si="28"/>
        <v>0</v>
      </c>
      <c r="O58" s="16">
        <f t="shared" si="24"/>
        <v>0</v>
      </c>
    </row>
    <row r="59" spans="1:16" hidden="1">
      <c r="B59" s="40" t="s">
        <v>35</v>
      </c>
      <c r="C59" s="36">
        <f t="shared" ref="C59:N59" si="29">C12-C35</f>
        <v>0</v>
      </c>
      <c r="D59" s="36">
        <f t="shared" si="29"/>
        <v>0</v>
      </c>
      <c r="E59" s="36">
        <f t="shared" si="29"/>
        <v>0</v>
      </c>
      <c r="F59" s="36">
        <f t="shared" si="29"/>
        <v>0</v>
      </c>
      <c r="G59" s="36">
        <f t="shared" si="29"/>
        <v>0</v>
      </c>
      <c r="H59" s="36">
        <f t="shared" si="29"/>
        <v>0</v>
      </c>
      <c r="I59" s="36">
        <f t="shared" si="29"/>
        <v>0</v>
      </c>
      <c r="J59" s="36">
        <f t="shared" si="29"/>
        <v>0</v>
      </c>
      <c r="K59" s="36">
        <f t="shared" si="29"/>
        <v>0</v>
      </c>
      <c r="L59" s="36">
        <f t="shared" si="29"/>
        <v>0</v>
      </c>
      <c r="M59" s="36">
        <f t="shared" si="29"/>
        <v>0</v>
      </c>
      <c r="N59" s="36">
        <f t="shared" si="29"/>
        <v>0</v>
      </c>
      <c r="O59" s="16">
        <f t="shared" si="24"/>
        <v>0</v>
      </c>
    </row>
    <row r="60" spans="1:16" hidden="1">
      <c r="B60" s="40" t="s">
        <v>36</v>
      </c>
      <c r="C60" s="36">
        <f t="shared" ref="C60:N60" si="30">C13-C36</f>
        <v>0</v>
      </c>
      <c r="D60" s="36">
        <f t="shared" si="30"/>
        <v>0</v>
      </c>
      <c r="E60" s="36">
        <f t="shared" si="30"/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6">
        <f t="shared" si="30"/>
        <v>0</v>
      </c>
      <c r="N60" s="36">
        <f t="shared" si="30"/>
        <v>0</v>
      </c>
      <c r="O60" s="16">
        <f t="shared" si="24"/>
        <v>0</v>
      </c>
    </row>
    <row r="61" spans="1:16">
      <c r="A61" t="s">
        <v>121</v>
      </c>
      <c r="B61" s="41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708280.75</v>
      </c>
      <c r="J61" s="19">
        <f t="shared" si="31"/>
        <v>708280.75</v>
      </c>
      <c r="K61" s="19">
        <f t="shared" si="31"/>
        <v>708280.75</v>
      </c>
      <c r="L61" s="19">
        <f t="shared" si="31"/>
        <v>708280.75</v>
      </c>
      <c r="M61" s="19">
        <f t="shared" si="31"/>
        <v>708280.75</v>
      </c>
      <c r="N61" s="19">
        <f t="shared" si="31"/>
        <v>708280.75</v>
      </c>
      <c r="O61" s="19">
        <f t="shared" ref="O61" si="32">SUM(O54:O60)</f>
        <v>3652472.33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:N64" si="33">C17-C40</f>
        <v>-47811.546666666669</v>
      </c>
      <c r="D64" s="36">
        <f t="shared" si="33"/>
        <v>41169.313333333339</v>
      </c>
      <c r="E64" s="36">
        <f t="shared" si="33"/>
        <v>27805.373333333337</v>
      </c>
      <c r="F64" s="36">
        <f t="shared" si="33"/>
        <v>10190.163333333338</v>
      </c>
      <c r="G64" s="36">
        <f t="shared" si="33"/>
        <v>44914.113333333335</v>
      </c>
      <c r="H64" s="36">
        <f t="shared" si="33"/>
        <v>18058.623333333337</v>
      </c>
      <c r="I64" s="36">
        <f t="shared" si="33"/>
        <v>59717.833333333336</v>
      </c>
      <c r="J64" s="36">
        <f t="shared" si="33"/>
        <v>59717.833333333336</v>
      </c>
      <c r="K64" s="36">
        <f t="shared" si="33"/>
        <v>59717.833333333336</v>
      </c>
      <c r="L64" s="36">
        <f t="shared" si="33"/>
        <v>59717.833333333336</v>
      </c>
      <c r="M64" s="36">
        <f t="shared" si="33"/>
        <v>59717.833333333336</v>
      </c>
      <c r="N64" s="36">
        <f t="shared" si="33"/>
        <v>59717.833333333336</v>
      </c>
      <c r="O64" s="16">
        <f t="shared" ref="O64:O71" si="34">SUM(C64:N64)</f>
        <v>452633.04</v>
      </c>
    </row>
    <row r="65" spans="1:15">
      <c r="B65" s="40" t="s">
        <v>32</v>
      </c>
      <c r="C65" s="36">
        <f t="shared" ref="C65:N65" si="35">C18-C41</f>
        <v>11094.266666666668</v>
      </c>
      <c r="D65" s="36">
        <f t="shared" si="35"/>
        <v>11239.926666666668</v>
      </c>
      <c r="E65" s="36">
        <f t="shared" si="35"/>
        <v>-76019.283333333326</v>
      </c>
      <c r="F65" s="36">
        <f t="shared" si="35"/>
        <v>-12842.533333333336</v>
      </c>
      <c r="G65" s="36">
        <f t="shared" si="35"/>
        <v>-33682.91333333333</v>
      </c>
      <c r="H65" s="36">
        <f t="shared" si="35"/>
        <v>-43901.763333333336</v>
      </c>
      <c r="I65" s="36">
        <f t="shared" si="35"/>
        <v>20562.916666666668</v>
      </c>
      <c r="J65" s="36">
        <f t="shared" si="35"/>
        <v>20562.916666666668</v>
      </c>
      <c r="K65" s="36">
        <f t="shared" si="35"/>
        <v>20562.916666666668</v>
      </c>
      <c r="L65" s="36">
        <f t="shared" si="35"/>
        <v>20562.916666666668</v>
      </c>
      <c r="M65" s="36">
        <f t="shared" si="35"/>
        <v>20562.916666666668</v>
      </c>
      <c r="N65" s="36">
        <f t="shared" si="35"/>
        <v>20562.916666666668</v>
      </c>
      <c r="O65" s="16">
        <f t="shared" si="34"/>
        <v>-20734.799999999963</v>
      </c>
    </row>
    <row r="66" spans="1:15" hidden="1">
      <c r="B66" s="40" t="s">
        <v>33</v>
      </c>
      <c r="C66" s="36">
        <f t="shared" ref="C66:N66" si="36">C20-C43</f>
        <v>0</v>
      </c>
      <c r="D66" s="36">
        <f t="shared" si="36"/>
        <v>0</v>
      </c>
      <c r="E66" s="36">
        <f t="shared" si="36"/>
        <v>0</v>
      </c>
      <c r="F66" s="36">
        <f t="shared" si="36"/>
        <v>0</v>
      </c>
      <c r="G66" s="36">
        <f t="shared" si="36"/>
        <v>0</v>
      </c>
      <c r="H66" s="36">
        <f t="shared" si="36"/>
        <v>0</v>
      </c>
      <c r="I66" s="36">
        <f t="shared" si="36"/>
        <v>0</v>
      </c>
      <c r="J66" s="36">
        <f t="shared" si="36"/>
        <v>0</v>
      </c>
      <c r="K66" s="36">
        <f t="shared" si="36"/>
        <v>0</v>
      </c>
      <c r="L66" s="36">
        <f t="shared" si="36"/>
        <v>0</v>
      </c>
      <c r="M66" s="36">
        <f t="shared" si="36"/>
        <v>0</v>
      </c>
      <c r="N66" s="36">
        <f t="shared" si="36"/>
        <v>0</v>
      </c>
      <c r="O66" s="16">
        <f t="shared" si="34"/>
        <v>0</v>
      </c>
    </row>
    <row r="67" spans="1:15" hidden="1">
      <c r="B67" s="40" t="s">
        <v>34</v>
      </c>
      <c r="C67" s="36">
        <f t="shared" ref="C67:N67" si="37">C21-C44</f>
        <v>0</v>
      </c>
      <c r="D67" s="36">
        <f t="shared" si="37"/>
        <v>0</v>
      </c>
      <c r="E67" s="36">
        <f t="shared" si="37"/>
        <v>0</v>
      </c>
      <c r="F67" s="36">
        <f t="shared" si="37"/>
        <v>0</v>
      </c>
      <c r="G67" s="36">
        <f t="shared" si="37"/>
        <v>0</v>
      </c>
      <c r="H67" s="36">
        <f t="shared" si="37"/>
        <v>0</v>
      </c>
      <c r="I67" s="36">
        <f t="shared" si="37"/>
        <v>0</v>
      </c>
      <c r="J67" s="36">
        <f t="shared" si="37"/>
        <v>0</v>
      </c>
      <c r="K67" s="36">
        <f t="shared" si="37"/>
        <v>0</v>
      </c>
      <c r="L67" s="36">
        <f t="shared" si="37"/>
        <v>0</v>
      </c>
      <c r="M67" s="36">
        <f t="shared" si="37"/>
        <v>0</v>
      </c>
      <c r="N67" s="36">
        <f t="shared" si="37"/>
        <v>0</v>
      </c>
      <c r="O67" s="16">
        <f t="shared" si="34"/>
        <v>0</v>
      </c>
    </row>
    <row r="68" spans="1:15">
      <c r="B68" s="40" t="s">
        <v>76</v>
      </c>
      <c r="C68" s="36">
        <f t="shared" ref="C68:N68" si="38">C19-C42</f>
        <v>9818.1433333333334</v>
      </c>
      <c r="D68" s="36">
        <f t="shared" si="38"/>
        <v>11981.143333333333</v>
      </c>
      <c r="E68" s="36">
        <f t="shared" si="38"/>
        <v>8099.3233333333337</v>
      </c>
      <c r="F68" s="36">
        <f t="shared" si="38"/>
        <v>10318.413333333334</v>
      </c>
      <c r="G68" s="36">
        <f t="shared" si="38"/>
        <v>10662.563333333334</v>
      </c>
      <c r="H68" s="36">
        <f t="shared" si="38"/>
        <v>9988.9933333333338</v>
      </c>
      <c r="I68" s="36">
        <f t="shared" si="38"/>
        <v>12689.583333333334</v>
      </c>
      <c r="J68" s="36">
        <f t="shared" si="38"/>
        <v>12689.583333333334</v>
      </c>
      <c r="K68" s="36">
        <f t="shared" si="38"/>
        <v>12689.583333333334</v>
      </c>
      <c r="L68" s="36">
        <f t="shared" si="38"/>
        <v>12689.583333333334</v>
      </c>
      <c r="M68" s="36">
        <f t="shared" si="38"/>
        <v>12689.583333333334</v>
      </c>
      <c r="N68" s="36">
        <f t="shared" si="38"/>
        <v>12689.583333333334</v>
      </c>
      <c r="O68" s="16">
        <f t="shared" ref="O68" si="39">SUM(C68:N68)</f>
        <v>137006.07999999999</v>
      </c>
    </row>
    <row r="69" spans="1:15">
      <c r="B69" s="40" t="s">
        <v>35</v>
      </c>
      <c r="C69" s="36">
        <f t="shared" ref="C69:N69" si="40">C22-C45</f>
        <v>123991.44</v>
      </c>
      <c r="D69" s="36">
        <f t="shared" si="40"/>
        <v>123508.01</v>
      </c>
      <c r="E69" s="36">
        <f t="shared" si="40"/>
        <v>123587.04</v>
      </c>
      <c r="F69" s="36">
        <f t="shared" si="40"/>
        <v>-182407.89</v>
      </c>
      <c r="G69" s="36">
        <f t="shared" si="40"/>
        <v>126000</v>
      </c>
      <c r="H69" s="36">
        <f t="shared" si="40"/>
        <v>126000</v>
      </c>
      <c r="I69" s="36">
        <f t="shared" si="40"/>
        <v>126000</v>
      </c>
      <c r="J69" s="36">
        <f t="shared" si="40"/>
        <v>126000</v>
      </c>
      <c r="K69" s="36">
        <f t="shared" si="40"/>
        <v>126000</v>
      </c>
      <c r="L69" s="36">
        <f t="shared" si="40"/>
        <v>126000</v>
      </c>
      <c r="M69" s="36">
        <f t="shared" si="40"/>
        <v>126000</v>
      </c>
      <c r="N69" s="36">
        <f t="shared" si="40"/>
        <v>126000</v>
      </c>
      <c r="O69" s="16">
        <f t="shared" si="34"/>
        <v>1196678.6000000001</v>
      </c>
    </row>
    <row r="70" spans="1:15">
      <c r="B70" s="40" t="s">
        <v>78</v>
      </c>
      <c r="C70" s="36">
        <f t="shared" ref="C70:N70" si="41">C23-C46</f>
        <v>57542.813333333324</v>
      </c>
      <c r="D70" s="36">
        <f t="shared" si="41"/>
        <v>50359.173333333325</v>
      </c>
      <c r="E70" s="36">
        <f t="shared" si="41"/>
        <v>41436.613333333327</v>
      </c>
      <c r="F70" s="36">
        <f t="shared" si="41"/>
        <v>43813.683333333327</v>
      </c>
      <c r="G70" s="36">
        <f t="shared" si="41"/>
        <v>80203.41333333333</v>
      </c>
      <c r="H70" s="36">
        <f t="shared" si="41"/>
        <v>-9793.1866666666756</v>
      </c>
      <c r="I70" s="36">
        <f t="shared" si="41"/>
        <v>90953.333333333328</v>
      </c>
      <c r="J70" s="36">
        <f t="shared" si="41"/>
        <v>90953.333333333328</v>
      </c>
      <c r="K70" s="36">
        <f t="shared" si="41"/>
        <v>90953.333333333328</v>
      </c>
      <c r="L70" s="36">
        <f t="shared" si="41"/>
        <v>90953.333333333328</v>
      </c>
      <c r="M70" s="36">
        <f t="shared" si="41"/>
        <v>90953.333333333328</v>
      </c>
      <c r="N70" s="36">
        <f t="shared" si="41"/>
        <v>90953.333333333328</v>
      </c>
      <c r="O70" s="16">
        <f t="shared" ref="O70" si="42">SUM(C70:N70)</f>
        <v>809282.51000000013</v>
      </c>
    </row>
    <row r="71" spans="1:15">
      <c r="B71" s="40" t="s">
        <v>36</v>
      </c>
      <c r="C71" s="36">
        <f t="shared" ref="C71:N71" si="43">C24-C47</f>
        <v>153020</v>
      </c>
      <c r="D71" s="36">
        <f t="shared" si="43"/>
        <v>131138.47999999998</v>
      </c>
      <c r="E71" s="36">
        <f t="shared" si="43"/>
        <v>123660.92</v>
      </c>
      <c r="F71" s="36">
        <f t="shared" si="43"/>
        <v>100690.87</v>
      </c>
      <c r="G71" s="36">
        <f t="shared" si="43"/>
        <v>134054.91999999998</v>
      </c>
      <c r="H71" s="36">
        <f t="shared" si="43"/>
        <v>126728.04999999999</v>
      </c>
      <c r="I71" s="36">
        <f t="shared" si="43"/>
        <v>238352.25</v>
      </c>
      <c r="J71" s="36">
        <f t="shared" si="43"/>
        <v>238352.25</v>
      </c>
      <c r="K71" s="36">
        <f t="shared" si="43"/>
        <v>238352.25</v>
      </c>
      <c r="L71" s="36">
        <f t="shared" si="43"/>
        <v>238352.25</v>
      </c>
      <c r="M71" s="36">
        <f t="shared" si="43"/>
        <v>238352.25</v>
      </c>
      <c r="N71" s="36">
        <f t="shared" si="43"/>
        <v>238352.25</v>
      </c>
      <c r="O71" s="16">
        <f t="shared" si="34"/>
        <v>2199406.7400000002</v>
      </c>
    </row>
    <row r="72" spans="1:15">
      <c r="A72" t="s">
        <v>122</v>
      </c>
      <c r="B72" s="41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548275.91666666663</v>
      </c>
      <c r="J72" s="19">
        <f t="shared" si="44"/>
        <v>548275.91666666663</v>
      </c>
      <c r="K72" s="19">
        <f t="shared" si="44"/>
        <v>548275.91666666663</v>
      </c>
      <c r="L72" s="19">
        <f t="shared" si="44"/>
        <v>548275.91666666663</v>
      </c>
      <c r="M72" s="19">
        <f t="shared" si="44"/>
        <v>548275.91666666663</v>
      </c>
      <c r="N72" s="19">
        <f t="shared" si="44"/>
        <v>548275.91666666663</v>
      </c>
      <c r="O72" s="19">
        <f t="shared" ref="O72" si="45">SUM(O64:O71)</f>
        <v>4774272.17</v>
      </c>
    </row>
    <row r="73" spans="1:15">
      <c r="B73" s="41"/>
      <c r="C73" s="36" t="s">
        <v>53</v>
      </c>
      <c r="D73" s="36" t="s">
        <v>53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:N74" si="46">C27-C50</f>
        <v>-419680.03333333344</v>
      </c>
      <c r="D74" s="38">
        <f t="shared" si="46"/>
        <v>634405.87666666647</v>
      </c>
      <c r="E74" s="38">
        <f t="shared" si="46"/>
        <v>226403.55666666641</v>
      </c>
      <c r="F74" s="38">
        <f t="shared" si="46"/>
        <v>183021.14666666649</v>
      </c>
      <c r="G74" s="38">
        <f t="shared" si="46"/>
        <v>628411.01666666649</v>
      </c>
      <c r="H74" s="38">
        <f t="shared" si="46"/>
        <v>-365157.0633333337</v>
      </c>
      <c r="I74" s="38">
        <f t="shared" si="46"/>
        <v>1256556.6666666665</v>
      </c>
      <c r="J74" s="38">
        <f t="shared" si="46"/>
        <v>1256556.6666666665</v>
      </c>
      <c r="K74" s="38">
        <f t="shared" si="46"/>
        <v>1256556.6666666665</v>
      </c>
      <c r="L74" s="38">
        <f t="shared" si="46"/>
        <v>1256556.6666666665</v>
      </c>
      <c r="M74" s="38">
        <f t="shared" si="46"/>
        <v>1256556.6666666665</v>
      </c>
      <c r="N74" s="38">
        <f t="shared" si="46"/>
        <v>1256556.6666666665</v>
      </c>
      <c r="O74" s="38">
        <f>O72+O61</f>
        <v>8426744.5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</row>
    <row r="81" spans="2:15">
      <c r="B81" s="93" t="s">
        <v>93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100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123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124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136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146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'WA-Sch191 Rider Balance'!J17</f>
        <v>-510936.8136271119</v>
      </c>
    </row>
    <row r="3" spans="1:2">
      <c r="A3" s="80"/>
    </row>
    <row r="4" spans="1:2">
      <c r="A4" s="80" t="s">
        <v>70</v>
      </c>
      <c r="B4" s="1">
        <v>2972000</v>
      </c>
    </row>
    <row r="5" spans="1:2">
      <c r="A5" s="80" t="s">
        <v>71</v>
      </c>
      <c r="B5" s="85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72</v>
      </c>
      <c r="B8" s="3">
        <f>B2+B6</f>
        <v>-1737536.1469604452</v>
      </c>
    </row>
    <row r="10" spans="1:2">
      <c r="A10" s="80" t="s">
        <v>73</v>
      </c>
      <c r="B10" s="1">
        <v>7703000</v>
      </c>
    </row>
    <row r="11" spans="1:2">
      <c r="A11" t="s">
        <v>74</v>
      </c>
      <c r="B11" s="86"/>
    </row>
    <row r="12" spans="1:2">
      <c r="B12" s="3">
        <f>B11-B10</f>
        <v>-7703000</v>
      </c>
    </row>
    <row r="14" spans="1:2">
      <c r="A14" t="s">
        <v>75</v>
      </c>
      <c r="B14" s="3">
        <f>B8+B12</f>
        <v>-9440536.1469604447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48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-510936.8136271119</v>
      </c>
      <c r="K5" s="1">
        <v>-510936.8136271119</v>
      </c>
      <c r="L5" s="1">
        <v>-510936.8136271119</v>
      </c>
      <c r="M5" s="1">
        <v>-510936.8136271119</v>
      </c>
      <c r="N5" s="1">
        <v>-510936.8136271119</v>
      </c>
      <c r="O5" s="40"/>
      <c r="P5" s="44">
        <v>2970263.64</v>
      </c>
      <c r="Q5" s="47">
        <v>657836.98644040385</v>
      </c>
      <c r="R5" s="47">
        <v>-510936.81362711196</v>
      </c>
      <c r="S5" s="47">
        <v>-510936.81362711196</v>
      </c>
      <c r="U5" s="47">
        <v>-1906262.9537763151</v>
      </c>
      <c r="V5" s="47">
        <v>-1906262.9537763151</v>
      </c>
      <c r="W5" s="47">
        <v>-1906262.9537763151</v>
      </c>
      <c r="X5" s="47">
        <v>-1906262.9537763151</v>
      </c>
      <c r="Y5" s="47">
        <v>-1906262.9537763151</v>
      </c>
      <c r="Z5" s="47">
        <v>-1906262.9537763151</v>
      </c>
      <c r="AA5" s="47">
        <v>-1906262.9537763151</v>
      </c>
      <c r="AB5" s="47">
        <v>-1906262.9537763151</v>
      </c>
      <c r="AC5" s="47">
        <v>-1906262.9537763151</v>
      </c>
      <c r="AD5" s="47">
        <v>-1906262.9537763151</v>
      </c>
      <c r="AE5" s="47">
        <v>-1906262.9537763151</v>
      </c>
      <c r="AF5" s="47">
        <v>-1906262.9537763151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6055614.5936271111</v>
      </c>
      <c r="P8" s="47">
        <v>3825781.5735595962</v>
      </c>
      <c r="Q8" s="47">
        <v>2229833.0200675158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-190498.24619396304</v>
      </c>
      <c r="J9" s="22">
        <v>-186760.97676268272</v>
      </c>
      <c r="K9" s="22">
        <v>-245863.36194051101</v>
      </c>
      <c r="L9" s="22">
        <v>-561932.22204592673</v>
      </c>
      <c r="M9" s="22">
        <v>-943018.87904586527</v>
      </c>
      <c r="N9" s="22">
        <v>-1325007.5944366716</v>
      </c>
      <c r="O9" s="48">
        <v>-1807845.6507197721</v>
      </c>
      <c r="P9" s="48">
        <v>583360.0923188813</v>
      </c>
      <c r="Q9" s="48">
        <v>1061875.5373869666</v>
      </c>
      <c r="R9" s="48">
        <v>-623122.5848971568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2574414.14</v>
      </c>
      <c r="P12" s="47">
        <v>1513354.9200000002</v>
      </c>
      <c r="Q12" s="47">
        <v>1061059.22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2661787.86</v>
      </c>
      <c r="P13" s="49">
        <v>-204304.42000000016</v>
      </c>
      <c r="Q13" s="49">
        <v>247991.28000000003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3481200.4536271109</v>
      </c>
      <c r="P15" s="45">
        <v>2312426.6535595963</v>
      </c>
      <c r="Q15" s="45">
        <v>1168773.8000675158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50790.82586601947</v>
      </c>
      <c r="G17" s="59">
        <v>-582696.73902742157</v>
      </c>
      <c r="H17" s="59">
        <v>-510936.8136271119</v>
      </c>
      <c r="I17" s="59">
        <v>-510936.8136271119</v>
      </c>
      <c r="J17" s="59">
        <v>-510936.8136271119</v>
      </c>
      <c r="K17" s="59">
        <v>-510936.8136271119</v>
      </c>
      <c r="L17" s="59">
        <v>-510936.8136271119</v>
      </c>
      <c r="M17" s="59">
        <v>-510936.8136271119</v>
      </c>
      <c r="N17" s="59">
        <v>-510936.8136271119</v>
      </c>
      <c r="O17" s="47"/>
      <c r="P17" s="47">
        <v>657836.98644040385</v>
      </c>
      <c r="Q17" s="47">
        <v>-510936.81362711196</v>
      </c>
      <c r="R17" s="47">
        <v>-510936.81362711196</v>
      </c>
      <c r="S17" s="47">
        <v>-510936.81362711196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-265084.89315440826</v>
      </c>
      <c r="J19" s="3">
        <v>-261347.62372312794</v>
      </c>
      <c r="K19" s="3">
        <v>-320450.00890095619</v>
      </c>
      <c r="L19" s="3">
        <v>-636518.86900637182</v>
      </c>
      <c r="M19" s="3">
        <v>-1017605.5260063105</v>
      </c>
      <c r="N19" s="3">
        <v>-1906262.9537763151</v>
      </c>
      <c r="O19" s="40"/>
      <c r="P19" s="47"/>
      <c r="Q19" s="40"/>
      <c r="R19" s="40"/>
      <c r="S19" s="40"/>
      <c r="U19" s="47">
        <v>-1906262.9537763151</v>
      </c>
      <c r="V19" s="47">
        <v>-1906262.9537763151</v>
      </c>
      <c r="W19" s="47">
        <v>-1906262.9537763151</v>
      </c>
      <c r="X19" s="47">
        <v>-1906262.9537763151</v>
      </c>
      <c r="Y19" s="47">
        <v>-1906262.9537763151</v>
      </c>
      <c r="Z19" s="47">
        <v>-1906262.9537763151</v>
      </c>
      <c r="AA19" s="47">
        <v>-1906262.9537763151</v>
      </c>
      <c r="AB19" s="47">
        <v>-1906262.9537763151</v>
      </c>
      <c r="AC19" s="47">
        <v>-1906262.9537763151</v>
      </c>
      <c r="AD19" s="47">
        <v>-1906262.9537763151</v>
      </c>
      <c r="AE19" s="47">
        <v>-1906262.9537763151</v>
      </c>
      <c r="AF19" s="47">
        <v>-1906262.9537763151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3" t="s">
        <v>94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32">
      <c r="B24" s="93" t="s">
        <v>102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106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32">
      <c r="B26" s="93" t="s">
        <v>112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32">
      <c r="B27" s="93" t="s">
        <v>141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32">
      <c r="B28" s="93" t="s">
        <v>149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2:32">
      <c r="B29" s="93" t="s">
        <v>53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2:32">
      <c r="B30" s="93" t="s">
        <v>53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2:32">
      <c r="B31" s="93" t="s">
        <v>53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2:32">
      <c r="B32" s="93" t="s">
        <v>53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86"/>
  <sheetViews>
    <sheetView workbookViewId="0">
      <pane xSplit="2" ySplit="4" topLeftCell="E5" activePane="bottomRight" state="frozen"/>
      <selection activeCell="D35" sqref="D35"/>
      <selection pane="topRight" activeCell="D35" sqref="D35"/>
      <selection pane="bottomLeft" activeCell="D35" sqref="D35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2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2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2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2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3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117</v>
      </c>
      <c r="B27" s="9" t="s">
        <v>143</v>
      </c>
      <c r="C27" s="38">
        <f>C25+C14</f>
        <v>449779.83333333326</v>
      </c>
      <c r="D27" s="38">
        <f t="shared" ref="D27:O27" si="12">D25+D14</f>
        <v>449779.83333333326</v>
      </c>
      <c r="E27" s="38">
        <f t="shared" si="12"/>
        <v>449779.83333333326</v>
      </c>
      <c r="F27" s="38">
        <f t="shared" si="12"/>
        <v>449779.83333333326</v>
      </c>
      <c r="G27" s="38">
        <f t="shared" si="12"/>
        <v>449779.83333333326</v>
      </c>
      <c r="H27" s="38">
        <f t="shared" si="12"/>
        <v>449779.83333333326</v>
      </c>
      <c r="I27" s="38">
        <f t="shared" si="12"/>
        <v>449779.83333333326</v>
      </c>
      <c r="J27" s="38">
        <f t="shared" si="12"/>
        <v>449779.83333333326</v>
      </c>
      <c r="K27" s="38">
        <f t="shared" si="12"/>
        <v>449779.83333333326</v>
      </c>
      <c r="L27" s="38">
        <f t="shared" si="12"/>
        <v>449779.83333333326</v>
      </c>
      <c r="M27" s="38">
        <f t="shared" si="12"/>
        <v>449779.83333333326</v>
      </c>
      <c r="N27" s="38">
        <f t="shared" si="12"/>
        <v>449779.83333333326</v>
      </c>
      <c r="O27" s="38">
        <f t="shared" si="12"/>
        <v>5397358</v>
      </c>
    </row>
    <row r="28" spans="1:29" ht="15.75" thickTop="1">
      <c r="B28" s="9"/>
      <c r="O28" s="54"/>
    </row>
    <row r="29" spans="1:29">
      <c r="B29" s="30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/>
      <c r="J30" s="18"/>
      <c r="K30" s="18"/>
      <c r="L30" s="18"/>
      <c r="M30" s="18"/>
      <c r="N30" s="18"/>
      <c r="O30" s="52">
        <f t="shared" ref="O30:O36" si="13">SUM(C30:N30)</f>
        <v>694584.59000000008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/>
      <c r="J31" s="18"/>
      <c r="K31" s="18"/>
      <c r="L31" s="18"/>
      <c r="M31" s="18"/>
      <c r="N31" s="18"/>
      <c r="O31" s="52">
        <f t="shared" si="13"/>
        <v>1201121.76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/>
      <c r="J32" s="18"/>
      <c r="K32" s="18"/>
      <c r="L32" s="18"/>
      <c r="M32" s="18"/>
      <c r="N32" s="18"/>
      <c r="O32" s="52">
        <f t="shared" si="13"/>
        <v>104870.43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2000576.78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/>
      <c r="J40" s="18"/>
      <c r="K40" s="18"/>
      <c r="L40" s="18"/>
      <c r="M40" s="18"/>
      <c r="N40" s="18"/>
      <c r="O40" s="52">
        <f t="shared" ref="O40:O47" si="15">SUM(C40:N40)</f>
        <v>42783.310000000005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/>
      <c r="J41" s="18"/>
      <c r="K41" s="18"/>
      <c r="L41" s="18"/>
      <c r="M41" s="18"/>
      <c r="N41" s="18"/>
      <c r="O41" s="52">
        <f t="shared" si="15"/>
        <v>75537.67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/>
      <c r="J42" s="18"/>
      <c r="K42" s="18"/>
      <c r="L42" s="18"/>
      <c r="M42" s="18"/>
      <c r="N42" s="18"/>
      <c r="O42" s="52">
        <f t="shared" si="15"/>
        <v>10530.22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/>
      <c r="J46" s="18"/>
      <c r="K46" s="18"/>
      <c r="L46" s="18"/>
      <c r="M46" s="18"/>
      <c r="N46" s="18"/>
      <c r="O46" s="52">
        <f t="shared" ref="O46" si="16">SUM(C46:N46)</f>
        <v>105679.77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/>
      <c r="J47" s="18"/>
      <c r="K47" s="18"/>
      <c r="L47" s="18"/>
      <c r="M47" s="18"/>
      <c r="N47" s="18"/>
      <c r="O47" s="52">
        <f t="shared" si="15"/>
        <v>339306.39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573837.3600000001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30" t="s">
        <v>144</v>
      </c>
      <c r="C50" s="38">
        <f>C48+C37</f>
        <v>626701.16</v>
      </c>
      <c r="D50" s="38">
        <f t="shared" ref="D50:O50" si="18">D48+D37</f>
        <v>424157.41999999993</v>
      </c>
      <c r="E50" s="38">
        <f t="shared" si="18"/>
        <v>462496.34</v>
      </c>
      <c r="F50" s="38">
        <f t="shared" si="18"/>
        <v>277468.66000000003</v>
      </c>
      <c r="G50" s="38">
        <f t="shared" si="18"/>
        <v>299195.49</v>
      </c>
      <c r="H50" s="38">
        <f t="shared" si="18"/>
        <v>484395.07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2574414.14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157036.25</v>
      </c>
      <c r="J54" s="20">
        <f t="shared" si="19"/>
        <v>157036.25</v>
      </c>
      <c r="K54" s="20">
        <f t="shared" si="19"/>
        <v>157036.25</v>
      </c>
      <c r="L54" s="20">
        <f t="shared" si="19"/>
        <v>157036.25</v>
      </c>
      <c r="M54" s="20">
        <f t="shared" si="19"/>
        <v>157036.25</v>
      </c>
      <c r="N54" s="20">
        <f t="shared" si="19"/>
        <v>157036.25</v>
      </c>
      <c r="O54" s="52">
        <f t="shared" ref="O54:O60" si="20">SUM(C54:N54)</f>
        <v>1189850.4100000001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147645.16666666666</v>
      </c>
      <c r="J55" s="20">
        <f t="shared" si="21"/>
        <v>147645.16666666666</v>
      </c>
      <c r="K55" s="20">
        <f t="shared" si="21"/>
        <v>147645.16666666666</v>
      </c>
      <c r="L55" s="20">
        <f t="shared" si="21"/>
        <v>147645.16666666666</v>
      </c>
      <c r="M55" s="20">
        <f t="shared" si="21"/>
        <v>147645.16666666666</v>
      </c>
      <c r="N55" s="20">
        <f t="shared" si="21"/>
        <v>147645.16666666666</v>
      </c>
      <c r="O55" s="52">
        <f t="shared" si="20"/>
        <v>570620.23999999976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60336</v>
      </c>
      <c r="J56" s="20">
        <f t="shared" si="22"/>
        <v>60336</v>
      </c>
      <c r="K56" s="20">
        <f t="shared" si="22"/>
        <v>60336</v>
      </c>
      <c r="L56" s="20">
        <f t="shared" si="22"/>
        <v>60336</v>
      </c>
      <c r="M56" s="20">
        <f t="shared" si="22"/>
        <v>60336</v>
      </c>
      <c r="N56" s="20">
        <f t="shared" si="22"/>
        <v>60336</v>
      </c>
      <c r="O56" s="52">
        <f t="shared" si="20"/>
        <v>619161.57000000007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2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2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2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2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3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365017.41666666663</v>
      </c>
      <c r="J61" s="19">
        <f t="shared" si="27"/>
        <v>365017.41666666663</v>
      </c>
      <c r="K61" s="19">
        <f t="shared" si="27"/>
        <v>365017.41666666663</v>
      </c>
      <c r="L61" s="19">
        <f t="shared" si="27"/>
        <v>365017.41666666663</v>
      </c>
      <c r="M61" s="19">
        <f t="shared" si="27"/>
        <v>365017.41666666663</v>
      </c>
      <c r="N61" s="19">
        <f t="shared" si="27"/>
        <v>365017.41666666663</v>
      </c>
      <c r="O61" s="53">
        <f t="shared" ref="O61" si="28">SUM(O54:O60)</f>
        <v>2379632.2199999997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10196.166666666666</v>
      </c>
      <c r="J64" s="20">
        <f t="shared" si="29"/>
        <v>10196.166666666666</v>
      </c>
      <c r="K64" s="20">
        <f t="shared" si="29"/>
        <v>10196.166666666666</v>
      </c>
      <c r="L64" s="20">
        <f t="shared" si="29"/>
        <v>10196.166666666666</v>
      </c>
      <c r="M64" s="20">
        <f t="shared" si="29"/>
        <v>10196.166666666666</v>
      </c>
      <c r="N64" s="20">
        <f t="shared" si="29"/>
        <v>10196.166666666666</v>
      </c>
      <c r="O64" s="52">
        <f t="shared" ref="O64:O71" si="30">SUM(C64:N64)</f>
        <v>79570.689999999988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1719.75</v>
      </c>
      <c r="J65" s="20">
        <f t="shared" si="31"/>
        <v>1719.75</v>
      </c>
      <c r="K65" s="20">
        <f t="shared" si="31"/>
        <v>1719.75</v>
      </c>
      <c r="L65" s="20">
        <f t="shared" si="31"/>
        <v>1719.75</v>
      </c>
      <c r="M65" s="20">
        <f t="shared" si="31"/>
        <v>1719.75</v>
      </c>
      <c r="N65" s="20">
        <f t="shared" si="31"/>
        <v>1719.75</v>
      </c>
      <c r="O65" s="52">
        <f t="shared" si="30"/>
        <v>-54900.670000000006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9050.4166666666661</v>
      </c>
      <c r="J66" s="20">
        <f t="shared" si="32"/>
        <v>9050.4166666666661</v>
      </c>
      <c r="K66" s="20">
        <f t="shared" si="32"/>
        <v>9050.4166666666661</v>
      </c>
      <c r="L66" s="20">
        <f t="shared" si="32"/>
        <v>9050.4166666666661</v>
      </c>
      <c r="M66" s="20">
        <f t="shared" si="32"/>
        <v>9050.4166666666661</v>
      </c>
      <c r="N66" s="20">
        <f t="shared" si="32"/>
        <v>9050.4166666666661</v>
      </c>
      <c r="O66" s="52">
        <f t="shared" si="30"/>
        <v>98074.780000000013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2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2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2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22738.333333333332</v>
      </c>
      <c r="J70" s="20">
        <f t="shared" si="36"/>
        <v>22738.333333333332</v>
      </c>
      <c r="K70" s="20">
        <f t="shared" si="36"/>
        <v>22738.333333333332</v>
      </c>
      <c r="L70" s="20">
        <f t="shared" si="36"/>
        <v>22738.333333333332</v>
      </c>
      <c r="M70" s="20">
        <f t="shared" si="36"/>
        <v>22738.333333333332</v>
      </c>
      <c r="N70" s="20">
        <f t="shared" si="36"/>
        <v>22738.333333333332</v>
      </c>
      <c r="O70" s="52">
        <f t="shared" ref="O70" si="37">SUM(C70:N70)</f>
        <v>167180.23000000001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41057.75</v>
      </c>
      <c r="J71" s="20">
        <f t="shared" si="38"/>
        <v>41057.75</v>
      </c>
      <c r="K71" s="20">
        <f t="shared" si="38"/>
        <v>41057.75</v>
      </c>
      <c r="L71" s="20">
        <f t="shared" si="38"/>
        <v>41057.75</v>
      </c>
      <c r="M71" s="20">
        <f t="shared" si="38"/>
        <v>41057.75</v>
      </c>
      <c r="N71" s="20">
        <f t="shared" si="38"/>
        <v>41057.75</v>
      </c>
      <c r="O71" s="52">
        <f t="shared" si="30"/>
        <v>153386.60999999999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3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84762.416666666657</v>
      </c>
      <c r="J72" s="19">
        <f t="shared" si="39"/>
        <v>84762.416666666657</v>
      </c>
      <c r="K72" s="19">
        <f t="shared" si="39"/>
        <v>84762.416666666657</v>
      </c>
      <c r="L72" s="19">
        <f t="shared" si="39"/>
        <v>84762.416666666657</v>
      </c>
      <c r="M72" s="19">
        <f t="shared" si="39"/>
        <v>84762.416666666657</v>
      </c>
      <c r="N72" s="19">
        <f t="shared" si="39"/>
        <v>84762.416666666657</v>
      </c>
      <c r="O72" s="53">
        <f t="shared" ref="O72" si="40">SUM(O64:O71)</f>
        <v>443311.64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:N74" si="41">C27-C50</f>
        <v>-176921.32666666678</v>
      </c>
      <c r="D74" s="38">
        <f t="shared" si="41"/>
        <v>25622.41333333333</v>
      </c>
      <c r="E74" s="38">
        <f t="shared" si="41"/>
        <v>-12716.50666666677</v>
      </c>
      <c r="F74" s="38">
        <f t="shared" si="41"/>
        <v>172311.17333333322</v>
      </c>
      <c r="G74" s="38">
        <f t="shared" si="41"/>
        <v>150584.34333333327</v>
      </c>
      <c r="H74" s="38">
        <f t="shared" si="41"/>
        <v>-34615.236666666751</v>
      </c>
      <c r="I74" s="38">
        <f t="shared" si="41"/>
        <v>449779.83333333326</v>
      </c>
      <c r="J74" s="38">
        <f t="shared" si="41"/>
        <v>449779.83333333326</v>
      </c>
      <c r="K74" s="38">
        <f t="shared" si="41"/>
        <v>449779.83333333326</v>
      </c>
      <c r="L74" s="38">
        <f t="shared" si="41"/>
        <v>449779.83333333326</v>
      </c>
      <c r="M74" s="38">
        <f t="shared" si="41"/>
        <v>449779.83333333326</v>
      </c>
      <c r="N74" s="38">
        <f t="shared" si="41"/>
        <v>449779.83333333326</v>
      </c>
      <c r="O74" s="21">
        <f>O72+O61</f>
        <v>2822943.86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3" t="s">
        <v>95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3" t="s">
        <v>127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29">
      <c r="B83" s="93" t="s">
        <v>105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29">
      <c r="B84" s="93" t="s">
        <v>110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29">
      <c r="B85" s="93" t="s">
        <v>135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29">
      <c r="B86" s="93" t="s">
        <v>145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'ID-Sch91 Rider Balance'!J17</f>
        <v>-1056644.8556046295</v>
      </c>
    </row>
    <row r="3" spans="1:2">
      <c r="A3" s="80"/>
    </row>
    <row r="4" spans="1:2">
      <c r="A4" s="80" t="s">
        <v>70</v>
      </c>
      <c r="B4" s="1">
        <v>2607000</v>
      </c>
    </row>
    <row r="5" spans="1:2">
      <c r="A5" s="80" t="s">
        <v>71</v>
      </c>
      <c r="B5" s="85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72</v>
      </c>
      <c r="B8" s="3">
        <f>B2+B6</f>
        <v>-1805385.8556046295</v>
      </c>
    </row>
    <row r="10" spans="1:2">
      <c r="A10" s="80" t="s">
        <v>73</v>
      </c>
      <c r="B10" s="1">
        <v>7706000</v>
      </c>
    </row>
    <row r="11" spans="1:2">
      <c r="A11" t="s">
        <v>74</v>
      </c>
      <c r="B11" s="86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-9511385.85560463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-1056644.8556046295</v>
      </c>
      <c r="K5" s="1">
        <v>-1056644.8556046295</v>
      </c>
      <c r="L5" s="1">
        <v>-1056644.8556046295</v>
      </c>
      <c r="M5" s="1">
        <v>-1056644.8556046295</v>
      </c>
      <c r="N5" s="1">
        <v>-1056644.8556046295</v>
      </c>
      <c r="O5" s="40"/>
      <c r="P5" s="44">
        <v>466307.76</v>
      </c>
      <c r="Q5" s="47">
        <v>-697084.56547564268</v>
      </c>
      <c r="R5" s="47">
        <v>-1056644.8556046295</v>
      </c>
      <c r="S5" s="47">
        <v>-1056644.8556046295</v>
      </c>
      <c r="U5" s="47">
        <v>-1538723.6175827556</v>
      </c>
      <c r="V5" s="47">
        <v>-1538723.6175827556</v>
      </c>
      <c r="W5" s="47">
        <v>-1538723.6175827556</v>
      </c>
      <c r="X5" s="47">
        <v>-1538723.6175827556</v>
      </c>
      <c r="Y5" s="47">
        <v>-1538723.6175827556</v>
      </c>
      <c r="Z5" s="47">
        <v>-1538723.6175827556</v>
      </c>
      <c r="AA5" s="47">
        <v>-1538723.6175827556</v>
      </c>
      <c r="AB5" s="47">
        <v>-1538723.6175827556</v>
      </c>
      <c r="AC5" s="47">
        <v>-1538723.6175827556</v>
      </c>
      <c r="AD5" s="47">
        <v>-1538723.6175827556</v>
      </c>
      <c r="AE5" s="47">
        <v>-1538723.6175827556</v>
      </c>
      <c r="AF5" s="47">
        <v>-1538723.6175827556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4017472.2656046296</v>
      </c>
      <c r="P8" s="47">
        <v>2216264.3354756427</v>
      </c>
      <c r="Q8" s="47">
        <v>1801207.9301289869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-610752.61206215969</v>
      </c>
      <c r="J9" s="22">
        <v>-612737.13680048392</v>
      </c>
      <c r="K9" s="22">
        <v>-571980.18213039427</v>
      </c>
      <c r="L9" s="22">
        <v>-622702.35335211549</v>
      </c>
      <c r="M9" s="22">
        <v>-672378.20568990125</v>
      </c>
      <c r="N9" s="22">
        <v>-738830.05628822499</v>
      </c>
      <c r="O9" s="48">
        <v>-3642007.0010369043</v>
      </c>
      <c r="P9" s="48">
        <v>112749.68271859689</v>
      </c>
      <c r="Q9" s="48">
        <v>74623.862567778444</v>
      </c>
      <c r="R9" s="48">
        <v>-1795469.930993038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2494519.6500000004</v>
      </c>
      <c r="P12" s="47">
        <v>1052872.01</v>
      </c>
      <c r="Q12" s="47">
        <v>1441647.6400000001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3080257.3499999996</v>
      </c>
      <c r="P13" s="49">
        <v>340822.24</v>
      </c>
      <c r="Q13" s="49">
        <v>-47953.39000000013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1522952.6156046293</v>
      </c>
      <c r="P15" s="45">
        <v>1163392.3254756427</v>
      </c>
      <c r="Q15" s="45">
        <v>359560.29012898682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-697084.5654756428</v>
      </c>
      <c r="F17" s="59">
        <v>-723239.84637736739</v>
      </c>
      <c r="G17" s="59">
        <v>-1100740.3907709599</v>
      </c>
      <c r="H17" s="59">
        <v>-1056644.8556046295</v>
      </c>
      <c r="I17" s="59">
        <v>-1056644.8556046295</v>
      </c>
      <c r="J17" s="59">
        <v>-1056644.8556046295</v>
      </c>
      <c r="K17" s="59">
        <v>-1056644.8556046295</v>
      </c>
      <c r="L17" s="59">
        <v>-1056644.8556046295</v>
      </c>
      <c r="M17" s="59">
        <v>-1056644.8556046295</v>
      </c>
      <c r="N17" s="59">
        <v>-1056644.8556046295</v>
      </c>
      <c r="O17" s="47"/>
      <c r="P17" s="47">
        <v>-697084.56547564268</v>
      </c>
      <c r="Q17" s="47">
        <v>-1056644.8556046295</v>
      </c>
      <c r="R17" s="47">
        <v>-1056644.8556046295</v>
      </c>
      <c r="S17" s="47">
        <v>-1056644.8556046295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-1202832.7176667892</v>
      </c>
      <c r="J19" s="3">
        <v>-1204817.2424051133</v>
      </c>
      <c r="K19" s="3">
        <v>-1164060.2877350238</v>
      </c>
      <c r="L19" s="3">
        <v>-1214782.458956745</v>
      </c>
      <c r="M19" s="3">
        <v>-1264458.3112945308</v>
      </c>
      <c r="N19" s="3">
        <v>-1538723.6175827556</v>
      </c>
      <c r="O19" s="40"/>
      <c r="P19" s="47"/>
      <c r="Q19" s="40"/>
      <c r="R19" s="40"/>
      <c r="S19" s="40"/>
      <c r="U19" s="47">
        <v>-1538723.6175827556</v>
      </c>
      <c r="V19" s="47">
        <v>-1538723.6175827556</v>
      </c>
      <c r="W19" s="47">
        <v>-1538723.6175827556</v>
      </c>
      <c r="X19" s="47">
        <v>-1538723.6175827556</v>
      </c>
      <c r="Y19" s="47">
        <v>-1538723.6175827556</v>
      </c>
      <c r="Z19" s="47">
        <v>-1538723.6175827556</v>
      </c>
      <c r="AA19" s="47">
        <v>-1538723.6175827556</v>
      </c>
      <c r="AB19" s="47">
        <v>-1538723.6175827556</v>
      </c>
      <c r="AC19" s="47">
        <v>-1538723.6175827556</v>
      </c>
      <c r="AD19" s="47">
        <v>-1538723.6175827556</v>
      </c>
      <c r="AE19" s="47">
        <v>-1538723.6175827556</v>
      </c>
      <c r="AF19" s="47">
        <v>-1538723.6175827556</v>
      </c>
    </row>
    <row r="21" spans="2:32">
      <c r="B21" s="51" t="s">
        <v>26</v>
      </c>
    </row>
    <row r="22" spans="2:32">
      <c r="B22" s="93" t="s">
        <v>96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2:32">
      <c r="B23" s="93" t="s">
        <v>103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32">
      <c r="B24" s="93" t="s">
        <v>107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113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32">
      <c r="B26" s="93" t="s">
        <v>142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32">
      <c r="B27" s="93" t="s">
        <v>151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32">
      <c r="B28" s="90" t="s">
        <v>53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2:32">
      <c r="B29" s="95" t="s">
        <v>53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2:32">
      <c r="B30" s="95" t="s">
        <v>53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2:32">
      <c r="B31" s="95" t="s">
        <v>53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</sheetData>
  <mergeCells count="9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2008-12-31T08:00:00+00:00</OpenedDate>
    <Date1 xmlns="dc463f71-b30c-4ab2-9473-d307f9d35888">2011-07-12T07:00:00+00:00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090052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063A9072D9D1C4099467E9BDD13868D" ma:contentTypeVersion="131" ma:contentTypeDescription="" ma:contentTypeScope="" ma:versionID="56588f3ce54e6e5cf9da39a9a82d05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13970DD-7261-442A-8E19-2FA24F3DB174}"/>
</file>

<file path=customXml/itemProps2.xml><?xml version="1.0" encoding="utf-8"?>
<ds:datastoreItem xmlns:ds="http://schemas.openxmlformats.org/officeDocument/2006/customXml" ds:itemID="{CE0A8FC3-2BB6-4C2C-BD78-4A3826837082}"/>
</file>

<file path=customXml/itemProps3.xml><?xml version="1.0" encoding="utf-8"?>
<ds:datastoreItem xmlns:ds="http://schemas.openxmlformats.org/officeDocument/2006/customXml" ds:itemID="{FDD99665-2AA8-4E8F-BF50-489001CEED1C}"/>
</file>

<file path=customXml/itemProps4.xml><?xml version="1.0" encoding="utf-8"?>
<ds:datastoreItem xmlns:ds="http://schemas.openxmlformats.org/officeDocument/2006/customXml" ds:itemID="{37ED2C85-E7C2-422B-92A9-AA1D3F5A2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2011-05-23T18:25:03Z</cp:lastPrinted>
  <dcterms:created xsi:type="dcterms:W3CDTF">2010-03-25T21:27:14Z</dcterms:created>
  <dcterms:modified xsi:type="dcterms:W3CDTF">2011-07-12T16:03:19Z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0x0101006E56B4D1795A2E4DB2F0B01679ED314A005063A9072D9D1C4099467E9BDD13868D</vt:lpwstr>
  </property>
  <property fmtid="{D5CDD505-2E9C-101B-9397-08002B2CF9AE}" pid="4" name="_docset_NoMedatataSyncRequired">
    <vt:lpwstr>False</vt:lpwstr>
  </property>
</Properties>
</file>