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GrpRevnu\PUBLIC\Environmental Reports\1 -Reporting After 2017 GRC Requirement\2020 for CY 2019\File to WUTC\"/>
    </mc:Choice>
  </mc:AlternateContent>
  <bookViews>
    <workbookView xWindow="0" yWindow="0" windowWidth="28800" windowHeight="12300" tabRatio="894" activeTab="3"/>
  </bookViews>
  <sheets>
    <sheet name="Deferred Bal =&gt;" sheetId="1" r:id="rId1"/>
    <sheet name="ELEC Actual 2019" sheetId="2" r:id="rId2"/>
    <sheet name="GAS Actual 2019" sheetId="3" r:id="rId3"/>
    <sheet name="Deferred Activity=&gt;" sheetId="4" r:id="rId4"/>
    <sheet name="ELEC Activity Summary" sheetId="5" r:id="rId5"/>
    <sheet name="ELEC Activity 2019" sheetId="6" r:id="rId6"/>
    <sheet name="GAS Activity Summary" sheetId="7" r:id="rId7"/>
    <sheet name="GAS Activity 2019" sheetId="8" r:id="rId8"/>
    <sheet name="Def Transfers &amp; Amort=&gt;" sheetId="9" r:id="rId9"/>
    <sheet name="ELEC Amort " sheetId="10" r:id="rId10"/>
    <sheet name="GAS Amort" sheetId="11" r:id="rId11"/>
  </sheets>
  <externalReferences>
    <externalReference r:id="rId12"/>
    <externalReference r:id="rId13"/>
    <externalReference r:id="rId14"/>
  </externalReferences>
  <definedNames>
    <definedName name="__123Graph_D" localSheetId="5" hidden="1">#REF!</definedName>
    <definedName name="__123Graph_D" localSheetId="4" hidden="1">#REF!</definedName>
    <definedName name="__123Graph_D" localSheetId="9" hidden="1">#REF!</definedName>
    <definedName name="__123Graph_D" localSheetId="7" hidden="1">#REF!</definedName>
    <definedName name="__123Graph_D" localSheetId="6" hidden="1">#REF!</definedName>
    <definedName name="__123Graph_D" localSheetId="2" hidden="1">#REF!</definedName>
    <definedName name="__123Graph_D" localSheetId="10" hidden="1">#REF!</definedName>
    <definedName name="__123Graph_D" hidden="1">#REF!</definedName>
    <definedName name="__123Graph_ECURRENT" localSheetId="5" hidden="1">[1]ConsolidatingPL!#REF!</definedName>
    <definedName name="__123Graph_ECURRENT" localSheetId="4" hidden="1">[1]ConsolidatingPL!#REF!</definedName>
    <definedName name="__123Graph_ECURRENT" localSheetId="9" hidden="1">[1]ConsolidatingPL!#REF!</definedName>
    <definedName name="__123Graph_ECURRENT" localSheetId="7" hidden="1">[1]ConsolidatingPL!#REF!</definedName>
    <definedName name="__123Graph_ECURRENT" localSheetId="6" hidden="1">[1]ConsolidatingPL!#REF!</definedName>
    <definedName name="__123Graph_ECURRENT" localSheetId="2" hidden="1">[1]ConsolidatingPL!#REF!</definedName>
    <definedName name="__123Graph_ECURRENT" localSheetId="10" hidden="1">[1]ConsolidatingPL!#REF!</definedName>
    <definedName name="__123Graph_ECURRENT" hidden="1">[1]ConsolidatingPL!#REF!</definedName>
    <definedName name="_Apr10" localSheetId="5">'[2](DR 118) 182.3'!#REF!</definedName>
    <definedName name="_Apr10" localSheetId="4">'[2](DR 118) 182.3'!#REF!</definedName>
    <definedName name="_Apr10" localSheetId="9">'[2](DR 118) 182.3'!#REF!</definedName>
    <definedName name="_Apr10" localSheetId="7">'[2](DR 118) 182.3'!#REF!</definedName>
    <definedName name="_Apr10" localSheetId="6">'[2](DR 118) 182.3'!#REF!</definedName>
    <definedName name="_Apr10" localSheetId="2">'[2](DR 118) 182.3'!#REF!</definedName>
    <definedName name="_Apr10" localSheetId="10">'[2](DR 118) 182.3'!#REF!</definedName>
    <definedName name="_Apr10">'[2](DR 118) 182.3'!#REF!</definedName>
    <definedName name="_Apr11" localSheetId="5">'[2](DR 118) 182.3'!#REF!</definedName>
    <definedName name="_Apr11" localSheetId="4">'[2](DR 118) 182.3'!#REF!</definedName>
    <definedName name="_Apr11" localSheetId="9">'[2](DR 118) 182.3'!#REF!</definedName>
    <definedName name="_Apr11" localSheetId="7">'[2](DR 118) 182.3'!#REF!</definedName>
    <definedName name="_Apr11" localSheetId="6">'[2](DR 118) 182.3'!#REF!</definedName>
    <definedName name="_Apr11" localSheetId="2">'[2](DR 118) 182.3'!#REF!</definedName>
    <definedName name="_Apr11" localSheetId="10">'[2](DR 118) 182.3'!#REF!</definedName>
    <definedName name="_Apr11">'[2](DR 118) 182.3'!#REF!</definedName>
    <definedName name="_Apr12" localSheetId="5">'[2](DR 118) 182.3'!#REF!</definedName>
    <definedName name="_Apr12" localSheetId="4">'[2](DR 118) 182.3'!#REF!</definedName>
    <definedName name="_Apr12" localSheetId="9">'[2](DR 118) 182.3'!#REF!</definedName>
    <definedName name="_Apr12" localSheetId="7">'[2](DR 118) 182.3'!#REF!</definedName>
    <definedName name="_Apr12" localSheetId="6">'[2](DR 118) 182.3'!#REF!</definedName>
    <definedName name="_Apr12" localSheetId="2">'[2](DR 118) 182.3'!#REF!</definedName>
    <definedName name="_Apr12" localSheetId="10">'[2](DR 118) 182.3'!#REF!</definedName>
    <definedName name="_Apr12">'[2](DR 118) 182.3'!#REF!</definedName>
    <definedName name="_Aug10" localSheetId="5">'[2](DR 118) 182.3'!#REF!</definedName>
    <definedName name="_Aug10" localSheetId="4">'[2](DR 118) 182.3'!#REF!</definedName>
    <definedName name="_Aug10" localSheetId="9">'[2](DR 118) 182.3'!#REF!</definedName>
    <definedName name="_Aug10" localSheetId="7">'[2](DR 118) 182.3'!#REF!</definedName>
    <definedName name="_Aug10" localSheetId="6">'[2](DR 118) 182.3'!#REF!</definedName>
    <definedName name="_Aug10" localSheetId="2">'[2](DR 118) 182.3'!#REF!</definedName>
    <definedName name="_Aug10" localSheetId="10">'[2](DR 118) 182.3'!#REF!</definedName>
    <definedName name="_Aug10">'[2](DR 118) 182.3'!#REF!</definedName>
    <definedName name="_Aug11" localSheetId="5">'[2](DR 118) 182.3'!#REF!</definedName>
    <definedName name="_Aug11" localSheetId="4">'[2](DR 118) 182.3'!#REF!</definedName>
    <definedName name="_Aug11" localSheetId="9">'[2](DR 118) 182.3'!#REF!</definedName>
    <definedName name="_Aug11" localSheetId="7">'[2](DR 118) 182.3'!#REF!</definedName>
    <definedName name="_Aug11" localSheetId="6">'[2](DR 118) 182.3'!#REF!</definedName>
    <definedName name="_Aug11" localSheetId="2">'[2](DR 118) 182.3'!#REF!</definedName>
    <definedName name="_Aug11" localSheetId="10">'[2](DR 118) 182.3'!#REF!</definedName>
    <definedName name="_Aug11">'[2](DR 118) 182.3'!#REF!</definedName>
    <definedName name="_Aug12" localSheetId="5">'[2](DR 118) 182.3'!#REF!</definedName>
    <definedName name="_Aug12" localSheetId="4">'[2](DR 118) 182.3'!#REF!</definedName>
    <definedName name="_Aug12" localSheetId="9">'[2](DR 118) 182.3'!#REF!</definedName>
    <definedName name="_Aug12" localSheetId="7">'[2](DR 118) 182.3'!#REF!</definedName>
    <definedName name="_Aug12" localSheetId="6">'[2](DR 118) 182.3'!#REF!</definedName>
    <definedName name="_Aug12" localSheetId="2">'[2](DR 118) 182.3'!#REF!</definedName>
    <definedName name="_Aug12" localSheetId="10">'[2](DR 118) 182.3'!#REF!</definedName>
    <definedName name="_Aug12">'[2](DR 118) 182.3'!#REF!</definedName>
    <definedName name="_Dec09" localSheetId="5">'[2](DR 118) 182.3'!#REF!</definedName>
    <definedName name="_Dec09" localSheetId="4">'[2](DR 118) 182.3'!#REF!</definedName>
    <definedName name="_Dec09" localSheetId="9">'[2](DR 118) 182.3'!#REF!</definedName>
    <definedName name="_Dec09" localSheetId="7">'[2](DR 118) 182.3'!#REF!</definedName>
    <definedName name="_Dec09" localSheetId="6">'[2](DR 118) 182.3'!#REF!</definedName>
    <definedName name="_Dec09" localSheetId="2">'[2](DR 118) 182.3'!#REF!</definedName>
    <definedName name="_Dec09" localSheetId="10">'[2](DR 118) 182.3'!#REF!</definedName>
    <definedName name="_Dec09">'[2](DR 118) 182.3'!#REF!</definedName>
    <definedName name="_Dec10" localSheetId="5">'[2](DR 118) 182.3'!#REF!</definedName>
    <definedName name="_Dec10" localSheetId="4">'[2](DR 118) 182.3'!#REF!</definedName>
    <definedName name="_Dec10" localSheetId="9">'[2](DR 118) 182.3'!#REF!</definedName>
    <definedName name="_Dec10" localSheetId="7">'[2](DR 118) 182.3'!#REF!</definedName>
    <definedName name="_Dec10" localSheetId="6">'[2](DR 118) 182.3'!#REF!</definedName>
    <definedName name="_Dec10" localSheetId="2">'[2](DR 118) 182.3'!#REF!</definedName>
    <definedName name="_Dec10" localSheetId="10">'[2](DR 118) 182.3'!#REF!</definedName>
    <definedName name="_Dec10">'[2](DR 118) 182.3'!#REF!</definedName>
    <definedName name="_Dec11" localSheetId="5">'[2](DR 118) 182.3'!#REF!</definedName>
    <definedName name="_Dec11" localSheetId="4">'[2](DR 118) 182.3'!#REF!</definedName>
    <definedName name="_Dec11" localSheetId="9">'[2](DR 118) 182.3'!#REF!</definedName>
    <definedName name="_Dec11" localSheetId="7">'[2](DR 118) 182.3'!#REF!</definedName>
    <definedName name="_Dec11" localSheetId="6">'[2](DR 118) 182.3'!#REF!</definedName>
    <definedName name="_Dec11" localSheetId="2">'[2](DR 118) 182.3'!#REF!</definedName>
    <definedName name="_Dec11" localSheetId="10">'[2](DR 118) 182.3'!#REF!</definedName>
    <definedName name="_Dec11">'[2](DR 118) 182.3'!#REF!</definedName>
    <definedName name="_End" localSheetId="5">'[2](DR 118) 182.3'!#REF!</definedName>
    <definedName name="_End" localSheetId="4">'[2](DR 118) 182.3'!#REF!</definedName>
    <definedName name="_End" localSheetId="9">'[2](DR 118) 182.3'!#REF!</definedName>
    <definedName name="_End" localSheetId="7">'[2](DR 118) 182.3'!#REF!</definedName>
    <definedName name="_End" localSheetId="6">'[2](DR 118) 182.3'!#REF!</definedName>
    <definedName name="_End" localSheetId="2">'[2](DR 118) 182.3'!#REF!</definedName>
    <definedName name="_End" localSheetId="10">'[2](DR 118) 182.3'!#REF!</definedName>
    <definedName name="_End">'[2](DR 118) 182.3'!#REF!</definedName>
    <definedName name="_Feb10" localSheetId="5">'[2](DR 118) 182.3'!#REF!</definedName>
    <definedName name="_Feb10" localSheetId="4">'[2](DR 118) 182.3'!#REF!</definedName>
    <definedName name="_Feb10" localSheetId="9">'[2](DR 118) 182.3'!#REF!</definedName>
    <definedName name="_Feb10" localSheetId="7">'[2](DR 118) 182.3'!#REF!</definedName>
    <definedName name="_Feb10" localSheetId="6">'[2](DR 118) 182.3'!#REF!</definedName>
    <definedName name="_Feb10" localSheetId="2">'[2](DR 118) 182.3'!#REF!</definedName>
    <definedName name="_Feb10" localSheetId="10">'[2](DR 118) 182.3'!#REF!</definedName>
    <definedName name="_Feb10">'[2](DR 118) 182.3'!#REF!</definedName>
    <definedName name="_Feb11" localSheetId="5">'[2](DR 118) 182.3'!#REF!</definedName>
    <definedName name="_Feb11" localSheetId="4">'[2](DR 118) 182.3'!#REF!</definedName>
    <definedName name="_Feb11" localSheetId="9">'[2](DR 118) 182.3'!#REF!</definedName>
    <definedName name="_Feb11" localSheetId="7">'[2](DR 118) 182.3'!#REF!</definedName>
    <definedName name="_Feb11" localSheetId="6">'[2](DR 118) 182.3'!#REF!</definedName>
    <definedName name="_Feb11" localSheetId="2">'[2](DR 118) 182.3'!#REF!</definedName>
    <definedName name="_Feb11" localSheetId="10">'[2](DR 118) 182.3'!#REF!</definedName>
    <definedName name="_Feb11">'[2](DR 118) 182.3'!#REF!</definedName>
    <definedName name="_Feb12" localSheetId="5">'[2](DR 118) 182.3'!#REF!</definedName>
    <definedName name="_Feb12" localSheetId="4">'[2](DR 118) 182.3'!#REF!</definedName>
    <definedName name="_Feb12" localSheetId="9">'[2](DR 118) 182.3'!#REF!</definedName>
    <definedName name="_Feb12" localSheetId="7">'[2](DR 118) 182.3'!#REF!</definedName>
    <definedName name="_Feb12" localSheetId="6">'[2](DR 118) 182.3'!#REF!</definedName>
    <definedName name="_Feb12" localSheetId="2">'[2](DR 118) 182.3'!#REF!</definedName>
    <definedName name="_Feb12" localSheetId="10">'[2](DR 118) 182.3'!#REF!</definedName>
    <definedName name="_Feb12">'[2](DR 118) 182.3'!#REF!</definedName>
    <definedName name="_Fill" localSheetId="5" hidden="1">#REF!</definedName>
    <definedName name="_Fill" localSheetId="4" hidden="1">#REF!</definedName>
    <definedName name="_Fill" localSheetId="9" hidden="1">#REF!</definedName>
    <definedName name="_Fill" localSheetId="7" hidden="1">#REF!</definedName>
    <definedName name="_Fill" localSheetId="6" hidden="1">#REF!</definedName>
    <definedName name="_Fill" localSheetId="2" hidden="1">#REF!</definedName>
    <definedName name="_Fill" localSheetId="10" hidden="1">#REF!</definedName>
    <definedName name="_Fill" hidden="1">#REF!</definedName>
    <definedName name="_g">'[2](DR 118) 182.3'!#REF!</definedName>
    <definedName name="_j">'[2](DR 118) 182.3'!#REF!</definedName>
    <definedName name="_Jan10" localSheetId="5">'[2](DR 118) 182.3'!#REF!</definedName>
    <definedName name="_Jan10" localSheetId="4">'[2](DR 118) 182.3'!#REF!</definedName>
    <definedName name="_Jan10" localSheetId="9">'[2](DR 118) 182.3'!#REF!</definedName>
    <definedName name="_Jan10" localSheetId="7">'[2](DR 118) 182.3'!#REF!</definedName>
    <definedName name="_Jan10" localSheetId="6">'[2](DR 118) 182.3'!#REF!</definedName>
    <definedName name="_Jan10" localSheetId="2">'[2](DR 118) 182.3'!#REF!</definedName>
    <definedName name="_Jan10" localSheetId="10">'[2](DR 118) 182.3'!#REF!</definedName>
    <definedName name="_Jan10">'[2](DR 118) 182.3'!#REF!</definedName>
    <definedName name="_Jan11" localSheetId="5">'[2](DR 118) 182.3'!#REF!</definedName>
    <definedName name="_Jan11" localSheetId="4">'[2](DR 118) 182.3'!#REF!</definedName>
    <definedName name="_Jan11" localSheetId="9">'[2](DR 118) 182.3'!#REF!</definedName>
    <definedName name="_Jan11" localSheetId="7">'[2](DR 118) 182.3'!#REF!</definedName>
    <definedName name="_Jan11" localSheetId="6">'[2](DR 118) 182.3'!#REF!</definedName>
    <definedName name="_Jan11" localSheetId="2">'[2](DR 118) 182.3'!#REF!</definedName>
    <definedName name="_Jan11" localSheetId="10">'[2](DR 118) 182.3'!#REF!</definedName>
    <definedName name="_Jan11">'[2](DR 118) 182.3'!#REF!</definedName>
    <definedName name="_Jan12" localSheetId="5">'[2](DR 118) 182.3'!#REF!</definedName>
    <definedName name="_Jan12" localSheetId="4">'[2](DR 118) 182.3'!#REF!</definedName>
    <definedName name="_Jan12" localSheetId="9">'[2](DR 118) 182.3'!#REF!</definedName>
    <definedName name="_Jan12" localSheetId="7">'[2](DR 118) 182.3'!#REF!</definedName>
    <definedName name="_Jan12" localSheetId="6">'[2](DR 118) 182.3'!#REF!</definedName>
    <definedName name="_Jan12" localSheetId="2">'[2](DR 118) 182.3'!#REF!</definedName>
    <definedName name="_Jan12" localSheetId="10">'[2](DR 118) 182.3'!#REF!</definedName>
    <definedName name="_Jan12">'[2](DR 118) 182.3'!#REF!</definedName>
    <definedName name="_Jul10" localSheetId="5">'[2](DR 118) 182.3'!#REF!</definedName>
    <definedName name="_Jul10" localSheetId="4">'[2](DR 118) 182.3'!#REF!</definedName>
    <definedName name="_Jul10" localSheetId="9">'[2](DR 118) 182.3'!#REF!</definedName>
    <definedName name="_Jul10" localSheetId="7">'[2](DR 118) 182.3'!#REF!</definedName>
    <definedName name="_Jul10" localSheetId="6">'[2](DR 118) 182.3'!#REF!</definedName>
    <definedName name="_Jul10" localSheetId="2">'[2](DR 118) 182.3'!#REF!</definedName>
    <definedName name="_Jul10" localSheetId="10">'[2](DR 118) 182.3'!#REF!</definedName>
    <definedName name="_Jul10">'[2](DR 118) 182.3'!#REF!</definedName>
    <definedName name="_Jul11" localSheetId="5" xml:space="preserve"> '[2](DR 118) 182.3'!#REF!</definedName>
    <definedName name="_Jul11" localSheetId="4" xml:space="preserve"> '[2](DR 118) 182.3'!#REF!</definedName>
    <definedName name="_Jul11" localSheetId="9" xml:space="preserve"> '[2](DR 118) 182.3'!#REF!</definedName>
    <definedName name="_Jul11" localSheetId="7" xml:space="preserve"> '[2](DR 118) 182.3'!#REF!</definedName>
    <definedName name="_Jul11" localSheetId="6" xml:space="preserve"> '[2](DR 118) 182.3'!#REF!</definedName>
    <definedName name="_Jul11" localSheetId="2" xml:space="preserve"> '[2](DR 118) 182.3'!#REF!</definedName>
    <definedName name="_Jul11" localSheetId="10" xml:space="preserve"> '[2](DR 118) 182.3'!#REF!</definedName>
    <definedName name="_Jul11" xml:space="preserve"> '[2](DR 118) 182.3'!#REF!</definedName>
    <definedName name="_Jul12" localSheetId="5">'[2](DR 118) 182.3'!#REF!</definedName>
    <definedName name="_Jul12" localSheetId="4">'[2](DR 118) 182.3'!#REF!</definedName>
    <definedName name="_Jul12" localSheetId="9">'[2](DR 118) 182.3'!#REF!</definedName>
    <definedName name="_Jul12" localSheetId="7">'[2](DR 118) 182.3'!#REF!</definedName>
    <definedName name="_Jul12" localSheetId="6">'[2](DR 118) 182.3'!#REF!</definedName>
    <definedName name="_Jul12" localSheetId="2">'[2](DR 118) 182.3'!#REF!</definedName>
    <definedName name="_Jul12" localSheetId="10">'[2](DR 118) 182.3'!#REF!</definedName>
    <definedName name="_Jul12">'[2](DR 118) 182.3'!#REF!</definedName>
    <definedName name="_Jun09">" BS!$AI$7:$AI$1643"</definedName>
    <definedName name="_Jun10" localSheetId="5">'[2](DR 118) 182.3'!#REF!</definedName>
    <definedName name="_Jun10" localSheetId="4">'[2](DR 118) 182.3'!#REF!</definedName>
    <definedName name="_Jun10" localSheetId="9">'[2](DR 118) 182.3'!#REF!</definedName>
    <definedName name="_Jun10" localSheetId="7">'[2](DR 118) 182.3'!#REF!</definedName>
    <definedName name="_Jun10" localSheetId="6">'[2](DR 118) 182.3'!#REF!</definedName>
    <definedName name="_Jun10" localSheetId="2">'[2](DR 118) 182.3'!#REF!</definedName>
    <definedName name="_Jun10" localSheetId="10">'[2](DR 118) 182.3'!#REF!</definedName>
    <definedName name="_Jun10">'[2](DR 118) 182.3'!#REF!</definedName>
    <definedName name="_Jun11" localSheetId="5">'[2](DR 118) 182.3'!#REF!</definedName>
    <definedName name="_Jun11" localSheetId="4">'[2](DR 118) 182.3'!#REF!</definedName>
    <definedName name="_Jun11" localSheetId="9">'[2](DR 118) 182.3'!#REF!</definedName>
    <definedName name="_Jun11" localSheetId="7">'[2](DR 118) 182.3'!#REF!</definedName>
    <definedName name="_Jun11" localSheetId="6">'[2](DR 118) 182.3'!#REF!</definedName>
    <definedName name="_Jun11" localSheetId="2">'[2](DR 118) 182.3'!#REF!</definedName>
    <definedName name="_Jun11" localSheetId="10">'[2](DR 118) 182.3'!#REF!</definedName>
    <definedName name="_Jun11">'[2](DR 118) 182.3'!#REF!</definedName>
    <definedName name="_Jun12" localSheetId="5">'[2](DR 118) 182.3'!#REF!</definedName>
    <definedName name="_Jun12" localSheetId="4">'[2](DR 118) 182.3'!#REF!</definedName>
    <definedName name="_Jun12" localSheetId="9">'[2](DR 118) 182.3'!#REF!</definedName>
    <definedName name="_Jun12" localSheetId="7">'[2](DR 118) 182.3'!#REF!</definedName>
    <definedName name="_Jun12" localSheetId="6">'[2](DR 118) 182.3'!#REF!</definedName>
    <definedName name="_Jun12" localSheetId="2">'[2](DR 118) 182.3'!#REF!</definedName>
    <definedName name="_Jun12" localSheetId="10">'[2](DR 118) 182.3'!#REF!</definedName>
    <definedName name="_Jun12">'[2](DR 118) 182.3'!#REF!</definedName>
    <definedName name="_Key1" localSheetId="5" hidden="1">#REF!</definedName>
    <definedName name="_Key1" localSheetId="4" hidden="1">#REF!</definedName>
    <definedName name="_Key1" localSheetId="9" hidden="1">#REF!</definedName>
    <definedName name="_Key1" localSheetId="7" hidden="1">#REF!</definedName>
    <definedName name="_Key1" localSheetId="6" hidden="1">#REF!</definedName>
    <definedName name="_Key1" localSheetId="2" hidden="1">#REF!</definedName>
    <definedName name="_Key1" localSheetId="10" hidden="1">#REF!</definedName>
    <definedName name="_Key1" hidden="1">#REF!</definedName>
    <definedName name="_Key2" localSheetId="5" hidden="1">#REF!</definedName>
    <definedName name="_Key2" localSheetId="4" hidden="1">#REF!</definedName>
    <definedName name="_Key2" localSheetId="9" hidden="1">#REF!</definedName>
    <definedName name="_Key2" localSheetId="7" hidden="1">#REF!</definedName>
    <definedName name="_Key2" localSheetId="6" hidden="1">#REF!</definedName>
    <definedName name="_Key2" localSheetId="2" hidden="1">#REF!</definedName>
    <definedName name="_Key2" localSheetId="10" hidden="1">#REF!</definedName>
    <definedName name="_Key2" hidden="1">#REF!</definedName>
    <definedName name="_Mar10" localSheetId="5">'[2](DR 118) 182.3'!#REF!</definedName>
    <definedName name="_Mar10" localSheetId="4">'[2](DR 118) 182.3'!#REF!</definedName>
    <definedName name="_Mar10" localSheetId="9">'[2](DR 118) 182.3'!#REF!</definedName>
    <definedName name="_Mar10" localSheetId="7">'[2](DR 118) 182.3'!#REF!</definedName>
    <definedName name="_Mar10" localSheetId="6">'[2](DR 118) 182.3'!#REF!</definedName>
    <definedName name="_Mar10" localSheetId="2">'[2](DR 118) 182.3'!#REF!</definedName>
    <definedName name="_Mar10" localSheetId="10">'[2](DR 118) 182.3'!#REF!</definedName>
    <definedName name="_Mar10">'[2](DR 118) 182.3'!#REF!</definedName>
    <definedName name="_Mar11" localSheetId="5">'[2](DR 118) 182.3'!#REF!</definedName>
    <definedName name="_Mar11" localSheetId="4">'[2](DR 118) 182.3'!#REF!</definedName>
    <definedName name="_Mar11" localSheetId="9">'[2](DR 118) 182.3'!#REF!</definedName>
    <definedName name="_Mar11" localSheetId="7">'[2](DR 118) 182.3'!#REF!</definedName>
    <definedName name="_Mar11" localSheetId="6">'[2](DR 118) 182.3'!#REF!</definedName>
    <definedName name="_Mar11" localSheetId="2">'[2](DR 118) 182.3'!#REF!</definedName>
    <definedName name="_Mar11" localSheetId="10">'[2](DR 118) 182.3'!#REF!</definedName>
    <definedName name="_Mar11">'[2](DR 118) 182.3'!#REF!</definedName>
    <definedName name="_Mar12" localSheetId="5">'[2](DR 118) 182.3'!#REF!</definedName>
    <definedName name="_Mar12" localSheetId="4">'[2](DR 118) 182.3'!#REF!</definedName>
    <definedName name="_Mar12" localSheetId="9">'[2](DR 118) 182.3'!#REF!</definedName>
    <definedName name="_Mar12" localSheetId="7">'[2](DR 118) 182.3'!#REF!</definedName>
    <definedName name="_Mar12" localSheetId="6">'[2](DR 118) 182.3'!#REF!</definedName>
    <definedName name="_Mar12" localSheetId="2">'[2](DR 118) 182.3'!#REF!</definedName>
    <definedName name="_Mar12" localSheetId="10">'[2](DR 118) 182.3'!#REF!</definedName>
    <definedName name="_Mar12">'[2](DR 118) 182.3'!#REF!</definedName>
    <definedName name="_May10" localSheetId="5">'[2](DR 118) 182.3'!#REF!</definedName>
    <definedName name="_May10" localSheetId="4">'[2](DR 118) 182.3'!#REF!</definedName>
    <definedName name="_May10" localSheetId="9">'[2](DR 118) 182.3'!#REF!</definedName>
    <definedName name="_May10" localSheetId="7">'[2](DR 118) 182.3'!#REF!</definedName>
    <definedName name="_May10" localSheetId="6">'[2](DR 118) 182.3'!#REF!</definedName>
    <definedName name="_May10" localSheetId="2">'[2](DR 118) 182.3'!#REF!</definedName>
    <definedName name="_May10" localSheetId="10">'[2](DR 118) 182.3'!#REF!</definedName>
    <definedName name="_May10">'[2](DR 118) 182.3'!#REF!</definedName>
    <definedName name="_May11" localSheetId="5">'[2](DR 118) 182.3'!#REF!</definedName>
    <definedName name="_May11" localSheetId="4">'[2](DR 118) 182.3'!#REF!</definedName>
    <definedName name="_May11" localSheetId="9">'[2](DR 118) 182.3'!#REF!</definedName>
    <definedName name="_May11" localSheetId="7">'[2](DR 118) 182.3'!#REF!</definedName>
    <definedName name="_May11" localSheetId="6">'[2](DR 118) 182.3'!#REF!</definedName>
    <definedName name="_May11" localSheetId="2">'[2](DR 118) 182.3'!#REF!</definedName>
    <definedName name="_May11" localSheetId="10">'[2](DR 118) 182.3'!#REF!</definedName>
    <definedName name="_May11">'[2](DR 118) 182.3'!#REF!</definedName>
    <definedName name="_May12" localSheetId="5">'[2](DR 118) 182.3'!#REF!</definedName>
    <definedName name="_May12" localSheetId="4">'[2](DR 118) 182.3'!#REF!</definedName>
    <definedName name="_May12" localSheetId="9">'[2](DR 118) 182.3'!#REF!</definedName>
    <definedName name="_May12" localSheetId="7">'[2](DR 118) 182.3'!#REF!</definedName>
    <definedName name="_May12" localSheetId="6">'[2](DR 118) 182.3'!#REF!</definedName>
    <definedName name="_May12" localSheetId="2">'[2](DR 118) 182.3'!#REF!</definedName>
    <definedName name="_May12" localSheetId="10">'[2](DR 118) 182.3'!#REF!</definedName>
    <definedName name="_May12">'[2](DR 118) 182.3'!#REF!</definedName>
    <definedName name="_n">'[2](DR 118) 182.3'!#REF!</definedName>
    <definedName name="_Nov10" localSheetId="5">'[2](DR 118) 182.3'!#REF!</definedName>
    <definedName name="_Nov10" localSheetId="4">'[2](DR 118) 182.3'!#REF!</definedName>
    <definedName name="_Nov10" localSheetId="9">'[2](DR 118) 182.3'!#REF!</definedName>
    <definedName name="_Nov10" localSheetId="7">'[2](DR 118) 182.3'!#REF!</definedName>
    <definedName name="_Nov10" localSheetId="6">'[2](DR 118) 182.3'!#REF!</definedName>
    <definedName name="_Nov10" localSheetId="2">'[2](DR 118) 182.3'!#REF!</definedName>
    <definedName name="_Nov10" localSheetId="10">'[2](DR 118) 182.3'!#REF!</definedName>
    <definedName name="_Nov10">'[2](DR 118) 182.3'!#REF!</definedName>
    <definedName name="_Nov11" localSheetId="5">'[2](DR 118) 182.3'!#REF!</definedName>
    <definedName name="_Nov11" localSheetId="4">'[2](DR 118) 182.3'!#REF!</definedName>
    <definedName name="_Nov11" localSheetId="9">'[2](DR 118) 182.3'!#REF!</definedName>
    <definedName name="_Nov11" localSheetId="7">'[2](DR 118) 182.3'!#REF!</definedName>
    <definedName name="_Nov11" localSheetId="6">'[2](DR 118) 182.3'!#REF!</definedName>
    <definedName name="_Nov11" localSheetId="2">'[2](DR 118) 182.3'!#REF!</definedName>
    <definedName name="_Nov11" localSheetId="10">'[2](DR 118) 182.3'!#REF!</definedName>
    <definedName name="_Nov11">'[2](DR 118) 182.3'!#REF!</definedName>
    <definedName name="_Nov12" localSheetId="5">'[2](DR 118) 182.3'!#REF!</definedName>
    <definedName name="_Nov12" localSheetId="4">'[2](DR 118) 182.3'!#REF!</definedName>
    <definedName name="_Nov12" localSheetId="9">'[2](DR 118) 182.3'!#REF!</definedName>
    <definedName name="_Nov12" localSheetId="7">'[2](DR 118) 182.3'!#REF!</definedName>
    <definedName name="_Nov12" localSheetId="6">'[2](DR 118) 182.3'!#REF!</definedName>
    <definedName name="_Nov12" localSheetId="2">'[2](DR 118) 182.3'!#REF!</definedName>
    <definedName name="_Nov12" localSheetId="10">'[2](DR 118) 182.3'!#REF!</definedName>
    <definedName name="_Nov12">'[2](DR 118) 182.3'!#REF!</definedName>
    <definedName name="_Oct10" localSheetId="5">'[2](DR 118) 182.3'!#REF!</definedName>
    <definedName name="_Oct10" localSheetId="4">'[2](DR 118) 182.3'!#REF!</definedName>
    <definedName name="_Oct10" localSheetId="9">'[2](DR 118) 182.3'!#REF!</definedName>
    <definedName name="_Oct10" localSheetId="7">'[2](DR 118) 182.3'!#REF!</definedName>
    <definedName name="_Oct10" localSheetId="6">'[2](DR 118) 182.3'!#REF!</definedName>
    <definedName name="_Oct10" localSheetId="2">'[2](DR 118) 182.3'!#REF!</definedName>
    <definedName name="_Oct10" localSheetId="10">'[2](DR 118) 182.3'!#REF!</definedName>
    <definedName name="_Oct10">'[2](DR 118) 182.3'!#REF!</definedName>
    <definedName name="_Oct11" localSheetId="5">'[2](DR 118) 182.3'!#REF!</definedName>
    <definedName name="_Oct11" localSheetId="4">'[2](DR 118) 182.3'!#REF!</definedName>
    <definedName name="_Oct11" localSheetId="9">'[2](DR 118) 182.3'!#REF!</definedName>
    <definedName name="_Oct11" localSheetId="7">'[2](DR 118) 182.3'!#REF!</definedName>
    <definedName name="_Oct11" localSheetId="6">'[2](DR 118) 182.3'!#REF!</definedName>
    <definedName name="_Oct11" localSheetId="2">'[2](DR 118) 182.3'!#REF!</definedName>
    <definedName name="_Oct11" localSheetId="10">'[2](DR 118) 182.3'!#REF!</definedName>
    <definedName name="_Oct11">'[2](DR 118) 182.3'!#REF!</definedName>
    <definedName name="_Oct12" localSheetId="5">'[2](DR 118) 182.3'!#REF!</definedName>
    <definedName name="_Oct12" localSheetId="4">'[2](DR 118) 182.3'!#REF!</definedName>
    <definedName name="_Oct12" localSheetId="9">'[2](DR 118) 182.3'!#REF!</definedName>
    <definedName name="_Oct12" localSheetId="7">'[2](DR 118) 182.3'!#REF!</definedName>
    <definedName name="_Oct12" localSheetId="6">'[2](DR 118) 182.3'!#REF!</definedName>
    <definedName name="_Oct12" localSheetId="2">'[2](DR 118) 182.3'!#REF!</definedName>
    <definedName name="_Oct12" localSheetId="10">'[2](DR 118) 182.3'!#REF!</definedName>
    <definedName name="_Oct12">'[2](DR 118) 182.3'!#REF!</definedName>
    <definedName name="_Order1" hidden="1">255</definedName>
    <definedName name="_Order2" hidden="1">255</definedName>
    <definedName name="_Sep10" localSheetId="5">'[2](DR 118) 182.3'!#REF!</definedName>
    <definedName name="_Sep10" localSheetId="4">'[2](DR 118) 182.3'!#REF!</definedName>
    <definedName name="_Sep10" localSheetId="9">'[2](DR 118) 182.3'!#REF!</definedName>
    <definedName name="_Sep10" localSheetId="7">'[2](DR 118) 182.3'!#REF!</definedName>
    <definedName name="_Sep10" localSheetId="6">'[2](DR 118) 182.3'!#REF!</definedName>
    <definedName name="_Sep10" localSheetId="2">'[2](DR 118) 182.3'!#REF!</definedName>
    <definedName name="_Sep10" localSheetId="10">'[2](DR 118) 182.3'!#REF!</definedName>
    <definedName name="_Sep10">'[2](DR 118) 182.3'!#REF!</definedName>
    <definedName name="_Sep11" localSheetId="5">'[2](DR 118) 182.3'!#REF!</definedName>
    <definedName name="_Sep11" localSheetId="4">'[2](DR 118) 182.3'!#REF!</definedName>
    <definedName name="_Sep11" localSheetId="9">'[2](DR 118) 182.3'!#REF!</definedName>
    <definedName name="_Sep11" localSheetId="7">'[2](DR 118) 182.3'!#REF!</definedName>
    <definedName name="_Sep11" localSheetId="6">'[2](DR 118) 182.3'!#REF!</definedName>
    <definedName name="_Sep11" localSheetId="2">'[2](DR 118) 182.3'!#REF!</definedName>
    <definedName name="_Sep11" localSheetId="10">'[2](DR 118) 182.3'!#REF!</definedName>
    <definedName name="_Sep11">'[2](DR 118) 182.3'!#REF!</definedName>
    <definedName name="_Sep12" localSheetId="5">'[2](DR 118) 182.3'!#REF!</definedName>
    <definedName name="_Sep12" localSheetId="4">'[2](DR 118) 182.3'!#REF!</definedName>
    <definedName name="_Sep12" localSheetId="9">'[2](DR 118) 182.3'!#REF!</definedName>
    <definedName name="_Sep12" localSheetId="7">'[2](DR 118) 182.3'!#REF!</definedName>
    <definedName name="_Sep12" localSheetId="6">'[2](DR 118) 182.3'!#REF!</definedName>
    <definedName name="_Sep12" localSheetId="2">'[2](DR 118) 182.3'!#REF!</definedName>
    <definedName name="_Sep12" localSheetId="10">'[2](DR 118) 182.3'!#REF!</definedName>
    <definedName name="_Sep12">'[2](DR 118) 182.3'!#REF!</definedName>
    <definedName name="_six6" hidden="1">{#N/A,#N/A,FALSE,"CRPT";#N/A,#N/A,FALSE,"TREND";#N/A,#N/A,FALSE,"%Curve"}</definedName>
    <definedName name="_Sort" localSheetId="5" hidden="1">#REF!</definedName>
    <definedName name="_Sort" localSheetId="4" hidden="1">#REF!</definedName>
    <definedName name="_Sort" localSheetId="9" hidden="1">#REF!</definedName>
    <definedName name="_Sort" localSheetId="7" hidden="1">#REF!</definedName>
    <definedName name="_Sort" localSheetId="6" hidden="1">#REF!</definedName>
    <definedName name="_Sort" localSheetId="2" hidden="1">#REF!</definedName>
    <definedName name="_Sort" localSheetId="10"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5">'[2](DR 118) 182.3'!#REF!</definedName>
    <definedName name="Apr11AMA" localSheetId="4">'[2](DR 118) 182.3'!#REF!</definedName>
    <definedName name="Apr11AMA" localSheetId="9">'[2](DR 118) 182.3'!#REF!</definedName>
    <definedName name="Apr11AMA" localSheetId="7">'[2](DR 118) 182.3'!#REF!</definedName>
    <definedName name="Apr11AMA" localSheetId="6">'[2](DR 118) 182.3'!#REF!</definedName>
    <definedName name="Apr11AMA" localSheetId="2">'[2](DR 118) 182.3'!#REF!</definedName>
    <definedName name="Apr11AMA" localSheetId="10">'[2](DR 118) 182.3'!#REF!</definedName>
    <definedName name="Apr11AMA">'[2](DR 118) 182.3'!#REF!</definedName>
    <definedName name="Apr12AMA" localSheetId="5">'[2](DR 118) 182.3'!#REF!</definedName>
    <definedName name="Apr12AMA" localSheetId="4">'[2](DR 118) 182.3'!#REF!</definedName>
    <definedName name="Apr12AMA" localSheetId="9">'[2](DR 118) 182.3'!#REF!</definedName>
    <definedName name="Apr12AMA" localSheetId="7">'[2](DR 118) 182.3'!#REF!</definedName>
    <definedName name="Apr12AMA" localSheetId="6">'[2](DR 118) 182.3'!#REF!</definedName>
    <definedName name="Apr12AMA" localSheetId="2">'[2](DR 118) 182.3'!#REF!</definedName>
    <definedName name="Apr12AMA" localSheetId="10">'[2](DR 118) 182.3'!#REF!</definedName>
    <definedName name="Apr12AMA">'[2](DR 118) 182.3'!#REF!</definedName>
    <definedName name="AS2DocOpenMode" hidden="1">"AS2DocumentEdit"</definedName>
    <definedName name="Aug11AMA" localSheetId="5">'[2](DR 118) 182.3'!#REF!</definedName>
    <definedName name="Aug11AMA" localSheetId="4">'[2](DR 118) 182.3'!#REF!</definedName>
    <definedName name="Aug11AMA" localSheetId="9">'[2](DR 118) 182.3'!#REF!</definedName>
    <definedName name="Aug11AMA" localSheetId="7">'[2](DR 118) 182.3'!#REF!</definedName>
    <definedName name="Aug11AMA" localSheetId="6">'[2](DR 118) 182.3'!#REF!</definedName>
    <definedName name="Aug11AMA" localSheetId="2">'[2](DR 118) 182.3'!#REF!</definedName>
    <definedName name="Aug11AMA" localSheetId="10">'[2](DR 118) 182.3'!#REF!</definedName>
    <definedName name="Aug11AMA">'[2](DR 118) 182.3'!#REF!</definedName>
    <definedName name="Aug12AMA" localSheetId="5">'[2](DR 118) 182.3'!#REF!</definedName>
    <definedName name="Aug12AMA" localSheetId="4">'[2](DR 118) 182.3'!#REF!</definedName>
    <definedName name="Aug12AMA" localSheetId="9">'[2](DR 118) 182.3'!#REF!</definedName>
    <definedName name="Aug12AMA" localSheetId="7">'[2](DR 118) 182.3'!#REF!</definedName>
    <definedName name="Aug12AMA" localSheetId="6">'[2](DR 118) 182.3'!#REF!</definedName>
    <definedName name="Aug12AMA" localSheetId="2">'[2](DR 118) 182.3'!#REF!</definedName>
    <definedName name="Aug12AMA" localSheetId="10">'[2](DR 118) 182.3'!#REF!</definedName>
    <definedName name="Aug12AMA">'[2](DR 118) 182.3'!#REF!</definedName>
    <definedName name="b" hidden="1">{#N/A,#N/A,FALSE,"Coversheet";#N/A,#N/A,FALSE,"QA"}</definedName>
    <definedName name="CBWorkbookPriority" hidden="1">-2060790043</definedName>
    <definedName name="CombWC_LineItem" localSheetId="5">'[2](DR 118) 182.3'!#REF!</definedName>
    <definedName name="CombWC_LineItem" localSheetId="4">'[2](DR 118) 182.3'!#REF!</definedName>
    <definedName name="CombWC_LineItem" localSheetId="9">'[2](DR 118) 182.3'!#REF!</definedName>
    <definedName name="CombWC_LineItem" localSheetId="7">'[2](DR 118) 182.3'!#REF!</definedName>
    <definedName name="CombWC_LineItem" localSheetId="6">'[2](DR 118) 182.3'!#REF!</definedName>
    <definedName name="CombWC_LineItem" localSheetId="2">'[2](DR 118) 182.3'!#REF!</definedName>
    <definedName name="CombWC_LineItem" localSheetId="10">'[2](DR 118) 182.3'!#REF!</definedName>
    <definedName name="CombWC_LineItem">'[2](DR 118) 182.3'!#REF!</definedName>
    <definedName name="Dec10AMA" localSheetId="5">'[2](DR 118) 182.3'!#REF!</definedName>
    <definedName name="Dec10AMA" localSheetId="4">'[2](DR 118) 182.3'!#REF!</definedName>
    <definedName name="Dec10AMA" localSheetId="9">'[2](DR 118) 182.3'!#REF!</definedName>
    <definedName name="Dec10AMA" localSheetId="7">'[2](DR 118) 182.3'!#REF!</definedName>
    <definedName name="Dec10AMA" localSheetId="6">'[2](DR 118) 182.3'!#REF!</definedName>
    <definedName name="Dec10AMA" localSheetId="2">'[2](DR 118) 182.3'!#REF!</definedName>
    <definedName name="Dec10AMA" localSheetId="10">'[2](DR 118) 182.3'!#REF!</definedName>
    <definedName name="Dec10AMA">'[2](DR 118) 182.3'!#REF!</definedName>
    <definedName name="Dec11AMA" localSheetId="5">'[2](DR 118) 182.3'!#REF!</definedName>
    <definedName name="Dec11AMA" localSheetId="4">'[2](DR 118) 182.3'!#REF!</definedName>
    <definedName name="Dec11AMA" localSheetId="9">'[2](DR 118) 182.3'!#REF!</definedName>
    <definedName name="Dec11AMA" localSheetId="7">'[2](DR 118) 182.3'!#REF!</definedName>
    <definedName name="Dec11AMA" localSheetId="6">'[2](DR 118) 182.3'!#REF!</definedName>
    <definedName name="Dec11AMA" localSheetId="2">'[2](DR 118) 182.3'!#REF!</definedName>
    <definedName name="Dec11AMA" localSheetId="10">'[2](DR 118) 182.3'!#REF!</definedName>
    <definedName name="Dec11AMA">'[2](DR 118) 182.3'!#REF!</definedName>
    <definedName name="Dec12AMA" localSheetId="5">'[2](DR 118) 182.3'!#REF!</definedName>
    <definedName name="Dec12AMA" localSheetId="4">'[2](DR 118) 182.3'!#REF!</definedName>
    <definedName name="Dec12AMA" localSheetId="9">'[2](DR 118) 182.3'!#REF!</definedName>
    <definedName name="Dec12AMA" localSheetId="7">'[2](DR 118) 182.3'!#REF!</definedName>
    <definedName name="Dec12AMA" localSheetId="6">'[2](DR 118) 182.3'!#REF!</definedName>
    <definedName name="Dec12AMA" localSheetId="2">'[2](DR 118) 182.3'!#REF!</definedName>
    <definedName name="Dec12AMA" localSheetId="10">'[2](DR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5">'[2](DR 118) 182.3'!#REF!</definedName>
    <definedName name="ElRBLine" localSheetId="4">'[2](DR 118) 182.3'!#REF!</definedName>
    <definedName name="ElRBLine" localSheetId="9">'[2](DR 118) 182.3'!#REF!</definedName>
    <definedName name="ElRBLine" localSheetId="7">'[2](DR 118) 182.3'!#REF!</definedName>
    <definedName name="ElRBLine" localSheetId="6">'[2](DR 118) 182.3'!#REF!</definedName>
    <definedName name="ElRBLine" localSheetId="2">'[2](DR 118) 182.3'!#REF!</definedName>
    <definedName name="ElRBLine" localSheetId="10">'[2](DR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5">'[2](DR 118) 182.3'!#REF!</definedName>
    <definedName name="Feb11AMA" localSheetId="4">'[2](DR 118) 182.3'!#REF!</definedName>
    <definedName name="Feb11AMA" localSheetId="9">'[2](DR 118) 182.3'!#REF!</definedName>
    <definedName name="Feb11AMA" localSheetId="7">'[2](DR 118) 182.3'!#REF!</definedName>
    <definedName name="Feb11AMA" localSheetId="6">'[2](DR 118) 182.3'!#REF!</definedName>
    <definedName name="Feb11AMA" localSheetId="2">'[2](DR 118) 182.3'!#REF!</definedName>
    <definedName name="Feb11AMA" localSheetId="10">'[2](DR 118) 182.3'!#REF!</definedName>
    <definedName name="Feb11AMA">'[2](DR 118) 182.3'!#REF!</definedName>
    <definedName name="Feb12AMA" localSheetId="5">'[2](DR 118) 182.3'!#REF!</definedName>
    <definedName name="Feb12AMA" localSheetId="4">'[2](DR 118) 182.3'!#REF!</definedName>
    <definedName name="Feb12AMA" localSheetId="9">'[2](DR 118) 182.3'!#REF!</definedName>
    <definedName name="Feb12AMA" localSheetId="7">'[2](DR 118) 182.3'!#REF!</definedName>
    <definedName name="Feb12AMA" localSheetId="6">'[2](DR 118) 182.3'!#REF!</definedName>
    <definedName name="Feb12AMA" localSheetId="2">'[2](DR 118) 182.3'!#REF!</definedName>
    <definedName name="Feb12AMA" localSheetId="10">'[2](DR 118) 182.3'!#REF!</definedName>
    <definedName name="Feb12AMA">'[2](DR 118) 182.3'!#REF!</definedName>
    <definedName name="GasRBLine" localSheetId="5">'[2](DR 118) 182.3'!#REF!</definedName>
    <definedName name="GasRBLine" localSheetId="4">'[2](DR 118) 182.3'!#REF!</definedName>
    <definedName name="GasRBLine" localSheetId="9">'[2](DR 118) 182.3'!#REF!</definedName>
    <definedName name="GasRBLine" localSheetId="7">'[2](DR 118) 182.3'!#REF!</definedName>
    <definedName name="GasRBLine" localSheetId="6">'[2](DR 118) 182.3'!#REF!</definedName>
    <definedName name="GasRBLine" localSheetId="2">'[2](DR 118) 182.3'!#REF!</definedName>
    <definedName name="GasRBLine" localSheetId="10">'[2](DR 118) 182.3'!#REF!</definedName>
    <definedName name="GasRBLine">'[2](DR 118) 182.3'!#REF!</definedName>
    <definedName name="Jan11AMA" localSheetId="5">'[2](DR 118) 182.3'!#REF!</definedName>
    <definedName name="Jan11AMA" localSheetId="4">'[2](DR 118) 182.3'!#REF!</definedName>
    <definedName name="Jan11AMA" localSheetId="9">'[2](DR 118) 182.3'!#REF!</definedName>
    <definedName name="Jan11AMA" localSheetId="7">'[2](DR 118) 182.3'!#REF!</definedName>
    <definedName name="Jan11AMA" localSheetId="6">'[2](DR 118) 182.3'!#REF!</definedName>
    <definedName name="Jan11AMA" localSheetId="2">'[2](DR 118) 182.3'!#REF!</definedName>
    <definedName name="Jan11AMA" localSheetId="10">'[2](DR 118) 182.3'!#REF!</definedName>
    <definedName name="Jan11AMA">'[2](DR 118) 182.3'!#REF!</definedName>
    <definedName name="Jan12AMA" localSheetId="5">'[2](DR 118) 182.3'!#REF!</definedName>
    <definedName name="Jan12AMA" localSheetId="4">'[2](DR 118) 182.3'!#REF!</definedName>
    <definedName name="Jan12AMA" localSheetId="9">'[2](DR 118) 182.3'!#REF!</definedName>
    <definedName name="Jan12AMA" localSheetId="7">'[2](DR 118) 182.3'!#REF!</definedName>
    <definedName name="Jan12AMA" localSheetId="6">'[2](DR 118) 182.3'!#REF!</definedName>
    <definedName name="Jan12AMA" localSheetId="2">'[2](DR 118) 182.3'!#REF!</definedName>
    <definedName name="Jan12AMA" localSheetId="10">'[2](DR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5">'[2](DR 118) 182.3'!#REF!</definedName>
    <definedName name="Jul11AMA" localSheetId="4">'[2](DR 118) 182.3'!#REF!</definedName>
    <definedName name="Jul11AMA" localSheetId="9">'[2](DR 118) 182.3'!#REF!</definedName>
    <definedName name="Jul11AMA" localSheetId="7">'[2](DR 118) 182.3'!#REF!</definedName>
    <definedName name="Jul11AMA" localSheetId="6">'[2](DR 118) 182.3'!#REF!</definedName>
    <definedName name="Jul11AMA" localSheetId="2">'[2](DR 118) 182.3'!#REF!</definedName>
    <definedName name="Jul11AMA" localSheetId="10">'[2](DR 118) 182.3'!#REF!</definedName>
    <definedName name="Jul11AMA">'[2](DR 118) 182.3'!#REF!</definedName>
    <definedName name="Jul12AMA" localSheetId="5">'[2](DR 118) 182.3'!#REF!</definedName>
    <definedName name="Jul12AMA" localSheetId="4">'[2](DR 118) 182.3'!#REF!</definedName>
    <definedName name="Jul12AMA" localSheetId="9">'[2](DR 118) 182.3'!#REF!</definedName>
    <definedName name="Jul12AMA" localSheetId="7">'[2](DR 118) 182.3'!#REF!</definedName>
    <definedName name="Jul12AMA" localSheetId="6">'[2](DR 118) 182.3'!#REF!</definedName>
    <definedName name="Jul12AMA" localSheetId="2">'[2](DR 118) 182.3'!#REF!</definedName>
    <definedName name="Jul12AMA" localSheetId="10">'[2](DR 118) 182.3'!#REF!</definedName>
    <definedName name="Jul12AMA">'[2](DR 118) 182.3'!#REF!</definedName>
    <definedName name="Jun11AMA" localSheetId="5">'[2](DR 118) 182.3'!#REF!</definedName>
    <definedName name="Jun11AMA" localSheetId="4">'[2](DR 118) 182.3'!#REF!</definedName>
    <definedName name="Jun11AMA" localSheetId="9">'[2](DR 118) 182.3'!#REF!</definedName>
    <definedName name="Jun11AMA" localSheetId="7">'[2](DR 118) 182.3'!#REF!</definedName>
    <definedName name="Jun11AMA" localSheetId="6">'[2](DR 118) 182.3'!#REF!</definedName>
    <definedName name="Jun11AMA" localSheetId="2">'[2](DR 118) 182.3'!#REF!</definedName>
    <definedName name="Jun11AMA" localSheetId="10">'[2](DR 118) 182.3'!#REF!</definedName>
    <definedName name="Jun11AMA">'[2](DR 118) 182.3'!#REF!</definedName>
    <definedName name="Jun12AMA" localSheetId="5">'[2](DR 118) 182.3'!#REF!</definedName>
    <definedName name="Jun12AMA" localSheetId="4">'[2](DR 118) 182.3'!#REF!</definedName>
    <definedName name="Jun12AMA" localSheetId="9">'[2](DR 118) 182.3'!#REF!</definedName>
    <definedName name="Jun12AMA" localSheetId="7">'[2](DR 118) 182.3'!#REF!</definedName>
    <definedName name="Jun12AMA" localSheetId="6">'[2](DR 118) 182.3'!#REF!</definedName>
    <definedName name="Jun12AMA" localSheetId="2">'[2](DR 118) 182.3'!#REF!</definedName>
    <definedName name="Jun12AMA" localSheetId="10">'[2](DR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5">'[2](DR 118) 182.3'!#REF!</definedName>
    <definedName name="Mar11AMA" localSheetId="4">'[2](DR 118) 182.3'!#REF!</definedName>
    <definedName name="Mar11AMA" localSheetId="9">'[2](DR 118) 182.3'!#REF!</definedName>
    <definedName name="Mar11AMA" localSheetId="7">'[2](DR 118) 182.3'!#REF!</definedName>
    <definedName name="Mar11AMA" localSheetId="6">'[2](DR 118) 182.3'!#REF!</definedName>
    <definedName name="Mar11AMA" localSheetId="2">'[2](DR 118) 182.3'!#REF!</definedName>
    <definedName name="Mar11AMA" localSheetId="10">'[2](DR 118) 182.3'!#REF!</definedName>
    <definedName name="Mar11AMA">'[2](DR 118) 182.3'!#REF!</definedName>
    <definedName name="Mar12AMA" localSheetId="5">'[2](DR 118) 182.3'!#REF!</definedName>
    <definedName name="Mar12AMA" localSheetId="4">'[2](DR 118) 182.3'!#REF!</definedName>
    <definedName name="Mar12AMA" localSheetId="9">'[2](DR 118) 182.3'!#REF!</definedName>
    <definedName name="Mar12AMA" localSheetId="7">'[2](DR 118) 182.3'!#REF!</definedName>
    <definedName name="Mar12AMA" localSheetId="6">'[2](DR 118) 182.3'!#REF!</definedName>
    <definedName name="Mar12AMA" localSheetId="2">'[2](DR 118) 182.3'!#REF!</definedName>
    <definedName name="Mar12AMA" localSheetId="10">'[2](DR 118) 182.3'!#REF!</definedName>
    <definedName name="Mar12AMA">'[2](DR 118) 182.3'!#REF!</definedName>
    <definedName name="May11AMA" localSheetId="5">'[2](DR 118) 182.3'!#REF!</definedName>
    <definedName name="May11AMA" localSheetId="4">'[2](DR 118) 182.3'!#REF!</definedName>
    <definedName name="May11AMA" localSheetId="9">'[2](DR 118) 182.3'!#REF!</definedName>
    <definedName name="May11AMA" localSheetId="7">'[2](DR 118) 182.3'!#REF!</definedName>
    <definedName name="May11AMA" localSheetId="6">'[2](DR 118) 182.3'!#REF!</definedName>
    <definedName name="May11AMA" localSheetId="2">'[2](DR 118) 182.3'!#REF!</definedName>
    <definedName name="May11AMA" localSheetId="10">'[2](DR 118) 182.3'!#REF!</definedName>
    <definedName name="May11AMA">'[2](DR 118) 182.3'!#REF!</definedName>
    <definedName name="May12AMA" localSheetId="5">'[2](DR 118) 182.3'!#REF!</definedName>
    <definedName name="May12AMA" localSheetId="4">'[2](DR 118) 182.3'!#REF!</definedName>
    <definedName name="May12AMA" localSheetId="9">'[2](DR 118) 182.3'!#REF!</definedName>
    <definedName name="May12AMA" localSheetId="7">'[2](DR 118) 182.3'!#REF!</definedName>
    <definedName name="May12AMA" localSheetId="6">'[2](DR 118) 182.3'!#REF!</definedName>
    <definedName name="May12AMA" localSheetId="2">'[2](DR 118) 182.3'!#REF!</definedName>
    <definedName name="May12AMA" localSheetId="10">'[2](DR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5">'[2](DR 118) 182.3'!#REF!</definedName>
    <definedName name="Nov11AMA" localSheetId="4">'[2](DR 118) 182.3'!#REF!</definedName>
    <definedName name="Nov11AMA" localSheetId="9">'[2](DR 118) 182.3'!#REF!</definedName>
    <definedName name="Nov11AMA" localSheetId="7">'[2](DR 118) 182.3'!#REF!</definedName>
    <definedName name="Nov11AMA" localSheetId="6">'[2](DR 118) 182.3'!#REF!</definedName>
    <definedName name="Nov11AMA" localSheetId="2">'[2](DR 118) 182.3'!#REF!</definedName>
    <definedName name="Nov11AMA" localSheetId="10">'[2](DR 118) 182.3'!#REF!</definedName>
    <definedName name="Nov11AMA">'[2](DR 118) 182.3'!#REF!</definedName>
    <definedName name="Nov12AMA" localSheetId="5">'[2](DR 118) 182.3'!#REF!</definedName>
    <definedName name="Nov12AMA" localSheetId="4">'[2](DR 118) 182.3'!#REF!</definedName>
    <definedName name="Nov12AMA" localSheetId="9">'[2](DR 118) 182.3'!#REF!</definedName>
    <definedName name="Nov12AMA" localSheetId="7">'[2](DR 118) 182.3'!#REF!</definedName>
    <definedName name="Nov12AMA" localSheetId="6">'[2](DR 118) 182.3'!#REF!</definedName>
    <definedName name="Nov12AMA" localSheetId="2">'[2](DR 118) 182.3'!#REF!</definedName>
    <definedName name="Nov12AMA" localSheetId="10">'[2](DR 118) 182.3'!#REF!</definedName>
    <definedName name="Nov12AMA">'[2](DR 118) 182.3'!#REF!</definedName>
    <definedName name="Oct11AMA" localSheetId="5">'[2](DR 118) 182.3'!#REF!</definedName>
    <definedName name="Oct11AMA" localSheetId="4">'[2](DR 118) 182.3'!#REF!</definedName>
    <definedName name="Oct11AMA" localSheetId="9">'[2](DR 118) 182.3'!#REF!</definedName>
    <definedName name="Oct11AMA" localSheetId="7">'[2](DR 118) 182.3'!#REF!</definedName>
    <definedName name="Oct11AMA" localSheetId="6">'[2](DR 118) 182.3'!#REF!</definedName>
    <definedName name="Oct11AMA" localSheetId="2">'[2](DR 118) 182.3'!#REF!</definedName>
    <definedName name="Oct11AMA" localSheetId="10">'[2](DR 118) 182.3'!#REF!</definedName>
    <definedName name="Oct11AMA">'[2](DR 118) 182.3'!#REF!</definedName>
    <definedName name="OCT12AMA" localSheetId="5">'[2](DR 118) 182.3'!#REF!</definedName>
    <definedName name="OCT12AMA" localSheetId="4">'[2](DR 118) 182.3'!#REF!</definedName>
    <definedName name="OCT12AMA" localSheetId="9">'[2](DR 118) 182.3'!#REF!</definedName>
    <definedName name="OCT12AMA" localSheetId="7">'[2](DR 118) 182.3'!#REF!</definedName>
    <definedName name="OCT12AMA" localSheetId="6">'[2](DR 118) 182.3'!#REF!</definedName>
    <definedName name="OCT12AMA" localSheetId="2">'[2](DR 118) 182.3'!#REF!</definedName>
    <definedName name="OCT12AMA" localSheetId="10">'[2](DR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5">'ELEC Activity 2019'!$A$1:$T$88</definedName>
    <definedName name="_xlnm.Print_Area" localSheetId="4">'ELEC Activity Summary'!$A$1:$H$35</definedName>
    <definedName name="_xlnm.Print_Area" localSheetId="1">'ELEC Actual 2019'!$A$1:$S$85</definedName>
    <definedName name="_xlnm.Print_Area" localSheetId="9">'ELEC Amort '!$A$1:$Q$15</definedName>
    <definedName name="_xlnm.Print_Area" localSheetId="7">'GAS Activity 2019'!$A$1:$T$96</definedName>
    <definedName name="_xlnm.Print_Area" localSheetId="6">'GAS Activity Summary'!$A$1:$H$34</definedName>
    <definedName name="_xlnm.Print_Area" localSheetId="2">'GAS Actual 2019'!$A$1:$S$93</definedName>
    <definedName name="_xlnm.Print_Area" localSheetId="10">'GAS Amort'!$A$1:$P$15</definedName>
    <definedName name="_xlnm.Print_Titles" localSheetId="5">'ELEC Activity 2019'!$1:$6</definedName>
    <definedName name="_xlnm.Print_Titles" localSheetId="1">'ELEC Actual 2019'!$1:$6</definedName>
    <definedName name="_xlnm.Print_Titles" localSheetId="9">'ELEC Amort '!$1:$5</definedName>
    <definedName name="_xlnm.Print_Titles" localSheetId="7">'GAS Activity 2019'!$1:$6</definedName>
    <definedName name="_xlnm.Print_Titles" localSheetId="2">'GAS Actual 2019'!$1:$6</definedName>
    <definedName name="_xlnm.Print_Titles" localSheetId="10">'GAS Amort'!$1:$5</definedName>
    <definedName name="qqq" hidden="1">{#N/A,#N/A,FALSE,"schA"}</definedName>
    <definedName name="re" hidden="1">{#N/A,#N/A,FALSE,"Pg 6b CustCount_Gas";#N/A,#N/A,FALSE,"QA";#N/A,#N/A,FALSE,"Report";#N/A,#N/A,FALSE,"forecast"}</definedName>
    <definedName name="Sep11AMA" localSheetId="5">'[2](DR 118) 182.3'!#REF!</definedName>
    <definedName name="Sep11AMA" localSheetId="4">'[2](DR 118) 182.3'!#REF!</definedName>
    <definedName name="Sep11AMA" localSheetId="9">'[2](DR 118) 182.3'!#REF!</definedName>
    <definedName name="Sep11AMA" localSheetId="7">'[2](DR 118) 182.3'!#REF!</definedName>
    <definedName name="Sep11AMA" localSheetId="6">'[2](DR 118) 182.3'!#REF!</definedName>
    <definedName name="Sep11AMA" localSheetId="2">'[2](DR 118) 182.3'!#REF!</definedName>
    <definedName name="Sep11AMA" localSheetId="10">'[2](DR 118) 182.3'!#REF!</definedName>
    <definedName name="Sep11AMA">'[2](DR 118) 182.3'!#REF!</definedName>
    <definedName name="Sep12AMA" localSheetId="5">'[2](DR 118) 182.3'!#REF!</definedName>
    <definedName name="Sep12AMA" localSheetId="4">'[2](DR 118) 182.3'!#REF!</definedName>
    <definedName name="Sep12AMA" localSheetId="9">'[2](DR 118) 182.3'!#REF!</definedName>
    <definedName name="Sep12AMA" localSheetId="7">'[2](DR 118) 182.3'!#REF!</definedName>
    <definedName name="Sep12AMA" localSheetId="6">'[2](DR 118) 182.3'!#REF!</definedName>
    <definedName name="Sep12AMA" localSheetId="2">'[2](DR 118) 182.3'!#REF!</definedName>
    <definedName name="Sep12AMA" localSheetId="10">'[2](DR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5">#REF!</definedName>
    <definedName name="Therm_upload" localSheetId="4">#REF!</definedName>
    <definedName name="Therm_upload" localSheetId="9">#REF!</definedName>
    <definedName name="Therm_upload" localSheetId="7">#REF!</definedName>
    <definedName name="Therm_upload" localSheetId="6">#REF!</definedName>
    <definedName name="Therm_upload" localSheetId="2">#REF!</definedName>
    <definedName name="Therm_upload" localSheetId="10">#REF!</definedName>
    <definedName name="Therm_upload">#REF!</definedName>
    <definedName name="Transfer" localSheetId="5" hidden="1">#REF!</definedName>
    <definedName name="Transfer" localSheetId="4" hidden="1">#REF!</definedName>
    <definedName name="Transfer" localSheetId="9" hidden="1">#REF!</definedName>
    <definedName name="Transfer" localSheetId="7" hidden="1">#REF!</definedName>
    <definedName name="Transfer" localSheetId="6" hidden="1">#REF!</definedName>
    <definedName name="Transfer" localSheetId="2" hidden="1">#REF!</definedName>
    <definedName name="Transfer" localSheetId="10" hidden="1">#REF!</definedName>
    <definedName name="Transfer" hidden="1">#REF!</definedName>
    <definedName name="Transfers" localSheetId="5" hidden="1">#REF!</definedName>
    <definedName name="Transfers" localSheetId="4" hidden="1">#REF!</definedName>
    <definedName name="Transfers" localSheetId="9" hidden="1">#REF!</definedName>
    <definedName name="Transfers" localSheetId="7" hidden="1">#REF!</definedName>
    <definedName name="Transfers" localSheetId="6" hidden="1">#REF!</definedName>
    <definedName name="Transfers" localSheetId="2" hidden="1">#REF!</definedName>
    <definedName name="Transfers" localSheetId="10"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62913" fullPrecision="0"/>
</workbook>
</file>

<file path=xl/calcChain.xml><?xml version="1.0" encoding="utf-8"?>
<calcChain xmlns="http://schemas.openxmlformats.org/spreadsheetml/2006/main">
  <c r="D21" i="5" l="1"/>
  <c r="P11" i="11" l="1"/>
  <c r="P10" i="11"/>
  <c r="P7" i="11"/>
  <c r="P6" i="11"/>
  <c r="Q11" i="10"/>
  <c r="Q10" i="10"/>
  <c r="Q7" i="10"/>
  <c r="Q6" i="10"/>
  <c r="E26" i="7" l="1"/>
  <c r="D26" i="7"/>
  <c r="E25" i="7"/>
  <c r="D25" i="7"/>
  <c r="E24" i="7"/>
  <c r="D24" i="7"/>
  <c r="E23" i="7"/>
  <c r="D23" i="7"/>
  <c r="E22" i="7"/>
  <c r="D22" i="7"/>
  <c r="E21" i="7"/>
  <c r="D21" i="7"/>
  <c r="E20" i="7"/>
  <c r="D20" i="7"/>
  <c r="E19" i="7"/>
  <c r="D19" i="7"/>
  <c r="E18" i="7"/>
  <c r="D18" i="7"/>
  <c r="E17" i="7"/>
  <c r="D17" i="7"/>
  <c r="E16" i="7"/>
  <c r="D16" i="7"/>
  <c r="E15" i="7"/>
  <c r="D15" i="7"/>
  <c r="E14" i="7"/>
  <c r="D14" i="7"/>
  <c r="F13" i="7" l="1"/>
  <c r="E13" i="7"/>
  <c r="D13" i="7"/>
  <c r="E12" i="7"/>
  <c r="D12" i="7"/>
  <c r="E11" i="7"/>
  <c r="D11" i="7"/>
  <c r="E10" i="7"/>
  <c r="H10" i="7" s="1"/>
  <c r="D10" i="7"/>
  <c r="E9" i="7"/>
  <c r="D9" i="7"/>
  <c r="H26" i="7"/>
  <c r="H25" i="7"/>
  <c r="H24" i="7"/>
  <c r="H23" i="7"/>
  <c r="H22" i="7"/>
  <c r="H21" i="7"/>
  <c r="H20" i="7"/>
  <c r="H19" i="7"/>
  <c r="H18" i="7"/>
  <c r="H17" i="7"/>
  <c r="H16" i="7"/>
  <c r="H15" i="7"/>
  <c r="H14" i="7"/>
  <c r="H12" i="7"/>
  <c r="H11" i="7"/>
  <c r="H9" i="7"/>
  <c r="T97" i="8"/>
  <c r="T91" i="8"/>
  <c r="T90" i="8"/>
  <c r="T89" i="8"/>
  <c r="T86" i="8"/>
  <c r="T85" i="8"/>
  <c r="T83" i="8"/>
  <c r="T82" i="8"/>
  <c r="T81" i="8"/>
  <c r="T78" i="8"/>
  <c r="T77" i="8"/>
  <c r="T74" i="8"/>
  <c r="T73" i="8"/>
  <c r="T71" i="8"/>
  <c r="T70" i="8"/>
  <c r="T67" i="8"/>
  <c r="T66" i="8"/>
  <c r="T63" i="8"/>
  <c r="T62" i="8"/>
  <c r="T60" i="8"/>
  <c r="T59" i="8"/>
  <c r="T58" i="8"/>
  <c r="T57" i="8"/>
  <c r="T54" i="8"/>
  <c r="T53" i="8"/>
  <c r="T52" i="8"/>
  <c r="T51" i="8"/>
  <c r="T48" i="8"/>
  <c r="T47" i="8"/>
  <c r="T44" i="8"/>
  <c r="T43" i="8"/>
  <c r="T42" i="8"/>
  <c r="T40" i="8"/>
  <c r="T39" i="8"/>
  <c r="T38" i="8"/>
  <c r="T35" i="8"/>
  <c r="T34" i="8"/>
  <c r="T33" i="8"/>
  <c r="T32" i="8"/>
  <c r="T31" i="8"/>
  <c r="T30" i="8"/>
  <c r="T29" i="8"/>
  <c r="T26" i="8"/>
  <c r="T25" i="8"/>
  <c r="T22" i="8"/>
  <c r="T21" i="8"/>
  <c r="T20" i="8"/>
  <c r="T19" i="8"/>
  <c r="T16" i="8"/>
  <c r="T15" i="8"/>
  <c r="T14" i="8"/>
  <c r="T13" i="8"/>
  <c r="T12" i="8"/>
  <c r="T11" i="8"/>
  <c r="T8" i="8"/>
  <c r="T7" i="8"/>
  <c r="T7" i="6"/>
  <c r="D14" i="5"/>
  <c r="E27" i="5"/>
  <c r="D27" i="5"/>
  <c r="D26" i="5"/>
  <c r="D25" i="5"/>
  <c r="E25" i="5"/>
  <c r="E24" i="5"/>
  <c r="D24" i="5"/>
  <c r="E23" i="5"/>
  <c r="D23" i="5"/>
  <c r="E22" i="5"/>
  <c r="D22" i="5"/>
  <c r="E21" i="5"/>
  <c r="E20" i="5"/>
  <c r="D20" i="5"/>
  <c r="H19" i="5"/>
  <c r="F19" i="5"/>
  <c r="E19" i="5"/>
  <c r="D19" i="5"/>
  <c r="H18" i="5"/>
  <c r="E18" i="5"/>
  <c r="D18" i="5"/>
  <c r="E17" i="5"/>
  <c r="D17" i="5"/>
  <c r="E16" i="5"/>
  <c r="D16" i="5"/>
  <c r="F15" i="5"/>
  <c r="E15" i="5"/>
  <c r="D15" i="5"/>
  <c r="E14" i="5"/>
  <c r="E13" i="5"/>
  <c r="D13" i="5"/>
  <c r="E12" i="5"/>
  <c r="D12" i="5"/>
  <c r="H11" i="5"/>
  <c r="E11" i="5"/>
  <c r="H13" i="7" l="1"/>
  <c r="D11" i="5"/>
  <c r="H27" i="5"/>
  <c r="H26" i="5"/>
  <c r="H25" i="5"/>
  <c r="H24" i="5"/>
  <c r="H23" i="5"/>
  <c r="H22" i="5"/>
  <c r="H21" i="5"/>
  <c r="H20" i="5"/>
  <c r="H17" i="5"/>
  <c r="H16" i="5"/>
  <c r="H15" i="5"/>
  <c r="H14" i="5"/>
  <c r="H13" i="5"/>
  <c r="H12" i="5"/>
  <c r="H10" i="5"/>
  <c r="H9" i="5"/>
  <c r="E10" i="5"/>
  <c r="D10" i="5"/>
  <c r="D9" i="5"/>
  <c r="E9" i="5"/>
  <c r="S84" i="2"/>
  <c r="J54" i="6"/>
  <c r="J53" i="6"/>
  <c r="J52" i="6"/>
  <c r="J51" i="6"/>
  <c r="J50" i="6"/>
  <c r="S78" i="2"/>
  <c r="M78" i="2"/>
  <c r="J78" i="2"/>
  <c r="T81" i="6"/>
  <c r="T83" i="6"/>
  <c r="T82" i="6"/>
  <c r="T78" i="6"/>
  <c r="T77" i="6"/>
  <c r="T74" i="6"/>
  <c r="T73" i="6"/>
  <c r="T70" i="6"/>
  <c r="T69" i="6"/>
  <c r="T66" i="6"/>
  <c r="T67" i="6" s="1"/>
  <c r="T63" i="6"/>
  <c r="T61" i="6"/>
  <c r="T60" i="6"/>
  <c r="T57" i="6"/>
  <c r="T54" i="6"/>
  <c r="T53" i="6"/>
  <c r="T52" i="6"/>
  <c r="T51" i="6"/>
  <c r="T50" i="6"/>
  <c r="T47" i="6"/>
  <c r="T46" i="6"/>
  <c r="T43" i="6"/>
  <c r="T42" i="6"/>
  <c r="T39" i="6"/>
  <c r="T38" i="6"/>
  <c r="T35" i="6"/>
  <c r="T34" i="6"/>
  <c r="T33" i="6"/>
  <c r="T32" i="6"/>
  <c r="T29" i="6"/>
  <c r="T28" i="6"/>
  <c r="T25" i="6"/>
  <c r="T24" i="6"/>
  <c r="T21" i="6"/>
  <c r="T18" i="6"/>
  <c r="T17" i="6"/>
  <c r="T16" i="6"/>
  <c r="T15" i="6"/>
  <c r="T19" i="6" s="1"/>
  <c r="T12" i="6"/>
  <c r="T11" i="6"/>
  <c r="T8" i="6"/>
  <c r="T13" i="6" l="1"/>
  <c r="T40" i="6"/>
  <c r="H29" i="5"/>
  <c r="G84" i="6"/>
  <c r="G79" i="6" l="1"/>
  <c r="G75" i="6"/>
  <c r="G71" i="6"/>
  <c r="G67" i="6"/>
  <c r="G64" i="6"/>
  <c r="G61" i="6"/>
  <c r="G58" i="6"/>
  <c r="G55" i="6"/>
  <c r="G48" i="6"/>
  <c r="G44" i="6"/>
  <c r="G40" i="6"/>
  <c r="G36" i="6"/>
  <c r="G30" i="6"/>
  <c r="G26" i="6"/>
  <c r="G22" i="6"/>
  <c r="G19" i="6"/>
  <c r="G13" i="6"/>
  <c r="G9" i="6"/>
  <c r="G87" i="6" l="1"/>
  <c r="P14" i="10" l="1"/>
  <c r="D43" i="8"/>
  <c r="D30" i="8"/>
  <c r="D31" i="8" s="1"/>
  <c r="D32" i="8" s="1"/>
  <c r="D43" i="3"/>
  <c r="D32" i="3"/>
  <c r="D31" i="3"/>
  <c r="D30" i="3"/>
  <c r="S95" i="8" l="1"/>
  <c r="R95" i="8"/>
  <c r="Q95" i="8"/>
  <c r="P95" i="8"/>
  <c r="O95" i="8"/>
  <c r="N95" i="8"/>
  <c r="M95" i="8"/>
  <c r="L95" i="8"/>
  <c r="K95" i="8"/>
  <c r="J95" i="8"/>
  <c r="I95" i="8"/>
  <c r="H95" i="8"/>
  <c r="L87" i="6" l="1"/>
  <c r="P87" i="6"/>
  <c r="O87" i="6"/>
  <c r="I87" i="6"/>
  <c r="H87" i="6"/>
  <c r="S36" i="8" l="1"/>
  <c r="F11" i="5" l="1"/>
  <c r="E26" i="5"/>
  <c r="G60" i="2" l="1"/>
  <c r="S64" i="6"/>
  <c r="R64" i="6"/>
  <c r="Q64" i="6"/>
  <c r="P64" i="6"/>
  <c r="O64" i="6"/>
  <c r="N64" i="6"/>
  <c r="M64" i="6"/>
  <c r="L64" i="6"/>
  <c r="K64" i="6"/>
  <c r="J64" i="6"/>
  <c r="I64" i="6"/>
  <c r="H64" i="6"/>
  <c r="T64" i="6"/>
  <c r="G61" i="2" l="1"/>
  <c r="H60" i="2"/>
  <c r="H61" i="2" l="1"/>
  <c r="I60" i="2"/>
  <c r="I61" i="2" l="1"/>
  <c r="J60" i="2"/>
  <c r="J61" i="2" l="1"/>
  <c r="K60" i="2"/>
  <c r="K61" i="2" l="1"/>
  <c r="L60" i="2"/>
  <c r="L61" i="2" l="1"/>
  <c r="M60" i="2"/>
  <c r="M61" i="2" l="1"/>
  <c r="N60" i="2"/>
  <c r="N61" i="2" l="1"/>
  <c r="O60" i="2"/>
  <c r="O61" i="2" l="1"/>
  <c r="P60" i="2"/>
  <c r="P61" i="2" l="1"/>
  <c r="Q60" i="2"/>
  <c r="Q61" i="2" l="1"/>
  <c r="R60" i="2"/>
  <c r="R61" i="2" l="1"/>
  <c r="S60" i="2"/>
  <c r="S61" i="2" s="1"/>
  <c r="O36" i="8" l="1"/>
  <c r="E28" i="7"/>
  <c r="C12" i="11" l="1"/>
  <c r="G63" i="2" l="1"/>
  <c r="S67" i="6"/>
  <c r="R67" i="6"/>
  <c r="Q67" i="6"/>
  <c r="P67" i="6"/>
  <c r="O67" i="6"/>
  <c r="N67" i="6"/>
  <c r="M67" i="6"/>
  <c r="L67" i="6"/>
  <c r="K67" i="6"/>
  <c r="J67" i="6"/>
  <c r="I67" i="6"/>
  <c r="H67" i="6"/>
  <c r="H63" i="2" l="1"/>
  <c r="H64" i="2"/>
  <c r="I63" i="2"/>
  <c r="G64" i="2"/>
  <c r="I64" i="2" l="1"/>
  <c r="J63" i="2"/>
  <c r="J64" i="2" l="1"/>
  <c r="K63" i="2"/>
  <c r="K64" i="2" l="1"/>
  <c r="L63" i="2"/>
  <c r="L64" i="2" l="1"/>
  <c r="M63" i="2"/>
  <c r="M64" i="2" l="1"/>
  <c r="N63" i="2"/>
  <c r="N64" i="2" l="1"/>
  <c r="O63" i="2"/>
  <c r="O64" i="2" l="1"/>
  <c r="P63" i="2"/>
  <c r="P64" i="2" l="1"/>
  <c r="Q63" i="2"/>
  <c r="Q64" i="2" l="1"/>
  <c r="R63" i="2"/>
  <c r="R64" i="2" l="1"/>
  <c r="S63" i="2"/>
  <c r="S64" i="2" s="1"/>
  <c r="C8" i="11" l="1"/>
  <c r="C14" i="11" s="1"/>
  <c r="D12" i="10"/>
  <c r="F8" i="10" l="1"/>
  <c r="E8" i="10"/>
  <c r="D8" i="10"/>
  <c r="D14" i="10" s="1"/>
  <c r="H11" i="2" l="1"/>
  <c r="G71" i="2"/>
  <c r="H71" i="2" s="1"/>
  <c r="I71" i="2" s="1"/>
  <c r="J71" i="2" s="1"/>
  <c r="K71" i="2" s="1"/>
  <c r="L71" i="2" s="1"/>
  <c r="M71" i="2" s="1"/>
  <c r="N71" i="2" s="1"/>
  <c r="O71" i="2" s="1"/>
  <c r="P71" i="2" s="1"/>
  <c r="Q71" i="2" s="1"/>
  <c r="R71" i="2" s="1"/>
  <c r="S71" i="2" s="1"/>
  <c r="G21" i="2" l="1"/>
  <c r="G22" i="2" s="1"/>
  <c r="G80" i="2"/>
  <c r="H80" i="2" s="1"/>
  <c r="I80" i="2" s="1"/>
  <c r="J80" i="2" s="1"/>
  <c r="K80" i="2" s="1"/>
  <c r="L80" i="2" s="1"/>
  <c r="M80" i="2" s="1"/>
  <c r="N80" i="2" s="1"/>
  <c r="O80" i="2" s="1"/>
  <c r="P80" i="2" s="1"/>
  <c r="Q80" i="2" s="1"/>
  <c r="R80" i="2" s="1"/>
  <c r="S80" i="2" s="1"/>
  <c r="G79" i="2"/>
  <c r="H79" i="2" s="1"/>
  <c r="I79" i="2" s="1"/>
  <c r="J79" i="2" s="1"/>
  <c r="K79" i="2" s="1"/>
  <c r="L79" i="2" s="1"/>
  <c r="M79" i="2" s="1"/>
  <c r="N79" i="2" s="1"/>
  <c r="O79" i="2" s="1"/>
  <c r="P79" i="2" s="1"/>
  <c r="Q79" i="2" s="1"/>
  <c r="R79" i="2" s="1"/>
  <c r="S79" i="2" s="1"/>
  <c r="G75" i="2"/>
  <c r="H75" i="2" s="1"/>
  <c r="I75" i="2" s="1"/>
  <c r="J75" i="2" s="1"/>
  <c r="K75" i="2" s="1"/>
  <c r="L75" i="2" s="1"/>
  <c r="M75" i="2" s="1"/>
  <c r="N75" i="2" s="1"/>
  <c r="O75" i="2" s="1"/>
  <c r="P75" i="2" s="1"/>
  <c r="Q75" i="2" s="1"/>
  <c r="R75" i="2" s="1"/>
  <c r="S75" i="2" s="1"/>
  <c r="G74" i="2"/>
  <c r="G70" i="2"/>
  <c r="G67" i="2"/>
  <c r="H67" i="2" s="1"/>
  <c r="I67" i="2" s="1"/>
  <c r="J67" i="2" s="1"/>
  <c r="K67" i="2" s="1"/>
  <c r="L67" i="2" s="1"/>
  <c r="M67" i="2" s="1"/>
  <c r="N67" i="2" s="1"/>
  <c r="O67" i="2" s="1"/>
  <c r="P67" i="2" s="1"/>
  <c r="Q67" i="2" s="1"/>
  <c r="R67" i="2" s="1"/>
  <c r="S67" i="2" s="1"/>
  <c r="G66" i="2"/>
  <c r="G57" i="2"/>
  <c r="G54" i="2"/>
  <c r="H54" i="2" s="1"/>
  <c r="I54" i="2" s="1"/>
  <c r="G53" i="2"/>
  <c r="H53" i="2" s="1"/>
  <c r="I53" i="2" s="1"/>
  <c r="G52" i="2"/>
  <c r="H52" i="2" s="1"/>
  <c r="I52" i="2" s="1"/>
  <c r="G51" i="2"/>
  <c r="H51" i="2" s="1"/>
  <c r="I51" i="2" s="1"/>
  <c r="G50" i="2"/>
  <c r="H50" i="2" s="1"/>
  <c r="I50" i="2" s="1"/>
  <c r="G47" i="2"/>
  <c r="H47" i="2" s="1"/>
  <c r="I47" i="2" s="1"/>
  <c r="J47" i="2" s="1"/>
  <c r="K47" i="2" s="1"/>
  <c r="L47" i="2" s="1"/>
  <c r="M47" i="2" s="1"/>
  <c r="N47" i="2" s="1"/>
  <c r="O47" i="2" s="1"/>
  <c r="P47" i="2" s="1"/>
  <c r="Q47" i="2" s="1"/>
  <c r="R47" i="2" s="1"/>
  <c r="S47" i="2" s="1"/>
  <c r="G46" i="2"/>
  <c r="G43" i="2"/>
  <c r="H43" i="2" s="1"/>
  <c r="I43" i="2" s="1"/>
  <c r="J43" i="2" s="1"/>
  <c r="K43" i="2" s="1"/>
  <c r="L43" i="2" s="1"/>
  <c r="M43" i="2" s="1"/>
  <c r="N43" i="2" s="1"/>
  <c r="O43" i="2" s="1"/>
  <c r="P43" i="2" s="1"/>
  <c r="Q43" i="2" s="1"/>
  <c r="R43" i="2" s="1"/>
  <c r="S43" i="2" s="1"/>
  <c r="G42" i="2"/>
  <c r="G39" i="2"/>
  <c r="H39" i="2" s="1"/>
  <c r="I39" i="2" s="1"/>
  <c r="J39" i="2" s="1"/>
  <c r="K39" i="2" s="1"/>
  <c r="L39" i="2" s="1"/>
  <c r="M39" i="2" s="1"/>
  <c r="N39" i="2" s="1"/>
  <c r="O39" i="2" s="1"/>
  <c r="P39" i="2" s="1"/>
  <c r="Q39" i="2" s="1"/>
  <c r="R39" i="2" s="1"/>
  <c r="S39" i="2" s="1"/>
  <c r="G38" i="2"/>
  <c r="G35" i="2"/>
  <c r="H35" i="2" s="1"/>
  <c r="I35" i="2" s="1"/>
  <c r="J35" i="2" s="1"/>
  <c r="K35" i="2" s="1"/>
  <c r="L35" i="2" s="1"/>
  <c r="M35" i="2" s="1"/>
  <c r="N35" i="2" s="1"/>
  <c r="O35" i="2" s="1"/>
  <c r="P35" i="2" s="1"/>
  <c r="Q35" i="2" s="1"/>
  <c r="R35" i="2" s="1"/>
  <c r="S35" i="2" s="1"/>
  <c r="G34" i="2"/>
  <c r="H34" i="2" s="1"/>
  <c r="I34" i="2" s="1"/>
  <c r="J34" i="2" s="1"/>
  <c r="K34" i="2" s="1"/>
  <c r="L34" i="2" s="1"/>
  <c r="M34" i="2" s="1"/>
  <c r="N34" i="2" s="1"/>
  <c r="O34" i="2" s="1"/>
  <c r="P34" i="2" s="1"/>
  <c r="Q34" i="2" s="1"/>
  <c r="R34" i="2" s="1"/>
  <c r="S34" i="2" s="1"/>
  <c r="G33" i="2"/>
  <c r="H33" i="2" s="1"/>
  <c r="G32" i="2"/>
  <c r="G29" i="2"/>
  <c r="H29" i="2" s="1"/>
  <c r="I29" i="2" s="1"/>
  <c r="J29" i="2" s="1"/>
  <c r="K29" i="2" s="1"/>
  <c r="L29" i="2" s="1"/>
  <c r="M29" i="2" s="1"/>
  <c r="N29" i="2" s="1"/>
  <c r="O29" i="2" s="1"/>
  <c r="P29" i="2" s="1"/>
  <c r="Q29" i="2" s="1"/>
  <c r="R29" i="2" s="1"/>
  <c r="S29" i="2" s="1"/>
  <c r="G28" i="2"/>
  <c r="G25" i="2"/>
  <c r="H25" i="2" s="1"/>
  <c r="I25" i="2" s="1"/>
  <c r="J25" i="2" s="1"/>
  <c r="K25" i="2" s="1"/>
  <c r="L25" i="2" s="1"/>
  <c r="M25" i="2" s="1"/>
  <c r="N25" i="2" s="1"/>
  <c r="O25" i="2" s="1"/>
  <c r="P25" i="2" s="1"/>
  <c r="Q25" i="2" s="1"/>
  <c r="R25" i="2" s="1"/>
  <c r="S25" i="2" s="1"/>
  <c r="G18" i="2"/>
  <c r="H18" i="2" s="1"/>
  <c r="I18" i="2" s="1"/>
  <c r="J18" i="2" s="1"/>
  <c r="K18" i="2" s="1"/>
  <c r="L18" i="2" s="1"/>
  <c r="M18" i="2" s="1"/>
  <c r="N18" i="2" s="1"/>
  <c r="O18" i="2" s="1"/>
  <c r="P18" i="2" s="1"/>
  <c r="Q18" i="2" s="1"/>
  <c r="R18" i="2" s="1"/>
  <c r="S18" i="2" s="1"/>
  <c r="G17" i="2"/>
  <c r="H17" i="2" s="1"/>
  <c r="I17" i="2" s="1"/>
  <c r="J17" i="2" s="1"/>
  <c r="K17" i="2" s="1"/>
  <c r="L17" i="2" s="1"/>
  <c r="M17" i="2" s="1"/>
  <c r="N17" i="2" s="1"/>
  <c r="O17" i="2" s="1"/>
  <c r="P17" i="2" s="1"/>
  <c r="Q17" i="2" s="1"/>
  <c r="R17" i="2" s="1"/>
  <c r="S17" i="2" s="1"/>
  <c r="G16" i="2"/>
  <c r="H16" i="2" s="1"/>
  <c r="I16" i="2" s="1"/>
  <c r="J16" i="2" s="1"/>
  <c r="K16" i="2" s="1"/>
  <c r="L16" i="2" s="1"/>
  <c r="M16" i="2" s="1"/>
  <c r="G12" i="2"/>
  <c r="H12" i="2" s="1"/>
  <c r="I12" i="2" s="1"/>
  <c r="J12" i="2" s="1"/>
  <c r="K12" i="2" s="1"/>
  <c r="L12" i="2" s="1"/>
  <c r="M12" i="2" s="1"/>
  <c r="N12" i="2" s="1"/>
  <c r="G8" i="2"/>
  <c r="H8" i="2" s="1"/>
  <c r="I8" i="2" s="1"/>
  <c r="J8" i="2" s="1"/>
  <c r="K8" i="2" s="1"/>
  <c r="L8" i="2" s="1"/>
  <c r="M8" i="2" s="1"/>
  <c r="N8" i="2" s="1"/>
  <c r="O8" i="2" s="1"/>
  <c r="P8" i="2" s="1"/>
  <c r="Q8" i="2" s="1"/>
  <c r="R8" i="2" s="1"/>
  <c r="S8" i="2" s="1"/>
  <c r="G7" i="2"/>
  <c r="H7" i="2" s="1"/>
  <c r="I7" i="2" s="1"/>
  <c r="J7" i="2" s="1"/>
  <c r="K7" i="2" s="1"/>
  <c r="L7" i="2" s="1"/>
  <c r="M7" i="2" s="1"/>
  <c r="N7" i="2" s="1"/>
  <c r="O7" i="2" s="1"/>
  <c r="P7" i="2" s="1"/>
  <c r="Q7" i="2" s="1"/>
  <c r="R7" i="2" s="1"/>
  <c r="S7" i="2" s="1"/>
  <c r="Q87" i="3"/>
  <c r="R87" i="3" s="1"/>
  <c r="S87" i="3" s="1"/>
  <c r="N87" i="3"/>
  <c r="O87" i="3" s="1"/>
  <c r="P87" i="3" s="1"/>
  <c r="K87" i="3"/>
  <c r="L87" i="3" s="1"/>
  <c r="M87" i="3" s="1"/>
  <c r="I87" i="3"/>
  <c r="J87" i="3" s="1"/>
  <c r="H87" i="3"/>
  <c r="G87" i="3"/>
  <c r="G88" i="3"/>
  <c r="H88" i="3" s="1"/>
  <c r="I88" i="3" s="1"/>
  <c r="J88" i="3" s="1"/>
  <c r="K88" i="3" s="1"/>
  <c r="L88" i="3" s="1"/>
  <c r="M88" i="3" s="1"/>
  <c r="N88" i="3" s="1"/>
  <c r="O88" i="3" s="1"/>
  <c r="P88" i="3" s="1"/>
  <c r="Q88" i="3" s="1"/>
  <c r="R88" i="3" s="1"/>
  <c r="S88" i="3" s="1"/>
  <c r="G83" i="3"/>
  <c r="H83" i="3" s="1"/>
  <c r="I83" i="3" s="1"/>
  <c r="J83" i="3" s="1"/>
  <c r="K83" i="3" s="1"/>
  <c r="L83" i="3" s="1"/>
  <c r="M83" i="3" s="1"/>
  <c r="N83" i="3" s="1"/>
  <c r="O83" i="3" s="1"/>
  <c r="P83" i="3" s="1"/>
  <c r="Q83" i="3" s="1"/>
  <c r="R83" i="3" s="1"/>
  <c r="S83" i="3" s="1"/>
  <c r="G79" i="3"/>
  <c r="H79" i="3" s="1"/>
  <c r="I79" i="3" s="1"/>
  <c r="J79" i="3" s="1"/>
  <c r="K79" i="3" s="1"/>
  <c r="L79" i="3" s="1"/>
  <c r="M79" i="3" s="1"/>
  <c r="N79" i="3" s="1"/>
  <c r="O79" i="3" s="1"/>
  <c r="P79" i="3" s="1"/>
  <c r="Q79" i="3" s="1"/>
  <c r="R79" i="3" s="1"/>
  <c r="S79" i="3" s="1"/>
  <c r="G78" i="3"/>
  <c r="H78" i="3" s="1"/>
  <c r="G75" i="3"/>
  <c r="G71" i="3"/>
  <c r="H71" i="3" s="1"/>
  <c r="I71" i="3" s="1"/>
  <c r="J71" i="3" s="1"/>
  <c r="K71" i="3" s="1"/>
  <c r="L71" i="3" s="1"/>
  <c r="M71" i="3" s="1"/>
  <c r="N71" i="3" s="1"/>
  <c r="O71" i="3" s="1"/>
  <c r="P71" i="3" s="1"/>
  <c r="Q71" i="3" s="1"/>
  <c r="R71" i="3" s="1"/>
  <c r="S71" i="3" s="1"/>
  <c r="G70" i="3"/>
  <c r="H70" i="3" s="1"/>
  <c r="I70" i="3" s="1"/>
  <c r="J70" i="3" s="1"/>
  <c r="K70" i="3" s="1"/>
  <c r="L70" i="3" s="1"/>
  <c r="M70" i="3" s="1"/>
  <c r="N70" i="3" s="1"/>
  <c r="O70" i="3" s="1"/>
  <c r="P70" i="3" s="1"/>
  <c r="Q70" i="3" s="1"/>
  <c r="R70" i="3" s="1"/>
  <c r="S70" i="3" s="1"/>
  <c r="G48" i="3"/>
  <c r="G47" i="3"/>
  <c r="G67" i="3"/>
  <c r="G66" i="3"/>
  <c r="G62" i="3"/>
  <c r="G59" i="3"/>
  <c r="G58" i="3"/>
  <c r="G54" i="3"/>
  <c r="G53" i="3"/>
  <c r="G52" i="3"/>
  <c r="G44" i="3"/>
  <c r="G43" i="3"/>
  <c r="G39" i="3"/>
  <c r="G35" i="3"/>
  <c r="G34" i="3"/>
  <c r="G33" i="3"/>
  <c r="G31" i="3"/>
  <c r="G30" i="3"/>
  <c r="G26" i="3"/>
  <c r="G22" i="3"/>
  <c r="G21" i="3"/>
  <c r="G20" i="3"/>
  <c r="G14" i="3"/>
  <c r="G13" i="3"/>
  <c r="G12" i="3"/>
  <c r="G11" i="3"/>
  <c r="G8" i="3"/>
  <c r="H15" i="3"/>
  <c r="I15" i="3" s="1"/>
  <c r="J15" i="3" s="1"/>
  <c r="K15" i="3" s="1"/>
  <c r="L15" i="3" s="1"/>
  <c r="M15" i="3" s="1"/>
  <c r="N15" i="3" s="1"/>
  <c r="O15" i="3" s="1"/>
  <c r="P15" i="3" s="1"/>
  <c r="Q15" i="3" s="1"/>
  <c r="R15" i="3" s="1"/>
  <c r="S15" i="3" s="1"/>
  <c r="G29" i="3" l="1"/>
  <c r="G36" i="8"/>
  <c r="G92" i="8"/>
  <c r="G68" i="8"/>
  <c r="G49" i="3"/>
  <c r="G79" i="8"/>
  <c r="I78" i="3"/>
  <c r="J78" i="3" s="1"/>
  <c r="K78" i="3" s="1"/>
  <c r="L78" i="3" s="1"/>
  <c r="M78" i="3" s="1"/>
  <c r="N78" i="3" s="1"/>
  <c r="O78" i="3" s="1"/>
  <c r="P78" i="3" s="1"/>
  <c r="Q78" i="3" s="1"/>
  <c r="R78" i="3" s="1"/>
  <c r="S78" i="3" s="1"/>
  <c r="H80" i="3"/>
  <c r="O12" i="2"/>
  <c r="P12" i="2" s="1"/>
  <c r="Q12" i="2" s="1"/>
  <c r="G64" i="8"/>
  <c r="G15" i="2"/>
  <c r="G24" i="2"/>
  <c r="G27" i="8"/>
  <c r="G72" i="3"/>
  <c r="G63" i="3"/>
  <c r="G86" i="3"/>
  <c r="G23" i="8"/>
  <c r="G87" i="8"/>
  <c r="G74" i="3"/>
  <c r="G76" i="3" s="1"/>
  <c r="G82" i="3"/>
  <c r="H82" i="3" s="1"/>
  <c r="I82" i="3" s="1"/>
  <c r="J82" i="3" s="1"/>
  <c r="K82" i="3" s="1"/>
  <c r="L82" i="3" s="1"/>
  <c r="M82" i="3" s="1"/>
  <c r="N82" i="3" s="1"/>
  <c r="O82" i="3" s="1"/>
  <c r="P82" i="3" s="1"/>
  <c r="Q82" i="3" s="1"/>
  <c r="R82" i="3" s="1"/>
  <c r="S82" i="3" s="1"/>
  <c r="G68" i="3"/>
  <c r="G40" i="8"/>
  <c r="G45" i="8"/>
  <c r="G9" i="8"/>
  <c r="G19" i="3"/>
  <c r="G23" i="3" s="1"/>
  <c r="G25" i="3"/>
  <c r="G27" i="3" s="1"/>
  <c r="G71" i="8"/>
  <c r="G32" i="3"/>
  <c r="G36" i="3" s="1"/>
  <c r="G38" i="3"/>
  <c r="G40" i="3" s="1"/>
  <c r="G42" i="3"/>
  <c r="G45" i="3" s="1"/>
  <c r="G55" i="8"/>
  <c r="G60" i="8"/>
  <c r="G7" i="3"/>
  <c r="H7" i="3" s="1"/>
  <c r="I7" i="3" s="1"/>
  <c r="J7" i="3" s="1"/>
  <c r="G51" i="3"/>
  <c r="G55" i="3" s="1"/>
  <c r="G57" i="3"/>
  <c r="G60" i="3" s="1"/>
  <c r="G83" i="8"/>
  <c r="G75" i="8"/>
  <c r="G49" i="8"/>
  <c r="G17" i="8"/>
  <c r="G95" i="8" l="1"/>
  <c r="R12" i="2"/>
  <c r="S12" i="2" s="1"/>
  <c r="G89" i="3"/>
  <c r="H86" i="3"/>
  <c r="I86" i="3" s="1"/>
  <c r="J86" i="3" s="1"/>
  <c r="K86" i="3" s="1"/>
  <c r="L86" i="3" s="1"/>
  <c r="M86" i="3" s="1"/>
  <c r="N86" i="3" s="1"/>
  <c r="O86" i="3" s="1"/>
  <c r="P86" i="3" s="1"/>
  <c r="Q86" i="3" s="1"/>
  <c r="R86" i="3" s="1"/>
  <c r="S86" i="3" s="1"/>
  <c r="H12" i="3"/>
  <c r="I12" i="3" s="1"/>
  <c r="H13" i="3"/>
  <c r="I13" i="3" s="1"/>
  <c r="J13" i="3" s="1"/>
  <c r="K13" i="3" s="1"/>
  <c r="L13" i="3" s="1"/>
  <c r="M13" i="3" s="1"/>
  <c r="N13" i="3" s="1"/>
  <c r="O13" i="3" s="1"/>
  <c r="P13" i="3" s="1"/>
  <c r="Q13" i="3" s="1"/>
  <c r="R13" i="3" s="1"/>
  <c r="S13" i="3" s="1"/>
  <c r="H14" i="3"/>
  <c r="I14" i="3" s="1"/>
  <c r="J14" i="3" s="1"/>
  <c r="K14" i="3" s="1"/>
  <c r="L14" i="3" s="1"/>
  <c r="M14" i="3" s="1"/>
  <c r="N14" i="3" s="1"/>
  <c r="O14" i="3" s="1"/>
  <c r="P14" i="3" s="1"/>
  <c r="Q14" i="3" s="1"/>
  <c r="R14" i="3" s="1"/>
  <c r="S14" i="3" s="1"/>
  <c r="H16" i="3"/>
  <c r="I16" i="3" s="1"/>
  <c r="J16" i="3" s="1"/>
  <c r="K16" i="3" s="1"/>
  <c r="L16" i="3" s="1"/>
  <c r="M16" i="3" s="1"/>
  <c r="N16" i="3" s="1"/>
  <c r="O16" i="3" s="1"/>
  <c r="P16" i="3" s="1"/>
  <c r="Q16" i="3" s="1"/>
  <c r="R16" i="3" s="1"/>
  <c r="S16" i="3" s="1"/>
  <c r="H74" i="3"/>
  <c r="I74" i="3" s="1"/>
  <c r="J74" i="3" s="1"/>
  <c r="K74" i="3" s="1"/>
  <c r="H67" i="3"/>
  <c r="I67" i="3" s="1"/>
  <c r="J67" i="3" s="1"/>
  <c r="K67" i="3" s="1"/>
  <c r="L67" i="3" s="1"/>
  <c r="M67" i="3" s="1"/>
  <c r="N67" i="3" s="1"/>
  <c r="O67" i="3" s="1"/>
  <c r="P67" i="3" s="1"/>
  <c r="Q67" i="3" s="1"/>
  <c r="R67" i="3" s="1"/>
  <c r="S67" i="3" s="1"/>
  <c r="H66" i="3"/>
  <c r="I66" i="3" s="1"/>
  <c r="J66" i="3" s="1"/>
  <c r="K66" i="3" s="1"/>
  <c r="L66" i="3" s="1"/>
  <c r="M66" i="3" s="1"/>
  <c r="N66" i="3" s="1"/>
  <c r="O66" i="3" s="1"/>
  <c r="P66" i="3" s="1"/>
  <c r="Q66" i="3" s="1"/>
  <c r="R66" i="3" s="1"/>
  <c r="S66" i="3" s="1"/>
  <c r="H63" i="3"/>
  <c r="I63" i="3" s="1"/>
  <c r="J63" i="3" s="1"/>
  <c r="K63" i="3" s="1"/>
  <c r="L63" i="3" s="1"/>
  <c r="M63" i="3" s="1"/>
  <c r="N63" i="3" s="1"/>
  <c r="O63" i="3" s="1"/>
  <c r="P63" i="3" s="1"/>
  <c r="Q63" i="3" s="1"/>
  <c r="R63" i="3" s="1"/>
  <c r="S63" i="3" s="1"/>
  <c r="H62" i="3"/>
  <c r="I62" i="3" s="1"/>
  <c r="J62" i="3" s="1"/>
  <c r="K62" i="3" s="1"/>
  <c r="L62" i="3" s="1"/>
  <c r="M62" i="3" s="1"/>
  <c r="N62" i="3" s="1"/>
  <c r="O62" i="3" s="1"/>
  <c r="P62" i="3" s="1"/>
  <c r="Q62" i="3" s="1"/>
  <c r="R62" i="3" s="1"/>
  <c r="S62" i="3" s="1"/>
  <c r="H59" i="3"/>
  <c r="I59" i="3" s="1"/>
  <c r="J59" i="3" s="1"/>
  <c r="K59" i="3" s="1"/>
  <c r="L59" i="3" s="1"/>
  <c r="M59" i="3" s="1"/>
  <c r="N59" i="3" s="1"/>
  <c r="O59" i="3" s="1"/>
  <c r="P59" i="3" s="1"/>
  <c r="Q59" i="3" s="1"/>
  <c r="R59" i="3" s="1"/>
  <c r="S59" i="3" s="1"/>
  <c r="H58" i="3"/>
  <c r="H57" i="3"/>
  <c r="H54" i="3"/>
  <c r="I54" i="3" s="1"/>
  <c r="J54" i="3" s="1"/>
  <c r="K54" i="3" s="1"/>
  <c r="L54" i="3" s="1"/>
  <c r="M54" i="3" s="1"/>
  <c r="N54" i="3" s="1"/>
  <c r="O54" i="3" s="1"/>
  <c r="P54" i="3" s="1"/>
  <c r="Q54" i="3" s="1"/>
  <c r="R54" i="3" s="1"/>
  <c r="S54" i="3" s="1"/>
  <c r="H53" i="3"/>
  <c r="I53" i="3" s="1"/>
  <c r="J53" i="3" s="1"/>
  <c r="K53" i="3" s="1"/>
  <c r="L53" i="3" s="1"/>
  <c r="M53" i="3" s="1"/>
  <c r="N53" i="3" s="1"/>
  <c r="O53" i="3" s="1"/>
  <c r="P53" i="3" s="1"/>
  <c r="Q53" i="3" s="1"/>
  <c r="R53" i="3" s="1"/>
  <c r="S53" i="3" s="1"/>
  <c r="H52" i="3"/>
  <c r="I52" i="3" s="1"/>
  <c r="J52" i="3" s="1"/>
  <c r="K52" i="3" s="1"/>
  <c r="L52" i="3" s="1"/>
  <c r="M52" i="3" s="1"/>
  <c r="N52" i="3" s="1"/>
  <c r="O52" i="3" s="1"/>
  <c r="P52" i="3" s="1"/>
  <c r="Q52" i="3" s="1"/>
  <c r="R52" i="3" s="1"/>
  <c r="S52" i="3" s="1"/>
  <c r="H51" i="3"/>
  <c r="I51" i="3" s="1"/>
  <c r="J51" i="3" s="1"/>
  <c r="K51" i="3" s="1"/>
  <c r="L51" i="3" s="1"/>
  <c r="M51" i="3" s="1"/>
  <c r="N51" i="3" s="1"/>
  <c r="O51" i="3" s="1"/>
  <c r="P51" i="3" s="1"/>
  <c r="Q51" i="3" s="1"/>
  <c r="R51" i="3" s="1"/>
  <c r="S51" i="3" s="1"/>
  <c r="H48" i="3"/>
  <c r="I48" i="3" s="1"/>
  <c r="J48" i="3" s="1"/>
  <c r="K48" i="3" s="1"/>
  <c r="L48" i="3" s="1"/>
  <c r="M48" i="3" s="1"/>
  <c r="N48" i="3" s="1"/>
  <c r="O48" i="3" s="1"/>
  <c r="P48" i="3" s="1"/>
  <c r="Q48" i="3" s="1"/>
  <c r="R48" i="3" s="1"/>
  <c r="S48" i="3" s="1"/>
  <c r="H47" i="3"/>
  <c r="I47" i="3" s="1"/>
  <c r="J47" i="3" s="1"/>
  <c r="K47" i="3" s="1"/>
  <c r="L47" i="3" s="1"/>
  <c r="M47" i="3" s="1"/>
  <c r="N47" i="3" s="1"/>
  <c r="O47" i="3" s="1"/>
  <c r="P47" i="3" s="1"/>
  <c r="Q47" i="3" s="1"/>
  <c r="R47" i="3" s="1"/>
  <c r="S47" i="3" s="1"/>
  <c r="H44" i="3"/>
  <c r="I44" i="3" s="1"/>
  <c r="J44" i="3" s="1"/>
  <c r="K44" i="3" s="1"/>
  <c r="L44" i="3" s="1"/>
  <c r="M44" i="3" s="1"/>
  <c r="N44" i="3" s="1"/>
  <c r="O44" i="3" s="1"/>
  <c r="P44" i="3" s="1"/>
  <c r="Q44" i="3" s="1"/>
  <c r="R44" i="3" s="1"/>
  <c r="S44" i="3" s="1"/>
  <c r="H43" i="3"/>
  <c r="I43" i="3" s="1"/>
  <c r="J43" i="3" s="1"/>
  <c r="K43" i="3" s="1"/>
  <c r="L43" i="3" s="1"/>
  <c r="M43" i="3" s="1"/>
  <c r="N43" i="3" s="1"/>
  <c r="O43" i="3" s="1"/>
  <c r="P43" i="3" s="1"/>
  <c r="Q43" i="3" s="1"/>
  <c r="R43" i="3" s="1"/>
  <c r="S43" i="3" s="1"/>
  <c r="H42" i="3"/>
  <c r="I42" i="3" s="1"/>
  <c r="J42" i="3" s="1"/>
  <c r="K42" i="3" s="1"/>
  <c r="L42" i="3" s="1"/>
  <c r="M42" i="3" s="1"/>
  <c r="N42" i="3" s="1"/>
  <c r="O42" i="3" s="1"/>
  <c r="P42" i="3" s="1"/>
  <c r="Q42" i="3" s="1"/>
  <c r="R42" i="3" s="1"/>
  <c r="S42" i="3" s="1"/>
  <c r="H39" i="3"/>
  <c r="I39" i="3" s="1"/>
  <c r="J39" i="3" s="1"/>
  <c r="K39" i="3" s="1"/>
  <c r="L39" i="3" s="1"/>
  <c r="M39" i="3" s="1"/>
  <c r="N39" i="3" s="1"/>
  <c r="O39" i="3" s="1"/>
  <c r="P39" i="3" s="1"/>
  <c r="Q39" i="3" s="1"/>
  <c r="R39" i="3" s="1"/>
  <c r="S39" i="3" s="1"/>
  <c r="H38" i="3"/>
  <c r="I38" i="3" s="1"/>
  <c r="J38" i="3" s="1"/>
  <c r="K38" i="3" s="1"/>
  <c r="L38" i="3" s="1"/>
  <c r="M38" i="3" s="1"/>
  <c r="N38" i="3" s="1"/>
  <c r="O38" i="3" s="1"/>
  <c r="P38" i="3" s="1"/>
  <c r="Q38" i="3" s="1"/>
  <c r="R38" i="3" s="1"/>
  <c r="S38" i="3" s="1"/>
  <c r="H35" i="3"/>
  <c r="I35" i="3" s="1"/>
  <c r="J35" i="3" s="1"/>
  <c r="K35" i="3" s="1"/>
  <c r="L35" i="3" s="1"/>
  <c r="M35" i="3" s="1"/>
  <c r="N35" i="3" s="1"/>
  <c r="O35" i="3" s="1"/>
  <c r="P35" i="3" s="1"/>
  <c r="Q35" i="3" s="1"/>
  <c r="R35" i="3" s="1"/>
  <c r="S35" i="3" s="1"/>
  <c r="H34" i="3"/>
  <c r="I34" i="3" s="1"/>
  <c r="J34" i="3" s="1"/>
  <c r="K34" i="3" s="1"/>
  <c r="L34" i="3" s="1"/>
  <c r="M34" i="3" s="1"/>
  <c r="N34" i="3" s="1"/>
  <c r="O34" i="3" s="1"/>
  <c r="P34" i="3" s="1"/>
  <c r="Q34" i="3" s="1"/>
  <c r="R34" i="3" s="1"/>
  <c r="S34" i="3" s="1"/>
  <c r="H33" i="3"/>
  <c r="I33" i="3" s="1"/>
  <c r="J33" i="3" s="1"/>
  <c r="K33" i="3" s="1"/>
  <c r="L33" i="3" s="1"/>
  <c r="M33" i="3" s="1"/>
  <c r="N33" i="3" s="1"/>
  <c r="O33" i="3" s="1"/>
  <c r="P33" i="3" s="1"/>
  <c r="Q33" i="3" s="1"/>
  <c r="R33" i="3" s="1"/>
  <c r="S33" i="3" s="1"/>
  <c r="H32" i="3"/>
  <c r="I32" i="3" s="1"/>
  <c r="J32" i="3" s="1"/>
  <c r="K32" i="3" s="1"/>
  <c r="L32" i="3" s="1"/>
  <c r="M32" i="3" s="1"/>
  <c r="N32" i="3" s="1"/>
  <c r="O32" i="3" s="1"/>
  <c r="P32" i="3" s="1"/>
  <c r="Q32" i="3" s="1"/>
  <c r="R32" i="3" s="1"/>
  <c r="S32" i="3" s="1"/>
  <c r="H31" i="3"/>
  <c r="I31" i="3" s="1"/>
  <c r="J31" i="3" s="1"/>
  <c r="K31" i="3" s="1"/>
  <c r="L31" i="3" s="1"/>
  <c r="M31" i="3" s="1"/>
  <c r="N31" i="3" s="1"/>
  <c r="O31" i="3" s="1"/>
  <c r="P31" i="3" s="1"/>
  <c r="Q31" i="3" s="1"/>
  <c r="R31" i="3" s="1"/>
  <c r="S31" i="3" s="1"/>
  <c r="H30" i="3"/>
  <c r="I30" i="3" s="1"/>
  <c r="J30" i="3" s="1"/>
  <c r="K30" i="3" s="1"/>
  <c r="L30" i="3" s="1"/>
  <c r="M30" i="3" s="1"/>
  <c r="N30" i="3" s="1"/>
  <c r="O30" i="3" s="1"/>
  <c r="P30" i="3" s="1"/>
  <c r="Q30" i="3" s="1"/>
  <c r="R30" i="3" s="1"/>
  <c r="S30" i="3" s="1"/>
  <c r="H29" i="3"/>
  <c r="I29" i="3" s="1"/>
  <c r="J29" i="3" s="1"/>
  <c r="K29" i="3" s="1"/>
  <c r="L29" i="3" s="1"/>
  <c r="M29" i="3" s="1"/>
  <c r="N29" i="3" s="1"/>
  <c r="O29" i="3" s="1"/>
  <c r="P29" i="3" s="1"/>
  <c r="Q29" i="3" s="1"/>
  <c r="R29" i="3" s="1"/>
  <c r="S29" i="3" s="1"/>
  <c r="H26" i="3"/>
  <c r="I26" i="3" s="1"/>
  <c r="J26" i="3" s="1"/>
  <c r="K26" i="3" s="1"/>
  <c r="L26" i="3" s="1"/>
  <c r="M26" i="3" s="1"/>
  <c r="N26" i="3" s="1"/>
  <c r="O26" i="3" s="1"/>
  <c r="P26" i="3" s="1"/>
  <c r="Q26" i="3" s="1"/>
  <c r="R26" i="3" s="1"/>
  <c r="S26" i="3" s="1"/>
  <c r="H25" i="3"/>
  <c r="I25" i="3" s="1"/>
  <c r="J25" i="3" s="1"/>
  <c r="K25" i="3" s="1"/>
  <c r="L25" i="3" s="1"/>
  <c r="M25" i="3" s="1"/>
  <c r="N25" i="3" s="1"/>
  <c r="O25" i="3" s="1"/>
  <c r="P25" i="3" s="1"/>
  <c r="Q25" i="3" s="1"/>
  <c r="R25" i="3" s="1"/>
  <c r="S25" i="3" s="1"/>
  <c r="S27" i="3" s="1"/>
  <c r="H22" i="3"/>
  <c r="I22" i="3" s="1"/>
  <c r="J22" i="3" s="1"/>
  <c r="K22" i="3" s="1"/>
  <c r="L22" i="3" s="1"/>
  <c r="M22" i="3" s="1"/>
  <c r="N22" i="3" s="1"/>
  <c r="O22" i="3" s="1"/>
  <c r="P22" i="3" s="1"/>
  <c r="Q22" i="3" s="1"/>
  <c r="R22" i="3" s="1"/>
  <c r="S22" i="3" s="1"/>
  <c r="H21" i="3"/>
  <c r="I21" i="3" s="1"/>
  <c r="J21" i="3" s="1"/>
  <c r="K21" i="3" s="1"/>
  <c r="L21" i="3" s="1"/>
  <c r="M21" i="3" s="1"/>
  <c r="N21" i="3" s="1"/>
  <c r="O21" i="3" s="1"/>
  <c r="P21" i="3" s="1"/>
  <c r="Q21" i="3" s="1"/>
  <c r="R21" i="3" s="1"/>
  <c r="S21" i="3" s="1"/>
  <c r="H20" i="3"/>
  <c r="I20" i="3" s="1"/>
  <c r="J20" i="3" s="1"/>
  <c r="K20" i="3" s="1"/>
  <c r="L20" i="3" s="1"/>
  <c r="M20" i="3" s="1"/>
  <c r="N20" i="3" s="1"/>
  <c r="O20" i="3" s="1"/>
  <c r="P20" i="3" s="1"/>
  <c r="Q20" i="3" s="1"/>
  <c r="R20" i="3" s="1"/>
  <c r="S20" i="3" s="1"/>
  <c r="H19" i="3"/>
  <c r="I19" i="3" s="1"/>
  <c r="J19" i="3" s="1"/>
  <c r="K19" i="3" s="1"/>
  <c r="L19" i="3" s="1"/>
  <c r="M19" i="3" s="1"/>
  <c r="N19" i="3" s="1"/>
  <c r="O19" i="3" s="1"/>
  <c r="P19" i="3" s="1"/>
  <c r="Q19" i="3" s="1"/>
  <c r="R19" i="3" s="1"/>
  <c r="S19" i="3" s="1"/>
  <c r="S23" i="3" s="1"/>
  <c r="H8" i="3"/>
  <c r="I8" i="3" s="1"/>
  <c r="J8" i="3" s="1"/>
  <c r="K8" i="3" s="1"/>
  <c r="L8" i="3" s="1"/>
  <c r="M8" i="3" s="1"/>
  <c r="N8" i="3" s="1"/>
  <c r="O8" i="3" s="1"/>
  <c r="P8" i="3" s="1"/>
  <c r="Q8" i="3" s="1"/>
  <c r="R8" i="3" s="1"/>
  <c r="S8" i="3" s="1"/>
  <c r="Q8" i="10"/>
  <c r="Q12" i="10"/>
  <c r="O8" i="11"/>
  <c r="O12" i="11"/>
  <c r="S40" i="3" l="1"/>
  <c r="S36" i="3"/>
  <c r="J12" i="3"/>
  <c r="O14" i="11"/>
  <c r="Q14" i="10" l="1"/>
  <c r="K12" i="3"/>
  <c r="L12" i="3" s="1"/>
  <c r="M12" i="3" s="1"/>
  <c r="N12" i="3" s="1"/>
  <c r="O12" i="3" s="1"/>
  <c r="P12" i="3" s="1"/>
  <c r="Q12" i="3" s="1"/>
  <c r="R12" i="3" s="1"/>
  <c r="S12" i="3" s="1"/>
  <c r="P12" i="11"/>
  <c r="P8" i="11"/>
  <c r="P14" i="11" l="1"/>
  <c r="G9" i="3"/>
  <c r="H57" i="2" l="1"/>
  <c r="I57" i="2" s="1"/>
  <c r="J57" i="2" s="1"/>
  <c r="K57" i="2" s="1"/>
  <c r="L57" i="2" s="1"/>
  <c r="M57" i="2" s="1"/>
  <c r="N57" i="2" s="1"/>
  <c r="O57" i="2" s="1"/>
  <c r="P57" i="2" s="1"/>
  <c r="Q57" i="2" s="1"/>
  <c r="R57" i="2" s="1"/>
  <c r="S57" i="2" s="1"/>
  <c r="H28" i="2"/>
  <c r="H22" i="2"/>
  <c r="I22" i="2" s="1"/>
  <c r="H21" i="2"/>
  <c r="H38" i="2"/>
  <c r="H24" i="2"/>
  <c r="H15" i="2"/>
  <c r="J22" i="2" l="1"/>
  <c r="H30" i="2"/>
  <c r="H58" i="2"/>
  <c r="I58" i="2"/>
  <c r="I21" i="2"/>
  <c r="I28" i="2"/>
  <c r="I15" i="2"/>
  <c r="J15" i="2" s="1"/>
  <c r="K15" i="2" s="1"/>
  <c r="L15" i="2" l="1"/>
  <c r="M15" i="2" s="1"/>
  <c r="N15" i="2" s="1"/>
  <c r="O15" i="2" s="1"/>
  <c r="P15" i="2" s="1"/>
  <c r="Q15" i="2" s="1"/>
  <c r="R15" i="2" s="1"/>
  <c r="S15" i="2" s="1"/>
  <c r="K19" i="2"/>
  <c r="J58" i="2"/>
  <c r="J21" i="2"/>
  <c r="J28" i="2"/>
  <c r="I30" i="2"/>
  <c r="K21" i="2" l="1"/>
  <c r="K22" i="2" s="1"/>
  <c r="J30" i="2"/>
  <c r="K28" i="2"/>
  <c r="L28" i="2" s="1"/>
  <c r="M28" i="2" s="1"/>
  <c r="N28" i="2" s="1"/>
  <c r="O28" i="2" s="1"/>
  <c r="P28" i="2" s="1"/>
  <c r="L21" i="2" l="1"/>
  <c r="Q28" i="2"/>
  <c r="R28" i="2" s="1"/>
  <c r="S28" i="2" s="1"/>
  <c r="M21" i="2" l="1"/>
  <c r="M22" i="2" s="1"/>
  <c r="L22" i="2"/>
  <c r="N21" i="2" l="1"/>
  <c r="N22" i="2" s="1"/>
  <c r="O21" i="2" l="1"/>
  <c r="O22" i="2" s="1"/>
  <c r="P21" i="2" l="1"/>
  <c r="P22" i="2" s="1"/>
  <c r="Q21" i="2"/>
  <c r="Q22" i="2" s="1"/>
  <c r="R21" i="2" l="1"/>
  <c r="R22" i="2" s="1"/>
  <c r="S21" i="2" l="1"/>
  <c r="S22" i="2" s="1"/>
  <c r="S71" i="8" l="1"/>
  <c r="R71" i="8"/>
  <c r="Q71" i="8"/>
  <c r="P71" i="8"/>
  <c r="O71" i="8"/>
  <c r="N71" i="8"/>
  <c r="M71" i="8"/>
  <c r="L71" i="8"/>
  <c r="K71" i="8"/>
  <c r="J71" i="8"/>
  <c r="I71" i="8"/>
  <c r="H71" i="8"/>
  <c r="S61" i="6" l="1"/>
  <c r="R61" i="6"/>
  <c r="Q61" i="6"/>
  <c r="P61" i="6"/>
  <c r="O61" i="6"/>
  <c r="N61" i="6"/>
  <c r="M61" i="6"/>
  <c r="L61" i="6"/>
  <c r="K61" i="6"/>
  <c r="J61" i="6"/>
  <c r="I61" i="6"/>
  <c r="H61" i="6"/>
  <c r="S58" i="6"/>
  <c r="R58" i="6"/>
  <c r="Q58" i="6"/>
  <c r="P58" i="6"/>
  <c r="O58" i="6"/>
  <c r="N58" i="6"/>
  <c r="M58" i="6"/>
  <c r="L58" i="6"/>
  <c r="K58" i="6"/>
  <c r="J58" i="6"/>
  <c r="I58" i="6"/>
  <c r="H58" i="6"/>
  <c r="K36" i="8"/>
  <c r="L36" i="8"/>
  <c r="M36" i="8"/>
  <c r="T36" i="6" l="1"/>
  <c r="T55" i="6"/>
  <c r="D29" i="5"/>
  <c r="T71" i="6"/>
  <c r="T58" i="6"/>
  <c r="H9" i="6" l="1"/>
  <c r="J19" i="6" l="1"/>
  <c r="K9" i="8" l="1"/>
  <c r="S68" i="3" l="1"/>
  <c r="H11" i="3"/>
  <c r="G84" i="3"/>
  <c r="G80" i="3"/>
  <c r="G64" i="3"/>
  <c r="G17" i="3"/>
  <c r="G92" i="3" s="1"/>
  <c r="K7" i="3"/>
  <c r="L7" i="3" s="1"/>
  <c r="M7" i="3" s="1"/>
  <c r="N7" i="3" s="1"/>
  <c r="O7" i="3" s="1"/>
  <c r="P7" i="3" s="1"/>
  <c r="Q7" i="3" s="1"/>
  <c r="R7" i="3" s="1"/>
  <c r="S7" i="3" s="1"/>
  <c r="S9" i="3" s="1"/>
  <c r="I11" i="3" l="1"/>
  <c r="J11" i="3" s="1"/>
  <c r="K11" i="3" s="1"/>
  <c r="L11" i="3" s="1"/>
  <c r="M11" i="3" s="1"/>
  <c r="N11" i="3" s="1"/>
  <c r="O11" i="3" s="1"/>
  <c r="P11" i="3" s="1"/>
  <c r="Q11" i="3" s="1"/>
  <c r="R11" i="3" s="1"/>
  <c r="S11" i="3" s="1"/>
  <c r="S17" i="3" s="1"/>
  <c r="H17" i="3"/>
  <c r="H45" i="3"/>
  <c r="K49" i="3"/>
  <c r="H78" i="2"/>
  <c r="I78" i="2" s="1"/>
  <c r="K78" i="2" s="1"/>
  <c r="H74" i="2"/>
  <c r="H70" i="2"/>
  <c r="H66" i="2"/>
  <c r="H46" i="2"/>
  <c r="H42" i="2"/>
  <c r="I38" i="2"/>
  <c r="H32" i="2"/>
  <c r="I24" i="2"/>
  <c r="H44" i="2" l="1"/>
  <c r="I42" i="2"/>
  <c r="J42" i="2" s="1"/>
  <c r="K42" i="2" s="1"/>
  <c r="L42" i="2" s="1"/>
  <c r="M42" i="2" s="1"/>
  <c r="N42" i="2" s="1"/>
  <c r="O42" i="2" s="1"/>
  <c r="P42" i="2" s="1"/>
  <c r="Q42" i="2" s="1"/>
  <c r="R42" i="2" s="1"/>
  <c r="S42" i="2" s="1"/>
  <c r="I66" i="2"/>
  <c r="J66" i="2" s="1"/>
  <c r="K66" i="2" s="1"/>
  <c r="L66" i="2" s="1"/>
  <c r="M66" i="2" s="1"/>
  <c r="N66" i="2" s="1"/>
  <c r="O66" i="2" s="1"/>
  <c r="P66" i="2" s="1"/>
  <c r="Q66" i="2" s="1"/>
  <c r="R66" i="2" s="1"/>
  <c r="S66" i="2" s="1"/>
  <c r="I70" i="2"/>
  <c r="J70" i="2" s="1"/>
  <c r="K70" i="2" s="1"/>
  <c r="L70" i="2" s="1"/>
  <c r="M70" i="2" s="1"/>
  <c r="N70" i="2" s="1"/>
  <c r="O70" i="2" s="1"/>
  <c r="P70" i="2" s="1"/>
  <c r="Q70" i="2" s="1"/>
  <c r="R70" i="2" s="1"/>
  <c r="S70" i="2" s="1"/>
  <c r="I74" i="2"/>
  <c r="J74" i="2" s="1"/>
  <c r="K74" i="2" s="1"/>
  <c r="L74" i="2" s="1"/>
  <c r="M74" i="2" s="1"/>
  <c r="N74" i="2" s="1"/>
  <c r="O74" i="2" s="1"/>
  <c r="P74" i="2" s="1"/>
  <c r="Q74" i="2" s="1"/>
  <c r="R74" i="2" s="1"/>
  <c r="S74" i="2" s="1"/>
  <c r="N16" i="2"/>
  <c r="O16" i="2" s="1"/>
  <c r="P16" i="2" s="1"/>
  <c r="Q16" i="2" s="1"/>
  <c r="R16" i="2" s="1"/>
  <c r="S16" i="2" s="1"/>
  <c r="I32" i="2"/>
  <c r="J32" i="2" s="1"/>
  <c r="J38" i="2"/>
  <c r="K38" i="2" s="1"/>
  <c r="L38" i="2" s="1"/>
  <c r="M38" i="2" s="1"/>
  <c r="N38" i="2" s="1"/>
  <c r="O38" i="2" s="1"/>
  <c r="P38" i="2" s="1"/>
  <c r="Q38" i="2" s="1"/>
  <c r="R38" i="2" s="1"/>
  <c r="S38" i="2" s="1"/>
  <c r="I33" i="2"/>
  <c r="J33" i="2" s="1"/>
  <c r="K33" i="2" s="1"/>
  <c r="L33" i="2" s="1"/>
  <c r="M33" i="2" s="1"/>
  <c r="N33" i="2" s="1"/>
  <c r="O33" i="2" s="1"/>
  <c r="P33" i="2" s="1"/>
  <c r="Q33" i="2" s="1"/>
  <c r="R33" i="2" s="1"/>
  <c r="S33" i="2" s="1"/>
  <c r="I46" i="2"/>
  <c r="J46" i="2" s="1"/>
  <c r="J24" i="2"/>
  <c r="K24" i="2" s="1"/>
  <c r="L24" i="2" s="1"/>
  <c r="M24" i="2" s="1"/>
  <c r="N24" i="2" s="1"/>
  <c r="G81" i="2"/>
  <c r="G58" i="2"/>
  <c r="G76" i="2"/>
  <c r="G72" i="2"/>
  <c r="G68" i="2"/>
  <c r="G55" i="2"/>
  <c r="G48" i="2"/>
  <c r="G44" i="2"/>
  <c r="G40" i="2"/>
  <c r="G36" i="2"/>
  <c r="G30" i="2"/>
  <c r="G26" i="2"/>
  <c r="G19" i="2"/>
  <c r="G13" i="2"/>
  <c r="G9" i="2"/>
  <c r="G84" i="2" l="1"/>
  <c r="S68" i="2"/>
  <c r="K32" i="2"/>
  <c r="J36" i="2"/>
  <c r="I11" i="2"/>
  <c r="J11" i="2" s="1"/>
  <c r="K11" i="2" s="1"/>
  <c r="L11" i="2" s="1"/>
  <c r="M11" i="2" s="1"/>
  <c r="N11" i="2" s="1"/>
  <c r="O11" i="2" s="1"/>
  <c r="P11" i="2" s="1"/>
  <c r="Q11" i="2" s="1"/>
  <c r="R11" i="2" s="1"/>
  <c r="S11" i="2" s="1"/>
  <c r="K46" i="2"/>
  <c r="N44" i="2"/>
  <c r="K55" i="2"/>
  <c r="N26" i="2"/>
  <c r="O24" i="2"/>
  <c r="L46" i="2" l="1"/>
  <c r="M46" i="2" s="1"/>
  <c r="N46" i="2" s="1"/>
  <c r="O44" i="2"/>
  <c r="L55" i="2"/>
  <c r="L32" i="2"/>
  <c r="M32" i="2" s="1"/>
  <c r="N32" i="2" s="1"/>
  <c r="O32" i="2" s="1"/>
  <c r="P32" i="2" s="1"/>
  <c r="Q32" i="2" s="1"/>
  <c r="R32" i="2" s="1"/>
  <c r="S32" i="2" s="1"/>
  <c r="O26" i="2"/>
  <c r="P24" i="2"/>
  <c r="P44" i="2" l="1"/>
  <c r="N48" i="2"/>
  <c r="O46" i="2"/>
  <c r="M55" i="2"/>
  <c r="P26" i="2"/>
  <c r="Q24" i="2"/>
  <c r="N55" i="2" l="1"/>
  <c r="Q44" i="2"/>
  <c r="O48" i="2"/>
  <c r="P46" i="2"/>
  <c r="Q26" i="2"/>
  <c r="R24" i="2"/>
  <c r="P48" i="2" l="1"/>
  <c r="Q46" i="2"/>
  <c r="S44" i="2"/>
  <c r="R44" i="2"/>
  <c r="O55" i="2"/>
  <c r="R26" i="2"/>
  <c r="S24" i="2"/>
  <c r="Q48" i="2" l="1"/>
  <c r="R46" i="2"/>
  <c r="P55" i="2"/>
  <c r="S26" i="2"/>
  <c r="S46" i="2" l="1"/>
  <c r="R48" i="2"/>
  <c r="Q55" i="2"/>
  <c r="S55" i="2" l="1"/>
  <c r="R55" i="2"/>
  <c r="S48" i="2"/>
  <c r="N12" i="11"/>
  <c r="M12" i="11"/>
  <c r="L12" i="11"/>
  <c r="K12" i="11"/>
  <c r="J12" i="11"/>
  <c r="I12" i="11"/>
  <c r="H12" i="11"/>
  <c r="G12" i="11"/>
  <c r="F12" i="11"/>
  <c r="E12" i="11"/>
  <c r="D12" i="11"/>
  <c r="D14" i="11" s="1"/>
  <c r="N8" i="11"/>
  <c r="M8" i="11"/>
  <c r="L8" i="11"/>
  <c r="K8" i="11"/>
  <c r="J8" i="11"/>
  <c r="I8" i="11"/>
  <c r="H8" i="11"/>
  <c r="G8" i="11"/>
  <c r="F8" i="11"/>
  <c r="E8" i="11"/>
  <c r="D8" i="11"/>
  <c r="P12" i="10"/>
  <c r="O12" i="10"/>
  <c r="N12" i="10"/>
  <c r="M12" i="10"/>
  <c r="L12" i="10"/>
  <c r="K12" i="10"/>
  <c r="J12" i="10"/>
  <c r="I12" i="10"/>
  <c r="H12" i="10"/>
  <c r="G12" i="10"/>
  <c r="F12" i="10"/>
  <c r="E12" i="10"/>
  <c r="P8" i="10"/>
  <c r="O8" i="10"/>
  <c r="N8" i="10"/>
  <c r="N14" i="10" s="1"/>
  <c r="M8" i="10"/>
  <c r="L8" i="10"/>
  <c r="L14" i="10" s="1"/>
  <c r="K8" i="10"/>
  <c r="J8" i="10"/>
  <c r="J14" i="10" s="1"/>
  <c r="I8" i="10"/>
  <c r="I14" i="10" s="1"/>
  <c r="H8" i="10"/>
  <c r="H14" i="10" s="1"/>
  <c r="G8" i="10"/>
  <c r="G14" i="10" s="1"/>
  <c r="F14" i="10"/>
  <c r="E14" i="10"/>
  <c r="J92" i="8"/>
  <c r="H92" i="8"/>
  <c r="O91" i="8"/>
  <c r="K89" i="8"/>
  <c r="K92" i="8" s="1"/>
  <c r="J87" i="8"/>
  <c r="H87" i="8"/>
  <c r="K85" i="8"/>
  <c r="L85" i="8" s="1"/>
  <c r="I85" i="8"/>
  <c r="J83" i="8"/>
  <c r="H83" i="8"/>
  <c r="K81" i="8"/>
  <c r="L81" i="8" s="1"/>
  <c r="I81" i="8"/>
  <c r="J79" i="8"/>
  <c r="H79" i="8"/>
  <c r="L78" i="8"/>
  <c r="K77" i="8"/>
  <c r="K79" i="8" s="1"/>
  <c r="I77" i="8"/>
  <c r="J75" i="8"/>
  <c r="H75" i="8"/>
  <c r="H75" i="3" s="1"/>
  <c r="L74" i="8"/>
  <c r="L74" i="3" s="1"/>
  <c r="K73" i="8"/>
  <c r="I73" i="8"/>
  <c r="K68" i="8"/>
  <c r="J68" i="8"/>
  <c r="I68" i="8"/>
  <c r="H68" i="8"/>
  <c r="N64" i="8"/>
  <c r="J64" i="8"/>
  <c r="I64" i="8"/>
  <c r="S64" i="8"/>
  <c r="R64" i="8"/>
  <c r="Q64" i="8"/>
  <c r="P64" i="8"/>
  <c r="O64" i="8"/>
  <c r="M64" i="8"/>
  <c r="L64" i="8"/>
  <c r="K64" i="8"/>
  <c r="J60" i="8"/>
  <c r="H60" i="8"/>
  <c r="K58" i="8"/>
  <c r="L58" i="8" s="1"/>
  <c r="I58" i="8"/>
  <c r="I58" i="3" s="1"/>
  <c r="J58" i="3" s="1"/>
  <c r="K58" i="3" s="1"/>
  <c r="K57" i="8"/>
  <c r="L57" i="8" s="1"/>
  <c r="I57" i="8"/>
  <c r="I57" i="3" s="1"/>
  <c r="J57" i="3" s="1"/>
  <c r="K57" i="3" s="1"/>
  <c r="J55" i="8"/>
  <c r="H55" i="8"/>
  <c r="I55" i="8"/>
  <c r="S49" i="8"/>
  <c r="J49" i="8"/>
  <c r="R49" i="8"/>
  <c r="Q49" i="8"/>
  <c r="P49" i="8"/>
  <c r="O49" i="8"/>
  <c r="N49" i="8"/>
  <c r="M49" i="8"/>
  <c r="L49" i="8"/>
  <c r="K49" i="8"/>
  <c r="I49" i="8"/>
  <c r="H49" i="8"/>
  <c r="J45" i="8"/>
  <c r="K45" i="8"/>
  <c r="H45" i="8"/>
  <c r="R40" i="8"/>
  <c r="L40" i="8"/>
  <c r="K40" i="8"/>
  <c r="J40" i="8"/>
  <c r="Q40" i="8"/>
  <c r="P40" i="8"/>
  <c r="I40" i="8"/>
  <c r="H40" i="8"/>
  <c r="J36" i="8"/>
  <c r="H36" i="8"/>
  <c r="S27" i="8"/>
  <c r="O27" i="8"/>
  <c r="L27" i="8"/>
  <c r="J27" i="8"/>
  <c r="H27" i="8"/>
  <c r="P27" i="8"/>
  <c r="N27" i="8"/>
  <c r="M27" i="8"/>
  <c r="K27" i="8"/>
  <c r="I27" i="8"/>
  <c r="J23" i="8"/>
  <c r="K23" i="8"/>
  <c r="H23" i="8"/>
  <c r="J17" i="8"/>
  <c r="H17" i="8"/>
  <c r="N9" i="8"/>
  <c r="L9" i="8"/>
  <c r="J9" i="8"/>
  <c r="I9" i="8"/>
  <c r="S9" i="8"/>
  <c r="R9" i="8"/>
  <c r="Q9" i="8"/>
  <c r="P9" i="8"/>
  <c r="O9" i="8"/>
  <c r="M9" i="8"/>
  <c r="H9" i="8"/>
  <c r="J84" i="6"/>
  <c r="H84" i="6"/>
  <c r="I84" i="6"/>
  <c r="J79" i="6"/>
  <c r="H75" i="6"/>
  <c r="J71" i="6"/>
  <c r="I71" i="6"/>
  <c r="H71" i="6"/>
  <c r="K71" i="6"/>
  <c r="J55" i="6"/>
  <c r="H55" i="6"/>
  <c r="K55" i="6"/>
  <c r="I55" i="6"/>
  <c r="J48" i="6"/>
  <c r="H48" i="6"/>
  <c r="R44" i="6"/>
  <c r="J44" i="6"/>
  <c r="H44" i="6"/>
  <c r="Q44" i="6"/>
  <c r="I44" i="6"/>
  <c r="K40" i="6"/>
  <c r="J40" i="6"/>
  <c r="I40" i="6"/>
  <c r="H40" i="6"/>
  <c r="N40" i="6"/>
  <c r="J36" i="6"/>
  <c r="M36" i="6"/>
  <c r="H36" i="6"/>
  <c r="J30" i="6"/>
  <c r="H30" i="6"/>
  <c r="S26" i="6"/>
  <c r="R26" i="6"/>
  <c r="Q26" i="6"/>
  <c r="P26" i="6"/>
  <c r="O26" i="6"/>
  <c r="N26" i="6"/>
  <c r="M26" i="6"/>
  <c r="L26" i="6"/>
  <c r="K26" i="6"/>
  <c r="J26" i="6"/>
  <c r="H26" i="6"/>
  <c r="I26" i="6"/>
  <c r="H22" i="6"/>
  <c r="Q19" i="6"/>
  <c r="R19" i="6"/>
  <c r="P19" i="6"/>
  <c r="O19" i="6"/>
  <c r="N19" i="6"/>
  <c r="M19" i="6"/>
  <c r="L19" i="6"/>
  <c r="K19" i="6"/>
  <c r="I19" i="6"/>
  <c r="H19" i="6"/>
  <c r="S13" i="6"/>
  <c r="R13" i="6"/>
  <c r="Q13" i="6"/>
  <c r="P13" i="6"/>
  <c r="O13" i="6"/>
  <c r="N13" i="6"/>
  <c r="M13" i="6"/>
  <c r="L13" i="6"/>
  <c r="K13" i="6"/>
  <c r="J13" i="6"/>
  <c r="I13" i="6"/>
  <c r="H13" i="6"/>
  <c r="S9" i="6"/>
  <c r="R9" i="6"/>
  <c r="Q9" i="6"/>
  <c r="P9" i="6"/>
  <c r="O9" i="6"/>
  <c r="N9" i="6"/>
  <c r="M9" i="6"/>
  <c r="L9" i="6"/>
  <c r="K9" i="6"/>
  <c r="J9" i="6"/>
  <c r="I9" i="6"/>
  <c r="H72" i="3"/>
  <c r="J68" i="3"/>
  <c r="J64" i="3"/>
  <c r="K64" i="3"/>
  <c r="J55" i="3"/>
  <c r="H49" i="3"/>
  <c r="J45" i="3"/>
  <c r="J40" i="3"/>
  <c r="J36" i="3"/>
  <c r="J27" i="3"/>
  <c r="J23" i="3"/>
  <c r="J17" i="3"/>
  <c r="J9" i="3"/>
  <c r="I81" i="2"/>
  <c r="O58" i="2"/>
  <c r="N58" i="2"/>
  <c r="M58" i="2"/>
  <c r="L58" i="2"/>
  <c r="K58" i="2"/>
  <c r="Q58" i="2"/>
  <c r="I72" i="2"/>
  <c r="J68" i="2"/>
  <c r="I68" i="2"/>
  <c r="H68" i="2"/>
  <c r="J55" i="2"/>
  <c r="J48" i="2"/>
  <c r="J40" i="2"/>
  <c r="K40" i="2"/>
  <c r="M26" i="2"/>
  <c r="L26" i="2"/>
  <c r="K26" i="2"/>
  <c r="H26" i="2"/>
  <c r="J19" i="2"/>
  <c r="S13" i="2"/>
  <c r="R13" i="2"/>
  <c r="Q13" i="2"/>
  <c r="O13" i="2"/>
  <c r="N13" i="2"/>
  <c r="M13" i="2"/>
  <c r="L13" i="2"/>
  <c r="K13" i="2"/>
  <c r="I13" i="2"/>
  <c r="H13" i="2"/>
  <c r="P13" i="2"/>
  <c r="J13" i="2"/>
  <c r="J87" i="6" l="1"/>
  <c r="D28" i="7"/>
  <c r="O14" i="10"/>
  <c r="K14" i="10"/>
  <c r="M14" i="10"/>
  <c r="L57" i="3"/>
  <c r="M58" i="8"/>
  <c r="N58" i="8" s="1"/>
  <c r="O58" i="8" s="1"/>
  <c r="P58" i="8" s="1"/>
  <c r="Q58" i="8" s="1"/>
  <c r="R58" i="8" s="1"/>
  <c r="S58" i="8" s="1"/>
  <c r="L58" i="3"/>
  <c r="E14" i="11"/>
  <c r="I14" i="11"/>
  <c r="M14" i="11"/>
  <c r="M74" i="8"/>
  <c r="N74" i="8" s="1"/>
  <c r="O74" i="8" s="1"/>
  <c r="P74" i="8" s="1"/>
  <c r="Q74" i="8" s="1"/>
  <c r="R74" i="8" s="1"/>
  <c r="S74" i="8" s="1"/>
  <c r="P91" i="8"/>
  <c r="Q91" i="8" s="1"/>
  <c r="R91" i="8" s="1"/>
  <c r="H9" i="2"/>
  <c r="I87" i="8"/>
  <c r="I75" i="8"/>
  <c r="I75" i="3" s="1"/>
  <c r="J75" i="3" s="1"/>
  <c r="K75" i="3" s="1"/>
  <c r="I92" i="8"/>
  <c r="I83" i="8"/>
  <c r="K14" i="11"/>
  <c r="I79" i="8"/>
  <c r="F14" i="11"/>
  <c r="J14" i="11"/>
  <c r="N14" i="11"/>
  <c r="H36" i="3"/>
  <c r="I45" i="8"/>
  <c r="R27" i="8"/>
  <c r="H14" i="11"/>
  <c r="L14" i="11"/>
  <c r="T9" i="6"/>
  <c r="K83" i="8"/>
  <c r="G14" i="11"/>
  <c r="S58" i="2"/>
  <c r="I45" i="3"/>
  <c r="M40" i="8"/>
  <c r="K87" i="8"/>
  <c r="L89" i="8"/>
  <c r="M89" i="8" s="1"/>
  <c r="M92" i="8" s="1"/>
  <c r="M68" i="8"/>
  <c r="K36" i="6"/>
  <c r="L36" i="6"/>
  <c r="S44" i="6"/>
  <c r="I36" i="6"/>
  <c r="K30" i="6"/>
  <c r="K23" i="3"/>
  <c r="K17" i="3"/>
  <c r="K36" i="3"/>
  <c r="K45" i="3"/>
  <c r="H36" i="2"/>
  <c r="L17" i="8"/>
  <c r="L68" i="8"/>
  <c r="S40" i="8"/>
  <c r="H64" i="8"/>
  <c r="I17" i="8"/>
  <c r="K17" i="8"/>
  <c r="I23" i="8"/>
  <c r="I60" i="8"/>
  <c r="L77" i="8"/>
  <c r="L79" i="8" s="1"/>
  <c r="I36" i="8"/>
  <c r="K60" i="8"/>
  <c r="K79" i="6"/>
  <c r="L40" i="6"/>
  <c r="P36" i="6"/>
  <c r="S36" i="6"/>
  <c r="I17" i="3"/>
  <c r="K27" i="3"/>
  <c r="K40" i="3"/>
  <c r="I49" i="3"/>
  <c r="I36" i="3"/>
  <c r="H76" i="3"/>
  <c r="I26" i="2"/>
  <c r="H72" i="2"/>
  <c r="I36" i="2"/>
  <c r="K48" i="2"/>
  <c r="R58" i="2"/>
  <c r="J81" i="2"/>
  <c r="J49" i="3"/>
  <c r="K30" i="2"/>
  <c r="K68" i="2"/>
  <c r="J44" i="2"/>
  <c r="K9" i="3"/>
  <c r="H40" i="3"/>
  <c r="I40" i="3"/>
  <c r="J26" i="2"/>
  <c r="H76" i="2"/>
  <c r="I23" i="3"/>
  <c r="H23" i="3"/>
  <c r="L27" i="3"/>
  <c r="K68" i="3"/>
  <c r="P58" i="2"/>
  <c r="H81" i="2"/>
  <c r="H27" i="3"/>
  <c r="I27" i="3"/>
  <c r="M36" i="3"/>
  <c r="L55" i="3"/>
  <c r="H64" i="3"/>
  <c r="I64" i="3"/>
  <c r="H89" i="3"/>
  <c r="L30" i="6"/>
  <c r="Q36" i="6"/>
  <c r="R36" i="6"/>
  <c r="K36" i="2"/>
  <c r="I44" i="2"/>
  <c r="H9" i="3"/>
  <c r="I9" i="3"/>
  <c r="L40" i="3"/>
  <c r="K55" i="3"/>
  <c r="I48" i="6"/>
  <c r="L64" i="3"/>
  <c r="I30" i="6"/>
  <c r="L44" i="6"/>
  <c r="L48" i="6"/>
  <c r="N40" i="8"/>
  <c r="O40" i="8"/>
  <c r="S19" i="6"/>
  <c r="K48" i="6"/>
  <c r="J75" i="6"/>
  <c r="H84" i="3"/>
  <c r="O36" i="6"/>
  <c r="I75" i="6"/>
  <c r="M17" i="8"/>
  <c r="S23" i="8"/>
  <c r="I22" i="6"/>
  <c r="N36" i="6"/>
  <c r="M40" i="6"/>
  <c r="R55" i="6"/>
  <c r="R87" i="6" s="1"/>
  <c r="H79" i="6"/>
  <c r="I79" i="6"/>
  <c r="K44" i="6"/>
  <c r="L79" i="6"/>
  <c r="N55" i="8"/>
  <c r="L60" i="8"/>
  <c r="M57" i="8"/>
  <c r="M55" i="8"/>
  <c r="K55" i="8"/>
  <c r="K75" i="8"/>
  <c r="L73" i="8"/>
  <c r="L87" i="8"/>
  <c r="M85" i="8"/>
  <c r="L55" i="8"/>
  <c r="M78" i="8"/>
  <c r="N78" i="8" s="1"/>
  <c r="O78" i="8" s="1"/>
  <c r="P78" i="8" s="1"/>
  <c r="Q78" i="8" s="1"/>
  <c r="R78" i="8" s="1"/>
  <c r="S78" i="8" s="1"/>
  <c r="M81" i="8"/>
  <c r="L83" i="8"/>
  <c r="J76" i="2" l="1"/>
  <c r="I76" i="2"/>
  <c r="M57" i="3"/>
  <c r="I84" i="3"/>
  <c r="M74" i="3"/>
  <c r="N74" i="3" s="1"/>
  <c r="O74" i="3" s="1"/>
  <c r="P74" i="3" s="1"/>
  <c r="Q74" i="3" s="1"/>
  <c r="R74" i="3" s="1"/>
  <c r="S74" i="3" s="1"/>
  <c r="M58" i="3"/>
  <c r="N58" i="3" s="1"/>
  <c r="O58" i="3" s="1"/>
  <c r="P58" i="3" s="1"/>
  <c r="Q58" i="3" s="1"/>
  <c r="R58" i="3" s="1"/>
  <c r="S58" i="3" s="1"/>
  <c r="J60" i="3"/>
  <c r="K9" i="2"/>
  <c r="M9" i="2"/>
  <c r="N9" i="2"/>
  <c r="L9" i="2"/>
  <c r="J9" i="2"/>
  <c r="I9" i="2"/>
  <c r="I72" i="3"/>
  <c r="S91" i="8"/>
  <c r="J80" i="3"/>
  <c r="J89" i="3"/>
  <c r="J72" i="3"/>
  <c r="T26" i="6"/>
  <c r="I76" i="3"/>
  <c r="I89" i="3"/>
  <c r="T64" i="8"/>
  <c r="M77" i="8"/>
  <c r="M79" i="8" s="1"/>
  <c r="Q27" i="8"/>
  <c r="J72" i="2"/>
  <c r="L17" i="3"/>
  <c r="L92" i="8"/>
  <c r="N89" i="8"/>
  <c r="N55" i="6"/>
  <c r="L55" i="6"/>
  <c r="L36" i="3"/>
  <c r="O40" i="6"/>
  <c r="L23" i="3"/>
  <c r="L45" i="3"/>
  <c r="L23" i="8"/>
  <c r="L45" i="8"/>
  <c r="T9" i="8"/>
  <c r="M79" i="6"/>
  <c r="L84" i="6"/>
  <c r="J22" i="6"/>
  <c r="I80" i="3"/>
  <c r="M44" i="6"/>
  <c r="H60" i="3"/>
  <c r="I60" i="3"/>
  <c r="N36" i="3"/>
  <c r="K72" i="2"/>
  <c r="L30" i="2"/>
  <c r="I55" i="2"/>
  <c r="H55" i="2"/>
  <c r="O55" i="8"/>
  <c r="M17" i="3"/>
  <c r="H55" i="3"/>
  <c r="H92" i="3" s="1"/>
  <c r="I55" i="3"/>
  <c r="I92" i="3" s="1"/>
  <c r="L75" i="8"/>
  <c r="L75" i="3" s="1"/>
  <c r="M73" i="8"/>
  <c r="M40" i="3"/>
  <c r="L40" i="2"/>
  <c r="M55" i="3"/>
  <c r="M27" i="3"/>
  <c r="L9" i="3"/>
  <c r="L19" i="2"/>
  <c r="M83" i="8"/>
  <c r="N81" i="8"/>
  <c r="M48" i="6"/>
  <c r="L36" i="2"/>
  <c r="M30" i="6"/>
  <c r="M23" i="3"/>
  <c r="N68" i="8"/>
  <c r="N85" i="8"/>
  <c r="M87" i="8"/>
  <c r="M60" i="8"/>
  <c r="N57" i="8"/>
  <c r="T49" i="8"/>
  <c r="L71" i="6"/>
  <c r="N17" i="8"/>
  <c r="K75" i="6"/>
  <c r="M64" i="3"/>
  <c r="H68" i="3"/>
  <c r="I68" i="3"/>
  <c r="I40" i="2"/>
  <c r="H40" i="2"/>
  <c r="L68" i="3"/>
  <c r="K76" i="2"/>
  <c r="K44" i="2"/>
  <c r="L68" i="2"/>
  <c r="H48" i="2"/>
  <c r="I48" i="2"/>
  <c r="K60" i="3"/>
  <c r="L48" i="2"/>
  <c r="H19" i="2"/>
  <c r="H84" i="2" s="1"/>
  <c r="I19" i="2"/>
  <c r="I84" i="2" l="1"/>
  <c r="J84" i="2"/>
  <c r="G29" i="5"/>
  <c r="N57" i="3"/>
  <c r="J84" i="3"/>
  <c r="O9" i="2"/>
  <c r="N77" i="8"/>
  <c r="J76" i="3"/>
  <c r="J92" i="3" s="1"/>
  <c r="K89" i="3"/>
  <c r="K84" i="3"/>
  <c r="K80" i="3"/>
  <c r="K72" i="3"/>
  <c r="T27" i="8"/>
  <c r="M55" i="6"/>
  <c r="N92" i="8"/>
  <c r="O92" i="8"/>
  <c r="P40" i="6"/>
  <c r="M45" i="3"/>
  <c r="L44" i="2"/>
  <c r="M71" i="6"/>
  <c r="M36" i="2"/>
  <c r="N83" i="8"/>
  <c r="O81" i="8"/>
  <c r="N36" i="8"/>
  <c r="L75" i="6"/>
  <c r="N30" i="6"/>
  <c r="N27" i="3"/>
  <c r="N55" i="3"/>
  <c r="M30" i="2"/>
  <c r="M45" i="8"/>
  <c r="L60" i="3"/>
  <c r="O57" i="8"/>
  <c r="O57" i="3" s="1"/>
  <c r="N60" i="8"/>
  <c r="N40" i="3"/>
  <c r="N17" i="3"/>
  <c r="P55" i="8"/>
  <c r="O55" i="6"/>
  <c r="N79" i="6"/>
  <c r="O17" i="8"/>
  <c r="O36" i="3"/>
  <c r="N79" i="8"/>
  <c r="O77" i="8"/>
  <c r="L72" i="2"/>
  <c r="N44" i="6"/>
  <c r="K22" i="6"/>
  <c r="M48" i="2"/>
  <c r="M68" i="3"/>
  <c r="O85" i="8"/>
  <c r="N87" i="8"/>
  <c r="N48" i="6"/>
  <c r="M19" i="2"/>
  <c r="M9" i="3"/>
  <c r="M68" i="2"/>
  <c r="L76" i="2"/>
  <c r="N64" i="3"/>
  <c r="O68" i="8"/>
  <c r="N23" i="3"/>
  <c r="M40" i="2"/>
  <c r="M75" i="8"/>
  <c r="M75" i="3" s="1"/>
  <c r="N73" i="8"/>
  <c r="L49" i="3"/>
  <c r="M84" i="6"/>
  <c r="M87" i="6" s="1"/>
  <c r="M23" i="8"/>
  <c r="P9" i="2" l="1"/>
  <c r="L80" i="3"/>
  <c r="L89" i="3"/>
  <c r="K76" i="3"/>
  <c r="K92" i="3" s="1"/>
  <c r="L72" i="3"/>
  <c r="L84" i="3"/>
  <c r="S55" i="6"/>
  <c r="F29" i="5"/>
  <c r="P92" i="8"/>
  <c r="Q40" i="6"/>
  <c r="N45" i="3"/>
  <c r="N23" i="8"/>
  <c r="N84" i="6"/>
  <c r="N87" i="6" s="1"/>
  <c r="P68" i="8"/>
  <c r="N68" i="3"/>
  <c r="L22" i="6"/>
  <c r="M72" i="2"/>
  <c r="P17" i="8"/>
  <c r="O55" i="3"/>
  <c r="N75" i="8"/>
  <c r="N75" i="3" s="1"/>
  <c r="O73" i="8"/>
  <c r="P85" i="8"/>
  <c r="O87" i="8"/>
  <c r="P36" i="3"/>
  <c r="N40" i="2"/>
  <c r="N19" i="2"/>
  <c r="O44" i="6"/>
  <c r="Q55" i="6"/>
  <c r="Q87" i="6" s="1"/>
  <c r="P55" i="6"/>
  <c r="Q55" i="8"/>
  <c r="O17" i="3"/>
  <c r="O27" i="3"/>
  <c r="O30" i="6"/>
  <c r="M75" i="6"/>
  <c r="P81" i="8"/>
  <c r="O83" i="8"/>
  <c r="M44" i="2"/>
  <c r="N30" i="2"/>
  <c r="N36" i="2"/>
  <c r="M76" i="2"/>
  <c r="M60" i="3"/>
  <c r="O64" i="3"/>
  <c r="M49" i="3"/>
  <c r="O23" i="3"/>
  <c r="N68" i="2"/>
  <c r="N9" i="3"/>
  <c r="O48" i="6"/>
  <c r="O79" i="8"/>
  <c r="P77" i="8"/>
  <c r="O79" i="6"/>
  <c r="O40" i="3"/>
  <c r="O60" i="8"/>
  <c r="P57" i="8"/>
  <c r="P57" i="3" s="1"/>
  <c r="N45" i="8"/>
  <c r="N71" i="6"/>
  <c r="O84" i="3" l="1"/>
  <c r="O72" i="3"/>
  <c r="Q9" i="2"/>
  <c r="N89" i="3"/>
  <c r="M89" i="3"/>
  <c r="N72" i="3"/>
  <c r="M72" i="3"/>
  <c r="N84" i="3"/>
  <c r="M84" i="3"/>
  <c r="L76" i="3"/>
  <c r="L92" i="3" s="1"/>
  <c r="N80" i="3"/>
  <c r="M80" i="3"/>
  <c r="Q92" i="8"/>
  <c r="R40" i="6"/>
  <c r="O89" i="3"/>
  <c r="O45" i="3"/>
  <c r="P79" i="8"/>
  <c r="Q77" i="8"/>
  <c r="P17" i="3"/>
  <c r="O80" i="3"/>
  <c r="N60" i="3"/>
  <c r="O45" i="8"/>
  <c r="P40" i="3"/>
  <c r="P79" i="6"/>
  <c r="O68" i="2"/>
  <c r="P27" i="3"/>
  <c r="R55" i="8"/>
  <c r="O19" i="2"/>
  <c r="O75" i="8"/>
  <c r="O75" i="3" s="1"/>
  <c r="P73" i="8"/>
  <c r="N72" i="2"/>
  <c r="P72" i="3"/>
  <c r="O40" i="2"/>
  <c r="O23" i="8"/>
  <c r="O71" i="6"/>
  <c r="P60" i="8"/>
  <c r="Q57" i="8"/>
  <c r="Q57" i="3" s="1"/>
  <c r="P23" i="3"/>
  <c r="N49" i="3"/>
  <c r="P64" i="3"/>
  <c r="O36" i="2"/>
  <c r="O30" i="2"/>
  <c r="P30" i="6"/>
  <c r="P44" i="6"/>
  <c r="P87" i="8"/>
  <c r="Q85" i="8"/>
  <c r="O68" i="3"/>
  <c r="Q68" i="8"/>
  <c r="O84" i="6"/>
  <c r="P48" i="6"/>
  <c r="P36" i="8"/>
  <c r="O9" i="3"/>
  <c r="N76" i="2"/>
  <c r="Q81" i="8"/>
  <c r="P83" i="8"/>
  <c r="N75" i="6"/>
  <c r="Q36" i="3"/>
  <c r="P55" i="3"/>
  <c r="Q17" i="8"/>
  <c r="M22" i="6"/>
  <c r="O76" i="3" l="1"/>
  <c r="R9" i="2"/>
  <c r="N76" i="3"/>
  <c r="N92" i="3" s="1"/>
  <c r="M76" i="3"/>
  <c r="M92" i="3" s="1"/>
  <c r="R92" i="8"/>
  <c r="P89" i="3"/>
  <c r="P45" i="3"/>
  <c r="R36" i="3"/>
  <c r="Q64" i="3"/>
  <c r="P19" i="2"/>
  <c r="S55" i="8"/>
  <c r="P68" i="2"/>
  <c r="Q40" i="3"/>
  <c r="O76" i="2"/>
  <c r="Q48" i="6"/>
  <c r="Q23" i="3"/>
  <c r="P71" i="6"/>
  <c r="Q17" i="3"/>
  <c r="R17" i="8"/>
  <c r="O75" i="6"/>
  <c r="P84" i="6"/>
  <c r="P68" i="3"/>
  <c r="Q30" i="6"/>
  <c r="P23" i="8"/>
  <c r="Q72" i="3"/>
  <c r="P45" i="8"/>
  <c r="P80" i="3"/>
  <c r="P84" i="3"/>
  <c r="P9" i="3"/>
  <c r="R85" i="8"/>
  <c r="Q87" i="8"/>
  <c r="P30" i="2"/>
  <c r="P40" i="2"/>
  <c r="N22" i="6"/>
  <c r="R68" i="8"/>
  <c r="O60" i="3"/>
  <c r="Q55" i="3"/>
  <c r="R81" i="8"/>
  <c r="Q83" i="8"/>
  <c r="Q36" i="8"/>
  <c r="T44" i="6"/>
  <c r="P36" i="2"/>
  <c r="O49" i="3"/>
  <c r="O92" i="3" s="1"/>
  <c r="Q60" i="8"/>
  <c r="R57" i="8"/>
  <c r="R57" i="3" s="1"/>
  <c r="O72" i="2"/>
  <c r="P75" i="8"/>
  <c r="P75" i="3" s="1"/>
  <c r="Q73" i="8"/>
  <c r="Q27" i="3"/>
  <c r="Q79" i="6"/>
  <c r="Q79" i="8"/>
  <c r="R77" i="8"/>
  <c r="P76" i="3" l="1"/>
  <c r="E29" i="5"/>
  <c r="S9" i="2"/>
  <c r="S92" i="8"/>
  <c r="Q89" i="3"/>
  <c r="Q45" i="3"/>
  <c r="P49" i="3"/>
  <c r="P92" i="3" s="1"/>
  <c r="O22" i="6"/>
  <c r="R72" i="3"/>
  <c r="Q23" i="8"/>
  <c r="Q71" i="6"/>
  <c r="R36" i="8"/>
  <c r="R55" i="3"/>
  <c r="S68" i="8"/>
  <c r="R30" i="6"/>
  <c r="S17" i="8"/>
  <c r="R64" i="3"/>
  <c r="R79" i="8"/>
  <c r="S77" i="8"/>
  <c r="Q36" i="2"/>
  <c r="R83" i="8"/>
  <c r="S81" i="8"/>
  <c r="P60" i="3"/>
  <c r="Q30" i="2"/>
  <c r="S85" i="8"/>
  <c r="R87" i="8"/>
  <c r="Q84" i="3"/>
  <c r="Q68" i="3"/>
  <c r="P75" i="6"/>
  <c r="P76" i="2"/>
  <c r="Q68" i="2"/>
  <c r="Q19" i="2"/>
  <c r="R73" i="8"/>
  <c r="Q75" i="8"/>
  <c r="Q75" i="3" s="1"/>
  <c r="Q9" i="3"/>
  <c r="Q45" i="8"/>
  <c r="R17" i="3"/>
  <c r="R48" i="6"/>
  <c r="R40" i="3"/>
  <c r="R27" i="3"/>
  <c r="Q80" i="3"/>
  <c r="R79" i="6"/>
  <c r="P72" i="2"/>
  <c r="S57" i="8"/>
  <c r="R60" i="8"/>
  <c r="Q40" i="2"/>
  <c r="Q84" i="6"/>
  <c r="R23" i="3"/>
  <c r="G28" i="7" l="1"/>
  <c r="S57" i="3"/>
  <c r="Q76" i="3"/>
  <c r="S40" i="6"/>
  <c r="R89" i="3"/>
  <c r="R45" i="3"/>
  <c r="Q76" i="2"/>
  <c r="R84" i="3"/>
  <c r="R71" i="6"/>
  <c r="Q49" i="3"/>
  <c r="Q92" i="3" s="1"/>
  <c r="S60" i="8"/>
  <c r="R40" i="2"/>
  <c r="Q72" i="2"/>
  <c r="R80" i="3"/>
  <c r="R9" i="3"/>
  <c r="Q75" i="6"/>
  <c r="S87" i="8"/>
  <c r="R23" i="8"/>
  <c r="R19" i="2"/>
  <c r="R30" i="2"/>
  <c r="Q60" i="3"/>
  <c r="R36" i="2"/>
  <c r="S64" i="3"/>
  <c r="S79" i="8"/>
  <c r="S72" i="3"/>
  <c r="R84" i="6"/>
  <c r="R45" i="8"/>
  <c r="R75" i="8"/>
  <c r="R75" i="3" s="1"/>
  <c r="S73" i="8"/>
  <c r="R68" i="2"/>
  <c r="R68" i="3"/>
  <c r="S83" i="8"/>
  <c r="S55" i="3"/>
  <c r="P22" i="6"/>
  <c r="R76" i="3" l="1"/>
  <c r="S45" i="3"/>
  <c r="S89" i="3"/>
  <c r="S19" i="2"/>
  <c r="S84" i="3"/>
  <c r="S45" i="8"/>
  <c r="S75" i="8"/>
  <c r="S75" i="3" s="1"/>
  <c r="S76" i="3" s="1"/>
  <c r="R60" i="3"/>
  <c r="R75" i="6"/>
  <c r="R72" i="2"/>
  <c r="R76" i="2"/>
  <c r="Q22" i="6"/>
  <c r="R49" i="3"/>
  <c r="R92" i="3" s="1"/>
  <c r="S36" i="2"/>
  <c r="S30" i="2"/>
  <c r="T23" i="8"/>
  <c r="S80" i="3"/>
  <c r="S40" i="2"/>
  <c r="R22" i="6" l="1"/>
  <c r="S72" i="2"/>
  <c r="T55" i="8"/>
  <c r="S76" i="2"/>
  <c r="S49" i="3"/>
  <c r="S92" i="3" s="1"/>
  <c r="S60" i="3"/>
  <c r="T17" i="8"/>
  <c r="T92" i="8" l="1"/>
  <c r="S48" i="6"/>
  <c r="T68" i="8"/>
  <c r="F28" i="7"/>
  <c r="S30" i="6"/>
  <c r="S79" i="6"/>
  <c r="S71" i="6" l="1"/>
  <c r="T79" i="6"/>
  <c r="S84" i="6"/>
  <c r="S87" i="6" s="1"/>
  <c r="T36" i="8"/>
  <c r="T30" i="6"/>
  <c r="T48" i="6"/>
  <c r="T87" i="8"/>
  <c r="T79" i="8"/>
  <c r="T75" i="8" l="1"/>
  <c r="T45" i="8"/>
  <c r="S75" i="6"/>
  <c r="T95" i="8" l="1"/>
  <c r="T75" i="6"/>
  <c r="S22" i="6"/>
  <c r="T22" i="6"/>
  <c r="H28" i="7"/>
  <c r="H29" i="7" s="1"/>
  <c r="T87" i="6" l="1"/>
  <c r="K84" i="6"/>
  <c r="K87" i="6"/>
  <c r="L78" i="2"/>
  <c r="L81" i="2" s="1"/>
  <c r="L84" i="2" s="1"/>
  <c r="T84" i="6"/>
  <c r="T89" i="6" l="1"/>
  <c r="K81" i="2"/>
  <c r="K84" i="2" s="1"/>
  <c r="M81" i="2" l="1"/>
  <c r="M84" i="2" s="1"/>
  <c r="N78" i="2"/>
  <c r="H30" i="5"/>
  <c r="O78" i="2" l="1"/>
  <c r="N81" i="2"/>
  <c r="N84" i="2" s="1"/>
  <c r="O81" i="2" l="1"/>
  <c r="O84" i="2" s="1"/>
  <c r="P78" i="2"/>
  <c r="P81" i="2" l="1"/>
  <c r="P84" i="2" s="1"/>
  <c r="Q78" i="2"/>
  <c r="Q81" i="2" l="1"/>
  <c r="Q84" i="2" s="1"/>
  <c r="R78" i="2"/>
  <c r="R81" i="2" l="1"/>
  <c r="R84" i="2" s="1"/>
  <c r="S81" i="2" l="1"/>
</calcChain>
</file>

<file path=xl/sharedStrings.xml><?xml version="1.0" encoding="utf-8"?>
<sst xmlns="http://schemas.openxmlformats.org/spreadsheetml/2006/main" count="829" uniqueCount="301">
  <si>
    <t>PUGET SOUND ENERGY</t>
  </si>
  <si>
    <t>DEFERRED ENVIRONMENTAL REMEDIATION COST DETAIL FOR ELECTRIC</t>
  </si>
  <si>
    <t>SAP Order</t>
  </si>
  <si>
    <t>SAP Account</t>
  </si>
  <si>
    <t>Site Description</t>
  </si>
  <si>
    <t>Order in Docket #</t>
  </si>
  <si>
    <t xml:space="preserve">Year Established </t>
  </si>
  <si>
    <t>Amotization Period</t>
  </si>
  <si>
    <t>18231251</t>
  </si>
  <si>
    <t>UE-991796</t>
  </si>
  <si>
    <t>2017 GRC transfer for amortization based on 9/30/2016 balances</t>
  </si>
  <si>
    <t>UE-170033</t>
  </si>
  <si>
    <t>5 years</t>
  </si>
  <si>
    <t>Subtotal White River/Buckley Phase I Headworks Site</t>
  </si>
  <si>
    <t>18232251</t>
  </si>
  <si>
    <t>Subtotal White River/Buckley Phase II Burn Pile and Wood Debris Site</t>
  </si>
  <si>
    <t>18232271</t>
  </si>
  <si>
    <t>UE-021537</t>
  </si>
  <si>
    <t>Subtotal Lower Duwamish Waterway Site</t>
  </si>
  <si>
    <t>UE-911476</t>
  </si>
  <si>
    <t>2017 GRC transfer for amortization; based on 9/30/2016 balances</t>
  </si>
  <si>
    <t>18601120</t>
  </si>
  <si>
    <t>18608001</t>
  </si>
  <si>
    <t>UE-070724</t>
  </si>
  <si>
    <t>Subtotal Lower Baker Power Plant Site</t>
  </si>
  <si>
    <t>18601121</t>
  </si>
  <si>
    <t>18608021</t>
  </si>
  <si>
    <t>UE-072060</t>
  </si>
  <si>
    <t>Subtotal Snoqualmie Hydro Generation Site</t>
  </si>
  <si>
    <t>18601122</t>
  </si>
  <si>
    <t>18608041</t>
  </si>
  <si>
    <t>UE-081016</t>
  </si>
  <si>
    <t>Subtotal Bellingham South State Street MGP (former Blvd Park) Site</t>
  </si>
  <si>
    <t>18601125</t>
  </si>
  <si>
    <t>18608081</t>
  </si>
  <si>
    <t xml:space="preserve">Subtotal Electron Flume Site </t>
  </si>
  <si>
    <t>18601128</t>
  </si>
  <si>
    <t>18608141</t>
  </si>
  <si>
    <t>Blanket orders : UE-070724, UE-072060, UE-081016</t>
  </si>
  <si>
    <t>Subtotal Talbot Hill Substation &amp; Switchyard Site</t>
  </si>
  <si>
    <t>18608191</t>
  </si>
  <si>
    <t>Subtotal Sammamish Substation Site</t>
  </si>
  <si>
    <t>18601161</t>
  </si>
  <si>
    <t>18608231</t>
  </si>
  <si>
    <t>18601162</t>
  </si>
  <si>
    <t>18608271</t>
  </si>
  <si>
    <t>Subtotal City of Olympia v PSE Plum Street Station</t>
  </si>
  <si>
    <t>18601171</t>
  </si>
  <si>
    <t>18608251</t>
  </si>
  <si>
    <t>Subtotal Whitehorn UST</t>
  </si>
  <si>
    <t>18608171</t>
  </si>
  <si>
    <t>Subtotal Everett Asarco Site</t>
  </si>
  <si>
    <t>18608211</t>
  </si>
  <si>
    <t>Subtotal Pt. Robinson Cable Station</t>
  </si>
  <si>
    <t>18608281</t>
  </si>
  <si>
    <t>Subtotal Shuffleton Site</t>
  </si>
  <si>
    <t>18601152</t>
  </si>
  <si>
    <t>18608441</t>
  </si>
  <si>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</si>
  <si>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</si>
  <si>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</si>
  <si>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</si>
  <si>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</si>
  <si>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</si>
  <si>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</si>
  <si>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</si>
  <si>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t>UG-920840</t>
  </si>
  <si>
    <t>UG-170034</t>
  </si>
  <si>
    <t>Subtotal Tacoma Gas Company</t>
  </si>
  <si>
    <t>Thea Foss Recovery</t>
  </si>
  <si>
    <t>Subtotal Thea Foss Waterway</t>
  </si>
  <si>
    <t>UG-920781</t>
  </si>
  <si>
    <t>18608212</t>
  </si>
  <si>
    <t>Subtotal Everett MGP</t>
  </si>
  <si>
    <t>Subtotal Chehalis MGP</t>
  </si>
  <si>
    <t>Subtotal Gas Works Park &amp; Lake Union</t>
  </si>
  <si>
    <t>Subtotal Quendall Terminal</t>
  </si>
  <si>
    <t>Subtotal Tacoma Tar Pits</t>
  </si>
  <si>
    <t>Subtotal Bay Station</t>
  </si>
  <si>
    <t>Subtotal Olympia Columbia Street MGP</t>
  </si>
  <si>
    <t>Subtotal Verbeek Autowrecking</t>
  </si>
  <si>
    <t>Subtotal Downtowner Property</t>
  </si>
  <si>
    <t>Subtotal Swarr Station</t>
  </si>
  <si>
    <t>Prior to 1998</t>
  </si>
  <si>
    <t>Subtotal South Seattle Gate Station</t>
  </si>
  <si>
    <t>Subtotal North Tacoma Gate Station</t>
  </si>
  <si>
    <t>Subtotal North Seattle Gate Station</t>
  </si>
  <si>
    <t>Subtotal Covington Gate Station</t>
  </si>
  <si>
    <t>Unallocated Insurance and Third Parties Recoveries</t>
  </si>
  <si>
    <t>Subtotal Unallocated Gas Recoveries</t>
  </si>
  <si>
    <t>DEFERRED ACTUAL ENVIRONMENTAL REMEDIATION COST SUMMARY FOR ELECTRIC</t>
  </si>
  <si>
    <t xml:space="preserve">Insurance/3rd Party Recoveries </t>
  </si>
  <si>
    <t xml:space="preserve">Bal. authorized to transfer for amortization </t>
  </si>
  <si>
    <t>UE-991796, UE-170033</t>
  </si>
  <si>
    <t>White River/Buckley Phase I Headworks Site</t>
  </si>
  <si>
    <t>UE-991796,  UE-170033</t>
  </si>
  <si>
    <t>White River/Buckley Phase II Burn Pile and Wood Debris</t>
  </si>
  <si>
    <t>UE-021537, UE-170033</t>
  </si>
  <si>
    <t xml:space="preserve">Lower Duwamish Waterway  </t>
  </si>
  <si>
    <t>UE-911476, UE-170033</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</si>
  <si>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</si>
  <si>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</si>
  <si>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</si>
  <si>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</si>
  <si>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</si>
  <si>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</si>
  <si>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</si>
  <si>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</si>
  <si>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</si>
  <si>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</si>
  <si>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</si>
  <si>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</si>
  <si>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</si>
  <si>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</si>
  <si>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</si>
  <si>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t>Unallocated Def Elec Env Rem Recoveries</t>
  </si>
  <si>
    <t>Grand Total</t>
  </si>
  <si>
    <t>DEFERRED ENVIRONMENTAL REMEDIATION COST DEFFERED ACTIVITY FOR ELECTRIC</t>
  </si>
  <si>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</si>
  <si>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</si>
  <si>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</si>
  <si>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</si>
  <si>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</si>
  <si>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</si>
  <si>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</si>
  <si>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</si>
  <si>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</si>
  <si>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</si>
  <si>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</si>
  <si>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</si>
  <si>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</si>
  <si>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</si>
  <si>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</si>
  <si>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</si>
  <si>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</si>
  <si>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</si>
  <si>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</si>
  <si>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</si>
  <si>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</si>
  <si>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</si>
  <si>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</si>
  <si>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</si>
  <si>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</si>
  <si>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</si>
  <si>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</si>
  <si>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</si>
  <si>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</si>
  <si>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</si>
  <si>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</si>
  <si>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</si>
  <si>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 xml:space="preserve">The following 2 tabs reflect the balances in each of the deferred Environmental Remediation </t>
  </si>
  <si>
    <t xml:space="preserve">reporting requirements outlined in the Settlement (paragraph 55 subpart D--Monthly &amp; Year </t>
  </si>
  <si>
    <t>end deferred balance for the reporting year)</t>
  </si>
  <si>
    <t>18231241, 18231251</t>
  </si>
  <si>
    <t>18232221, 18232251</t>
  </si>
  <si>
    <t>18232261, 18232271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</si>
  <si>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</si>
  <si>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</si>
  <si>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</si>
  <si>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</si>
  <si>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</si>
  <si>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</si>
  <si>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</si>
  <si>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</si>
  <si>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</si>
  <si>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</si>
  <si>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</si>
  <si>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</si>
  <si>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</si>
  <si>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</si>
  <si>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</si>
  <si>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</si>
  <si>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</si>
  <si>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</si>
  <si>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</si>
  <si>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</si>
  <si>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</si>
  <si>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</si>
  <si>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 xml:space="preserve">The following worksheets represent the amounts transferred to accounts for amortization </t>
  </si>
  <si>
    <t>consistent with Settlement Agreement paragraph 55 g</t>
  </si>
  <si>
    <t xml:space="preserve">The following worksheets represent the deferral activity by month in each Environmental </t>
  </si>
  <si>
    <t xml:space="preserve">Electric/Gas subaccount and the 'Activity' tabs reflect the monthly entries to each account.  </t>
  </si>
  <si>
    <t xml:space="preserve">during the reporting period by month and associated with the project for which they were </t>
  </si>
  <si>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</si>
  <si>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</si>
  <si>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</si>
  <si>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</si>
  <si>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</si>
  <si>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</si>
  <si>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</si>
  <si>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</si>
  <si>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</si>
  <si>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Amortization Period</t>
  </si>
  <si>
    <t>12/19/2017 -</t>
  </si>
  <si>
    <t>Blanket orders: UE-070724, UE-072060, UE-081016</t>
  </si>
  <si>
    <t xml:space="preserve"> Cummulative Bal. Dec-18</t>
  </si>
  <si>
    <t>18601119</t>
  </si>
  <si>
    <t>One time correcting Env Entry in March 2018 ordered by WUTC</t>
  </si>
  <si>
    <r>
      <t>Tacoma Gas Company (Upload Source Control) (</t>
    </r>
    <r>
      <rPr>
        <sz val="10"/>
        <color rgb="FF0000FF"/>
        <rFont val="Arial"/>
        <family val="2"/>
      </rPr>
      <t>Remediation Cost</t>
    </r>
    <r>
      <rPr>
        <sz val="10"/>
        <color theme="1"/>
        <rFont val="Arial"/>
        <family val="2"/>
      </rPr>
      <t>)</t>
    </r>
  </si>
  <si>
    <r>
      <t>Thea Foss Waterway (</t>
    </r>
    <r>
      <rPr>
        <sz val="10"/>
        <color rgb="FF0000FF"/>
        <rFont val="Arial"/>
        <family val="2"/>
      </rPr>
      <t>Remediation Cost</t>
    </r>
    <r>
      <rPr>
        <sz val="10"/>
        <color theme="1"/>
        <rFont val="Arial"/>
        <family val="2"/>
      </rPr>
      <t>)</t>
    </r>
  </si>
  <si>
    <r>
      <t>Thea Foss Waterway (</t>
    </r>
    <r>
      <rPr>
        <sz val="10"/>
        <color rgb="FFFF0000"/>
        <rFont val="Arial"/>
        <family val="2"/>
      </rPr>
      <t>WADOT Settlement</t>
    </r>
    <r>
      <rPr>
        <sz val="10"/>
        <rFont val="Arial"/>
        <family val="2"/>
      </rPr>
      <t>)</t>
    </r>
  </si>
  <si>
    <r>
      <t>Everett MGP (</t>
    </r>
    <r>
      <rPr>
        <sz val="10"/>
        <color rgb="FF0000FF"/>
        <rFont val="Arial"/>
        <family val="2"/>
      </rPr>
      <t>Remediation Cost</t>
    </r>
    <r>
      <rPr>
        <sz val="10"/>
        <color theme="1"/>
        <rFont val="Arial"/>
        <family val="2"/>
      </rPr>
      <t>)</t>
    </r>
  </si>
  <si>
    <r>
      <t>Everett MGP (</t>
    </r>
    <r>
      <rPr>
        <sz val="10"/>
        <color rgb="FFFF0000"/>
        <rFont val="Arial"/>
        <family val="2"/>
      </rPr>
      <t>WADOT Settlement</t>
    </r>
    <r>
      <rPr>
        <sz val="10"/>
        <rFont val="Arial"/>
        <family val="2"/>
      </rPr>
      <t>)</t>
    </r>
  </si>
  <si>
    <r>
      <t>Chehalis MGP (</t>
    </r>
    <r>
      <rPr>
        <sz val="10"/>
        <color rgb="FF0000FF"/>
        <rFont val="Arial"/>
        <family val="2"/>
      </rPr>
      <t>Remediation Cost</t>
    </r>
    <r>
      <rPr>
        <sz val="10"/>
        <color theme="1"/>
        <rFont val="Arial"/>
        <family val="2"/>
      </rPr>
      <t>)</t>
    </r>
  </si>
  <si>
    <r>
      <t>Post - Nov 2012 Gas Works Park  (</t>
    </r>
    <r>
      <rPr>
        <sz val="10"/>
        <color rgb="FF0000FF"/>
        <rFont val="Arial"/>
        <family val="2"/>
      </rPr>
      <t>Remediation Cost</t>
    </r>
    <r>
      <rPr>
        <sz val="10"/>
        <color theme="1"/>
        <rFont val="Arial"/>
        <family val="2"/>
      </rPr>
      <t>)</t>
    </r>
  </si>
  <si>
    <r>
      <t>Pre-Nov 2012 Gas Works Park  (</t>
    </r>
    <r>
      <rPr>
        <sz val="10"/>
        <color rgb="FF0000FF"/>
        <rFont val="Arial"/>
        <family val="2"/>
      </rPr>
      <t>Remediation Cost</t>
    </r>
    <r>
      <rPr>
        <sz val="10"/>
        <color theme="1"/>
        <rFont val="Arial"/>
        <family val="2"/>
      </rPr>
      <t>)</t>
    </r>
  </si>
  <si>
    <r>
      <t>Pre-Nov 2012 Lake Union Sediments (</t>
    </r>
    <r>
      <rPr>
        <sz val="10"/>
        <color rgb="FF0000FF"/>
        <rFont val="Arial"/>
        <family val="2"/>
      </rPr>
      <t>Remediation Cost</t>
    </r>
    <r>
      <rPr>
        <sz val="10"/>
        <color theme="1"/>
        <rFont val="Arial"/>
        <family val="2"/>
      </rPr>
      <t>)</t>
    </r>
  </si>
  <si>
    <r>
      <t>Gas Works Park (</t>
    </r>
    <r>
      <rPr>
        <sz val="10"/>
        <color rgb="FFFF0000"/>
        <rFont val="Arial"/>
        <family val="2"/>
      </rPr>
      <t>Insurance Recovery/3rd parties</t>
    </r>
    <r>
      <rPr>
        <sz val="10"/>
        <color theme="1"/>
        <rFont val="Arial"/>
        <family val="2"/>
      </rPr>
      <t>)</t>
    </r>
  </si>
  <si>
    <r>
      <t>Quendall Terminal (</t>
    </r>
    <r>
      <rPr>
        <sz val="10"/>
        <color rgb="FF0000FF"/>
        <rFont val="Arial"/>
        <family val="2"/>
      </rPr>
      <t>Remediation Cost</t>
    </r>
    <r>
      <rPr>
        <sz val="10"/>
        <color theme="1"/>
        <rFont val="Arial"/>
        <family val="2"/>
      </rPr>
      <t>)</t>
    </r>
  </si>
  <si>
    <r>
      <t>Post-June 1999 Tacoma Tar Pits (</t>
    </r>
    <r>
      <rPr>
        <sz val="10"/>
        <color rgb="FF0000FF"/>
        <rFont val="Arial"/>
        <family val="2"/>
      </rPr>
      <t>Remediation Cost)</t>
    </r>
  </si>
  <si>
    <r>
      <t>Pre-June 1999 Tacoma Tar Pits (</t>
    </r>
    <r>
      <rPr>
        <sz val="10"/>
        <color rgb="FF0000FF"/>
        <rFont val="Arial"/>
        <family val="2"/>
      </rPr>
      <t>Remediation Cost)</t>
    </r>
  </si>
  <si>
    <r>
      <t>Bay Station (</t>
    </r>
    <r>
      <rPr>
        <sz val="10"/>
        <color rgb="FF0000FF"/>
        <rFont val="Arial"/>
        <family val="2"/>
      </rPr>
      <t>Remediation Cost</t>
    </r>
    <r>
      <rPr>
        <sz val="10"/>
        <color theme="1"/>
        <rFont val="Arial"/>
        <family val="2"/>
      </rPr>
      <t>)</t>
    </r>
  </si>
  <si>
    <r>
      <t>Olympia Columbia Street MGP (</t>
    </r>
    <r>
      <rPr>
        <sz val="10"/>
        <color rgb="FF0000FF"/>
        <rFont val="Arial"/>
        <family val="2"/>
      </rPr>
      <t>Remediation Cost</t>
    </r>
    <r>
      <rPr>
        <sz val="10"/>
        <color theme="1"/>
        <rFont val="Arial"/>
        <family val="2"/>
      </rPr>
      <t>)</t>
    </r>
  </si>
  <si>
    <r>
      <t>Olympia Columbia Street MGP (</t>
    </r>
    <r>
      <rPr>
        <sz val="10"/>
        <color rgb="FFFF0000"/>
        <rFont val="Arial"/>
        <family val="2"/>
      </rPr>
      <t>WADOT Settlement</t>
    </r>
    <r>
      <rPr>
        <sz val="10"/>
        <rFont val="Arial"/>
        <family val="2"/>
      </rPr>
      <t>)</t>
    </r>
  </si>
  <si>
    <r>
      <t>Verbeek Autowrecking (</t>
    </r>
    <r>
      <rPr>
        <sz val="10"/>
        <color rgb="FF0000FF"/>
        <rFont val="Arial"/>
        <family val="2"/>
      </rPr>
      <t>Remediation Cost)</t>
    </r>
  </si>
  <si>
    <r>
      <t>Downtowner Property (</t>
    </r>
    <r>
      <rPr>
        <sz val="10"/>
        <color rgb="FF0000FF"/>
        <rFont val="Arial"/>
        <family val="2"/>
      </rPr>
      <t>Remediation Cost</t>
    </r>
    <r>
      <rPr>
        <sz val="10"/>
        <color theme="1"/>
        <rFont val="Arial"/>
        <family val="2"/>
      </rPr>
      <t>)</t>
    </r>
  </si>
  <si>
    <r>
      <t>Swarr Station (</t>
    </r>
    <r>
      <rPr>
        <sz val="10"/>
        <color rgb="FF0000FF"/>
        <rFont val="Arial"/>
        <family val="2"/>
      </rPr>
      <t>Remediation Cost</t>
    </r>
    <r>
      <rPr>
        <sz val="10"/>
        <color theme="1"/>
        <rFont val="Arial"/>
        <family val="2"/>
      </rPr>
      <t>)</t>
    </r>
  </si>
  <si>
    <r>
      <t>South Seattle Gate Station (</t>
    </r>
    <r>
      <rPr>
        <sz val="10"/>
        <color rgb="FF0000FF"/>
        <rFont val="Arial"/>
        <family val="2"/>
      </rPr>
      <t>Remediation Cost</t>
    </r>
    <r>
      <rPr>
        <sz val="10"/>
        <color theme="1"/>
        <rFont val="Arial"/>
        <family val="2"/>
      </rPr>
      <t>)</t>
    </r>
  </si>
  <si>
    <r>
      <t>North Tacoma Gate Station (</t>
    </r>
    <r>
      <rPr>
        <sz val="10"/>
        <color rgb="FF0000FF"/>
        <rFont val="Arial"/>
        <family val="2"/>
      </rPr>
      <t>Remediation Cost</t>
    </r>
    <r>
      <rPr>
        <sz val="10"/>
        <color theme="1"/>
        <rFont val="Arial"/>
        <family val="2"/>
      </rPr>
      <t>)</t>
    </r>
  </si>
  <si>
    <r>
      <t>North Seattle Gate Station (</t>
    </r>
    <r>
      <rPr>
        <sz val="10"/>
        <color rgb="FF0000FF"/>
        <rFont val="Arial"/>
        <family val="2"/>
      </rPr>
      <t>Remediation Cost</t>
    </r>
    <r>
      <rPr>
        <sz val="10"/>
        <color theme="1"/>
        <rFont val="Arial"/>
        <family val="2"/>
      </rPr>
      <t>)</t>
    </r>
  </si>
  <si>
    <r>
      <t>Covington Gate Station (</t>
    </r>
    <r>
      <rPr>
        <sz val="10"/>
        <color rgb="FF0000FF"/>
        <rFont val="Arial"/>
        <family val="2"/>
      </rPr>
      <t>Remediation Cost</t>
    </r>
    <r>
      <rPr>
        <sz val="10"/>
        <color theme="1"/>
        <rFont val="Arial"/>
        <family val="2"/>
      </rPr>
      <t>)</t>
    </r>
  </si>
  <si>
    <r>
      <t>White River/Buckley Phase I Headworks (</t>
    </r>
    <r>
      <rPr>
        <sz val="10"/>
        <color rgb="FF0000FF"/>
        <rFont val="Arial"/>
        <family val="2"/>
      </rPr>
      <t>Remediation Cost</t>
    </r>
    <r>
      <rPr>
        <sz val="10"/>
        <color theme="1"/>
        <rFont val="Arial"/>
        <family val="2"/>
      </rPr>
      <t>)</t>
    </r>
  </si>
  <si>
    <r>
      <t>White River/Buckley Phase II Burn Pile and Wood Debris (</t>
    </r>
    <r>
      <rPr>
        <sz val="10"/>
        <color rgb="FF0000FF"/>
        <rFont val="Arial"/>
        <family val="2"/>
      </rPr>
      <t>Remediation Cost</t>
    </r>
    <r>
      <rPr>
        <sz val="10"/>
        <color theme="1"/>
        <rFont val="Arial"/>
        <family val="2"/>
      </rPr>
      <t>)</t>
    </r>
  </si>
  <si>
    <r>
      <t>Lower Duwamish Waterway  (</t>
    </r>
    <r>
      <rPr>
        <sz val="10"/>
        <color rgb="FF0000FF"/>
        <rFont val="Arial"/>
        <family val="2"/>
      </rPr>
      <t>Remediation Cost</t>
    </r>
    <r>
      <rPr>
        <sz val="10"/>
        <color theme="1"/>
        <rFont val="Arial"/>
        <family val="2"/>
      </rPr>
      <t>)</t>
    </r>
  </si>
  <si>
    <r>
      <t>Lower Duwamish Waterway   (</t>
    </r>
    <r>
      <rPr>
        <sz val="10"/>
        <color rgb="FFFF0000"/>
        <rFont val="Arial"/>
        <family val="2"/>
      </rPr>
      <t>Insurance Recoveries/3rd parties</t>
    </r>
    <r>
      <rPr>
        <sz val="10"/>
        <color theme="1"/>
        <rFont val="Arial"/>
        <family val="2"/>
      </rPr>
      <t>)</t>
    </r>
  </si>
  <si>
    <r>
      <t>Lower Baker Power Plant (</t>
    </r>
    <r>
      <rPr>
        <sz val="10"/>
        <color rgb="FF0000FF"/>
        <rFont val="Arial"/>
        <family val="2"/>
      </rPr>
      <t>Remediation Cost)</t>
    </r>
  </si>
  <si>
    <r>
      <t>Snoqualmie Hydro Generation (</t>
    </r>
    <r>
      <rPr>
        <sz val="10"/>
        <color rgb="FF0000FF"/>
        <rFont val="Arial"/>
        <family val="2"/>
      </rPr>
      <t>Remediation Cost</t>
    </r>
    <r>
      <rPr>
        <sz val="10"/>
        <color theme="1"/>
        <rFont val="Arial"/>
        <family val="2"/>
      </rPr>
      <t>)</t>
    </r>
  </si>
  <si>
    <r>
      <t>Bellingham South State Street MGP (former Blvd Park) (</t>
    </r>
    <r>
      <rPr>
        <sz val="10"/>
        <color rgb="FF0000FF"/>
        <rFont val="Arial"/>
        <family val="2"/>
      </rPr>
      <t>Remediation Cost</t>
    </r>
    <r>
      <rPr>
        <sz val="10"/>
        <color theme="1"/>
        <rFont val="Arial"/>
        <family val="2"/>
      </rPr>
      <t>)</t>
    </r>
  </si>
  <si>
    <r>
      <t>Bellingham South State Street MGP  (</t>
    </r>
    <r>
      <rPr>
        <sz val="10"/>
        <color rgb="FFFF0000"/>
        <rFont val="Arial"/>
        <family val="2"/>
      </rPr>
      <t>Insurance Recovery/3rd parties</t>
    </r>
    <r>
      <rPr>
        <sz val="10"/>
        <color theme="1"/>
        <rFont val="Arial"/>
        <family val="2"/>
      </rPr>
      <t>)</t>
    </r>
  </si>
  <si>
    <r>
      <t>Electron Flume  (</t>
    </r>
    <r>
      <rPr>
        <sz val="10"/>
        <color rgb="FF0000FF"/>
        <rFont val="Arial"/>
        <family val="2"/>
      </rPr>
      <t>Remediation Cost)</t>
    </r>
  </si>
  <si>
    <r>
      <t>Talbot Hill Substation and Switchyard (</t>
    </r>
    <r>
      <rPr>
        <sz val="10"/>
        <color rgb="FF0000FF"/>
        <rFont val="Arial"/>
        <family val="2"/>
      </rPr>
      <t>Remediation Cost</t>
    </r>
    <r>
      <rPr>
        <sz val="10"/>
        <color theme="1"/>
        <rFont val="Arial"/>
        <family val="2"/>
      </rPr>
      <t>)</t>
    </r>
  </si>
  <si>
    <r>
      <t>Sammamish Substation (</t>
    </r>
    <r>
      <rPr>
        <sz val="10"/>
        <color rgb="FF0000FF"/>
        <rFont val="Arial"/>
        <family val="2"/>
      </rPr>
      <t>Remediation Cost</t>
    </r>
    <r>
      <rPr>
        <sz val="10"/>
        <color theme="1"/>
        <rFont val="Arial"/>
        <family val="2"/>
      </rPr>
      <t>)</t>
    </r>
  </si>
  <si>
    <r>
      <t>City of Olympia v PSE Plum Street Station (</t>
    </r>
    <r>
      <rPr>
        <sz val="10"/>
        <color rgb="FF0000FF"/>
        <rFont val="Arial"/>
        <family val="2"/>
      </rPr>
      <t>Remediation Cost</t>
    </r>
    <r>
      <rPr>
        <sz val="10"/>
        <color theme="1"/>
        <rFont val="Arial"/>
        <family val="2"/>
      </rPr>
      <t>)</t>
    </r>
  </si>
  <si>
    <r>
      <t>Whitehorn UST (</t>
    </r>
    <r>
      <rPr>
        <sz val="10"/>
        <color rgb="FF0000FF"/>
        <rFont val="Arial"/>
        <family val="2"/>
      </rPr>
      <t>Remediation Cost</t>
    </r>
    <r>
      <rPr>
        <sz val="10"/>
        <color theme="1"/>
        <rFont val="Arial"/>
        <family val="2"/>
      </rPr>
      <t>)</t>
    </r>
  </si>
  <si>
    <r>
      <t>Everett Asarco (</t>
    </r>
    <r>
      <rPr>
        <sz val="10"/>
        <color rgb="FF0000FF"/>
        <rFont val="Arial"/>
        <family val="2"/>
      </rPr>
      <t>Remediation Cost</t>
    </r>
    <r>
      <rPr>
        <sz val="10"/>
        <color theme="1"/>
        <rFont val="Arial"/>
        <family val="2"/>
      </rPr>
      <t>)</t>
    </r>
  </si>
  <si>
    <r>
      <t>Pt. Robinson Cable Station  (</t>
    </r>
    <r>
      <rPr>
        <sz val="10"/>
        <color rgb="FF0000FF"/>
        <rFont val="Arial"/>
        <family val="2"/>
      </rPr>
      <t>Remediation Cost</t>
    </r>
    <r>
      <rPr>
        <sz val="10"/>
        <color theme="1"/>
        <rFont val="Arial"/>
        <family val="2"/>
      </rPr>
      <t>)</t>
    </r>
  </si>
  <si>
    <t>YTD</t>
  </si>
  <si>
    <r>
      <t xml:space="preserve">Order in Docket # </t>
    </r>
    <r>
      <rPr>
        <b/>
        <sz val="10"/>
        <color rgb="FF0000FF"/>
        <rFont val="Arial"/>
        <family val="2"/>
      </rPr>
      <t>(a)</t>
    </r>
  </si>
  <si>
    <t xml:space="preserve">Central Waterfront </t>
  </si>
  <si>
    <t xml:space="preserve">Shuffleton </t>
  </si>
  <si>
    <t>check</t>
  </si>
  <si>
    <t>ACTUAL COST</t>
  </si>
  <si>
    <t>Subtotal North Operating Base</t>
  </si>
  <si>
    <t>North Operating Base</t>
  </si>
  <si>
    <t>18230210, 18237112</t>
  </si>
  <si>
    <r>
      <t>City of Olympia v PSE Plum Street Station (</t>
    </r>
    <r>
      <rPr>
        <sz val="10"/>
        <color rgb="FFFF0000"/>
        <rFont val="Arial"/>
        <family val="2"/>
      </rPr>
      <t>Insurance Recovery</t>
    </r>
    <r>
      <rPr>
        <sz val="10"/>
        <color theme="1"/>
        <rFont val="Arial"/>
        <family val="2"/>
      </rPr>
      <t>)</t>
    </r>
  </si>
  <si>
    <t>18600911</t>
  </si>
  <si>
    <r>
      <t>Shuffleton (</t>
    </r>
    <r>
      <rPr>
        <sz val="10"/>
        <color rgb="FF0000FF"/>
        <rFont val="Arial"/>
        <family val="2"/>
      </rPr>
      <t>Remediation Cost</t>
    </r>
    <r>
      <rPr>
        <sz val="10"/>
        <color theme="1"/>
        <rFont val="Arial"/>
        <family val="2"/>
      </rPr>
      <t xml:space="preserve">) </t>
    </r>
  </si>
  <si>
    <r>
      <t>Central Waterfront (</t>
    </r>
    <r>
      <rPr>
        <sz val="10"/>
        <color rgb="FF0000FF"/>
        <rFont val="Arial"/>
        <family val="2"/>
      </rPr>
      <t xml:space="preserve">Remediation Cost) </t>
    </r>
  </si>
  <si>
    <t>Cummulative Bal. Dec-18</t>
  </si>
  <si>
    <t>Ending Bal 
Dec-18</t>
  </si>
  <si>
    <t>Write-off internal costs per 2017 GRC settlement</t>
  </si>
  <si>
    <t>Q1 2019</t>
  </si>
  <si>
    <t>Q2 2019</t>
  </si>
  <si>
    <t>Q3 2019</t>
  </si>
  <si>
    <t>Q4 2019</t>
  </si>
  <si>
    <t xml:space="preserve"> Cummulative Bal. Dec-19</t>
  </si>
  <si>
    <r>
      <t>North Operating Base (</t>
    </r>
    <r>
      <rPr>
        <sz val="10"/>
        <color rgb="FF0000FF"/>
        <rFont val="Arial"/>
        <family val="2"/>
      </rPr>
      <t>Remediation Cost</t>
    </r>
    <r>
      <rPr>
        <sz val="10"/>
        <color theme="1"/>
        <rFont val="Arial"/>
        <family val="2"/>
      </rPr>
      <t xml:space="preserve">)  </t>
    </r>
  </si>
  <si>
    <t>Cummulative Ending Bal. 
Dec-18</t>
  </si>
  <si>
    <t xml:space="preserve">City of Olympia v PSE Plum Street Station - Reimbursement  </t>
  </si>
  <si>
    <t>Subtotal Poulsbo Service Center UST</t>
  </si>
  <si>
    <t>18230131</t>
  </si>
  <si>
    <t>18239201</t>
  </si>
  <si>
    <t>18230131, 18239201</t>
  </si>
  <si>
    <t>Cummulative Bal. Dec-19</t>
  </si>
  <si>
    <t>18614404</t>
  </si>
  <si>
    <t>18610001</t>
  </si>
  <si>
    <t>Subtotal Wenatchee Site</t>
  </si>
  <si>
    <t>18614404, 18610001</t>
  </si>
  <si>
    <t>Cummulative Ending Bal. 
Dec-19</t>
  </si>
  <si>
    <r>
      <t>W. Olympia Substation Breakin (</t>
    </r>
    <r>
      <rPr>
        <sz val="10"/>
        <color rgb="FF0000FF"/>
        <rFont val="Arial"/>
        <family val="2"/>
      </rPr>
      <t>Remediation Cost</t>
    </r>
    <r>
      <rPr>
        <sz val="10"/>
        <color theme="1"/>
        <rFont val="Arial"/>
        <family val="2"/>
      </rPr>
      <t xml:space="preserve">) </t>
    </r>
    <r>
      <rPr>
        <b/>
        <sz val="10"/>
        <color rgb="FFFF0000"/>
        <rFont val="Arial"/>
        <family val="2"/>
      </rPr>
      <t>NEW</t>
    </r>
  </si>
  <si>
    <t>Subtotal W. Olympia Substation Breakin</t>
  </si>
  <si>
    <t>18614405</t>
  </si>
  <si>
    <r>
      <t>Verbeek Autowrecking (</t>
    </r>
    <r>
      <rPr>
        <sz val="10"/>
        <color rgb="FFFF0000"/>
        <rFont val="Arial"/>
        <family val="2"/>
      </rPr>
      <t>Insurance Recovery/3rd parties</t>
    </r>
    <r>
      <rPr>
        <sz val="10"/>
        <rFont val="Arial"/>
        <family val="2"/>
      </rPr>
      <t>)</t>
    </r>
  </si>
  <si>
    <t>18610031</t>
  </si>
  <si>
    <t>18614405, 18610031</t>
  </si>
  <si>
    <t xml:space="preserve">Accounts for the period January 1, 2019 through December 31, 2019 consistent with </t>
  </si>
  <si>
    <t xml:space="preserve">The Activity Summary pages provide overviews of activity within each </t>
  </si>
  <si>
    <t xml:space="preserve">The 'activity' pages also include the amount of 3rd party and insurance recoveries received </t>
  </si>
  <si>
    <t>Jannuary - December 2019</t>
  </si>
  <si>
    <t>JANUARY - DECEMBER 2019</t>
  </si>
  <si>
    <t>Jan thru Dec-19 Activity</t>
  </si>
  <si>
    <t>Jan - Dec 19 Activity</t>
  </si>
  <si>
    <t>Jan - Dec 2019</t>
  </si>
  <si>
    <r>
      <t>W. Olympia Substation Breakin (</t>
    </r>
    <r>
      <rPr>
        <sz val="9"/>
        <color rgb="FFFF0000"/>
        <rFont val="Arial"/>
        <family val="2"/>
      </rPr>
      <t>New Nov 2019</t>
    </r>
    <r>
      <rPr>
        <sz val="10"/>
        <color theme="1"/>
        <rFont val="Arial"/>
        <family val="2"/>
      </rPr>
      <t>)</t>
    </r>
  </si>
  <si>
    <r>
      <t>Wenatchee (</t>
    </r>
    <r>
      <rPr>
        <sz val="9"/>
        <color rgb="FFFF0000"/>
        <rFont val="Arial"/>
        <family val="2"/>
      </rPr>
      <t>New June 2019</t>
    </r>
    <r>
      <rPr>
        <sz val="10"/>
        <color theme="1"/>
        <rFont val="Arial"/>
        <family val="2"/>
      </rPr>
      <t>)</t>
    </r>
  </si>
  <si>
    <t>January - December 2019</t>
  </si>
  <si>
    <t>40730022</t>
  </si>
  <si>
    <r>
      <t>Env Rem Costs - Elec UE - 170033 (</t>
    </r>
    <r>
      <rPr>
        <sz val="10"/>
        <color rgb="FF0000FF"/>
        <rFont val="Arial"/>
        <family val="2"/>
      </rPr>
      <t>Amortization Jan - Dec 2019</t>
    </r>
    <r>
      <rPr>
        <sz val="10"/>
        <color theme="1"/>
        <rFont val="Arial"/>
        <family val="2"/>
      </rPr>
      <t>)</t>
    </r>
  </si>
  <si>
    <t>40730023</t>
  </si>
  <si>
    <r>
      <t>Env Rem Recovery - Elec UE 170033  (</t>
    </r>
    <r>
      <rPr>
        <sz val="10"/>
        <color rgb="FF0000FF"/>
        <rFont val="Arial"/>
        <family val="2"/>
      </rPr>
      <t>Amortization Jan - Dec 2019</t>
    </r>
    <r>
      <rPr>
        <sz val="10"/>
        <color theme="1"/>
        <rFont val="Arial"/>
        <family val="2"/>
      </rPr>
      <t>)</t>
    </r>
  </si>
  <si>
    <t xml:space="preserve">Env Rem Costs - Elec UE - 170033 (Transfer) </t>
  </si>
  <si>
    <t xml:space="preserve">Env Rem Recovery - Elec UE 170033  (Transfer) </t>
  </si>
  <si>
    <t>40730302</t>
  </si>
  <si>
    <t>40730303</t>
  </si>
  <si>
    <r>
      <t>Env Rem Costs - Gas UG - 170034 (</t>
    </r>
    <r>
      <rPr>
        <sz val="10"/>
        <color rgb="FF0000FF"/>
        <rFont val="Arial"/>
        <family val="2"/>
      </rPr>
      <t>Amortization Jan - Dec 2019</t>
    </r>
    <r>
      <rPr>
        <sz val="10"/>
        <color theme="1"/>
        <rFont val="Arial"/>
        <family val="2"/>
      </rPr>
      <t>)</t>
    </r>
  </si>
  <si>
    <r>
      <t>Env Rem Recovery - Gas UG - 170034 (</t>
    </r>
    <r>
      <rPr>
        <sz val="10"/>
        <color rgb="FF0000FF"/>
        <rFont val="Arial"/>
        <family val="2"/>
      </rPr>
      <t>Amortization Jan - Dec 2019</t>
    </r>
    <r>
      <rPr>
        <sz val="10"/>
        <color theme="1"/>
        <rFont val="Arial"/>
        <family val="2"/>
      </rPr>
      <t>)</t>
    </r>
  </si>
  <si>
    <r>
      <t>Wenatchee (</t>
    </r>
    <r>
      <rPr>
        <sz val="10"/>
        <color rgb="FF0000FF"/>
        <rFont val="Arial"/>
        <family val="2"/>
      </rPr>
      <t>Remediation Cost</t>
    </r>
    <r>
      <rPr>
        <sz val="10"/>
        <color theme="1"/>
        <rFont val="Arial"/>
        <family val="2"/>
      </rPr>
      <t xml:space="preserve">) </t>
    </r>
    <r>
      <rPr>
        <b/>
        <sz val="10"/>
        <color rgb="FFFF0000"/>
        <rFont val="Arial"/>
        <family val="2"/>
      </rPr>
      <t>NEW</t>
    </r>
  </si>
  <si>
    <r>
      <t>Poulsbo Service Center UST (</t>
    </r>
    <r>
      <rPr>
        <sz val="10"/>
        <color rgb="FF0000FF"/>
        <rFont val="Arial"/>
        <family val="2"/>
      </rPr>
      <t>Remediation Cost</t>
    </r>
    <r>
      <rPr>
        <sz val="10"/>
        <color theme="1"/>
        <rFont val="Arial"/>
        <family val="2"/>
      </rPr>
      <t xml:space="preserve">) </t>
    </r>
    <r>
      <rPr>
        <b/>
        <sz val="10"/>
        <color rgb="FFFF0000"/>
        <rFont val="Arial"/>
        <family val="2"/>
      </rPr>
      <t>NEW</t>
    </r>
  </si>
  <si>
    <r>
      <t>Poulsbo Service Center UST (</t>
    </r>
    <r>
      <rPr>
        <sz val="9"/>
        <color rgb="FFFF0000"/>
        <rFont val="Arial"/>
        <family val="2"/>
      </rPr>
      <t>New Mar 2019</t>
    </r>
    <r>
      <rPr>
        <sz val="10"/>
        <color theme="1"/>
        <rFont val="Arial"/>
        <family val="2"/>
      </rPr>
      <t>)</t>
    </r>
  </si>
  <si>
    <t xml:space="preserve">Remediation Account for January 2019 through December 31,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</si>
</sst>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 #,##0.00\ _D_M_-;\-* #,##0.00\ _D_M_-;_-* &quot;-&quot;??\ _D_M_-;_-@_-"/>
  </numFmts>
  <fonts count="8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0"/>
      <name val="Arial"/>
      <family val="2"/>
    </font>
    <font>
      <i/>
      <sz val="10"/>
      <name val="Arial"/>
      <family val="2"/>
    </font>
    <font>
      <sz val="10"/>
      <name val="Courier"/>
      <family val="3"/>
    </font>
    <font>
      <sz val="8"/>
      <color rgb="FFFF0000"/>
      <name val="Calibri"/>
      <family val="2"/>
      <scheme val="minor"/>
    </font>
    <font>
      <sz val="8"/>
      <color theme="1"/>
      <name val="Calibri"/>
      <family val="2"/>
      <scheme val="minor"/>
    </font>
    <font>
      <sz val="10"/>
      <color indexed="8"/>
      <name val="Arial"/>
      <family val="2"/>
    </font>
    <font>
      <b/>
      <sz val="12"/>
      <color theme="1"/>
      <name val="Calibri"/>
      <family val="2"/>
      <scheme val="minor"/>
    </font>
    <font>
      <sz val="9"/>
      <color rgb="FF0000FF"/>
      <name val="Calibri"/>
      <family val="2"/>
      <scheme val="minor"/>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0"/>
      <color theme="1"/>
      <name val="Arial"/>
      <family val="2"/>
    </font>
    <font>
      <b/>
      <sz val="10"/>
      <color theme="1"/>
      <name val="Arial"/>
      <family val="2"/>
    </font>
    <font>
      <sz val="10"/>
      <color rgb="FF0000FF"/>
      <name val="Arial"/>
      <family val="2"/>
    </font>
    <font>
      <i/>
      <sz val="10"/>
      <color rgb="FFFF0000"/>
      <name val="Arial"/>
      <family val="2"/>
    </font>
    <font>
      <sz val="10"/>
      <color rgb="FFFF0000"/>
      <name val="Arial"/>
      <family val="2"/>
    </font>
    <font>
      <b/>
      <sz val="10"/>
      <color rgb="FFFF0000"/>
      <name val="Arial"/>
      <family val="2"/>
    </font>
    <font>
      <b/>
      <sz val="10"/>
      <color rgb="FF0000FF"/>
      <name val="Arial"/>
      <family val="2"/>
    </font>
    <font>
      <u/>
      <sz val="10"/>
      <color rgb="FFFF0000"/>
      <name val="Arial"/>
      <family val="2"/>
    </font>
    <font>
      <u val="singleAccounting"/>
      <sz val="10"/>
      <color rgb="FFFF0000"/>
      <name val="Arial"/>
      <family val="2"/>
    </font>
    <font>
      <sz val="9"/>
      <color rgb="FFFF0000"/>
      <name val="Arial"/>
      <family val="2"/>
    </font>
  </fonts>
  <fills count="8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
      <patternFill patternType="solid">
        <fgColor rgb="FFFFFF99"/>
        <bgColor indexed="64"/>
      </patternFill>
    </fill>
    <fill>
      <patternFill patternType="solid">
        <fgColor theme="0"/>
        <bgColor indexed="64"/>
      </patternFill>
    </fill>
  </fills>
  <borders count="195">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diagonal/>
    </border>
    <border>
      <left/>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double">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uble">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style="dotted">
        <color indexed="64"/>
      </left>
      <right style="medium">
        <color indexed="64"/>
      </right>
      <top style="dotted">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tted">
        <color indexed="64"/>
      </bottom>
      <diagonal/>
    </border>
    <border>
      <left style="dotted">
        <color indexed="64"/>
      </left>
      <right style="dotted">
        <color indexed="64"/>
      </right>
      <top style="thin">
        <color indexed="64"/>
      </top>
      <bottom/>
      <diagonal/>
    </border>
    <border>
      <left/>
      <right/>
      <top style="thin">
        <color auto="1"/>
      </top>
      <bottom style="double">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tted">
        <color indexed="64"/>
      </bottom>
      <diagonal/>
    </border>
    <border>
      <left style="medium">
        <color indexed="64"/>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276">
    <xf numFmtId="0" fontId="0" fillId="0" borderId="0"/>
    <xf numFmtId="43" fontId="1" fillId="0" borderId="0" applyFont="0" applyFill="0" applyBorder="0" applyAlignment="0" applyProtection="0"/>
    <xf numFmtId="43" fontId="5" fillId="0" borderId="0" applyFont="0" applyFill="0" applyBorder="0" applyAlignment="0" applyProtection="0"/>
    <xf numFmtId="39" fontId="7" fillId="0" borderId="0"/>
    <xf numFmtId="39" fontId="7"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 fillId="0" borderId="0"/>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0" fontId="13" fillId="0" borderId="0"/>
    <xf numFmtId="0" fontId="13" fillId="0" borderId="0"/>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8"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0" fontId="13" fillId="0" borderId="0"/>
    <xf numFmtId="0" fontId="13" fillId="0" borderId="0"/>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166" fontId="5" fillId="0" borderId="0">
      <alignment horizontal="left" wrapText="1"/>
    </xf>
    <xf numFmtId="0" fontId="13" fillId="0" borderId="0"/>
    <xf numFmtId="169" fontId="14" fillId="0" borderId="0">
      <alignment horizontal="left"/>
    </xf>
    <xf numFmtId="170" fontId="15" fillId="0" borderId="0">
      <alignment horizontal="left"/>
    </xf>
    <xf numFmtId="0" fontId="10" fillId="17" borderId="0" applyNumberFormat="0" applyBorder="0" applyAlignment="0" applyProtection="0"/>
    <xf numFmtId="0" fontId="1" fillId="3" borderId="0" applyNumberFormat="0" applyBorder="0" applyAlignment="0" applyProtection="0"/>
    <xf numFmtId="0" fontId="10" fillId="18" borderId="0" applyNumberFormat="0" applyBorder="0" applyAlignment="0" applyProtection="0"/>
    <xf numFmtId="0" fontId="1" fillId="5" borderId="0" applyNumberFormat="0" applyBorder="0" applyAlignment="0" applyProtection="0"/>
    <xf numFmtId="0" fontId="10" fillId="19" borderId="0" applyNumberFormat="0" applyBorder="0" applyAlignment="0" applyProtection="0"/>
    <xf numFmtId="0" fontId="1" fillId="7" borderId="0" applyNumberFormat="0" applyBorder="0" applyAlignment="0" applyProtection="0"/>
    <xf numFmtId="0" fontId="10" fillId="20" borderId="0" applyNumberFormat="0" applyBorder="0" applyAlignment="0" applyProtection="0"/>
    <xf numFmtId="0" fontId="1" fillId="9" borderId="0" applyNumberFormat="0" applyBorder="0" applyAlignment="0" applyProtection="0"/>
    <xf numFmtId="0" fontId="10" fillId="21" borderId="0" applyNumberFormat="0" applyBorder="0" applyAlignment="0" applyProtection="0"/>
    <xf numFmtId="0" fontId="1" fillId="11" borderId="0" applyNumberFormat="0" applyBorder="0" applyAlignment="0" applyProtection="0"/>
    <xf numFmtId="0" fontId="10" fillId="22" borderId="0" applyNumberFormat="0" applyBorder="0" applyAlignment="0" applyProtection="0"/>
    <xf numFmtId="0" fontId="1" fillId="13" borderId="0" applyNumberFormat="0" applyBorder="0" applyAlignment="0" applyProtection="0"/>
    <xf numFmtId="0" fontId="10" fillId="23" borderId="0" applyNumberFormat="0" applyBorder="0" applyAlignment="0" applyProtection="0"/>
    <xf numFmtId="0" fontId="1" fillId="4" borderId="0" applyNumberFormat="0" applyBorder="0" applyAlignment="0" applyProtection="0"/>
    <xf numFmtId="0" fontId="10" fillId="18" borderId="0" applyNumberFormat="0" applyBorder="0" applyAlignment="0" applyProtection="0"/>
    <xf numFmtId="0" fontId="1" fillId="6" borderId="0" applyNumberFormat="0" applyBorder="0" applyAlignment="0" applyProtection="0"/>
    <xf numFmtId="0" fontId="10" fillId="24" borderId="0" applyNumberFormat="0" applyBorder="0" applyAlignment="0" applyProtection="0"/>
    <xf numFmtId="0" fontId="1" fillId="8" borderId="0" applyNumberFormat="0" applyBorder="0" applyAlignment="0" applyProtection="0"/>
    <xf numFmtId="0" fontId="10" fillId="25" borderId="0" applyNumberFormat="0" applyBorder="0" applyAlignment="0" applyProtection="0"/>
    <xf numFmtId="0" fontId="1" fillId="10" borderId="0" applyNumberFormat="0" applyBorder="0" applyAlignment="0" applyProtection="0"/>
    <xf numFmtId="0" fontId="10" fillId="23" borderId="0" applyNumberFormat="0" applyBorder="0" applyAlignment="0" applyProtection="0"/>
    <xf numFmtId="0" fontId="1" fillId="12" borderId="0" applyNumberFormat="0" applyBorder="0" applyAlignment="0" applyProtection="0"/>
    <xf numFmtId="0" fontId="10" fillId="26" borderId="0" applyNumberFormat="0" applyBorder="0" applyAlignment="0" applyProtection="0"/>
    <xf numFmtId="0" fontId="1" fillId="14"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37" borderId="0" applyNumberFormat="0" applyBorder="0" applyAlignment="0" applyProtection="0"/>
    <xf numFmtId="0" fontId="17" fillId="42" borderId="0" applyNumberFormat="0" applyBorder="0" applyAlignment="0" applyProtection="0"/>
    <xf numFmtId="0" fontId="18" fillId="30" borderId="0" applyNumberFormat="0" applyBorder="0" applyAlignment="0" applyProtection="0"/>
    <xf numFmtId="0" fontId="18" fillId="43"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4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7" fillId="37" borderId="0" applyNumberFormat="0" applyBorder="0" applyAlignment="0" applyProtection="0"/>
    <xf numFmtId="0" fontId="17" fillId="35" borderId="0" applyNumberFormat="0" applyBorder="0" applyAlignment="0" applyProtection="0"/>
    <xf numFmtId="0" fontId="17" fillId="30" borderId="0" applyNumberFormat="0" applyBorder="0" applyAlignment="0" applyProtection="0"/>
    <xf numFmtId="0" fontId="17" fillId="38" borderId="0" applyNumberFormat="0" applyBorder="0" applyAlignment="0" applyProtection="0"/>
    <xf numFmtId="0" fontId="18" fillId="30" borderId="0" applyNumberFormat="0" applyBorder="0" applyAlignment="0" applyProtection="0"/>
    <xf numFmtId="0" fontId="18" fillId="37"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6"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7" fillId="27" borderId="0" applyNumberFormat="0" applyBorder="0" applyAlignment="0" applyProtection="0"/>
    <xf numFmtId="0" fontId="17" fillId="40"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32"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8" fillId="47" borderId="0" applyNumberFormat="0" applyBorder="0" applyAlignment="0" applyProtection="0"/>
    <xf numFmtId="0" fontId="17" fillId="48" borderId="0" applyNumberFormat="0" applyBorder="0" applyAlignment="0" applyProtection="0"/>
    <xf numFmtId="0" fontId="17" fillId="36" borderId="0" applyNumberFormat="0" applyBorder="0" applyAlignment="0" applyProtection="0"/>
    <xf numFmtId="0" fontId="17" fillId="49" borderId="0" applyNumberFormat="0" applyBorder="0" applyAlignment="0" applyProtection="0"/>
    <xf numFmtId="0" fontId="18" fillId="49" borderId="0" applyNumberFormat="0" applyBorder="0" applyAlignment="0" applyProtection="0"/>
    <xf numFmtId="0" fontId="18" fillId="50"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2"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8" fillId="51" borderId="0" applyNumberFormat="0" applyBorder="0" applyAlignment="0" applyProtection="0"/>
    <xf numFmtId="0" fontId="19" fillId="36" borderId="0" applyNumberFormat="0" applyBorder="0" applyAlignment="0" applyProtection="0"/>
    <xf numFmtId="0" fontId="20" fillId="48" borderId="0" applyNumberFormat="0" applyBorder="0" applyAlignment="0" applyProtection="0"/>
    <xf numFmtId="0" fontId="15" fillId="0" borderId="0" applyFont="0" applyFill="0" applyBorder="0" applyAlignment="0" applyProtection="0">
      <alignment horizontal="right"/>
    </xf>
    <xf numFmtId="171" fontId="21" fillId="0" borderId="0" applyFill="0" applyBorder="0" applyAlignment="0"/>
    <xf numFmtId="0" fontId="22" fillId="53" borderId="64" applyNumberFormat="0" applyAlignment="0" applyProtection="0"/>
    <xf numFmtId="0" fontId="23" fillId="54" borderId="65" applyNumberFormat="0" applyAlignment="0" applyProtection="0"/>
    <xf numFmtId="0" fontId="24" fillId="38" borderId="66" applyNumberFormat="0" applyAlignment="0" applyProtection="0"/>
    <xf numFmtId="0" fontId="24" fillId="46" borderId="66" applyNumberFormat="0" applyAlignment="0" applyProtection="0"/>
    <xf numFmtId="41" fontId="5" fillId="55"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25" fillId="0" borderId="0" applyFont="0" applyFill="0" applyBorder="0" applyAlignment="0" applyProtection="0"/>
    <xf numFmtId="0" fontId="26" fillId="0" borderId="0"/>
    <xf numFmtId="0" fontId="26" fillId="0" borderId="0"/>
    <xf numFmtId="0" fontId="27" fillId="0" borderId="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172" fontId="29" fillId="0" borderId="0">
      <protection locked="0"/>
    </xf>
    <xf numFmtId="0" fontId="27" fillId="0" borderId="0"/>
    <xf numFmtId="0" fontId="30" fillId="0" borderId="0" applyNumberFormat="0" applyAlignment="0">
      <alignment horizontal="left"/>
    </xf>
    <xf numFmtId="0" fontId="7" fillId="0" borderId="0" applyNumberFormat="0" applyAlignment="0"/>
    <xf numFmtId="0" fontId="26" fillId="0" borderId="0"/>
    <xf numFmtId="0" fontId="27" fillId="0" borderId="0"/>
    <xf numFmtId="0" fontId="26" fillId="0" borderId="0"/>
    <xf numFmtId="0" fontId="27"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7" fillId="0" borderId="0" applyFont="0" applyFill="0" applyBorder="0" applyAlignment="0" applyProtection="0"/>
    <xf numFmtId="44" fontId="3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0" fontId="25"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58" borderId="0" applyNumberFormat="0" applyBorder="0" applyAlignment="0" applyProtection="0"/>
    <xf numFmtId="0" fontId="32" fillId="59" borderId="0" applyNumberFormat="0" applyBorder="0" applyAlignment="0" applyProtection="0"/>
    <xf numFmtId="0" fontId="32" fillId="60" borderId="0" applyNumberFormat="0" applyBorder="0" applyAlignment="0" applyProtection="0"/>
    <xf numFmtId="174" fontId="5" fillId="0" borderId="0"/>
    <xf numFmtId="175" fontId="5" fillId="0" borderId="0" applyFont="0" applyFill="0" applyBorder="0" applyAlignment="0" applyProtection="0">
      <alignment horizontal="left" wrapText="1"/>
    </xf>
    <xf numFmtId="0" fontId="33" fillId="0" borderId="0" applyNumberFormat="0" applyFill="0" applyBorder="0" applyAlignment="0" applyProtection="0"/>
    <xf numFmtId="2" fontId="25" fillId="0" borderId="0" applyFont="0" applyFill="0" applyBorder="0" applyAlignment="0" applyProtection="0"/>
    <xf numFmtId="0" fontId="26" fillId="0" borderId="0"/>
    <xf numFmtId="0" fontId="34" fillId="61" borderId="0" applyNumberFormat="0" applyBorder="0" applyAlignment="0" applyProtection="0"/>
    <xf numFmtId="0" fontId="17" fillId="42"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38" fontId="35" fillId="55" borderId="0" applyNumberFormat="0" applyBorder="0" applyAlignment="0" applyProtection="0"/>
    <xf numFmtId="176" fontId="36" fillId="0" borderId="0" applyNumberFormat="0" applyFill="0" applyBorder="0" applyProtection="0">
      <alignment horizontal="right"/>
    </xf>
    <xf numFmtId="0" fontId="37" fillId="0" borderId="3" applyNumberFormat="0" applyAlignment="0" applyProtection="0">
      <alignment horizontal="left"/>
    </xf>
    <xf numFmtId="0" fontId="37" fillId="0" borderId="63">
      <alignment horizontal="left"/>
    </xf>
    <xf numFmtId="14" fontId="38" fillId="62" borderId="40">
      <alignment horizontal="center" vertical="center" wrapText="1"/>
    </xf>
    <xf numFmtId="0" fontId="39" fillId="0" borderId="67" applyNumberFormat="0" applyFill="0" applyAlignment="0" applyProtection="0"/>
    <xf numFmtId="0" fontId="40" fillId="0" borderId="68" applyNumberFormat="0" applyFill="0" applyAlignment="0" applyProtection="0"/>
    <xf numFmtId="0" fontId="40" fillId="0" borderId="69" applyNumberFormat="0" applyFill="0" applyAlignment="0" applyProtection="0"/>
    <xf numFmtId="0" fontId="41" fillId="0" borderId="70" applyNumberFormat="0" applyFill="0" applyAlignment="0" applyProtection="0"/>
    <xf numFmtId="0" fontId="41" fillId="0" borderId="71" applyNumberFormat="0" applyFill="0" applyAlignment="0" applyProtection="0"/>
    <xf numFmtId="0" fontId="41" fillId="0" borderId="0" applyNumberFormat="0" applyFill="0" applyBorder="0" applyAlignment="0" applyProtection="0"/>
    <xf numFmtId="38" fontId="42" fillId="0" borderId="0"/>
    <xf numFmtId="40" fontId="42" fillId="0" borderId="0"/>
    <xf numFmtId="10" fontId="35" fillId="63" borderId="72" applyNumberFormat="0" applyBorder="0" applyAlignment="0" applyProtection="0"/>
    <xf numFmtId="10" fontId="35" fillId="63" borderId="72" applyNumberFormat="0" applyBorder="0" applyAlignment="0" applyProtection="0"/>
    <xf numFmtId="10" fontId="35" fillId="63" borderId="72" applyNumberFormat="0" applyBorder="0" applyAlignment="0" applyProtection="0"/>
    <xf numFmtId="10" fontId="35" fillId="63" borderId="72" applyNumberFormat="0" applyBorder="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5"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0" fontId="43" fillId="49" borderId="64" applyNumberFormat="0" applyAlignment="0" applyProtection="0"/>
    <xf numFmtId="41" fontId="44" fillId="64" borderId="73">
      <alignment horizontal="left"/>
      <protection locked="0"/>
    </xf>
    <xf numFmtId="10" fontId="44" fillId="64" borderId="73">
      <alignment horizontal="right"/>
      <protection locked="0"/>
    </xf>
    <xf numFmtId="41" fontId="44" fillId="64" borderId="73">
      <alignment horizontal="left"/>
      <protection locked="0"/>
    </xf>
    <xf numFmtId="0" fontId="35" fillId="55" borderId="0"/>
    <xf numFmtId="3" fontId="45" fillId="0" borderId="0" applyFill="0" applyBorder="0" applyAlignment="0" applyProtection="0"/>
    <xf numFmtId="0" fontId="46" fillId="0" borderId="74" applyNumberFormat="0" applyFill="0" applyAlignment="0" applyProtection="0"/>
    <xf numFmtId="0" fontId="34" fillId="0" borderId="75" applyNumberFormat="0" applyFill="0" applyAlignment="0" applyProtection="0"/>
    <xf numFmtId="44" fontId="38" fillId="0" borderId="76" applyNumberFormat="0" applyFont="0" applyAlignment="0">
      <alignment horizontal="center"/>
    </xf>
    <xf numFmtId="44" fontId="38" fillId="0" borderId="76" applyNumberFormat="0" applyFont="0" applyAlignment="0">
      <alignment horizontal="center"/>
    </xf>
    <xf numFmtId="44" fontId="38" fillId="0" borderId="76" applyNumberFormat="0" applyFont="0" applyAlignment="0">
      <alignment horizontal="center"/>
    </xf>
    <xf numFmtId="44" fontId="38" fillId="0" borderId="76" applyNumberFormat="0" applyFont="0" applyAlignment="0">
      <alignment horizontal="center"/>
    </xf>
    <xf numFmtId="44" fontId="38" fillId="0" borderId="77" applyNumberFormat="0" applyFont="0" applyAlignment="0">
      <alignment horizontal="center"/>
    </xf>
    <xf numFmtId="44" fontId="38" fillId="0" borderId="77" applyNumberFormat="0" applyFont="0" applyAlignment="0">
      <alignment horizontal="center"/>
    </xf>
    <xf numFmtId="44" fontId="38" fillId="0" borderId="77" applyNumberFormat="0" applyFont="0" applyAlignment="0">
      <alignment horizontal="center"/>
    </xf>
    <xf numFmtId="44" fontId="38" fillId="0" borderId="77" applyNumberFormat="0" applyFont="0" applyAlignment="0">
      <alignment horizontal="center"/>
    </xf>
    <xf numFmtId="0" fontId="47" fillId="49" borderId="0" applyNumberFormat="0" applyBorder="0" applyAlignment="0" applyProtection="0"/>
    <xf numFmtId="0" fontId="34" fillId="49" borderId="0" applyNumberFormat="0" applyBorder="0" applyAlignment="0" applyProtection="0"/>
    <xf numFmtId="37" fontId="48" fillId="0" borderId="0"/>
    <xf numFmtId="177" fontId="49" fillId="0" borderId="0"/>
    <xf numFmtId="178" fontId="5" fillId="0" borderId="0"/>
    <xf numFmtId="178" fontId="5" fillId="0" borderId="0"/>
    <xf numFmtId="178" fontId="5" fillId="0" borderId="0"/>
    <xf numFmtId="0" fontId="5" fillId="0" borderId="0"/>
    <xf numFmtId="0" fontId="1"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31" fillId="0" borderId="0"/>
    <xf numFmtId="39" fontId="7" fillId="0" borderId="0"/>
    <xf numFmtId="0" fontId="3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xf numFmtId="0" fontId="50" fillId="0" borderId="0"/>
    <xf numFmtId="0" fontId="50" fillId="0" borderId="0"/>
    <xf numFmtId="0" fontId="50" fillId="0" borderId="0"/>
    <xf numFmtId="0" fontId="5" fillId="0" borderId="0"/>
    <xf numFmtId="0" fontId="50" fillId="0" borderId="0"/>
    <xf numFmtId="0" fontId="50"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0" fontId="5" fillId="0" borderId="0"/>
    <xf numFmtId="0" fontId="5" fillId="0" borderId="0"/>
    <xf numFmtId="0" fontId="5" fillId="0" borderId="0"/>
    <xf numFmtId="0" fontId="5"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5"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167" fontId="5" fillId="0" borderId="0">
      <alignment horizontal="left" wrapText="1"/>
    </xf>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167" fontId="5" fillId="0" borderId="0">
      <alignment horizontal="left" wrapText="1"/>
    </xf>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39" fontId="7" fillId="0" borderId="0"/>
    <xf numFmtId="0" fontId="1" fillId="0" borderId="0"/>
    <xf numFmtId="0" fontId="5" fillId="0" borderId="0"/>
    <xf numFmtId="0" fontId="5" fillId="0" borderId="0"/>
    <xf numFmtId="167" fontId="5" fillId="0" borderId="0">
      <alignment horizontal="left" wrapText="1"/>
    </xf>
    <xf numFmtId="0" fontId="5" fillId="0" borderId="0"/>
    <xf numFmtId="0" fontId="1" fillId="0" borderId="0"/>
    <xf numFmtId="39"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39" fontId="7" fillId="0" borderId="0"/>
    <xf numFmtId="0" fontId="1" fillId="0" borderId="0"/>
    <xf numFmtId="39" fontId="7" fillId="0" borderId="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 fillId="48" borderId="78"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7"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51" fillId="53" borderId="79" applyNumberFormat="0" applyAlignment="0" applyProtection="0"/>
    <xf numFmtId="0" fontId="51" fillId="54" borderId="79" applyNumberFormat="0" applyAlignment="0" applyProtection="0"/>
    <xf numFmtId="0" fontId="26" fillId="0" borderId="0"/>
    <xf numFmtId="0" fontId="26" fillId="0" borderId="0"/>
    <xf numFmtId="0" fontId="27" fillId="0" borderId="0"/>
    <xf numFmtId="179"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53" fillId="0" borderId="0" applyFont="0" applyFill="0" applyBorder="0" applyAlignment="0" applyProtection="0"/>
    <xf numFmtId="41" fontId="5" fillId="65" borderId="73"/>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54" fillId="0" borderId="40">
      <alignment horizontal="center"/>
    </xf>
    <xf numFmtId="3" fontId="52" fillId="0" borderId="0" applyFont="0" applyFill="0" applyBorder="0" applyAlignment="0" applyProtection="0"/>
    <xf numFmtId="0" fontId="52" fillId="66" borderId="0" applyNumberFormat="0" applyFont="0" applyBorder="0" applyAlignment="0" applyProtection="0"/>
    <xf numFmtId="0" fontId="27" fillId="0" borderId="0"/>
    <xf numFmtId="3" fontId="55" fillId="0" borderId="0" applyFill="0" applyBorder="0" applyAlignment="0" applyProtection="0"/>
    <xf numFmtId="0" fontId="56" fillId="0" borderId="0"/>
    <xf numFmtId="3" fontId="55" fillId="0" borderId="0" applyFill="0" applyBorder="0" applyAlignment="0" applyProtection="0"/>
    <xf numFmtId="42" fontId="5" fillId="63" borderId="0"/>
    <xf numFmtId="42" fontId="5" fillId="63" borderId="36">
      <alignment vertical="center"/>
    </xf>
    <xf numFmtId="0" fontId="38" fillId="63" borderId="23" applyNumberFormat="0">
      <alignment horizontal="center" vertical="center" wrapText="1"/>
    </xf>
    <xf numFmtId="10" fontId="5" fillId="63" borderId="0"/>
    <xf numFmtId="180" fontId="5" fillId="63" borderId="0"/>
    <xf numFmtId="164" fontId="42" fillId="0" borderId="0" applyBorder="0" applyAlignment="0"/>
    <xf numFmtId="42" fontId="5" fillId="63" borderId="62">
      <alignment horizontal="left"/>
    </xf>
    <xf numFmtId="180" fontId="6" fillId="63" borderId="62">
      <alignment horizontal="left"/>
    </xf>
    <xf numFmtId="164" fontId="42" fillId="0" borderId="0" applyBorder="0" applyAlignment="0"/>
    <xf numFmtId="14" fontId="53" fillId="0" borderId="0" applyNumberFormat="0" applyFill="0" applyBorder="0" applyAlignment="0" applyProtection="0">
      <alignment horizontal="left"/>
    </xf>
    <xf numFmtId="181" fontId="5" fillId="0" borderId="0" applyFont="0" applyFill="0" applyAlignment="0">
      <alignment horizontal="right"/>
    </xf>
    <xf numFmtId="4" fontId="57" fillId="67" borderId="80" applyNumberFormat="0" applyProtection="0">
      <alignment vertical="center"/>
    </xf>
    <xf numFmtId="4" fontId="35" fillId="67" borderId="65" applyNumberFormat="0" applyProtection="0">
      <alignment vertical="center"/>
    </xf>
    <xf numFmtId="4" fontId="58" fillId="67" borderId="80" applyNumberFormat="0" applyProtection="0">
      <alignment vertical="center"/>
    </xf>
    <xf numFmtId="4" fontId="59" fillId="64" borderId="65" applyNumberFormat="0" applyProtection="0">
      <alignment vertical="center"/>
    </xf>
    <xf numFmtId="4" fontId="57" fillId="67" borderId="80" applyNumberFormat="0" applyProtection="0">
      <alignment horizontal="left" vertical="center" indent="1"/>
    </xf>
    <xf numFmtId="4" fontId="35" fillId="64" borderId="65" applyNumberFormat="0" applyProtection="0">
      <alignment horizontal="left" vertical="center" indent="1"/>
    </xf>
    <xf numFmtId="0" fontId="57" fillId="67" borderId="80" applyNumberFormat="0" applyProtection="0">
      <alignment horizontal="left" vertical="top" indent="1"/>
    </xf>
    <xf numFmtId="0" fontId="60" fillId="67" borderId="80" applyNumberFormat="0" applyProtection="0">
      <alignment horizontal="left" vertical="top" indent="1"/>
    </xf>
    <xf numFmtId="4" fontId="57" fillId="17"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0" fontId="5" fillId="35" borderId="0" applyNumberFormat="0" applyProtection="0">
      <alignment horizontal="left" vertical="center" indent="1"/>
    </xf>
    <xf numFmtId="4" fontId="10" fillId="22" borderId="80" applyNumberFormat="0" applyProtection="0">
      <alignment horizontal="right" vertical="center"/>
    </xf>
    <xf numFmtId="4" fontId="35" fillId="22" borderId="65" applyNumberFormat="0" applyProtection="0">
      <alignment horizontal="right" vertical="center"/>
    </xf>
    <xf numFmtId="4" fontId="10" fillId="18" borderId="80" applyNumberFormat="0" applyProtection="0">
      <alignment horizontal="right" vertical="center"/>
    </xf>
    <xf numFmtId="4" fontId="35" fillId="68" borderId="65" applyNumberFormat="0" applyProtection="0">
      <alignment horizontal="right" vertical="center"/>
    </xf>
    <xf numFmtId="4" fontId="10" fillId="69" borderId="80" applyNumberFormat="0" applyProtection="0">
      <alignment horizontal="right" vertical="center"/>
    </xf>
    <xf numFmtId="4" fontId="35" fillId="69" borderId="81" applyNumberFormat="0" applyProtection="0">
      <alignment horizontal="right" vertical="center"/>
    </xf>
    <xf numFmtId="4" fontId="10" fillId="70" borderId="80" applyNumberFormat="0" applyProtection="0">
      <alignment horizontal="right" vertical="center"/>
    </xf>
    <xf numFmtId="4" fontId="35" fillId="70" borderId="65" applyNumberFormat="0" applyProtection="0">
      <alignment horizontal="right" vertical="center"/>
    </xf>
    <xf numFmtId="4" fontId="10" fillId="71" borderId="80" applyNumberFormat="0" applyProtection="0">
      <alignment horizontal="right" vertical="center"/>
    </xf>
    <xf numFmtId="4" fontId="35" fillId="71" borderId="65" applyNumberFormat="0" applyProtection="0">
      <alignment horizontal="right" vertical="center"/>
    </xf>
    <xf numFmtId="4" fontId="10" fillId="72" borderId="80" applyNumberFormat="0" applyProtection="0">
      <alignment horizontal="right" vertical="center"/>
    </xf>
    <xf numFmtId="4" fontId="35" fillId="72" borderId="65" applyNumberFormat="0" applyProtection="0">
      <alignment horizontal="right" vertical="center"/>
    </xf>
    <xf numFmtId="4" fontId="10" fillId="24" borderId="80" applyNumberFormat="0" applyProtection="0">
      <alignment horizontal="right" vertical="center"/>
    </xf>
    <xf numFmtId="4" fontId="35" fillId="24" borderId="65" applyNumberFormat="0" applyProtection="0">
      <alignment horizontal="right" vertical="center"/>
    </xf>
    <xf numFmtId="4" fontId="10" fillId="73" borderId="80" applyNumberFormat="0" applyProtection="0">
      <alignment horizontal="right" vertical="center"/>
    </xf>
    <xf numFmtId="4" fontId="35" fillId="73" borderId="65" applyNumberFormat="0" applyProtection="0">
      <alignment horizontal="right" vertical="center"/>
    </xf>
    <xf numFmtId="4" fontId="10" fillId="74" borderId="80" applyNumberFormat="0" applyProtection="0">
      <alignment horizontal="right" vertical="center"/>
    </xf>
    <xf numFmtId="4" fontId="35" fillId="74" borderId="65" applyNumberFormat="0" applyProtection="0">
      <alignment horizontal="right" vertical="center"/>
    </xf>
    <xf numFmtId="4" fontId="57" fillId="75" borderId="82" applyNumberFormat="0" applyProtection="0">
      <alignment horizontal="left" vertical="center" indent="1"/>
    </xf>
    <xf numFmtId="4" fontId="35" fillId="75" borderId="81" applyNumberFormat="0" applyProtection="0">
      <alignment horizontal="left" vertical="center" indent="1"/>
    </xf>
    <xf numFmtId="4" fontId="10" fillId="76" borderId="0" applyNumberFormat="0" applyProtection="0">
      <alignment horizontal="left" vertical="center" indent="1"/>
    </xf>
    <xf numFmtId="4" fontId="5" fillId="23" borderId="81" applyNumberFormat="0" applyProtection="0">
      <alignment horizontal="left" vertical="center" indent="1"/>
    </xf>
    <xf numFmtId="4" fontId="61" fillId="23" borderId="0" applyNumberFormat="0" applyProtection="0">
      <alignment horizontal="left" vertical="center" indent="1"/>
    </xf>
    <xf numFmtId="4" fontId="5" fillId="23" borderId="81" applyNumberFormat="0" applyProtection="0">
      <alignment horizontal="left" vertical="center" indent="1"/>
    </xf>
    <xf numFmtId="4" fontId="10" fillId="17" borderId="80" applyNumberFormat="0" applyProtection="0">
      <alignment horizontal="right" vertical="center"/>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4" fontId="10" fillId="76" borderId="0" applyNumberFormat="0" applyProtection="0">
      <alignment horizontal="left" vertical="center" indent="1"/>
    </xf>
    <xf numFmtId="4" fontId="10" fillId="76" borderId="0" applyNumberFormat="0" applyProtection="0">
      <alignment horizontal="left" vertical="center" indent="1"/>
    </xf>
    <xf numFmtId="4" fontId="35" fillId="76" borderId="81" applyNumberFormat="0" applyProtection="0">
      <alignment horizontal="left" vertical="center" indent="1"/>
    </xf>
    <xf numFmtId="4" fontId="10" fillId="17" borderId="0" applyNumberFormat="0" applyProtection="0">
      <alignment horizontal="left" vertical="center" indent="1"/>
    </xf>
    <xf numFmtId="4" fontId="10" fillId="17" borderId="0" applyNumberFormat="0" applyProtection="0">
      <alignment horizontal="left" vertical="center" indent="1"/>
    </xf>
    <xf numFmtId="4" fontId="35" fillId="17" borderId="81" applyNumberFormat="0" applyProtection="0">
      <alignment horizontal="left" vertical="center" indent="1"/>
    </xf>
    <xf numFmtId="0" fontId="5" fillId="23" borderId="80"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23" borderId="80" applyNumberFormat="0" applyProtection="0">
      <alignment horizontal="left" vertical="top"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78" borderId="79" applyNumberFormat="0" applyProtection="0">
      <alignment horizontal="left" vertical="center" indent="1"/>
    </xf>
    <xf numFmtId="0" fontId="5" fillId="17" borderId="80"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17" borderId="80" applyNumberFormat="0" applyProtection="0">
      <alignment horizontal="left" vertical="top"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79" borderId="79" applyNumberFormat="0" applyProtection="0">
      <alignment horizontal="left" vertical="center" indent="1"/>
    </xf>
    <xf numFmtId="0" fontId="5" fillId="21" borderId="80"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21" borderId="80" applyNumberFormat="0" applyProtection="0">
      <alignment horizontal="left" vertical="top"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55" borderId="79" applyNumberFormat="0" applyProtection="0">
      <alignment horizontal="left" vertical="center" indent="1"/>
    </xf>
    <xf numFmtId="0" fontId="5" fillId="76" borderId="80"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6" borderId="80" applyNumberFormat="0" applyProtection="0">
      <alignment horizontal="left" vertical="top"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20" borderId="72" applyNumberFormat="0">
      <protection locked="0"/>
    </xf>
    <xf numFmtId="0" fontId="35" fillId="20" borderId="83" applyNumberFormat="0">
      <protection locked="0"/>
    </xf>
    <xf numFmtId="0" fontId="42" fillId="23" borderId="84" applyBorder="0"/>
    <xf numFmtId="4" fontId="10" fillId="19" borderId="80" applyNumberFormat="0" applyProtection="0">
      <alignment vertical="center"/>
    </xf>
    <xf numFmtId="4" fontId="62" fillId="19" borderId="80" applyNumberFormat="0" applyProtection="0">
      <alignment vertical="center"/>
    </xf>
    <xf numFmtId="4" fontId="63" fillId="19" borderId="80" applyNumberFormat="0" applyProtection="0">
      <alignment vertical="center"/>
    </xf>
    <xf numFmtId="4" fontId="59" fillId="80" borderId="72" applyNumberFormat="0" applyProtection="0">
      <alignment vertical="center"/>
    </xf>
    <xf numFmtId="4" fontId="10" fillId="19" borderId="80" applyNumberFormat="0" applyProtection="0">
      <alignment horizontal="left" vertical="center" indent="1"/>
    </xf>
    <xf numFmtId="4" fontId="62" fillId="25" borderId="80" applyNumberFormat="0" applyProtection="0">
      <alignment horizontal="left" vertical="center" indent="1"/>
    </xf>
    <xf numFmtId="0" fontId="10" fillId="19" borderId="80" applyNumberFormat="0" applyProtection="0">
      <alignment horizontal="left" vertical="top" indent="1"/>
    </xf>
    <xf numFmtId="0" fontId="62" fillId="19" borderId="80" applyNumberFormat="0" applyProtection="0">
      <alignment horizontal="left" vertical="top" indent="1"/>
    </xf>
    <xf numFmtId="4" fontId="10" fillId="76" borderId="80" applyNumberFormat="0" applyProtection="0">
      <alignment horizontal="right" vertical="center"/>
    </xf>
    <xf numFmtId="4" fontId="35" fillId="0" borderId="65" applyNumberFormat="0" applyProtection="0">
      <alignment horizontal="right" vertical="center"/>
    </xf>
    <xf numFmtId="4" fontId="63" fillId="76" borderId="80" applyNumberFormat="0" applyProtection="0">
      <alignment horizontal="right" vertical="center"/>
    </xf>
    <xf numFmtId="4" fontId="59" fillId="63" borderId="65" applyNumberFormat="0" applyProtection="0">
      <alignment horizontal="right" vertical="center"/>
    </xf>
    <xf numFmtId="4" fontId="10" fillId="17" borderId="80"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10" fillId="17" borderId="80" applyNumberFormat="0" applyProtection="0">
      <alignment horizontal="left" vertical="top"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0" fontId="5" fillId="77" borderId="79" applyNumberFormat="0" applyProtection="0">
      <alignment horizontal="left" vertical="center" indent="1"/>
    </xf>
    <xf numFmtId="4" fontId="64" fillId="81" borderId="0" applyNumberFormat="0" applyProtection="0">
      <alignment horizontal="left" vertical="center" indent="1"/>
    </xf>
    <xf numFmtId="4" fontId="65" fillId="81" borderId="81" applyNumberFormat="0" applyProtection="0">
      <alignment horizontal="left" vertical="center" indent="1"/>
    </xf>
    <xf numFmtId="0" fontId="35" fillId="82" borderId="72"/>
    <xf numFmtId="4" fontId="66" fillId="76" borderId="80" applyNumberFormat="0" applyProtection="0">
      <alignment horizontal="right" vertical="center"/>
    </xf>
    <xf numFmtId="4" fontId="67" fillId="20" borderId="65" applyNumberFormat="0" applyProtection="0">
      <alignment horizontal="right" vertical="center"/>
    </xf>
    <xf numFmtId="39" fontId="5" fillId="83" borderId="0"/>
    <xf numFmtId="0" fontId="68" fillId="0" borderId="0" applyNumberFormat="0" applyFill="0" applyBorder="0" applyAlignment="0" applyProtection="0"/>
    <xf numFmtId="38" fontId="35" fillId="0" borderId="85"/>
    <xf numFmtId="38" fontId="35" fillId="0" borderId="85"/>
    <xf numFmtId="38" fontId="35" fillId="0" borderId="85"/>
    <xf numFmtId="38" fontId="35" fillId="0" borderId="85"/>
    <xf numFmtId="38" fontId="42" fillId="0" borderId="62"/>
    <xf numFmtId="39" fontId="53" fillId="84" borderId="0"/>
    <xf numFmtId="182" fontId="5" fillId="0" borderId="0">
      <alignment horizontal="left" wrapText="1"/>
    </xf>
    <xf numFmtId="166" fontId="5" fillId="0" borderId="0">
      <alignment horizontal="left" wrapText="1"/>
    </xf>
    <xf numFmtId="167" fontId="5" fillId="0" borderId="0">
      <alignment horizontal="left" wrapText="1"/>
    </xf>
    <xf numFmtId="167" fontId="5" fillId="0" borderId="0">
      <alignment horizontal="left" wrapText="1"/>
    </xf>
    <xf numFmtId="167" fontId="5" fillId="0" borderId="0">
      <alignment horizontal="left" wrapText="1"/>
    </xf>
    <xf numFmtId="40" fontId="69" fillId="0" borderId="0" applyBorder="0">
      <alignment horizontal="right"/>
    </xf>
    <xf numFmtId="41" fontId="70" fillId="63" borderId="0">
      <alignment horizontal="left"/>
    </xf>
    <xf numFmtId="0" fontId="71" fillId="0" borderId="0"/>
    <xf numFmtId="0" fontId="72" fillId="0" borderId="0" applyFill="0" applyBorder="0" applyProtection="0">
      <alignment horizontal="left" vertical="top"/>
    </xf>
    <xf numFmtId="0" fontId="68" fillId="0" borderId="0" applyNumberFormat="0" applyFill="0" applyBorder="0" applyAlignment="0" applyProtection="0"/>
    <xf numFmtId="183" fontId="73" fillId="63" borderId="0">
      <alignment horizontal="left" vertical="center"/>
    </xf>
    <xf numFmtId="0" fontId="38" fillId="63" borderId="0">
      <alignment horizontal="left" wrapText="1"/>
    </xf>
    <xf numFmtId="0" fontId="74" fillId="0" borderId="0">
      <alignment horizontal="left" vertical="center"/>
    </xf>
    <xf numFmtId="0" fontId="32" fillId="0" borderId="86" applyNumberFormat="0" applyFill="0" applyAlignment="0" applyProtection="0"/>
    <xf numFmtId="0" fontId="27" fillId="0" borderId="87"/>
    <xf numFmtId="0" fontId="75" fillId="0" borderId="0" applyNumberFormat="0" applyFill="0" applyBorder="0" applyAlignment="0" applyProtection="0"/>
    <xf numFmtId="0" fontId="76" fillId="0" borderId="0" applyNumberFormat="0" applyFill="0" applyBorder="0" applyAlignment="0" applyProtection="0"/>
    <xf numFmtId="184" fontId="5" fillId="0" borderId="0" applyFont="0" applyFill="0" applyBorder="0" applyAlignment="0" applyProtection="0"/>
  </cellStyleXfs>
  <cellXfs count="756">
    <xf numFmtId="0" fontId="0" fillId="0" borderId="0" xfId="0"/>
    <xf numFmtId="0" fontId="0" fillId="0" borderId="0" xfId="0" applyAlignment="1">
      <alignment horizontal="left"/>
    </xf>
    <xf numFmtId="0" fontId="0" fillId="0" borderId="0" xfId="0" applyFill="1"/>
    <xf numFmtId="0" fontId="0" fillId="0" borderId="0" xfId="0" applyAlignment="1">
      <alignment horizontal="center" vertical="center" wrapText="1"/>
    </xf>
    <xf numFmtId="0" fontId="8" fillId="0" borderId="0" xfId="0" applyFont="1"/>
    <xf numFmtId="0" fontId="0" fillId="0" borderId="0" xfId="0" applyBorder="1"/>
    <xf numFmtId="0" fontId="9" fillId="0" borderId="0" xfId="0" applyFont="1"/>
    <xf numFmtId="164" fontId="0" fillId="0" borderId="0" xfId="0" applyNumberFormat="1"/>
    <xf numFmtId="43" fontId="0" fillId="0" borderId="0" xfId="0" applyNumberFormat="1"/>
    <xf numFmtId="0" fontId="9" fillId="0" borderId="0" xfId="0" applyFont="1" applyFill="1"/>
    <xf numFmtId="0" fontId="0" fillId="0" borderId="0" xfId="0" applyFill="1" applyAlignment="1">
      <alignment horizontal="left"/>
    </xf>
    <xf numFmtId="0" fontId="3" fillId="0" borderId="0" xfId="0" applyFont="1"/>
    <xf numFmtId="164" fontId="0" fillId="0" borderId="0" xfId="0" applyNumberFormat="1" applyFill="1"/>
    <xf numFmtId="41" fontId="12" fillId="0" borderId="0" xfId="0" applyNumberFormat="1" applyFont="1" applyFill="1" applyAlignment="1">
      <alignment horizontal="left"/>
    </xf>
    <xf numFmtId="41" fontId="12" fillId="0" borderId="0" xfId="0" applyNumberFormat="1" applyFont="1" applyAlignment="1">
      <alignment horizontal="left"/>
    </xf>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Continuous"/>
    </xf>
    <xf numFmtId="0" fontId="4" fillId="0" borderId="0" xfId="0" applyFont="1" applyAlignment="1">
      <alignment horizontal="centerContinuous"/>
    </xf>
    <xf numFmtId="41" fontId="12" fillId="0" borderId="0" xfId="0" applyNumberFormat="1" applyFont="1" applyFill="1" applyAlignment="1">
      <alignment horizontal="left" indent="3"/>
    </xf>
    <xf numFmtId="0" fontId="0" fillId="0" borderId="0" xfId="0" applyBorder="1" applyAlignment="1">
      <alignment horizontal="centerContinuous"/>
    </xf>
    <xf numFmtId="14" fontId="0" fillId="0" borderId="0" xfId="0" applyNumberFormat="1"/>
    <xf numFmtId="43" fontId="0" fillId="0" borderId="0" xfId="1" applyFont="1"/>
    <xf numFmtId="0" fontId="5" fillId="0" borderId="0" xfId="706" applyNumberFormat="1" applyFont="1" applyFill="1" applyBorder="1" applyAlignment="1" applyProtection="1">
      <alignment horizontal="center"/>
    </xf>
    <xf numFmtId="0" fontId="78" fillId="15" borderId="2" xfId="0" applyFont="1" applyFill="1" applyBorder="1" applyAlignment="1">
      <alignment horizontal="center" wrapText="1"/>
    </xf>
    <xf numFmtId="0" fontId="78" fillId="15" borderId="3" xfId="0" applyFont="1" applyFill="1" applyBorder="1" applyAlignment="1">
      <alignment horizontal="center" wrapText="1"/>
    </xf>
    <xf numFmtId="0" fontId="77" fillId="0" borderId="0" xfId="0" applyFont="1"/>
    <xf numFmtId="0" fontId="77" fillId="0" borderId="0" xfId="0" applyFont="1" applyAlignment="1">
      <alignment horizontal="center" vertical="center" wrapText="1"/>
    </xf>
    <xf numFmtId="49" fontId="77" fillId="0" borderId="5" xfId="0" applyNumberFormat="1" applyFont="1" applyFill="1" applyBorder="1" applyAlignment="1">
      <alignment horizontal="center"/>
    </xf>
    <xf numFmtId="0" fontId="77" fillId="0" borderId="6" xfId="0" applyFont="1" applyFill="1" applyBorder="1"/>
    <xf numFmtId="0" fontId="77" fillId="0" borderId="7" xfId="0" applyFont="1" applyFill="1" applyBorder="1" applyAlignment="1">
      <alignment horizontal="center"/>
    </xf>
    <xf numFmtId="43" fontId="77" fillId="0" borderId="6" xfId="0" applyNumberFormat="1" applyFont="1" applyFill="1" applyBorder="1"/>
    <xf numFmtId="43" fontId="77" fillId="0" borderId="15" xfId="0" applyNumberFormat="1" applyFont="1" applyFill="1" applyBorder="1" applyAlignment="1">
      <alignment horizontal="center"/>
    </xf>
    <xf numFmtId="0" fontId="77" fillId="0" borderId="0" xfId="0" applyFont="1" applyFill="1"/>
    <xf numFmtId="39" fontId="57" fillId="0" borderId="15" xfId="3" applyFont="1" applyFill="1" applyBorder="1" applyAlignment="1" applyProtection="1">
      <alignment horizontal="left"/>
    </xf>
    <xf numFmtId="43" fontId="78" fillId="0" borderId="15" xfId="0" applyNumberFormat="1" applyFont="1" applyFill="1" applyBorder="1"/>
    <xf numFmtId="0" fontId="81" fillId="0" borderId="0" xfId="0" applyFont="1"/>
    <xf numFmtId="43" fontId="77" fillId="0" borderId="6" xfId="1" applyNumberFormat="1" applyFont="1" applyFill="1" applyBorder="1"/>
    <xf numFmtId="0" fontId="77" fillId="0" borderId="0" xfId="0" applyFont="1" applyFill="1" applyBorder="1"/>
    <xf numFmtId="43" fontId="77" fillId="0" borderId="23" xfId="0" applyNumberFormat="1" applyFont="1" applyFill="1" applyBorder="1"/>
    <xf numFmtId="49" fontId="77" fillId="0" borderId="24" xfId="0" applyNumberFormat="1" applyFont="1" applyFill="1" applyBorder="1" applyAlignment="1">
      <alignment horizontal="center"/>
    </xf>
    <xf numFmtId="49" fontId="77" fillId="0" borderId="18" xfId="0" applyNumberFormat="1" applyFont="1" applyFill="1" applyBorder="1" applyAlignment="1">
      <alignment horizontal="center"/>
    </xf>
    <xf numFmtId="0" fontId="77" fillId="0" borderId="14" xfId="0" applyFont="1" applyFill="1" applyBorder="1" applyAlignment="1"/>
    <xf numFmtId="0" fontId="77" fillId="0" borderId="26" xfId="0" applyFont="1" applyFill="1" applyBorder="1"/>
    <xf numFmtId="0" fontId="77" fillId="0" borderId="16" xfId="0" applyFont="1" applyFill="1" applyBorder="1"/>
    <xf numFmtId="43" fontId="78" fillId="0" borderId="27" xfId="0" applyNumberFormat="1" applyFont="1" applyFill="1" applyBorder="1"/>
    <xf numFmtId="0" fontId="77" fillId="0" borderId="8" xfId="0" applyFont="1" applyFill="1" applyBorder="1"/>
    <xf numFmtId="0" fontId="77" fillId="0" borderId="14" xfId="0" applyFont="1" applyFill="1" applyBorder="1"/>
    <xf numFmtId="0" fontId="78" fillId="0" borderId="15" xfId="0" applyFont="1" applyFill="1" applyBorder="1"/>
    <xf numFmtId="43" fontId="77" fillId="0" borderId="6" xfId="0" applyNumberFormat="1" applyFont="1" applyFill="1" applyBorder="1" applyAlignment="1">
      <alignment horizontal="center"/>
    </xf>
    <xf numFmtId="0" fontId="77" fillId="0" borderId="14" xfId="0" applyFont="1" applyFill="1" applyBorder="1" applyAlignment="1">
      <alignment wrapText="1"/>
    </xf>
    <xf numFmtId="164" fontId="78" fillId="0" borderId="0" xfId="0" applyNumberFormat="1" applyFont="1" applyFill="1" applyBorder="1"/>
    <xf numFmtId="0" fontId="77" fillId="0" borderId="19" xfId="0" applyFont="1" applyFill="1" applyBorder="1"/>
    <xf numFmtId="0" fontId="77" fillId="0" borderId="8" xfId="0" quotePrefix="1" applyFont="1" applyFill="1" applyBorder="1" applyAlignment="1">
      <alignment horizontal="center"/>
    </xf>
    <xf numFmtId="43" fontId="77" fillId="0" borderId="6" xfId="0" quotePrefix="1" applyNumberFormat="1" applyFont="1" applyFill="1" applyBorder="1" applyAlignment="1">
      <alignment horizontal="center"/>
    </xf>
    <xf numFmtId="43" fontId="77" fillId="0" borderId="32" xfId="0" applyNumberFormat="1" applyFont="1" applyFill="1" applyBorder="1"/>
    <xf numFmtId="0" fontId="77" fillId="16" borderId="40" xfId="0" applyFont="1" applyFill="1" applyBorder="1" applyAlignment="1">
      <alignment horizontal="center"/>
    </xf>
    <xf numFmtId="43" fontId="82" fillId="16" borderId="40" xfId="0" applyNumberFormat="1" applyFont="1" applyFill="1" applyBorder="1"/>
    <xf numFmtId="43" fontId="77" fillId="16" borderId="40" xfId="0" applyNumberFormat="1" applyFont="1" applyFill="1" applyBorder="1" applyAlignment="1">
      <alignment horizontal="center"/>
    </xf>
    <xf numFmtId="43" fontId="78" fillId="16" borderId="40" xfId="0" applyNumberFormat="1" applyFont="1" applyFill="1" applyBorder="1"/>
    <xf numFmtId="0" fontId="77" fillId="0" borderId="0" xfId="0" applyFont="1" applyFill="1" applyAlignment="1">
      <alignment horizontal="left"/>
    </xf>
    <xf numFmtId="0" fontId="77" fillId="0" borderId="0" xfId="0" applyFont="1" applyBorder="1"/>
    <xf numFmtId="43" fontId="77" fillId="0" borderId="0" xfId="0" applyNumberFormat="1" applyFont="1" applyBorder="1"/>
    <xf numFmtId="43" fontId="77" fillId="0" borderId="0" xfId="0" applyNumberFormat="1" applyFont="1"/>
    <xf numFmtId="0" fontId="77" fillId="0" borderId="0" xfId="0" applyFont="1" applyAlignment="1">
      <alignment horizontal="left"/>
    </xf>
    <xf numFmtId="0" fontId="4" fillId="0" borderId="0" xfId="0" applyFont="1" applyAlignment="1">
      <alignment horizontal="center"/>
    </xf>
    <xf numFmtId="0" fontId="11" fillId="0" borderId="0" xfId="0" applyFont="1" applyAlignment="1">
      <alignment horizontal="center"/>
    </xf>
    <xf numFmtId="0" fontId="3" fillId="0" borderId="0" xfId="0" applyFont="1" applyAlignment="1">
      <alignment horizontal="center"/>
    </xf>
    <xf numFmtId="43" fontId="77" fillId="0" borderId="6" xfId="1" applyNumberFormat="1" applyFont="1" applyFill="1" applyBorder="1" applyAlignment="1">
      <alignment horizontal="center"/>
    </xf>
    <xf numFmtId="0" fontId="77" fillId="0" borderId="6" xfId="0" applyFont="1" applyFill="1" applyBorder="1" applyAlignment="1">
      <alignment vertical="top"/>
    </xf>
    <xf numFmtId="43" fontId="77" fillId="0" borderId="6" xfId="0" applyNumberFormat="1" applyFont="1" applyFill="1" applyBorder="1" applyAlignment="1">
      <alignment vertical="top"/>
    </xf>
    <xf numFmtId="43" fontId="77" fillId="0" borderId="0" xfId="0" applyNumberFormat="1" applyFont="1" applyFill="1" applyBorder="1" applyAlignment="1">
      <alignment horizontal="center" vertical="top" wrapText="1"/>
    </xf>
    <xf numFmtId="43" fontId="77" fillId="0" borderId="9" xfId="0" applyNumberFormat="1" applyFont="1" applyFill="1" applyBorder="1" applyAlignment="1">
      <alignment vertical="top"/>
    </xf>
    <xf numFmtId="0" fontId="77" fillId="0" borderId="25" xfId="0" applyFont="1" applyFill="1" applyBorder="1" applyAlignment="1">
      <alignment vertical="top" wrapText="1"/>
    </xf>
    <xf numFmtId="43" fontId="77" fillId="0" borderId="0" xfId="0" applyNumberFormat="1" applyFont="1" applyFill="1" applyBorder="1" applyAlignment="1">
      <alignment vertical="top"/>
    </xf>
    <xf numFmtId="43" fontId="77" fillId="0" borderId="23" xfId="0" applyNumberFormat="1" applyFont="1" applyFill="1" applyBorder="1" applyAlignment="1">
      <alignment vertical="top"/>
    </xf>
    <xf numFmtId="43" fontId="77" fillId="0" borderId="11" xfId="0" applyNumberFormat="1" applyFont="1" applyFill="1" applyBorder="1" applyAlignment="1">
      <alignment vertical="top"/>
    </xf>
    <xf numFmtId="0" fontId="77" fillId="0" borderId="26" xfId="0" applyFont="1" applyFill="1" applyBorder="1" applyAlignment="1">
      <alignment vertical="top"/>
    </xf>
    <xf numFmtId="0" fontId="77" fillId="0" borderId="28" xfId="0" applyFont="1" applyFill="1" applyBorder="1" applyAlignment="1">
      <alignment vertical="top"/>
    </xf>
    <xf numFmtId="43" fontId="78" fillId="0" borderId="27" xfId="0" applyNumberFormat="1" applyFont="1" applyFill="1" applyBorder="1" applyAlignment="1">
      <alignment vertical="top"/>
    </xf>
    <xf numFmtId="43" fontId="78" fillId="0" borderId="17" xfId="0" applyNumberFormat="1" applyFont="1" applyFill="1" applyBorder="1" applyAlignment="1">
      <alignment vertical="top"/>
    </xf>
    <xf numFmtId="43" fontId="77" fillId="0" borderId="6" xfId="0" applyNumberFormat="1" applyFont="1" applyFill="1" applyBorder="1" applyAlignment="1">
      <alignment horizontal="center" vertical="top"/>
    </xf>
    <xf numFmtId="0" fontId="77" fillId="0" borderId="20" xfId="0" applyFont="1" applyFill="1" applyBorder="1" applyAlignment="1">
      <alignment horizontal="center" vertical="top"/>
    </xf>
    <xf numFmtId="0" fontId="77" fillId="0" borderId="19" xfId="0" applyFont="1" applyFill="1" applyBorder="1" applyAlignment="1">
      <alignment vertical="top" wrapText="1"/>
    </xf>
    <xf numFmtId="0" fontId="77" fillId="0" borderId="31" xfId="0" applyFont="1" applyFill="1" applyBorder="1" applyAlignment="1">
      <alignment vertical="top"/>
    </xf>
    <xf numFmtId="0" fontId="77" fillId="0" borderId="19" xfId="0" applyFont="1" applyFill="1" applyBorder="1" applyAlignment="1">
      <alignment vertical="top"/>
    </xf>
    <xf numFmtId="43" fontId="77" fillId="0" borderId="6" xfId="0" quotePrefix="1" applyNumberFormat="1" applyFont="1" applyFill="1" applyBorder="1" applyAlignment="1">
      <alignment horizontal="center" vertical="top"/>
    </xf>
    <xf numFmtId="0" fontId="77" fillId="0" borderId="16" xfId="0" applyFont="1" applyFill="1" applyBorder="1" applyAlignment="1">
      <alignment vertical="top"/>
    </xf>
    <xf numFmtId="43" fontId="78" fillId="0" borderId="38" xfId="0" applyNumberFormat="1" applyFont="1" applyBorder="1" applyAlignment="1">
      <alignment vertical="top"/>
    </xf>
    <xf numFmtId="164" fontId="81" fillId="0" borderId="0" xfId="0" applyNumberFormat="1" applyFont="1" applyBorder="1"/>
    <xf numFmtId="43" fontId="77" fillId="0" borderId="100" xfId="0" applyNumberFormat="1" applyFont="1" applyFill="1" applyBorder="1"/>
    <xf numFmtId="43" fontId="78" fillId="0" borderId="102" xfId="0" applyNumberFormat="1" applyFont="1" applyFill="1" applyBorder="1"/>
    <xf numFmtId="43" fontId="77" fillId="0" borderId="61" xfId="0" applyNumberFormat="1" applyFont="1" applyFill="1" applyBorder="1"/>
    <xf numFmtId="17" fontId="78" fillId="15" borderId="98" xfId="0" applyNumberFormat="1" applyFont="1" applyFill="1" applyBorder="1" applyAlignment="1">
      <alignment horizontal="center" wrapText="1"/>
    </xf>
    <xf numFmtId="43" fontId="77" fillId="0" borderId="32" xfId="0" applyNumberFormat="1" applyFont="1" applyFill="1" applyBorder="1" applyAlignment="1">
      <alignment horizontal="center"/>
    </xf>
    <xf numFmtId="43" fontId="78" fillId="0" borderId="62" xfId="0" applyNumberFormat="1" applyFont="1" applyFill="1" applyBorder="1" applyAlignment="1">
      <alignment vertical="top"/>
    </xf>
    <xf numFmtId="43" fontId="78" fillId="0" borderId="6" xfId="0" applyNumberFormat="1" applyFont="1" applyFill="1" applyBorder="1"/>
    <xf numFmtId="49" fontId="77" fillId="0" borderId="5" xfId="0" applyNumberFormat="1" applyFont="1" applyFill="1" applyBorder="1" applyAlignment="1">
      <alignment horizontal="left"/>
    </xf>
    <xf numFmtId="0" fontId="78" fillId="0" borderId="6" xfId="0" applyFont="1" applyFill="1" applyBorder="1" applyAlignment="1">
      <alignment horizontal="left"/>
    </xf>
    <xf numFmtId="43" fontId="77" fillId="0" borderId="104" xfId="0" applyNumberFormat="1" applyFont="1" applyFill="1" applyBorder="1"/>
    <xf numFmtId="0" fontId="78" fillId="15" borderId="98" xfId="0" applyFont="1" applyFill="1" applyBorder="1" applyAlignment="1">
      <alignment horizontal="center" wrapText="1"/>
    </xf>
    <xf numFmtId="0" fontId="3" fillId="0" borderId="0" xfId="0" applyFont="1" applyBorder="1" applyAlignment="1">
      <alignment horizontal="center"/>
    </xf>
    <xf numFmtId="43" fontId="80" fillId="16" borderId="107" xfId="2" applyFont="1" applyFill="1" applyBorder="1" applyAlignment="1" applyProtection="1">
      <alignment horizontal="left"/>
    </xf>
    <xf numFmtId="49" fontId="81" fillId="16" borderId="109" xfId="0" applyNumberFormat="1" applyFont="1" applyFill="1" applyBorder="1" applyAlignment="1">
      <alignment horizontal="left"/>
    </xf>
    <xf numFmtId="39" fontId="82" fillId="16" borderId="109" xfId="3" applyFont="1" applyFill="1" applyBorder="1" applyAlignment="1" applyProtection="1">
      <alignment horizontal="left"/>
    </xf>
    <xf numFmtId="0" fontId="77" fillId="16" borderId="109" xfId="0" applyFont="1" applyFill="1" applyBorder="1" applyAlignment="1">
      <alignment horizontal="center"/>
    </xf>
    <xf numFmtId="49" fontId="77" fillId="16" borderId="107" xfId="0" applyNumberFormat="1" applyFont="1" applyFill="1" applyBorder="1" applyAlignment="1">
      <alignment horizontal="center"/>
    </xf>
    <xf numFmtId="49" fontId="77" fillId="16" borderId="109" xfId="0" applyNumberFormat="1" applyFont="1" applyFill="1" applyBorder="1" applyAlignment="1">
      <alignment horizontal="center"/>
    </xf>
    <xf numFmtId="39" fontId="82" fillId="16" borderId="109" xfId="3" applyFont="1" applyFill="1" applyBorder="1" applyAlignment="1" applyProtection="1">
      <alignment horizontal="right"/>
    </xf>
    <xf numFmtId="0" fontId="78" fillId="15" borderId="99" xfId="0" applyFont="1" applyFill="1" applyBorder="1" applyAlignment="1">
      <alignment horizontal="center" wrapText="1"/>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43" fontId="77" fillId="0" borderId="0" xfId="1" applyFont="1" applyAlignment="1">
      <alignment horizontal="center" vertical="center" wrapText="1"/>
    </xf>
    <xf numFmtId="43" fontId="77" fillId="0" borderId="0" xfId="1" applyFont="1" applyFill="1"/>
    <xf numFmtId="43" fontId="81" fillId="0" borderId="0" xfId="1" applyFont="1"/>
    <xf numFmtId="43" fontId="77" fillId="0" borderId="0" xfId="1" applyFont="1"/>
    <xf numFmtId="0" fontId="77" fillId="0" borderId="27" xfId="0" applyFont="1" applyFill="1" applyBorder="1"/>
    <xf numFmtId="0" fontId="77" fillId="0" borderId="15" xfId="0" applyFont="1" applyFill="1" applyBorder="1"/>
    <xf numFmtId="17" fontId="77" fillId="0" borderId="6" xfId="0" applyNumberFormat="1" applyFont="1" applyFill="1" applyBorder="1" applyAlignment="1">
      <alignment horizontal="center"/>
    </xf>
    <xf numFmtId="17" fontId="78" fillId="15" borderId="110" xfId="0" applyNumberFormat="1" applyFont="1" applyFill="1" applyBorder="1" applyAlignment="1">
      <alignment horizontal="center" wrapText="1"/>
    </xf>
    <xf numFmtId="0" fontId="78" fillId="15" borderId="97" xfId="0" applyFont="1" applyFill="1" applyBorder="1" applyAlignment="1">
      <alignment horizontal="center" wrapText="1"/>
    </xf>
    <xf numFmtId="43" fontId="77" fillId="0" borderId="111" xfId="0" applyNumberFormat="1" applyFont="1" applyFill="1" applyBorder="1"/>
    <xf numFmtId="43" fontId="77" fillId="0" borderId="112" xfId="0" applyNumberFormat="1" applyFont="1" applyFill="1" applyBorder="1"/>
    <xf numFmtId="43" fontId="78" fillId="0" borderId="113" xfId="0" applyNumberFormat="1" applyFont="1" applyFill="1" applyBorder="1"/>
    <xf numFmtId="43" fontId="77" fillId="0" borderId="89" xfId="0" applyNumberFormat="1" applyFont="1" applyFill="1" applyBorder="1"/>
    <xf numFmtId="43" fontId="77" fillId="0" borderId="113" xfId="0" applyNumberFormat="1" applyFont="1" applyFill="1" applyBorder="1" applyAlignment="1">
      <alignment horizontal="center"/>
    </xf>
    <xf numFmtId="43" fontId="78" fillId="0" borderId="114" xfId="0" applyNumberFormat="1" applyFont="1" applyFill="1" applyBorder="1"/>
    <xf numFmtId="43" fontId="77" fillId="0" borderId="115" xfId="0" applyNumberFormat="1" applyFont="1" applyFill="1" applyBorder="1"/>
    <xf numFmtId="43" fontId="78" fillId="0" borderId="116" xfId="0" applyNumberFormat="1" applyFont="1" applyFill="1" applyBorder="1"/>
    <xf numFmtId="43" fontId="82" fillId="16" borderId="90" xfId="0" applyNumberFormat="1" applyFont="1" applyFill="1" applyBorder="1"/>
    <xf numFmtId="0" fontId="77" fillId="0" borderId="25" xfId="0" applyFont="1" applyFill="1" applyBorder="1" applyAlignment="1">
      <alignment horizontal="center" vertical="top" wrapText="1"/>
    </xf>
    <xf numFmtId="17" fontId="77" fillId="0" borderId="10" xfId="0" applyNumberFormat="1" applyFont="1" applyFill="1" applyBorder="1" applyAlignment="1">
      <alignment horizontal="center" vertical="top"/>
    </xf>
    <xf numFmtId="0" fontId="77" fillId="0" borderId="19" xfId="0" applyFont="1" applyFill="1" applyBorder="1" applyAlignment="1">
      <alignment horizontal="center" vertical="top"/>
    </xf>
    <xf numFmtId="0" fontId="77" fillId="0" borderId="25" xfId="0" applyFont="1" applyFill="1" applyBorder="1" applyAlignment="1">
      <alignment horizontal="center" vertical="top"/>
    </xf>
    <xf numFmtId="0" fontId="77" fillId="0" borderId="14" xfId="0" applyFont="1" applyFill="1" applyBorder="1" applyAlignment="1">
      <alignment vertical="top"/>
    </xf>
    <xf numFmtId="43" fontId="77" fillId="0" borderId="91" xfId="0" applyNumberFormat="1" applyFont="1" applyFill="1" applyBorder="1"/>
    <xf numFmtId="43" fontId="77" fillId="0" borderId="111" xfId="0" applyNumberFormat="1" applyFont="1" applyFill="1" applyBorder="1" applyAlignment="1">
      <alignment vertical="top"/>
    </xf>
    <xf numFmtId="43" fontId="77" fillId="0" borderId="91" xfId="0" applyNumberFormat="1" applyFont="1" applyFill="1" applyBorder="1" applyAlignment="1">
      <alignment vertical="top"/>
    </xf>
    <xf numFmtId="43" fontId="77" fillId="0" borderId="112" xfId="0" applyNumberFormat="1" applyFont="1" applyFill="1" applyBorder="1" applyAlignment="1">
      <alignment vertical="top"/>
    </xf>
    <xf numFmtId="43" fontId="78" fillId="0" borderId="114" xfId="0" applyNumberFormat="1" applyFont="1" applyFill="1" applyBorder="1" applyAlignment="1">
      <alignment vertical="top"/>
    </xf>
    <xf numFmtId="43" fontId="77" fillId="0" borderId="115" xfId="0" applyNumberFormat="1" applyFont="1" applyBorder="1" applyAlignment="1">
      <alignment vertical="top"/>
    </xf>
    <xf numFmtId="43" fontId="78" fillId="0" borderId="116" xfId="0" applyNumberFormat="1" applyFont="1" applyBorder="1" applyAlignment="1">
      <alignment vertical="top"/>
    </xf>
    <xf numFmtId="43" fontId="77" fillId="0" borderId="11" xfId="1" applyNumberFormat="1" applyFont="1" applyFill="1" applyBorder="1"/>
    <xf numFmtId="43" fontId="77" fillId="0" borderId="117" xfId="0" applyNumberFormat="1" applyFont="1" applyFill="1" applyBorder="1"/>
    <xf numFmtId="43" fontId="78" fillId="0" borderId="91" xfId="0" applyNumberFormat="1" applyFont="1" applyFill="1" applyBorder="1" applyAlignment="1">
      <alignment vertical="top"/>
    </xf>
    <xf numFmtId="43" fontId="78" fillId="0" borderId="113" xfId="0" applyNumberFormat="1" applyFont="1" applyFill="1" applyBorder="1" applyAlignment="1">
      <alignment vertical="top"/>
    </xf>
    <xf numFmtId="17" fontId="78" fillId="15" borderId="97" xfId="0" applyNumberFormat="1" applyFont="1" applyFill="1" applyBorder="1" applyAlignment="1">
      <alignment horizontal="center" wrapText="1"/>
    </xf>
    <xf numFmtId="43" fontId="77" fillId="16" borderId="90" xfId="0" applyNumberFormat="1" applyFont="1" applyFill="1" applyBorder="1"/>
    <xf numFmtId="17" fontId="78" fillId="85" borderId="97" xfId="0" applyNumberFormat="1" applyFont="1" applyFill="1" applyBorder="1" applyAlignment="1">
      <alignment horizontal="center" wrapText="1"/>
    </xf>
    <xf numFmtId="0" fontId="78" fillId="85" borderId="97" xfId="0" applyFont="1" applyFill="1" applyBorder="1" applyAlignment="1">
      <alignment horizontal="center" wrapText="1"/>
    </xf>
    <xf numFmtId="0" fontId="78" fillId="0" borderId="0" xfId="0" applyFont="1"/>
    <xf numFmtId="0" fontId="77" fillId="0" borderId="40" xfId="0" applyFont="1" applyBorder="1"/>
    <xf numFmtId="0" fontId="78" fillId="15" borderId="46" xfId="0" applyFont="1" applyFill="1" applyBorder="1" applyAlignment="1">
      <alignment horizontal="center" wrapText="1"/>
    </xf>
    <xf numFmtId="49" fontId="77" fillId="0" borderId="48" xfId="0" applyNumberFormat="1" applyFont="1" applyBorder="1" applyAlignment="1">
      <alignment horizontal="left" vertical="top"/>
    </xf>
    <xf numFmtId="49" fontId="77" fillId="0" borderId="8" xfId="0" applyNumberFormat="1" applyFont="1" applyBorder="1" applyAlignment="1">
      <alignment horizontal="left" vertical="top"/>
    </xf>
    <xf numFmtId="0" fontId="77" fillId="0" borderId="8" xfId="0" applyFont="1" applyBorder="1" applyAlignment="1">
      <alignment vertical="top"/>
    </xf>
    <xf numFmtId="0" fontId="77" fillId="0" borderId="51" xfId="0" applyFont="1" applyFill="1" applyBorder="1" applyAlignment="1">
      <alignment horizontal="left" vertical="top"/>
    </xf>
    <xf numFmtId="0" fontId="77" fillId="0" borderId="6" xfId="0" applyFont="1" applyBorder="1" applyAlignment="1">
      <alignment horizontal="left" vertical="top" wrapText="1"/>
    </xf>
    <xf numFmtId="0" fontId="77" fillId="0" borderId="42" xfId="0" applyFont="1" applyBorder="1" applyAlignment="1">
      <alignment horizontal="left" vertical="top"/>
    </xf>
    <xf numFmtId="0" fontId="77" fillId="0" borderId="42" xfId="0" applyFont="1" applyBorder="1"/>
    <xf numFmtId="0" fontId="77" fillId="0" borderId="55" xfId="0" applyFont="1" applyBorder="1"/>
    <xf numFmtId="164" fontId="81" fillId="0" borderId="56" xfId="0" applyNumberFormat="1" applyFont="1" applyFill="1" applyBorder="1" applyAlignment="1">
      <alignment horizontal="right"/>
    </xf>
    <xf numFmtId="43" fontId="78" fillId="0" borderId="15" xfId="0" applyNumberFormat="1" applyFont="1" applyFill="1" applyBorder="1" applyAlignment="1">
      <alignment vertical="top"/>
    </xf>
    <xf numFmtId="49" fontId="77" fillId="0" borderId="47" xfId="0" applyNumberFormat="1" applyFont="1" applyBorder="1" applyAlignment="1">
      <alignment horizontal="left" vertical="top" wrapText="1"/>
    </xf>
    <xf numFmtId="49" fontId="77" fillId="0" borderId="51" xfId="0" applyNumberFormat="1" applyFont="1" applyBorder="1" applyAlignment="1">
      <alignment horizontal="left" vertical="top" wrapText="1"/>
    </xf>
    <xf numFmtId="0" fontId="77" fillId="0" borderId="51" xfId="0" applyFont="1" applyFill="1" applyBorder="1" applyAlignment="1">
      <alignment horizontal="left" vertical="top" wrapText="1"/>
    </xf>
    <xf numFmtId="0" fontId="77" fillId="0" borderId="51" xfId="0" applyFont="1" applyBorder="1" applyAlignment="1">
      <alignment horizontal="left" vertical="top" wrapText="1"/>
    </xf>
    <xf numFmtId="0" fontId="77" fillId="0" borderId="51" xfId="0" applyFont="1" applyBorder="1" applyAlignment="1">
      <alignment wrapText="1"/>
    </xf>
    <xf numFmtId="0" fontId="77" fillId="0" borderId="54" xfId="0" applyFont="1" applyBorder="1" applyAlignment="1">
      <alignment wrapText="1"/>
    </xf>
    <xf numFmtId="43" fontId="78" fillId="0" borderId="120" xfId="0" applyNumberFormat="1" applyFont="1" applyBorder="1" applyAlignment="1">
      <alignment vertical="top"/>
    </xf>
    <xf numFmtId="0" fontId="78" fillId="15" borderId="121" xfId="0" applyFont="1" applyFill="1" applyBorder="1" applyAlignment="1">
      <alignment horizontal="center"/>
    </xf>
    <xf numFmtId="39" fontId="77" fillId="0" borderId="122" xfId="0" applyNumberFormat="1" applyFont="1" applyFill="1" applyBorder="1" applyAlignment="1">
      <alignment vertical="top"/>
    </xf>
    <xf numFmtId="0" fontId="77" fillId="0" borderId="19" xfId="0" applyFont="1" applyBorder="1"/>
    <xf numFmtId="0" fontId="78" fillId="0" borderId="19" xfId="0" applyFont="1" applyBorder="1"/>
    <xf numFmtId="0" fontId="81" fillId="0" borderId="123" xfId="0" applyFont="1" applyBorder="1" applyAlignment="1">
      <alignment horizontal="right"/>
    </xf>
    <xf numFmtId="17" fontId="78" fillId="15" borderId="124" xfId="0" applyNumberFormat="1" applyFont="1" applyFill="1" applyBorder="1" applyAlignment="1">
      <alignment horizontal="center" wrapText="1"/>
    </xf>
    <xf numFmtId="164" fontId="81" fillId="0" borderId="55" xfId="0" applyNumberFormat="1" applyFont="1" applyFill="1" applyBorder="1"/>
    <xf numFmtId="164" fontId="81" fillId="0" borderId="127" xfId="0" applyNumberFormat="1" applyFont="1" applyFill="1" applyBorder="1"/>
    <xf numFmtId="0" fontId="81" fillId="0" borderId="0" xfId="0" applyFont="1" applyAlignment="1">
      <alignment horizontal="right"/>
    </xf>
    <xf numFmtId="49" fontId="5" fillId="0" borderId="18" xfId="3" applyNumberFormat="1" applyFont="1" applyFill="1" applyBorder="1" applyAlignment="1">
      <alignment horizontal="center"/>
    </xf>
    <xf numFmtId="43" fontId="81" fillId="0" borderId="0" xfId="0" applyNumberFormat="1" applyFont="1"/>
    <xf numFmtId="43" fontId="81" fillId="0" borderId="0" xfId="0" applyNumberFormat="1" applyFont="1" applyAlignment="1">
      <alignment horizontal="right"/>
    </xf>
    <xf numFmtId="0" fontId="78" fillId="0" borderId="0" xfId="0" applyFont="1" applyAlignment="1">
      <alignment horizontal="center"/>
    </xf>
    <xf numFmtId="17" fontId="84" fillId="0" borderId="0" xfId="0" applyNumberFormat="1" applyFont="1" applyFill="1" applyBorder="1" applyAlignment="1">
      <alignment horizontal="center" wrapText="1"/>
    </xf>
    <xf numFmtId="49" fontId="77" fillId="0" borderId="47" xfId="0" applyNumberFormat="1" applyFont="1" applyFill="1" applyBorder="1" applyAlignment="1">
      <alignment horizontal="left" vertical="top"/>
    </xf>
    <xf numFmtId="49" fontId="77" fillId="0" borderId="48" xfId="0" applyNumberFormat="1" applyFont="1" applyFill="1" applyBorder="1" applyAlignment="1">
      <alignment horizontal="left" vertical="top"/>
    </xf>
    <xf numFmtId="49" fontId="77" fillId="0" borderId="51" xfId="0" applyNumberFormat="1" applyFont="1" applyFill="1" applyBorder="1" applyAlignment="1">
      <alignment horizontal="left" vertical="top" wrapText="1"/>
    </xf>
    <xf numFmtId="49" fontId="77" fillId="0" borderId="8" xfId="0" applyNumberFormat="1" applyFont="1" applyFill="1" applyBorder="1" applyAlignment="1">
      <alignment horizontal="left" vertical="top"/>
    </xf>
    <xf numFmtId="0" fontId="77" fillId="0" borderId="6" xfId="0" applyFont="1" applyFill="1" applyBorder="1" applyAlignment="1">
      <alignment horizontal="left" vertical="top"/>
    </xf>
    <xf numFmtId="49" fontId="77" fillId="0" borderId="5" xfId="0" applyNumberFormat="1" applyFont="1" applyFill="1" applyBorder="1" applyAlignment="1">
      <alignment horizontal="left" vertical="top"/>
    </xf>
    <xf numFmtId="0" fontId="77" fillId="0" borderId="42" xfId="0" applyFont="1" applyFill="1" applyBorder="1" applyAlignment="1">
      <alignment horizontal="left" vertical="top"/>
    </xf>
    <xf numFmtId="0" fontId="77" fillId="0" borderId="51" xfId="0" applyFont="1" applyFill="1" applyBorder="1"/>
    <xf numFmtId="0" fontId="77" fillId="0" borderId="42" xfId="0" applyFont="1" applyFill="1" applyBorder="1"/>
    <xf numFmtId="0" fontId="77" fillId="0" borderId="54" xfId="0" applyFont="1" applyFill="1" applyBorder="1"/>
    <xf numFmtId="0" fontId="77" fillId="0" borderId="55" xfId="0" applyFont="1" applyFill="1" applyBorder="1"/>
    <xf numFmtId="39" fontId="77" fillId="0" borderId="122" xfId="0" applyNumberFormat="1" applyFont="1" applyFill="1" applyBorder="1" applyAlignment="1">
      <alignment horizontal="left" vertical="top"/>
    </xf>
    <xf numFmtId="0" fontId="77" fillId="0" borderId="19" xfId="0" applyFont="1" applyFill="1" applyBorder="1" applyAlignment="1">
      <alignment horizontal="left" vertical="top"/>
    </xf>
    <xf numFmtId="0" fontId="78" fillId="0" borderId="19" xfId="0" applyFont="1" applyFill="1" applyBorder="1"/>
    <xf numFmtId="0" fontId="81" fillId="0" borderId="123" xfId="0" applyFont="1" applyFill="1" applyBorder="1" applyAlignment="1">
      <alignment horizontal="right"/>
    </xf>
    <xf numFmtId="17" fontId="78" fillId="15" borderId="121" xfId="0" applyNumberFormat="1" applyFont="1" applyFill="1" applyBorder="1" applyAlignment="1">
      <alignment horizontal="center" wrapText="1"/>
    </xf>
    <xf numFmtId="0" fontId="77" fillId="0" borderId="0" xfId="0" applyFont="1" applyAlignment="1">
      <alignment horizontal="center"/>
    </xf>
    <xf numFmtId="0" fontId="78" fillId="0" borderId="0" xfId="0" applyFont="1" applyAlignment="1">
      <alignment horizontal="centerContinuous"/>
    </xf>
    <xf numFmtId="0" fontId="77" fillId="0" borderId="0" xfId="0" applyNumberFormat="1" applyFont="1" applyFill="1" applyBorder="1" applyAlignment="1">
      <alignment horizontal="left"/>
    </xf>
    <xf numFmtId="0" fontId="77" fillId="0" borderId="63" xfId="0" applyFont="1" applyFill="1" applyBorder="1"/>
    <xf numFmtId="0" fontId="77" fillId="0" borderId="7" xfId="0" applyFont="1" applyBorder="1" applyAlignment="1">
      <alignment horizontal="center" vertical="top"/>
    </xf>
    <xf numFmtId="43" fontId="77" fillId="0" borderId="6" xfId="1" applyNumberFormat="1" applyFont="1" applyFill="1" applyBorder="1" applyAlignment="1">
      <alignment horizontal="center" vertical="top"/>
    </xf>
    <xf numFmtId="0" fontId="77" fillId="0" borderId="14" xfId="0" applyFont="1" applyBorder="1" applyAlignment="1">
      <alignment horizontal="center" vertical="top"/>
    </xf>
    <xf numFmtId="165" fontId="77" fillId="0" borderId="16" xfId="0" applyNumberFormat="1" applyFont="1" applyFill="1" applyBorder="1" applyAlignment="1">
      <alignment horizontal="center" vertical="top"/>
    </xf>
    <xf numFmtId="49" fontId="77" fillId="0" borderId="5" xfId="0" applyNumberFormat="1" applyFont="1" applyFill="1" applyBorder="1" applyAlignment="1">
      <alignment horizontal="center" vertical="top"/>
    </xf>
    <xf numFmtId="49" fontId="77" fillId="0" borderId="24" xfId="0" applyNumberFormat="1" applyFont="1" applyFill="1" applyBorder="1" applyAlignment="1">
      <alignment horizontal="center" vertical="top"/>
    </xf>
    <xf numFmtId="0" fontId="77" fillId="0" borderId="16" xfId="0" applyFont="1" applyFill="1" applyBorder="1" applyAlignment="1">
      <alignment horizontal="center" vertical="top"/>
    </xf>
    <xf numFmtId="0" fontId="77" fillId="0" borderId="8" xfId="0" applyFont="1" applyFill="1" applyBorder="1" applyAlignment="1">
      <alignment horizontal="center" vertical="top"/>
    </xf>
    <xf numFmtId="43" fontId="77" fillId="0" borderId="0" xfId="0" applyNumberFormat="1" applyFont="1" applyFill="1" applyBorder="1" applyAlignment="1">
      <alignment horizontal="center" vertical="top"/>
    </xf>
    <xf numFmtId="43" fontId="78" fillId="0" borderId="29" xfId="0" applyNumberFormat="1" applyFont="1" applyFill="1" applyBorder="1" applyAlignment="1">
      <alignment vertical="top"/>
    </xf>
    <xf numFmtId="0" fontId="78" fillId="0" borderId="15" xfId="0" applyFont="1" applyFill="1" applyBorder="1" applyAlignment="1">
      <alignment vertical="top"/>
    </xf>
    <xf numFmtId="0" fontId="77" fillId="0" borderId="14" xfId="0" applyFont="1" applyFill="1" applyBorder="1" applyAlignment="1">
      <alignment horizontal="center" vertical="top"/>
    </xf>
    <xf numFmtId="0" fontId="77" fillId="0" borderId="26" xfId="0" applyFont="1" applyBorder="1" applyAlignment="1">
      <alignment vertical="top"/>
    </xf>
    <xf numFmtId="0" fontId="77" fillId="0" borderId="28" xfId="0" applyFont="1" applyBorder="1" applyAlignment="1">
      <alignment vertical="top"/>
    </xf>
    <xf numFmtId="0" fontId="77" fillId="0" borderId="12" xfId="0" applyFont="1" applyFill="1" applyBorder="1" applyAlignment="1">
      <alignment horizontal="center" vertical="top"/>
    </xf>
    <xf numFmtId="0" fontId="77" fillId="0" borderId="14" xfId="0" applyFont="1" applyBorder="1" applyAlignment="1">
      <alignment vertical="top"/>
    </xf>
    <xf numFmtId="0" fontId="77" fillId="0" borderId="19" xfId="0" applyFont="1" applyBorder="1" applyAlignment="1">
      <alignment vertical="top"/>
    </xf>
    <xf numFmtId="0" fontId="77" fillId="0" borderId="8" xfId="0" quotePrefix="1" applyFont="1" applyBorder="1" applyAlignment="1">
      <alignment horizontal="center" vertical="top"/>
    </xf>
    <xf numFmtId="165" fontId="77" fillId="0" borderId="14" xfId="0" applyNumberFormat="1" applyFont="1" applyFill="1" applyBorder="1" applyAlignment="1">
      <alignment horizontal="center" vertical="top"/>
    </xf>
    <xf numFmtId="0" fontId="77" fillId="0" borderId="30" xfId="0" applyFont="1" applyFill="1" applyBorder="1" applyAlignment="1">
      <alignment horizontal="center" vertical="top"/>
    </xf>
    <xf numFmtId="0" fontId="77" fillId="0" borderId="19" xfId="0" quotePrefix="1" applyFont="1" applyBorder="1" applyAlignment="1">
      <alignment horizontal="center" vertical="top"/>
    </xf>
    <xf numFmtId="0" fontId="78" fillId="0" borderId="0" xfId="0" applyFont="1" applyAlignment="1">
      <alignment horizontal="left"/>
    </xf>
    <xf numFmtId="0" fontId="78" fillId="0" borderId="0" xfId="0" applyFont="1" applyFill="1"/>
    <xf numFmtId="43" fontId="77" fillId="0" borderId="45" xfId="0" applyNumberFormat="1" applyFont="1" applyFill="1" applyBorder="1" applyAlignment="1">
      <alignment vertical="top"/>
    </xf>
    <xf numFmtId="0" fontId="77" fillId="0" borderId="16" xfId="0" applyFont="1" applyFill="1" applyBorder="1" applyAlignment="1">
      <alignment horizontal="center"/>
    </xf>
    <xf numFmtId="49" fontId="77" fillId="0" borderId="19" xfId="0" applyNumberFormat="1" applyFont="1" applyBorder="1" applyAlignment="1">
      <alignment horizontal="left" vertical="top"/>
    </xf>
    <xf numFmtId="0" fontId="77" fillId="0" borderId="52" xfId="0" applyFont="1" applyFill="1" applyBorder="1" applyAlignment="1">
      <alignment vertical="top"/>
    </xf>
    <xf numFmtId="0" fontId="78" fillId="15" borderId="110" xfId="0" applyFont="1" applyFill="1" applyBorder="1" applyAlignment="1">
      <alignment horizontal="center"/>
    </xf>
    <xf numFmtId="49" fontId="77" fillId="0" borderId="130" xfId="0" applyNumberFormat="1" applyFont="1" applyFill="1" applyBorder="1" applyAlignment="1">
      <alignment horizontal="center" vertical="top"/>
    </xf>
    <xf numFmtId="49" fontId="77" fillId="0" borderId="131" xfId="0" applyNumberFormat="1" applyFont="1" applyFill="1" applyBorder="1" applyAlignment="1">
      <alignment horizontal="center" vertical="top"/>
    </xf>
    <xf numFmtId="49" fontId="77" fillId="0" borderId="130" xfId="0" applyNumberFormat="1" applyFont="1" applyFill="1" applyBorder="1" applyAlignment="1">
      <alignment horizontal="center"/>
    </xf>
    <xf numFmtId="49" fontId="10" fillId="0" borderId="130" xfId="3" applyNumberFormat="1" applyFont="1" applyFill="1" applyBorder="1" applyAlignment="1">
      <alignment horizontal="center" vertical="top"/>
    </xf>
    <xf numFmtId="49" fontId="77" fillId="0" borderId="131" xfId="0" applyNumberFormat="1" applyFont="1" applyFill="1" applyBorder="1" applyAlignment="1">
      <alignment horizontal="center"/>
    </xf>
    <xf numFmtId="0" fontId="77" fillId="0" borderId="130" xfId="0" applyFont="1" applyFill="1" applyBorder="1" applyAlignment="1">
      <alignment horizontal="left"/>
    </xf>
    <xf numFmtId="0" fontId="5" fillId="0" borderId="0" xfId="0" applyFont="1" applyFill="1" applyAlignment="1" applyProtection="1">
      <alignment horizontal="left" wrapText="1"/>
    </xf>
    <xf numFmtId="17" fontId="77" fillId="0" borderId="33" xfId="0" applyNumberFormat="1" applyFont="1" applyFill="1" applyBorder="1" applyAlignment="1">
      <alignment horizontal="center" vertical="top"/>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17" fontId="77" fillId="0" borderId="8" xfId="0" applyNumberFormat="1" applyFont="1" applyFill="1" applyBorder="1" applyAlignment="1">
      <alignment horizontal="center"/>
    </xf>
    <xf numFmtId="17" fontId="77" fillId="0" borderId="20" xfId="0" applyNumberFormat="1" applyFont="1" applyFill="1" applyBorder="1" applyAlignment="1">
      <alignment horizontal="center"/>
    </xf>
    <xf numFmtId="0" fontId="77" fillId="0" borderId="19" xfId="0" applyFont="1" applyFill="1" applyBorder="1" applyAlignment="1">
      <alignment horizontal="center"/>
    </xf>
    <xf numFmtId="0" fontId="77" fillId="0" borderId="15" xfId="0" applyFont="1" applyFill="1" applyBorder="1" applyAlignment="1">
      <alignment horizontal="center"/>
    </xf>
    <xf numFmtId="43" fontId="77" fillId="0" borderId="9" xfId="0" applyNumberFormat="1" applyFont="1" applyFill="1" applyBorder="1"/>
    <xf numFmtId="43" fontId="77" fillId="0" borderId="9" xfId="1" applyNumberFormat="1" applyFont="1" applyFill="1" applyBorder="1"/>
    <xf numFmtId="43" fontId="78" fillId="0" borderId="29" xfId="0" applyNumberFormat="1" applyFont="1" applyFill="1" applyBorder="1"/>
    <xf numFmtId="43" fontId="77" fillId="0" borderId="34" xfId="0" applyNumberFormat="1" applyFont="1" applyFill="1" applyBorder="1"/>
    <xf numFmtId="43" fontId="82" fillId="16" borderId="43" xfId="0" applyNumberFormat="1" applyFont="1" applyFill="1" applyBorder="1"/>
    <xf numFmtId="0" fontId="78" fillId="15" borderId="4" xfId="0" applyFont="1" applyFill="1" applyBorder="1" applyAlignment="1">
      <alignment horizontal="center"/>
    </xf>
    <xf numFmtId="0" fontId="77" fillId="0" borderId="6" xfId="0" quotePrefix="1" applyFont="1" applyFill="1" applyBorder="1" applyAlignment="1">
      <alignment horizontal="center"/>
    </xf>
    <xf numFmtId="17" fontId="78" fillId="15" borderId="4" xfId="0" applyNumberFormat="1" applyFont="1" applyFill="1" applyBorder="1" applyAlignment="1">
      <alignment horizontal="center" wrapText="1"/>
    </xf>
    <xf numFmtId="17" fontId="78" fillId="15" borderId="133" xfId="0" applyNumberFormat="1" applyFont="1" applyFill="1" applyBorder="1" applyAlignment="1">
      <alignment horizontal="center" wrapText="1"/>
    </xf>
    <xf numFmtId="17" fontId="78" fillId="15" borderId="134" xfId="0" applyNumberFormat="1" applyFont="1" applyFill="1" applyBorder="1" applyAlignment="1">
      <alignment horizontal="center" wrapText="1"/>
    </xf>
    <xf numFmtId="0" fontId="77" fillId="16" borderId="136" xfId="0" applyFont="1" applyFill="1" applyBorder="1" applyAlignment="1">
      <alignment horizontal="center"/>
    </xf>
    <xf numFmtId="0" fontId="77" fillId="16" borderId="135" xfId="0" applyFont="1" applyFill="1" applyBorder="1" applyAlignment="1">
      <alignment horizontal="center"/>
    </xf>
    <xf numFmtId="0" fontId="77" fillId="0" borderId="108" xfId="0" applyFont="1" applyBorder="1" applyAlignment="1">
      <alignment horizontal="left" vertical="top"/>
    </xf>
    <xf numFmtId="0" fontId="77" fillId="0" borderId="32" xfId="0" applyFont="1" applyFill="1" applyBorder="1" applyAlignment="1">
      <alignment vertical="top"/>
    </xf>
    <xf numFmtId="43" fontId="78" fillId="0" borderId="93" xfId="0" applyNumberFormat="1" applyFont="1" applyBorder="1" applyAlignment="1">
      <alignment vertical="top"/>
    </xf>
    <xf numFmtId="43" fontId="78" fillId="0" borderId="62" xfId="0" applyNumberFormat="1" applyFont="1" applyBorder="1" applyAlignment="1">
      <alignment vertical="top"/>
    </xf>
    <xf numFmtId="43" fontId="77" fillId="0" borderId="9" xfId="0" applyNumberFormat="1" applyFont="1" applyFill="1" applyBorder="1" applyAlignment="1">
      <alignment horizontal="center"/>
    </xf>
    <xf numFmtId="43" fontId="77" fillId="0" borderId="137" xfId="0" applyNumberFormat="1" applyFont="1" applyFill="1" applyBorder="1" applyAlignment="1">
      <alignment vertical="top"/>
    </xf>
    <xf numFmtId="43" fontId="77" fillId="0" borderId="13" xfId="0" applyNumberFormat="1" applyFont="1" applyFill="1" applyBorder="1" applyAlignment="1">
      <alignment vertical="top"/>
    </xf>
    <xf numFmtId="43" fontId="77" fillId="0" borderId="132" xfId="0" applyNumberFormat="1" applyFont="1" applyFill="1" applyBorder="1" applyAlignment="1">
      <alignment vertical="top"/>
    </xf>
    <xf numFmtId="43" fontId="77" fillId="0" borderId="9" xfId="0" applyNumberFormat="1" applyFont="1" applyFill="1" applyBorder="1" applyAlignment="1">
      <alignment horizontal="center" vertical="top"/>
    </xf>
    <xf numFmtId="43" fontId="77" fillId="0" borderId="21" xfId="0" applyNumberFormat="1" applyFont="1" applyFill="1" applyBorder="1" applyAlignment="1">
      <alignment horizontal="center" vertical="top"/>
    </xf>
    <xf numFmtId="43" fontId="77" fillId="0" borderId="9" xfId="0" quotePrefix="1" applyNumberFormat="1" applyFont="1" applyFill="1" applyBorder="1" applyAlignment="1">
      <alignment horizontal="center" vertical="top"/>
    </xf>
    <xf numFmtId="0" fontId="77" fillId="16" borderId="138" xfId="0" applyFont="1" applyFill="1" applyBorder="1" applyAlignment="1">
      <alignment horizontal="center"/>
    </xf>
    <xf numFmtId="0" fontId="77" fillId="0" borderId="0" xfId="0" applyFont="1" applyFill="1" applyBorder="1" applyAlignment="1">
      <alignment horizontal="left"/>
    </xf>
    <xf numFmtId="0" fontId="77" fillId="0" borderId="5" xfId="0" applyFont="1" applyBorder="1" applyAlignment="1">
      <alignment horizontal="left"/>
    </xf>
    <xf numFmtId="164" fontId="82" fillId="16" borderId="43" xfId="0" applyNumberFormat="1" applyFont="1" applyFill="1" applyBorder="1"/>
    <xf numFmtId="164" fontId="82" fillId="16" borderId="90" xfId="0" applyNumberFormat="1" applyFont="1" applyFill="1" applyBorder="1"/>
    <xf numFmtId="43" fontId="78" fillId="0" borderId="91" xfId="0" applyNumberFormat="1" applyFont="1" applyFill="1" applyBorder="1"/>
    <xf numFmtId="43" fontId="78" fillId="0" borderId="21" xfId="0" applyNumberFormat="1" applyFont="1" applyFill="1" applyBorder="1"/>
    <xf numFmtId="43" fontId="77" fillId="16" borderId="115" xfId="0" applyNumberFormat="1" applyFont="1" applyFill="1" applyBorder="1"/>
    <xf numFmtId="43" fontId="78" fillId="16" borderId="9" xfId="0" applyNumberFormat="1" applyFont="1" applyFill="1" applyBorder="1"/>
    <xf numFmtId="43" fontId="77" fillId="0" borderId="115" xfId="0" applyNumberFormat="1" applyFont="1" applyBorder="1"/>
    <xf numFmtId="43" fontId="78" fillId="0" borderId="116" xfId="0" applyNumberFormat="1" applyFont="1" applyBorder="1"/>
    <xf numFmtId="43" fontId="78" fillId="0" borderId="38" xfId="0" applyNumberFormat="1" applyFont="1" applyBorder="1"/>
    <xf numFmtId="43" fontId="77" fillId="0" borderId="112" xfId="0" applyNumberFormat="1" applyFont="1" applyBorder="1"/>
    <xf numFmtId="0" fontId="77" fillId="0" borderId="108" xfId="0" applyFont="1" applyBorder="1" applyAlignment="1">
      <alignment horizontal="left"/>
    </xf>
    <xf numFmtId="0" fontId="78" fillId="15" borderId="99" xfId="0" applyFont="1" applyFill="1" applyBorder="1" applyAlignment="1">
      <alignment horizontal="center"/>
    </xf>
    <xf numFmtId="0" fontId="78" fillId="0" borderId="100" xfId="0" applyFont="1" applyFill="1" applyBorder="1" applyAlignment="1">
      <alignment horizontal="left"/>
    </xf>
    <xf numFmtId="43" fontId="77" fillId="16" borderId="108" xfId="0" applyNumberFormat="1" applyFont="1" applyFill="1" applyBorder="1"/>
    <xf numFmtId="0" fontId="77" fillId="0" borderId="100" xfId="0" applyFont="1" applyFill="1" applyBorder="1" applyAlignment="1">
      <alignment horizontal="left"/>
    </xf>
    <xf numFmtId="0" fontId="77" fillId="0" borderId="117" xfId="0" applyFont="1" applyFill="1" applyBorder="1" applyAlignment="1">
      <alignment horizontal="left"/>
    </xf>
    <xf numFmtId="14" fontId="77" fillId="0" borderId="91" xfId="0" applyNumberFormat="1" applyFont="1" applyFill="1" applyBorder="1" applyAlignment="1">
      <alignment horizontal="left"/>
    </xf>
    <xf numFmtId="0" fontId="78" fillId="0" borderId="111" xfId="0" applyFont="1" applyFill="1" applyBorder="1" applyAlignment="1">
      <alignment horizontal="left"/>
    </xf>
    <xf numFmtId="0" fontId="77" fillId="0" borderId="115" xfId="0" applyFont="1" applyFill="1" applyBorder="1" applyAlignment="1">
      <alignment horizontal="left"/>
    </xf>
    <xf numFmtId="0" fontId="77" fillId="0" borderId="115" xfId="0" applyFont="1" applyBorder="1" applyAlignment="1">
      <alignment horizontal="left"/>
    </xf>
    <xf numFmtId="0" fontId="78" fillId="0" borderId="115" xfId="0" applyFont="1" applyBorder="1" applyAlignment="1">
      <alignment horizontal="left"/>
    </xf>
    <xf numFmtId="0" fontId="78" fillId="15" borderId="133" xfId="0" applyFont="1" applyFill="1" applyBorder="1" applyAlignment="1">
      <alignment horizontal="center"/>
    </xf>
    <xf numFmtId="0" fontId="77" fillId="0" borderId="139" xfId="0" applyFont="1" applyFill="1" applyBorder="1" applyAlignment="1">
      <alignment horizontal="left"/>
    </xf>
    <xf numFmtId="0" fontId="77" fillId="0" borderId="140" xfId="0" applyFont="1" applyFill="1" applyBorder="1" applyAlignment="1">
      <alignment horizontal="left"/>
    </xf>
    <xf numFmtId="0" fontId="78" fillId="0" borderId="141" xfId="0" applyFont="1" applyFill="1" applyBorder="1" applyAlignment="1">
      <alignment horizontal="left"/>
    </xf>
    <xf numFmtId="43" fontId="77" fillId="16" borderId="142" xfId="0" applyNumberFormat="1" applyFont="1" applyFill="1" applyBorder="1"/>
    <xf numFmtId="0" fontId="77" fillId="0" borderId="141" xfId="0" applyFont="1" applyFill="1" applyBorder="1" applyAlignment="1">
      <alignment horizontal="left"/>
    </xf>
    <xf numFmtId="0" fontId="77" fillId="0" borderId="141" xfId="0" applyFont="1" applyBorder="1" applyAlignment="1">
      <alignment horizontal="left"/>
    </xf>
    <xf numFmtId="0" fontId="78" fillId="0" borderId="142" xfId="0" applyFont="1" applyBorder="1" applyAlignment="1">
      <alignment horizontal="left"/>
    </xf>
    <xf numFmtId="17" fontId="78" fillId="15" borderId="3" xfId="0" applyNumberFormat="1" applyFont="1" applyFill="1" applyBorder="1" applyAlignment="1">
      <alignment horizontal="center" wrapText="1"/>
    </xf>
    <xf numFmtId="0" fontId="77" fillId="0" borderId="5" xfId="0" applyFont="1" applyBorder="1"/>
    <xf numFmtId="43" fontId="77" fillId="0" borderId="11" xfId="1" applyNumberFormat="1" applyFont="1" applyFill="1" applyBorder="1" applyAlignment="1">
      <alignment horizontal="center"/>
    </xf>
    <xf numFmtId="43" fontId="78" fillId="0" borderId="0" xfId="0" applyNumberFormat="1" applyFont="1" applyFill="1" applyBorder="1"/>
    <xf numFmtId="164" fontId="82" fillId="16" borderId="107" xfId="0" applyNumberFormat="1" applyFont="1" applyFill="1" applyBorder="1"/>
    <xf numFmtId="164" fontId="82" fillId="16" borderId="144" xfId="0" applyNumberFormat="1" applyFont="1" applyFill="1" applyBorder="1"/>
    <xf numFmtId="164" fontId="82" fillId="16" borderId="143" xfId="0" applyNumberFormat="1" applyFont="1" applyFill="1" applyBorder="1"/>
    <xf numFmtId="0" fontId="77" fillId="0" borderId="108" xfId="0" applyFont="1" applyBorder="1"/>
    <xf numFmtId="164" fontId="82" fillId="16" borderId="109" xfId="0" applyNumberFormat="1" applyFont="1" applyFill="1" applyBorder="1"/>
    <xf numFmtId="0" fontId="77" fillId="0" borderId="145" xfId="0" applyFont="1" applyFill="1" applyBorder="1" applyAlignment="1">
      <alignment horizontal="left"/>
    </xf>
    <xf numFmtId="0" fontId="77" fillId="0" borderId="100" xfId="0" applyFont="1" applyBorder="1"/>
    <xf numFmtId="0" fontId="78" fillId="0" borderId="104" xfId="0" applyFont="1" applyBorder="1"/>
    <xf numFmtId="164" fontId="82" fillId="16" borderId="146" xfId="0" applyNumberFormat="1" applyFont="1" applyFill="1" applyBorder="1"/>
    <xf numFmtId="43" fontId="77" fillId="16" borderId="104" xfId="0" applyNumberFormat="1" applyFont="1" applyFill="1" applyBorder="1"/>
    <xf numFmtId="43" fontId="77" fillId="0" borderId="130" xfId="1" applyNumberFormat="1" applyFont="1" applyFill="1" applyBorder="1" applyAlignment="1">
      <alignment horizontal="center"/>
    </xf>
    <xf numFmtId="43" fontId="77" fillId="0" borderId="147" xfId="1" applyNumberFormat="1" applyFont="1" applyFill="1" applyBorder="1" applyAlignment="1">
      <alignment horizontal="center"/>
    </xf>
    <xf numFmtId="43" fontId="78" fillId="0" borderId="128" xfId="0" applyNumberFormat="1" applyFont="1" applyFill="1" applyBorder="1"/>
    <xf numFmtId="43" fontId="77" fillId="0" borderId="130" xfId="0" applyNumberFormat="1" applyFont="1" applyFill="1" applyBorder="1"/>
    <xf numFmtId="43" fontId="77" fillId="0" borderId="96" xfId="0" applyNumberFormat="1" applyFont="1" applyFill="1" applyBorder="1"/>
    <xf numFmtId="43" fontId="78" fillId="0" borderId="131" xfId="0" applyNumberFormat="1" applyFont="1" applyFill="1" applyBorder="1"/>
    <xf numFmtId="43" fontId="77" fillId="0" borderId="148" xfId="0" applyNumberFormat="1" applyFont="1" applyFill="1" applyBorder="1"/>
    <xf numFmtId="43" fontId="78" fillId="0" borderId="149" xfId="0" applyNumberFormat="1" applyFont="1" applyBorder="1"/>
    <xf numFmtId="43" fontId="77" fillId="16" borderId="129" xfId="0" applyNumberFormat="1" applyFont="1" applyFill="1" applyBorder="1" applyAlignment="1">
      <alignment horizontal="center"/>
    </xf>
    <xf numFmtId="43" fontId="78" fillId="16" borderId="129" xfId="0" applyNumberFormat="1" applyFont="1" applyFill="1" applyBorder="1"/>
    <xf numFmtId="43" fontId="77" fillId="0" borderId="100" xfId="1" applyNumberFormat="1" applyFont="1" applyFill="1" applyBorder="1" applyAlignment="1">
      <alignment horizontal="center"/>
    </xf>
    <xf numFmtId="43" fontId="77" fillId="0" borderId="101" xfId="1" applyNumberFormat="1" applyFont="1" applyFill="1" applyBorder="1" applyAlignment="1">
      <alignment horizontal="center"/>
    </xf>
    <xf numFmtId="43" fontId="78" fillId="0" borderId="60" xfId="0" applyNumberFormat="1" applyFont="1" applyFill="1" applyBorder="1"/>
    <xf numFmtId="43" fontId="78" fillId="0" borderId="105" xfId="0" applyNumberFormat="1" applyFont="1" applyBorder="1"/>
    <xf numFmtId="43" fontId="82" fillId="16" borderId="106" xfId="0" applyNumberFormat="1" applyFont="1" applyFill="1" applyBorder="1"/>
    <xf numFmtId="43" fontId="77" fillId="0" borderId="91" xfId="0" applyNumberFormat="1" applyFont="1" applyBorder="1"/>
    <xf numFmtId="43" fontId="77" fillId="16" borderId="114" xfId="0" applyNumberFormat="1" applyFont="1" applyFill="1" applyBorder="1"/>
    <xf numFmtId="43" fontId="77" fillId="16" borderId="150" xfId="1" applyNumberFormat="1" applyFont="1" applyFill="1" applyBorder="1" applyAlignment="1">
      <alignment horizontal="center"/>
    </xf>
    <xf numFmtId="43" fontId="77" fillId="16" borderId="103" xfId="1" applyNumberFormat="1" applyFont="1" applyFill="1" applyBorder="1" applyAlignment="1">
      <alignment horizontal="center"/>
    </xf>
    <xf numFmtId="43" fontId="77" fillId="16" borderId="114" xfId="1" applyNumberFormat="1" applyFont="1" applyFill="1" applyBorder="1" applyAlignment="1">
      <alignment horizontal="center"/>
    </xf>
    <xf numFmtId="43" fontId="78" fillId="0" borderId="93" xfId="0" applyNumberFormat="1" applyFont="1" applyFill="1" applyBorder="1" applyAlignment="1">
      <alignment vertical="top"/>
    </xf>
    <xf numFmtId="43" fontId="78" fillId="0" borderId="38" xfId="0" applyNumberFormat="1" applyFont="1" applyFill="1" applyBorder="1"/>
    <xf numFmtId="43" fontId="38" fillId="0" borderId="29" xfId="0" applyNumberFormat="1" applyFont="1" applyFill="1" applyBorder="1"/>
    <xf numFmtId="43" fontId="77" fillId="0" borderId="32" xfId="1" applyNumberFormat="1" applyFont="1" applyFill="1" applyBorder="1"/>
    <xf numFmtId="43" fontId="78" fillId="0" borderId="152" xfId="0" applyNumberFormat="1" applyFont="1" applyFill="1" applyBorder="1"/>
    <xf numFmtId="43" fontId="77" fillId="0" borderId="34" xfId="1" applyNumberFormat="1" applyFont="1" applyFill="1" applyBorder="1"/>
    <xf numFmtId="43" fontId="5" fillId="0" borderId="9" xfId="1" applyNumberFormat="1" applyFont="1" applyFill="1" applyBorder="1"/>
    <xf numFmtId="49" fontId="5" fillId="0" borderId="131" xfId="0" applyNumberFormat="1" applyFont="1" applyFill="1" applyBorder="1" applyAlignment="1">
      <alignment horizontal="center"/>
    </xf>
    <xf numFmtId="43" fontId="77" fillId="16" borderId="109" xfId="0" applyNumberFormat="1" applyFont="1" applyFill="1" applyBorder="1" applyAlignment="1">
      <alignment horizontal="center" vertical="top"/>
    </xf>
    <xf numFmtId="0" fontId="77" fillId="16" borderId="109" xfId="0" applyFont="1" applyFill="1" applyBorder="1" applyAlignment="1">
      <alignment horizontal="center" vertical="top"/>
    </xf>
    <xf numFmtId="43" fontId="77" fillId="16" borderId="143" xfId="0" applyNumberFormat="1" applyFont="1" applyFill="1" applyBorder="1" applyAlignment="1">
      <alignment horizontal="center" vertical="top"/>
    </xf>
    <xf numFmtId="43" fontId="82" fillId="16" borderId="109" xfId="0" applyNumberFormat="1" applyFont="1" applyFill="1" applyBorder="1" applyAlignment="1">
      <alignment vertical="top"/>
    </xf>
    <xf numFmtId="43" fontId="78" fillId="16" borderId="109" xfId="0" applyNumberFormat="1" applyFont="1" applyFill="1" applyBorder="1" applyAlignment="1">
      <alignment vertical="top"/>
    </xf>
    <xf numFmtId="17" fontId="77" fillId="0" borderId="33" xfId="0" applyNumberFormat="1" applyFont="1" applyFill="1" applyBorder="1" applyAlignment="1">
      <alignment horizontal="center"/>
    </xf>
    <xf numFmtId="0" fontId="77" fillId="0" borderId="19"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43" fontId="77" fillId="0" borderId="13" xfId="1" applyNumberFormat="1" applyFont="1" applyFill="1" applyBorder="1"/>
    <xf numFmtId="43" fontId="77" fillId="0" borderId="115" xfId="1" applyFont="1" applyFill="1" applyBorder="1"/>
    <xf numFmtId="43" fontId="77" fillId="0" borderId="41" xfId="1" applyFont="1" applyFill="1" applyBorder="1"/>
    <xf numFmtId="43" fontId="78" fillId="0" borderId="116" xfId="1" applyFont="1" applyFill="1" applyBorder="1"/>
    <xf numFmtId="43" fontId="78" fillId="0" borderId="126" xfId="1" applyFont="1" applyFill="1" applyBorder="1"/>
    <xf numFmtId="43" fontId="77" fillId="0" borderId="5" xfId="0" applyNumberFormat="1" applyFont="1" applyFill="1" applyBorder="1"/>
    <xf numFmtId="43" fontId="77" fillId="0" borderId="156" xfId="0" applyNumberFormat="1" applyFont="1" applyFill="1" applyBorder="1"/>
    <xf numFmtId="43" fontId="77" fillId="0" borderId="13" xfId="0" applyNumberFormat="1" applyFont="1" applyFill="1" applyBorder="1"/>
    <xf numFmtId="43" fontId="78" fillId="0" borderId="24" xfId="0" applyNumberFormat="1" applyFont="1" applyFill="1" applyBorder="1"/>
    <xf numFmtId="43" fontId="78" fillId="0" borderId="17" xfId="0" applyNumberFormat="1" applyFont="1" applyFill="1" applyBorder="1"/>
    <xf numFmtId="43" fontId="77" fillId="0" borderId="5" xfId="1" applyNumberFormat="1" applyFont="1" applyFill="1" applyBorder="1"/>
    <xf numFmtId="43" fontId="77" fillId="0" borderId="92" xfId="0" applyNumberFormat="1" applyFont="1" applyFill="1" applyBorder="1"/>
    <xf numFmtId="43" fontId="77" fillId="0" borderId="132" xfId="0" applyNumberFormat="1" applyFont="1" applyFill="1" applyBorder="1"/>
    <xf numFmtId="43" fontId="77" fillId="0" borderId="24" xfId="0" applyNumberFormat="1" applyFont="1" applyFill="1" applyBorder="1" applyAlignment="1">
      <alignment horizontal="center"/>
    </xf>
    <xf numFmtId="43" fontId="78" fillId="0" borderId="120" xfId="0" applyNumberFormat="1" applyFont="1" applyFill="1" applyBorder="1"/>
    <xf numFmtId="43" fontId="78" fillId="16" borderId="39" xfId="0" applyNumberFormat="1" applyFont="1" applyFill="1" applyBorder="1"/>
    <xf numFmtId="43" fontId="5" fillId="0" borderId="0" xfId="3" applyNumberFormat="1" applyFont="1" applyFill="1" applyBorder="1" applyAlignment="1"/>
    <xf numFmtId="43" fontId="77" fillId="0" borderId="108" xfId="0" applyNumberFormat="1" applyFont="1" applyFill="1" applyBorder="1" applyAlignment="1">
      <alignment horizontal="center"/>
    </xf>
    <xf numFmtId="43" fontId="77" fillId="0" borderId="34" xfId="0" applyNumberFormat="1" applyFont="1" applyFill="1" applyBorder="1" applyAlignment="1">
      <alignment horizontal="center"/>
    </xf>
    <xf numFmtId="43" fontId="77" fillId="0" borderId="5" xfId="0" applyNumberFormat="1" applyFont="1" applyFill="1" applyBorder="1" applyAlignment="1">
      <alignment horizontal="center"/>
    </xf>
    <xf numFmtId="43" fontId="77" fillId="0" borderId="5" xfId="0" applyNumberFormat="1" applyFont="1" applyFill="1" applyBorder="1" applyAlignment="1">
      <alignment vertical="top"/>
    </xf>
    <xf numFmtId="43" fontId="78" fillId="0" borderId="95" xfId="0" applyNumberFormat="1" applyFont="1" applyFill="1" applyBorder="1" applyAlignment="1">
      <alignment vertical="top"/>
    </xf>
    <xf numFmtId="43" fontId="78" fillId="0" borderId="94" xfId="0" applyNumberFormat="1" applyFont="1" applyFill="1" applyBorder="1" applyAlignment="1">
      <alignment vertical="top"/>
    </xf>
    <xf numFmtId="43" fontId="77" fillId="0" borderId="156" xfId="0" applyNumberFormat="1" applyFont="1" applyFill="1" applyBorder="1" applyAlignment="1">
      <alignment vertical="top"/>
    </xf>
    <xf numFmtId="43" fontId="78" fillId="0" borderId="152" xfId="0" applyNumberFormat="1" applyFont="1" applyFill="1" applyBorder="1" applyAlignment="1">
      <alignment vertical="top"/>
    </xf>
    <xf numFmtId="43" fontId="77" fillId="0" borderId="92" xfId="0" applyNumberFormat="1" applyFont="1" applyFill="1" applyBorder="1" applyAlignment="1">
      <alignment vertical="top"/>
    </xf>
    <xf numFmtId="43" fontId="77" fillId="0" borderId="5" xfId="0" applyNumberFormat="1" applyFont="1" applyFill="1" applyBorder="1" applyAlignment="1">
      <alignment horizontal="center" vertical="top"/>
    </xf>
    <xf numFmtId="43" fontId="77" fillId="0" borderId="5" xfId="0" quotePrefix="1" applyNumberFormat="1" applyFont="1" applyFill="1" applyBorder="1" applyAlignment="1">
      <alignment horizontal="center" vertical="top"/>
    </xf>
    <xf numFmtId="43" fontId="5" fillId="0" borderId="115" xfId="0" applyNumberFormat="1" applyFont="1" applyFill="1" applyBorder="1"/>
    <xf numFmtId="43" fontId="77" fillId="0" borderId="32" xfId="0" applyNumberFormat="1" applyFont="1" applyFill="1" applyBorder="1" applyAlignment="1">
      <alignment horizontal="center" vertical="top"/>
    </xf>
    <xf numFmtId="43" fontId="77" fillId="0" borderId="34" xfId="0" applyNumberFormat="1" applyFont="1" applyFill="1" applyBorder="1" applyAlignment="1">
      <alignment horizontal="center" vertical="top"/>
    </xf>
    <xf numFmtId="43" fontId="77" fillId="0" borderId="5" xfId="1" applyNumberFormat="1" applyFont="1" applyFill="1" applyBorder="1" applyAlignment="1">
      <alignment horizontal="center" vertical="top"/>
    </xf>
    <xf numFmtId="43" fontId="78" fillId="0" borderId="24" xfId="0" applyNumberFormat="1" applyFont="1" applyFill="1" applyBorder="1" applyAlignment="1">
      <alignment vertical="top"/>
    </xf>
    <xf numFmtId="43" fontId="77" fillId="0" borderId="18" xfId="0" applyNumberFormat="1" applyFont="1" applyFill="1" applyBorder="1" applyAlignment="1">
      <alignment vertical="top"/>
    </xf>
    <xf numFmtId="43" fontId="77" fillId="0" borderId="108" xfId="0" applyNumberFormat="1" applyFont="1" applyFill="1" applyBorder="1" applyAlignment="1">
      <alignment horizontal="center" vertical="top"/>
    </xf>
    <xf numFmtId="43" fontId="77" fillId="0" borderId="18" xfId="0" applyNumberFormat="1" applyFont="1" applyFill="1" applyBorder="1" applyAlignment="1">
      <alignment horizontal="center" vertical="top"/>
    </xf>
    <xf numFmtId="43" fontId="78" fillId="0" borderId="95" xfId="0" applyNumberFormat="1" applyFont="1" applyBorder="1" applyAlignment="1">
      <alignment vertical="top"/>
    </xf>
    <xf numFmtId="43" fontId="77" fillId="16" borderId="107" xfId="0" applyNumberFormat="1" applyFont="1" applyFill="1" applyBorder="1" applyAlignment="1">
      <alignment horizontal="center" vertical="top"/>
    </xf>
    <xf numFmtId="43" fontId="82" fillId="16" borderId="160" xfId="0" applyNumberFormat="1" applyFont="1" applyFill="1" applyBorder="1" applyAlignment="1">
      <alignment vertical="top"/>
    </xf>
    <xf numFmtId="43" fontId="78" fillId="16" borderId="107" xfId="0" applyNumberFormat="1" applyFont="1" applyFill="1" applyBorder="1" applyAlignment="1">
      <alignment vertical="top"/>
    </xf>
    <xf numFmtId="43" fontId="77" fillId="0" borderId="161" xfId="0" applyNumberFormat="1" applyFont="1" applyFill="1" applyBorder="1" applyAlignment="1">
      <alignment vertical="top"/>
    </xf>
    <xf numFmtId="43" fontId="77" fillId="0" borderId="156" xfId="0" applyNumberFormat="1" applyFont="1" applyFill="1" applyBorder="1" applyAlignment="1">
      <alignment horizontal="center" vertical="top"/>
    </xf>
    <xf numFmtId="43" fontId="77" fillId="0" borderId="11" xfId="0" applyNumberFormat="1" applyFont="1" applyFill="1" applyBorder="1" applyAlignment="1">
      <alignment horizontal="center" vertical="top"/>
    </xf>
    <xf numFmtId="43" fontId="77" fillId="0" borderId="13" xfId="0" applyNumberFormat="1" applyFont="1" applyFill="1" applyBorder="1" applyAlignment="1">
      <alignment horizontal="center" vertical="top"/>
    </xf>
    <xf numFmtId="43" fontId="77" fillId="0" borderId="21" xfId="0" applyNumberFormat="1" applyFont="1" applyFill="1" applyBorder="1" applyAlignment="1">
      <alignment vertical="top"/>
    </xf>
    <xf numFmtId="43" fontId="77" fillId="0" borderId="118" xfId="1" applyFont="1" applyFill="1" applyBorder="1" applyAlignment="1">
      <alignment vertical="top"/>
    </xf>
    <xf numFmtId="43" fontId="77" fillId="0" borderId="125" xfId="1" applyFont="1" applyFill="1" applyBorder="1" applyAlignment="1">
      <alignment vertical="top"/>
    </xf>
    <xf numFmtId="43" fontId="77" fillId="0" borderId="49" xfId="1" applyFont="1" applyFill="1" applyBorder="1" applyAlignment="1">
      <alignment vertical="top"/>
    </xf>
    <xf numFmtId="43" fontId="77" fillId="0" borderId="50" xfId="1" applyFont="1" applyFill="1" applyBorder="1" applyAlignment="1">
      <alignment vertical="top"/>
    </xf>
    <xf numFmtId="43" fontId="77" fillId="0" borderId="111" xfId="1" applyFont="1" applyFill="1" applyBorder="1" applyAlignment="1">
      <alignment vertical="top"/>
    </xf>
    <xf numFmtId="43" fontId="77" fillId="0" borderId="42" xfId="1" applyFont="1" applyFill="1" applyBorder="1" applyAlignment="1">
      <alignment vertical="top"/>
    </xf>
    <xf numFmtId="43" fontId="77" fillId="0" borderId="8" xfId="1" applyFont="1" applyFill="1" applyBorder="1" applyAlignment="1">
      <alignment vertical="top"/>
    </xf>
    <xf numFmtId="43" fontId="77" fillId="0" borderId="52" xfId="1" applyFont="1" applyFill="1" applyBorder="1" applyAlignment="1">
      <alignment vertical="top"/>
    </xf>
    <xf numFmtId="43" fontId="77" fillId="0" borderId="33" xfId="1" applyFont="1" applyFill="1" applyBorder="1"/>
    <xf numFmtId="43" fontId="78" fillId="0" borderId="37" xfId="1" applyFont="1" applyFill="1" applyBorder="1"/>
    <xf numFmtId="43" fontId="77" fillId="0" borderId="5" xfId="1" applyFont="1" applyFill="1" applyBorder="1" applyAlignment="1">
      <alignment horizontal="center" vertical="top" wrapText="1"/>
    </xf>
    <xf numFmtId="43" fontId="77" fillId="0" borderId="6" xfId="1" applyFont="1" applyFill="1" applyBorder="1" applyAlignment="1">
      <alignment horizontal="center" vertical="top" wrapText="1"/>
    </xf>
    <xf numFmtId="43" fontId="77" fillId="0" borderId="6" xfId="1" applyFont="1" applyFill="1" applyBorder="1" applyAlignment="1">
      <alignment vertical="top"/>
    </xf>
    <xf numFmtId="43" fontId="77" fillId="0" borderId="9" xfId="1" applyFont="1" applyFill="1" applyBorder="1" applyAlignment="1">
      <alignment vertical="top"/>
    </xf>
    <xf numFmtId="43" fontId="77" fillId="0" borderId="23" xfId="1" applyFont="1" applyFill="1" applyBorder="1" applyAlignment="1">
      <alignment vertical="top"/>
    </xf>
    <xf numFmtId="49" fontId="77" fillId="0" borderId="108" xfId="0" applyNumberFormat="1" applyFont="1" applyFill="1" applyBorder="1" applyAlignment="1">
      <alignment vertical="top"/>
    </xf>
    <xf numFmtId="49" fontId="77" fillId="0" borderId="148" xfId="0" applyNumberFormat="1" applyFont="1" applyFill="1" applyBorder="1" applyAlignment="1">
      <alignment horizontal="center" vertical="top"/>
    </xf>
    <xf numFmtId="43" fontId="77" fillId="0" borderId="108" xfId="0" applyNumberFormat="1" applyFont="1" applyFill="1" applyBorder="1"/>
    <xf numFmtId="43" fontId="77" fillId="0" borderId="18" xfId="1" applyFont="1" applyFill="1" applyBorder="1"/>
    <xf numFmtId="43" fontId="78" fillId="0" borderId="18" xfId="0" applyNumberFormat="1" applyFont="1" applyFill="1" applyBorder="1"/>
    <xf numFmtId="43" fontId="78" fillId="0" borderId="163" xfId="0" applyNumberFormat="1" applyFont="1" applyFill="1" applyBorder="1"/>
    <xf numFmtId="43" fontId="82" fillId="16" borderId="165" xfId="0" applyNumberFormat="1" applyFont="1" applyFill="1" applyBorder="1"/>
    <xf numFmtId="43" fontId="77" fillId="16" borderId="165" xfId="0" applyNumberFormat="1" applyFont="1" applyFill="1" applyBorder="1" applyAlignment="1">
      <alignment horizontal="center"/>
    </xf>
    <xf numFmtId="43" fontId="77" fillId="0" borderId="108" xfId="1" applyNumberFormat="1" applyFont="1" applyFill="1" applyBorder="1"/>
    <xf numFmtId="43" fontId="77" fillId="0" borderId="156" xfId="1" applyNumberFormat="1" applyFont="1" applyFill="1" applyBorder="1"/>
    <xf numFmtId="43" fontId="77" fillId="16" borderId="166" xfId="0" applyNumberFormat="1" applyFont="1" applyFill="1" applyBorder="1" applyAlignment="1">
      <alignment horizontal="center"/>
    </xf>
    <xf numFmtId="43" fontId="82" fillId="16" borderId="164" xfId="0" applyNumberFormat="1" applyFont="1" applyFill="1" applyBorder="1"/>
    <xf numFmtId="43" fontId="78" fillId="16" borderId="166" xfId="0" applyNumberFormat="1" applyFont="1" applyFill="1" applyBorder="1"/>
    <xf numFmtId="43" fontId="78" fillId="16" borderId="165" xfId="0" applyNumberFormat="1" applyFont="1" applyFill="1" applyBorder="1"/>
    <xf numFmtId="43" fontId="81" fillId="0" borderId="0" xfId="0" applyNumberFormat="1" applyFont="1" applyBorder="1"/>
    <xf numFmtId="43" fontId="77" fillId="0" borderId="5" xfId="1" applyNumberFormat="1" applyFont="1" applyFill="1" applyBorder="1" applyAlignment="1">
      <alignment horizontal="center"/>
    </xf>
    <xf numFmtId="43" fontId="77" fillId="16" borderId="108" xfId="1" applyNumberFormat="1" applyFont="1" applyFill="1" applyBorder="1" applyAlignment="1">
      <alignment horizontal="center"/>
    </xf>
    <xf numFmtId="43" fontId="78" fillId="0" borderId="120" xfId="0" applyNumberFormat="1" applyFont="1" applyBorder="1"/>
    <xf numFmtId="0" fontId="77" fillId="16" borderId="166" xfId="0" applyFont="1" applyFill="1" applyBorder="1" applyAlignment="1">
      <alignment horizontal="center"/>
    </xf>
    <xf numFmtId="43" fontId="77" fillId="0" borderId="9" xfId="1" applyNumberFormat="1" applyFont="1" applyFill="1" applyBorder="1" applyAlignment="1">
      <alignment horizontal="center"/>
    </xf>
    <xf numFmtId="43" fontId="77" fillId="16" borderId="34" xfId="1" applyNumberFormat="1" applyFont="1" applyFill="1" applyBorder="1" applyAlignment="1">
      <alignment horizontal="center"/>
    </xf>
    <xf numFmtId="164" fontId="82" fillId="16" borderId="164" xfId="0" applyNumberFormat="1" applyFont="1" applyFill="1" applyBorder="1"/>
    <xf numFmtId="164" fontId="78" fillId="16" borderId="166" xfId="0" applyNumberFormat="1" applyFont="1" applyFill="1" applyBorder="1"/>
    <xf numFmtId="43" fontId="77" fillId="0" borderId="49" xfId="1" applyNumberFormat="1" applyFont="1" applyFill="1" applyBorder="1" applyAlignment="1">
      <alignment horizontal="center"/>
    </xf>
    <xf numFmtId="43" fontId="77" fillId="0" borderId="12" xfId="0" applyNumberFormat="1" applyFont="1" applyFill="1" applyBorder="1"/>
    <xf numFmtId="43" fontId="78" fillId="0" borderId="20" xfId="0" applyNumberFormat="1" applyFont="1" applyFill="1" applyBorder="1"/>
    <xf numFmtId="43" fontId="77" fillId="16" borderId="33" xfId="1" applyNumberFormat="1" applyFont="1" applyFill="1" applyBorder="1" applyAlignment="1">
      <alignment horizontal="center"/>
    </xf>
    <xf numFmtId="43" fontId="77" fillId="0" borderId="8" xfId="0" applyNumberFormat="1" applyFont="1" applyFill="1" applyBorder="1"/>
    <xf numFmtId="43" fontId="77" fillId="0" borderId="31" xfId="0" applyNumberFormat="1" applyFont="1" applyFill="1" applyBorder="1"/>
    <xf numFmtId="43" fontId="78" fillId="0" borderId="16" xfId="0" applyNumberFormat="1" applyFont="1" applyFill="1" applyBorder="1"/>
    <xf numFmtId="43" fontId="77" fillId="0" borderId="33" xfId="0" applyNumberFormat="1" applyFont="1" applyFill="1" applyBorder="1"/>
    <xf numFmtId="43" fontId="78" fillId="0" borderId="37" xfId="0" applyNumberFormat="1" applyFont="1" applyBorder="1"/>
    <xf numFmtId="164" fontId="78" fillId="16" borderId="167" xfId="0" applyNumberFormat="1" applyFont="1" applyFill="1" applyBorder="1"/>
    <xf numFmtId="0" fontId="77" fillId="16" borderId="167" xfId="0" applyFont="1" applyFill="1" applyBorder="1" applyAlignment="1">
      <alignment horizontal="center"/>
    </xf>
    <xf numFmtId="0" fontId="77" fillId="0" borderId="8" xfId="0" applyFont="1" applyFill="1" applyBorder="1" applyAlignment="1"/>
    <xf numFmtId="0" fontId="77" fillId="0" borderId="0" xfId="0" applyFont="1" applyFill="1" applyBorder="1" applyAlignment="1"/>
    <xf numFmtId="165" fontId="77" fillId="0" borderId="20" xfId="0" applyNumberFormat="1" applyFont="1" applyFill="1" applyBorder="1" applyAlignment="1">
      <alignment horizontal="center"/>
    </xf>
    <xf numFmtId="165" fontId="77" fillId="0" borderId="0" xfId="0" applyNumberFormat="1" applyFont="1" applyFill="1" applyBorder="1" applyAlignment="1">
      <alignment horizontal="center"/>
    </xf>
    <xf numFmtId="43" fontId="78" fillId="0" borderId="93" xfId="0" applyNumberFormat="1" applyFont="1" applyFill="1" applyBorder="1"/>
    <xf numFmtId="43" fontId="77" fillId="0" borderId="113" xfId="0" applyNumberFormat="1" applyFont="1" applyFill="1" applyBorder="1"/>
    <xf numFmtId="43" fontId="77" fillId="0" borderId="15" xfId="1" applyNumberFormat="1" applyFont="1" applyFill="1" applyBorder="1"/>
    <xf numFmtId="43" fontId="77" fillId="0" borderId="24" xfId="1" applyNumberFormat="1" applyFont="1" applyFill="1" applyBorder="1"/>
    <xf numFmtId="43" fontId="77" fillId="0" borderId="17" xfId="1" applyNumberFormat="1" applyFont="1" applyFill="1" applyBorder="1"/>
    <xf numFmtId="43" fontId="80" fillId="16" borderId="159" xfId="2" applyFont="1" applyFill="1" applyBorder="1" applyAlignment="1" applyProtection="1">
      <alignment horizontal="left"/>
    </xf>
    <xf numFmtId="49" fontId="81" fillId="16" borderId="72" xfId="0" applyNumberFormat="1" applyFont="1" applyFill="1" applyBorder="1" applyAlignment="1">
      <alignment horizontal="left"/>
    </xf>
    <xf numFmtId="39" fontId="82" fillId="16" borderId="63" xfId="3" applyFont="1" applyFill="1" applyBorder="1" applyAlignment="1" applyProtection="1">
      <alignment horizontal="left"/>
    </xf>
    <xf numFmtId="0" fontId="81" fillId="16" borderId="168" xfId="0" applyFont="1" applyFill="1" applyBorder="1" applyAlignment="1">
      <alignment horizontal="center"/>
    </xf>
    <xf numFmtId="165" fontId="81" fillId="16" borderId="169" xfId="0" applyNumberFormat="1" applyFont="1" applyFill="1" applyBorder="1" applyAlignment="1">
      <alignment horizontal="center"/>
    </xf>
    <xf numFmtId="165" fontId="81" fillId="16" borderId="168" xfId="0" applyNumberFormat="1" applyFont="1" applyFill="1" applyBorder="1" applyAlignment="1">
      <alignment horizontal="center"/>
    </xf>
    <xf numFmtId="43" fontId="82" fillId="16" borderId="157" xfId="0" applyNumberFormat="1" applyFont="1" applyFill="1" applyBorder="1"/>
    <xf numFmtId="43" fontId="81" fillId="16" borderId="63" xfId="0" applyNumberFormat="1" applyFont="1" applyFill="1" applyBorder="1" applyAlignment="1">
      <alignment horizontal="center"/>
    </xf>
    <xf numFmtId="43" fontId="82" fillId="16" borderId="63" xfId="0" applyNumberFormat="1" applyFont="1" applyFill="1" applyBorder="1"/>
    <xf numFmtId="43" fontId="82" fillId="16" borderId="159" xfId="0" applyNumberFormat="1" applyFont="1" applyFill="1" applyBorder="1"/>
    <xf numFmtId="43" fontId="82" fillId="16" borderId="158" xfId="0" applyNumberFormat="1" applyFont="1" applyFill="1" applyBorder="1"/>
    <xf numFmtId="43" fontId="77" fillId="0" borderId="15" xfId="0" applyNumberFormat="1" applyFont="1" applyFill="1" applyBorder="1"/>
    <xf numFmtId="43" fontId="77" fillId="0" borderId="24" xfId="0" applyNumberFormat="1" applyFont="1" applyFill="1" applyBorder="1"/>
    <xf numFmtId="43" fontId="77" fillId="0" borderId="17" xfId="0" applyNumberFormat="1" applyFont="1" applyFill="1" applyBorder="1"/>
    <xf numFmtId="43" fontId="78" fillId="0" borderId="157" xfId="0" applyNumberFormat="1" applyFont="1" applyFill="1" applyBorder="1"/>
    <xf numFmtId="43" fontId="78" fillId="0" borderId="159" xfId="0" applyNumberFormat="1" applyFont="1" applyFill="1" applyBorder="1" applyAlignment="1">
      <alignment vertical="top"/>
    </xf>
    <xf numFmtId="43" fontId="78" fillId="0" borderId="63" xfId="0" applyNumberFormat="1" applyFont="1" applyFill="1" applyBorder="1" applyAlignment="1">
      <alignment vertical="top"/>
    </xf>
    <xf numFmtId="43" fontId="78" fillId="0" borderId="158" xfId="0" applyNumberFormat="1" applyFont="1" applyFill="1" applyBorder="1" applyAlignment="1">
      <alignment vertical="top"/>
    </xf>
    <xf numFmtId="43" fontId="78" fillId="0" borderId="62" xfId="0" applyNumberFormat="1" applyFont="1" applyFill="1" applyBorder="1"/>
    <xf numFmtId="43" fontId="78" fillId="0" borderId="95" xfId="0" applyNumberFormat="1" applyFont="1" applyFill="1" applyBorder="1"/>
    <xf numFmtId="43" fontId="78" fillId="0" borderId="94" xfId="0" applyNumberFormat="1" applyFont="1" applyFill="1" applyBorder="1"/>
    <xf numFmtId="0" fontId="81" fillId="16" borderId="159" xfId="0" applyFont="1" applyFill="1" applyBorder="1" applyAlignment="1">
      <alignment horizontal="center"/>
    </xf>
    <xf numFmtId="0" fontId="81" fillId="16" borderId="72" xfId="0" applyFont="1" applyFill="1" applyBorder="1" applyAlignment="1">
      <alignment horizontal="center"/>
    </xf>
    <xf numFmtId="0" fontId="81" fillId="16" borderId="63" xfId="0" applyFont="1" applyFill="1" applyBorder="1" applyAlignment="1">
      <alignment horizontal="center"/>
    </xf>
    <xf numFmtId="43" fontId="77" fillId="0" borderId="0" xfId="0" applyNumberFormat="1" applyFont="1" applyFill="1"/>
    <xf numFmtId="43" fontId="77" fillId="0" borderId="170" xfId="1" applyNumberFormat="1" applyFont="1" applyFill="1" applyBorder="1" applyAlignment="1">
      <alignment horizontal="center"/>
    </xf>
    <xf numFmtId="43" fontId="78" fillId="0" borderId="171" xfId="0" applyNumberFormat="1" applyFont="1" applyFill="1" applyBorder="1"/>
    <xf numFmtId="43" fontId="77" fillId="16" borderId="172" xfId="1" applyNumberFormat="1" applyFont="1" applyFill="1" applyBorder="1" applyAlignment="1">
      <alignment horizontal="center"/>
    </xf>
    <xf numFmtId="43" fontId="77" fillId="0" borderId="170" xfId="0" applyNumberFormat="1" applyFont="1" applyFill="1" applyBorder="1"/>
    <xf numFmtId="43" fontId="78" fillId="0" borderId="173" xfId="0" applyNumberFormat="1" applyFont="1" applyFill="1" applyBorder="1"/>
    <xf numFmtId="43" fontId="77" fillId="0" borderId="174" xfId="0" applyNumberFormat="1" applyFont="1" applyFill="1" applyBorder="1"/>
    <xf numFmtId="43" fontId="78" fillId="0" borderId="175" xfId="0" applyNumberFormat="1" applyFont="1" applyBorder="1"/>
    <xf numFmtId="43" fontId="78" fillId="16" borderId="176" xfId="0" applyNumberFormat="1" applyFont="1" applyFill="1" applyBorder="1"/>
    <xf numFmtId="43" fontId="77" fillId="0" borderId="141" xfId="1" applyNumberFormat="1" applyFont="1" applyFill="1" applyBorder="1" applyAlignment="1">
      <alignment horizontal="center"/>
    </xf>
    <xf numFmtId="43" fontId="77" fillId="0" borderId="156" xfId="1" applyNumberFormat="1" applyFont="1" applyFill="1" applyBorder="1" applyAlignment="1">
      <alignment horizontal="center"/>
    </xf>
    <xf numFmtId="43" fontId="77" fillId="0" borderId="151" xfId="1" applyNumberFormat="1" applyFont="1" applyFill="1" applyBorder="1" applyAlignment="1">
      <alignment horizontal="center"/>
    </xf>
    <xf numFmtId="43" fontId="78" fillId="0" borderId="177" xfId="0" applyNumberFormat="1" applyFont="1" applyFill="1" applyBorder="1"/>
    <xf numFmtId="43" fontId="77" fillId="16" borderId="152" xfId="0" applyNumberFormat="1" applyFont="1" applyFill="1" applyBorder="1"/>
    <xf numFmtId="43" fontId="77" fillId="16" borderId="178" xfId="1" applyNumberFormat="1" applyFont="1" applyFill="1" applyBorder="1" applyAlignment="1">
      <alignment horizontal="center"/>
    </xf>
    <xf numFmtId="43" fontId="77" fillId="0" borderId="141" xfId="0" applyNumberFormat="1" applyFont="1" applyFill="1" applyBorder="1"/>
    <xf numFmtId="43" fontId="77" fillId="0" borderId="179" xfId="0" applyNumberFormat="1" applyFont="1" applyFill="1" applyBorder="1"/>
    <xf numFmtId="43" fontId="78" fillId="0" borderId="140" xfId="0" applyNumberFormat="1" applyFont="1" applyFill="1" applyBorder="1"/>
    <xf numFmtId="43" fontId="77" fillId="0" borderId="142" xfId="0" applyNumberFormat="1" applyFont="1" applyFill="1" applyBorder="1"/>
    <xf numFmtId="43" fontId="78" fillId="0" borderId="180" xfId="0" applyNumberFormat="1" applyFont="1" applyBorder="1"/>
    <xf numFmtId="43" fontId="82" fillId="16" borderId="181" xfId="0" applyNumberFormat="1" applyFont="1" applyFill="1" applyBorder="1"/>
    <xf numFmtId="17" fontId="78" fillId="15" borderId="99" xfId="0" applyNumberFormat="1" applyFont="1" applyFill="1" applyBorder="1" applyAlignment="1">
      <alignment horizontal="center" wrapText="1"/>
    </xf>
    <xf numFmtId="43" fontId="77" fillId="0" borderId="182" xfId="1" applyNumberFormat="1" applyFont="1" applyFill="1" applyBorder="1" applyAlignment="1">
      <alignment horizontal="center"/>
    </xf>
    <xf numFmtId="43" fontId="78" fillId="0" borderId="183" xfId="0" applyNumberFormat="1" applyFont="1" applyFill="1" applyBorder="1"/>
    <xf numFmtId="43" fontId="77" fillId="16" borderId="184" xfId="1" applyNumberFormat="1" applyFont="1" applyFill="1" applyBorder="1" applyAlignment="1">
      <alignment horizontal="center"/>
    </xf>
    <xf numFmtId="43" fontId="77" fillId="0" borderId="182" xfId="0" applyNumberFormat="1" applyFont="1" applyFill="1" applyBorder="1"/>
    <xf numFmtId="43" fontId="78" fillId="0" borderId="185" xfId="0" applyNumberFormat="1" applyFont="1" applyFill="1" applyBorder="1"/>
    <xf numFmtId="43" fontId="77" fillId="0" borderId="186" xfId="0" applyNumberFormat="1" applyFont="1" applyFill="1" applyBorder="1"/>
    <xf numFmtId="43" fontId="78" fillId="0" borderId="187" xfId="0" applyNumberFormat="1" applyFont="1" applyBorder="1"/>
    <xf numFmtId="43" fontId="78" fillId="16" borderId="188" xfId="0" applyNumberFormat="1" applyFont="1" applyFill="1" applyBorder="1"/>
    <xf numFmtId="43" fontId="77" fillId="0" borderId="117" xfId="1" applyFont="1" applyFill="1" applyBorder="1" applyAlignment="1">
      <alignment vertical="top"/>
    </xf>
    <xf numFmtId="43" fontId="77" fillId="0" borderId="113" xfId="1" applyFont="1" applyFill="1" applyBorder="1" applyAlignment="1">
      <alignment vertical="top"/>
    </xf>
    <xf numFmtId="0" fontId="77" fillId="0" borderId="8" xfId="0" applyFont="1" applyFill="1" applyBorder="1" applyAlignment="1">
      <alignment horizontal="center" vertical="top"/>
    </xf>
    <xf numFmtId="0" fontId="77" fillId="0" borderId="30" xfId="0" applyFont="1" applyFill="1" applyBorder="1" applyAlignment="1">
      <alignment horizontal="center"/>
    </xf>
    <xf numFmtId="0" fontId="77" fillId="0" borderId="14" xfId="0" applyFont="1" applyFill="1" applyBorder="1" applyAlignment="1">
      <alignment horizontal="center"/>
    </xf>
    <xf numFmtId="0" fontId="77" fillId="0" borderId="8" xfId="0" applyFont="1" applyFill="1" applyBorder="1" applyAlignment="1">
      <alignment horizontal="center"/>
    </xf>
    <xf numFmtId="0" fontId="77" fillId="0" borderId="25" xfId="0" applyFont="1" applyFill="1" applyBorder="1" applyAlignment="1">
      <alignment horizontal="center"/>
    </xf>
    <xf numFmtId="17" fontId="77" fillId="0" borderId="33" xfId="0" applyNumberFormat="1" applyFont="1" applyFill="1" applyBorder="1" applyAlignment="1">
      <alignment horizontal="center"/>
    </xf>
    <xf numFmtId="17" fontId="77" fillId="0" borderId="8" xfId="0" applyNumberFormat="1" applyFont="1" applyFill="1" applyBorder="1" applyAlignment="1">
      <alignment horizontal="center"/>
    </xf>
    <xf numFmtId="0" fontId="77" fillId="0" borderId="15" xfId="0" applyFont="1" applyFill="1" applyBorder="1" applyAlignment="1">
      <alignment horizontal="center"/>
    </xf>
    <xf numFmtId="17" fontId="77" fillId="0" borderId="20" xfId="0" applyNumberFormat="1" applyFont="1" applyFill="1" applyBorder="1" applyAlignment="1">
      <alignment horizontal="center"/>
    </xf>
    <xf numFmtId="0" fontId="77" fillId="0" borderId="16" xfId="0" applyFont="1" applyFill="1" applyBorder="1" applyAlignment="1">
      <alignment horizontal="center"/>
    </xf>
    <xf numFmtId="0" fontId="77" fillId="0" borderId="30" xfId="0" applyFont="1" applyFill="1" applyBorder="1" applyAlignment="1">
      <alignment vertical="top" wrapText="1"/>
    </xf>
    <xf numFmtId="0" fontId="77" fillId="0" borderId="14" xfId="0" applyFont="1" applyFill="1" applyBorder="1" applyAlignment="1">
      <alignment vertical="top" wrapText="1"/>
    </xf>
    <xf numFmtId="0" fontId="77" fillId="0" borderId="19" xfId="0" applyFont="1" applyFill="1" applyBorder="1" applyAlignment="1">
      <alignment horizontal="center"/>
    </xf>
    <xf numFmtId="43" fontId="78" fillId="0" borderId="163" xfId="0" applyNumberFormat="1" applyFont="1" applyBorder="1" applyAlignment="1">
      <alignment vertical="top"/>
    </xf>
    <xf numFmtId="43" fontId="77" fillId="0" borderId="152" xfId="0" applyNumberFormat="1" applyFont="1" applyFill="1" applyBorder="1" applyAlignment="1">
      <alignment vertical="top"/>
    </xf>
    <xf numFmtId="17" fontId="77" fillId="0" borderId="20" xfId="0" applyNumberFormat="1" applyFont="1" applyFill="1" applyBorder="1" applyAlignment="1"/>
    <xf numFmtId="0" fontId="77" fillId="0" borderId="25" xfId="0" applyFont="1" applyFill="1" applyBorder="1" applyAlignment="1"/>
    <xf numFmtId="17" fontId="77" fillId="0" borderId="16" xfId="0" applyNumberFormat="1" applyFont="1" applyFill="1" applyBorder="1" applyAlignment="1"/>
    <xf numFmtId="49" fontId="77" fillId="0" borderId="72" xfId="0" applyNumberFormat="1" applyFont="1" applyFill="1" applyBorder="1" applyAlignment="1">
      <alignment horizontal="center"/>
    </xf>
    <xf numFmtId="39" fontId="57" fillId="0" borderId="63" xfId="3" applyFont="1" applyFill="1" applyBorder="1" applyAlignment="1" applyProtection="1">
      <alignment horizontal="left"/>
    </xf>
    <xf numFmtId="0" fontId="77" fillId="0" borderId="169" xfId="0" applyFont="1" applyFill="1" applyBorder="1" applyAlignment="1">
      <alignment horizontal="center"/>
    </xf>
    <xf numFmtId="43" fontId="6" fillId="86" borderId="191" xfId="2" applyFont="1" applyFill="1" applyBorder="1" applyAlignment="1" applyProtection="1">
      <alignment horizontal="justify"/>
    </xf>
    <xf numFmtId="49" fontId="77" fillId="0" borderId="108" xfId="0" applyNumberFormat="1" applyFont="1" applyFill="1" applyBorder="1" applyAlignment="1">
      <alignment horizontal="center"/>
    </xf>
    <xf numFmtId="43" fontId="6" fillId="86" borderId="183" xfId="2" applyFont="1" applyFill="1" applyBorder="1" applyAlignment="1" applyProtection="1">
      <alignment horizontal="justify"/>
    </xf>
    <xf numFmtId="49" fontId="77" fillId="86" borderId="24" xfId="0" applyNumberFormat="1" applyFont="1" applyFill="1" applyBorder="1" applyAlignment="1">
      <alignment horizontal="center"/>
    </xf>
    <xf numFmtId="49" fontId="77" fillId="86" borderId="183" xfId="0" applyNumberFormat="1" applyFont="1" applyFill="1" applyBorder="1" applyAlignment="1">
      <alignment horizontal="center"/>
    </xf>
    <xf numFmtId="49" fontId="77" fillId="86" borderId="186" xfId="0" applyNumberFormat="1" applyFont="1" applyFill="1" applyBorder="1" applyAlignment="1">
      <alignment horizontal="center"/>
    </xf>
    <xf numFmtId="0" fontId="5" fillId="0" borderId="148" xfId="0" applyNumberFormat="1" applyFont="1" applyFill="1" applyBorder="1" applyAlignment="1">
      <alignment horizontal="center"/>
    </xf>
    <xf numFmtId="0" fontId="77" fillId="0" borderId="32" xfId="0" applyFont="1" applyFill="1" applyBorder="1" applyAlignment="1">
      <alignment horizontal="left"/>
    </xf>
    <xf numFmtId="49" fontId="77" fillId="0" borderId="72" xfId="0" applyNumberFormat="1" applyFont="1" applyFill="1" applyBorder="1" applyAlignment="1">
      <alignment horizontal="left"/>
    </xf>
    <xf numFmtId="0" fontId="78" fillId="0" borderId="63" xfId="0" applyFont="1" applyFill="1" applyBorder="1" applyAlignment="1">
      <alignment horizontal="left"/>
    </xf>
    <xf numFmtId="0" fontId="77" fillId="0" borderId="168" xfId="0" applyFont="1" applyFill="1" applyBorder="1" applyAlignment="1">
      <alignment horizontal="center"/>
    </xf>
    <xf numFmtId="0" fontId="77" fillId="0" borderId="169" xfId="0" applyFont="1" applyFill="1" applyBorder="1"/>
    <xf numFmtId="49" fontId="77" fillId="86" borderId="191" xfId="0" applyNumberFormat="1" applyFont="1" applyFill="1" applyBorder="1" applyAlignment="1">
      <alignment horizontal="left"/>
    </xf>
    <xf numFmtId="49" fontId="77" fillId="86" borderId="108" xfId="0" applyNumberFormat="1" applyFont="1" applyFill="1" applyBorder="1" applyAlignment="1">
      <alignment horizontal="center"/>
    </xf>
    <xf numFmtId="0" fontId="77" fillId="0" borderId="131" xfId="0" applyFont="1" applyFill="1" applyBorder="1"/>
    <xf numFmtId="0" fontId="77" fillId="0" borderId="24" xfId="0" applyFont="1" applyFill="1" applyBorder="1" applyAlignment="1">
      <alignment horizontal="left"/>
    </xf>
    <xf numFmtId="0" fontId="77" fillId="86" borderId="18" xfId="0" applyFont="1" applyFill="1" applyBorder="1" applyAlignment="1">
      <alignment horizontal="left"/>
    </xf>
    <xf numFmtId="0" fontId="77" fillId="86" borderId="0" xfId="0" applyFont="1" applyFill="1" applyBorder="1" applyAlignment="1">
      <alignment horizontal="left"/>
    </xf>
    <xf numFmtId="0" fontId="77" fillId="86" borderId="0" xfId="0" applyFont="1" applyFill="1" applyBorder="1" applyAlignment="1">
      <alignment horizontal="center"/>
    </xf>
    <xf numFmtId="0" fontId="77" fillId="86" borderId="0" xfId="0" applyFont="1" applyFill="1" applyBorder="1"/>
    <xf numFmtId="0" fontId="77" fillId="86" borderId="21" xfId="0" applyFont="1" applyFill="1" applyBorder="1"/>
    <xf numFmtId="0" fontId="77" fillId="86" borderId="154" xfId="0" applyFont="1" applyFill="1" applyBorder="1" applyAlignment="1">
      <alignment horizontal="left"/>
    </xf>
    <xf numFmtId="0" fontId="77" fillId="86" borderId="88" xfId="0" applyFont="1" applyFill="1" applyBorder="1" applyAlignment="1">
      <alignment horizontal="left"/>
    </xf>
    <xf numFmtId="0" fontId="78" fillId="86" borderId="88" xfId="0" applyFont="1" applyFill="1" applyBorder="1" applyAlignment="1">
      <alignment horizontal="left"/>
    </xf>
    <xf numFmtId="0" fontId="77" fillId="86" borderId="88" xfId="0" applyFont="1" applyFill="1" applyBorder="1" applyAlignment="1">
      <alignment horizontal="center"/>
    </xf>
    <xf numFmtId="0" fontId="77" fillId="86" borderId="88" xfId="0" applyFont="1" applyFill="1" applyBorder="1"/>
    <xf numFmtId="0" fontId="77" fillId="86" borderId="155" xfId="0" applyFont="1" applyFill="1" applyBorder="1"/>
    <xf numFmtId="43" fontId="77" fillId="86" borderId="91" xfId="0" applyNumberFormat="1" applyFont="1" applyFill="1" applyBorder="1"/>
    <xf numFmtId="43" fontId="77" fillId="86" borderId="0" xfId="0" applyNumberFormat="1" applyFont="1" applyFill="1" applyBorder="1"/>
    <xf numFmtId="43" fontId="77" fillId="86" borderId="18" xfId="0" applyNumberFormat="1" applyFont="1" applyFill="1" applyBorder="1"/>
    <xf numFmtId="43" fontId="77" fillId="86" borderId="21" xfId="0" applyNumberFormat="1" applyFont="1" applyFill="1" applyBorder="1"/>
    <xf numFmtId="43" fontId="78" fillId="86" borderId="116" xfId="0" applyNumberFormat="1" applyFont="1" applyFill="1" applyBorder="1"/>
    <xf numFmtId="43" fontId="78" fillId="86" borderId="36" xfId="0" applyNumberFormat="1" applyFont="1" applyFill="1" applyBorder="1"/>
    <xf numFmtId="43" fontId="78" fillId="86" borderId="120" xfId="0" applyNumberFormat="1" applyFont="1" applyFill="1" applyBorder="1"/>
    <xf numFmtId="43" fontId="78" fillId="86" borderId="163" xfId="0" applyNumberFormat="1" applyFont="1" applyFill="1" applyBorder="1"/>
    <xf numFmtId="43" fontId="78" fillId="86" borderId="38" xfId="0" applyNumberFormat="1" applyFont="1" applyFill="1" applyBorder="1"/>
    <xf numFmtId="49" fontId="77" fillId="0" borderId="72" xfId="0" applyNumberFormat="1" applyFont="1" applyFill="1" applyBorder="1" applyAlignment="1">
      <alignment horizontal="center" vertical="top"/>
    </xf>
    <xf numFmtId="39" fontId="57" fillId="0" borderId="193" xfId="3" applyFont="1" applyFill="1" applyBorder="1" applyAlignment="1" applyProtection="1">
      <alignment horizontal="left" vertical="top"/>
    </xf>
    <xf numFmtId="49" fontId="77" fillId="0" borderId="108" xfId="0" applyNumberFormat="1" applyFont="1" applyBorder="1" applyAlignment="1">
      <alignment horizontal="center" vertical="top"/>
    </xf>
    <xf numFmtId="43" fontId="6" fillId="86" borderId="24" xfId="2" applyFont="1" applyFill="1" applyBorder="1" applyAlignment="1" applyProtection="1">
      <alignment horizontal="justify" vertical="top"/>
    </xf>
    <xf numFmtId="43" fontId="6" fillId="86" borderId="183" xfId="2" applyFont="1" applyFill="1" applyBorder="1" applyAlignment="1" applyProtection="1">
      <alignment horizontal="justify" vertical="top"/>
    </xf>
    <xf numFmtId="49" fontId="77" fillId="0" borderId="108" xfId="0" applyNumberFormat="1" applyFont="1" applyFill="1" applyBorder="1" applyAlignment="1">
      <alignment horizontal="center" vertical="top"/>
    </xf>
    <xf numFmtId="49" fontId="77" fillId="86" borderId="183" xfId="0" applyNumberFormat="1" applyFont="1" applyFill="1" applyBorder="1" applyAlignment="1">
      <alignment horizontal="center" vertical="top"/>
    </xf>
    <xf numFmtId="49" fontId="5" fillId="0" borderId="148" xfId="0" applyNumberFormat="1" applyFont="1" applyFill="1" applyBorder="1" applyAlignment="1">
      <alignment horizontal="center"/>
    </xf>
    <xf numFmtId="0" fontId="77" fillId="0" borderId="32" xfId="0" applyFont="1" applyFill="1" applyBorder="1"/>
    <xf numFmtId="0" fontId="81" fillId="0" borderId="25" xfId="0" applyFont="1" applyFill="1" applyBorder="1" applyAlignment="1">
      <alignment horizontal="center"/>
    </xf>
    <xf numFmtId="0" fontId="78" fillId="0" borderId="63" xfId="0" applyFont="1" applyFill="1" applyBorder="1"/>
    <xf numFmtId="0" fontId="77" fillId="0" borderId="168" xfId="0" applyFont="1" applyFill="1" applyBorder="1"/>
    <xf numFmtId="0" fontId="77" fillId="0" borderId="194" xfId="0" applyFont="1" applyFill="1" applyBorder="1"/>
    <xf numFmtId="49" fontId="5" fillId="0" borderId="108" xfId="0" applyNumberFormat="1" applyFont="1" applyFill="1" applyBorder="1" applyAlignment="1">
      <alignment horizontal="center"/>
    </xf>
    <xf numFmtId="49" fontId="77" fillId="86" borderId="191" xfId="0" applyNumberFormat="1" applyFont="1" applyFill="1" applyBorder="1" applyAlignment="1">
      <alignment horizontal="center"/>
    </xf>
    <xf numFmtId="0" fontId="78" fillId="0" borderId="63" xfId="0" applyFont="1" applyFill="1" applyBorder="1" applyAlignment="1">
      <alignment vertical="top"/>
    </xf>
    <xf numFmtId="0" fontId="77" fillId="0" borderId="169" xfId="0" applyFont="1" applyFill="1" applyBorder="1" applyAlignment="1">
      <alignment vertical="top"/>
    </xf>
    <xf numFmtId="0" fontId="78" fillId="0" borderId="193" xfId="0" applyFont="1" applyFill="1" applyBorder="1" applyAlignment="1">
      <alignment vertical="top"/>
    </xf>
    <xf numFmtId="49" fontId="5" fillId="86" borderId="183" xfId="3" applyNumberFormat="1" applyFont="1" applyFill="1" applyBorder="1" applyAlignment="1">
      <alignment horizontal="center"/>
    </xf>
    <xf numFmtId="49" fontId="77" fillId="86" borderId="183" xfId="0" applyNumberFormat="1" applyFont="1" applyFill="1" applyBorder="1" applyAlignment="1">
      <alignment vertical="top"/>
    </xf>
    <xf numFmtId="49" fontId="77" fillId="0" borderId="182" xfId="0" applyNumberFormat="1" applyFont="1" applyFill="1" applyBorder="1" applyAlignment="1">
      <alignment horizontal="center" vertical="top"/>
    </xf>
    <xf numFmtId="0" fontId="77" fillId="86" borderId="25" xfId="0" applyFont="1" applyFill="1" applyBorder="1" applyAlignment="1">
      <alignment horizontal="center" vertical="top" wrapText="1"/>
    </xf>
    <xf numFmtId="0" fontId="77" fillId="86" borderId="14" xfId="0" applyFont="1" applyFill="1" applyBorder="1" applyAlignment="1">
      <alignment horizontal="center" vertical="top" wrapText="1"/>
    </xf>
    <xf numFmtId="0" fontId="77" fillId="0" borderId="72" xfId="0" applyFont="1" applyFill="1" applyBorder="1" applyAlignment="1">
      <alignment vertical="top"/>
    </xf>
    <xf numFmtId="0" fontId="77" fillId="86" borderId="191" xfId="0" applyFont="1" applyFill="1" applyBorder="1" applyAlignment="1">
      <alignment horizontal="left" vertical="top"/>
    </xf>
    <xf numFmtId="0" fontId="77" fillId="0" borderId="169" xfId="0" applyFont="1" applyBorder="1" applyAlignment="1">
      <alignment vertical="top"/>
    </xf>
    <xf numFmtId="17" fontId="77" fillId="0" borderId="30" xfId="0" applyNumberFormat="1" applyFont="1" applyFill="1" applyBorder="1" applyAlignment="1">
      <alignment horizontal="center" vertical="top"/>
    </xf>
    <xf numFmtId="0" fontId="77" fillId="0" borderId="72" xfId="0" applyFont="1" applyFill="1" applyBorder="1" applyAlignment="1">
      <alignment horizontal="center" vertical="top"/>
    </xf>
    <xf numFmtId="0" fontId="77" fillId="0" borderId="168" xfId="0" applyFont="1" applyBorder="1" applyAlignment="1">
      <alignment vertical="top"/>
    </xf>
    <xf numFmtId="0" fontId="77" fillId="0" borderId="194" xfId="0" applyFont="1" applyBorder="1" applyAlignment="1">
      <alignment vertical="top"/>
    </xf>
    <xf numFmtId="0" fontId="77" fillId="86" borderId="191" xfId="0" applyFont="1" applyFill="1" applyBorder="1" applyAlignment="1">
      <alignment vertical="top"/>
    </xf>
    <xf numFmtId="0" fontId="77" fillId="0" borderId="169" xfId="0" applyFont="1" applyFill="1" applyBorder="1" applyAlignment="1">
      <alignment horizontal="center" vertical="top"/>
    </xf>
    <xf numFmtId="0" fontId="77" fillId="0" borderId="169" xfId="0" applyFont="1" applyFill="1" applyBorder="1" applyAlignment="1">
      <alignment vertical="top" wrapText="1"/>
    </xf>
    <xf numFmtId="0" fontId="77" fillId="0" borderId="24" xfId="0" applyFont="1" applyBorder="1" applyAlignment="1">
      <alignment vertical="top"/>
    </xf>
    <xf numFmtId="0" fontId="77" fillId="86" borderId="183" xfId="0" applyFont="1" applyFill="1" applyBorder="1" applyAlignment="1">
      <alignment horizontal="left" vertical="top"/>
    </xf>
    <xf numFmtId="0" fontId="77" fillId="0" borderId="24" xfId="0" applyFont="1" applyBorder="1" applyAlignment="1">
      <alignment horizontal="left" vertical="top"/>
    </xf>
    <xf numFmtId="0" fontId="77" fillId="86" borderId="95" xfId="0" applyFont="1" applyFill="1" applyBorder="1" applyAlignment="1">
      <alignment horizontal="left" vertical="top"/>
    </xf>
    <xf numFmtId="0" fontId="77" fillId="86" borderId="62" xfId="0" applyFont="1" applyFill="1" applyBorder="1" applyAlignment="1">
      <alignment vertical="top"/>
    </xf>
    <xf numFmtId="0" fontId="77" fillId="86" borderId="94" xfId="0" applyFont="1" applyFill="1" applyBorder="1" applyAlignment="1">
      <alignment vertical="top"/>
    </xf>
    <xf numFmtId="0" fontId="77" fillId="86" borderId="154" xfId="0" applyFont="1" applyFill="1" applyBorder="1" applyAlignment="1">
      <alignment horizontal="left" vertical="top"/>
    </xf>
    <xf numFmtId="0" fontId="77" fillId="86" borderId="88" xfId="0" applyFont="1" applyFill="1" applyBorder="1" applyAlignment="1">
      <alignment vertical="top"/>
    </xf>
    <xf numFmtId="0" fontId="78" fillId="86" borderId="88" xfId="0" applyFont="1" applyFill="1" applyBorder="1" applyAlignment="1">
      <alignment vertical="top"/>
    </xf>
    <xf numFmtId="0" fontId="77" fillId="86" borderId="155" xfId="0" applyFont="1" applyFill="1" applyBorder="1" applyAlignment="1">
      <alignment vertical="top"/>
    </xf>
    <xf numFmtId="43" fontId="77" fillId="86" borderId="91" xfId="0" applyNumberFormat="1" applyFont="1" applyFill="1" applyBorder="1" applyAlignment="1">
      <alignment vertical="top"/>
    </xf>
    <xf numFmtId="43" fontId="77" fillId="86" borderId="108" xfId="0" applyNumberFormat="1" applyFont="1" applyFill="1" applyBorder="1" applyAlignment="1">
      <alignment vertical="top"/>
    </xf>
    <xf numFmtId="43" fontId="77" fillId="86" borderId="32" xfId="0" applyNumberFormat="1" applyFont="1" applyFill="1" applyBorder="1" applyAlignment="1">
      <alignment vertical="top"/>
    </xf>
    <xf numFmtId="43" fontId="77" fillId="86" borderId="34" xfId="0" applyNumberFormat="1" applyFont="1" applyFill="1" applyBorder="1" applyAlignment="1">
      <alignment vertical="top"/>
    </xf>
    <xf numFmtId="43" fontId="38" fillId="0" borderId="29" xfId="0" applyNumberFormat="1" applyFont="1" applyFill="1" applyBorder="1" applyAlignment="1">
      <alignment vertical="top"/>
    </xf>
    <xf numFmtId="43" fontId="78" fillId="0" borderId="0" xfId="1" applyFont="1" applyBorder="1"/>
    <xf numFmtId="0" fontId="81" fillId="0" borderId="0" xfId="0" applyFont="1" applyAlignment="1">
      <alignment horizontal="center" vertical="center" wrapText="1"/>
    </xf>
    <xf numFmtId="43" fontId="81" fillId="0" borderId="0" xfId="0" applyNumberFormat="1" applyFont="1" applyFill="1"/>
    <xf numFmtId="0" fontId="81" fillId="0" borderId="0" xfId="0" applyFont="1" applyFill="1"/>
    <xf numFmtId="0" fontId="81" fillId="0" borderId="0" xfId="0" applyFont="1" applyAlignment="1">
      <alignment horizontal="center"/>
    </xf>
    <xf numFmtId="43" fontId="77" fillId="0" borderId="119" xfId="1" applyFont="1" applyFill="1" applyBorder="1"/>
    <xf numFmtId="43" fontId="78" fillId="0" borderId="53" xfId="1" applyFont="1" applyFill="1" applyBorder="1"/>
    <xf numFmtId="41" fontId="81" fillId="0" borderId="57" xfId="0" applyNumberFormat="1" applyFont="1" applyFill="1" applyBorder="1"/>
    <xf numFmtId="0" fontId="2" fillId="0" borderId="0" xfId="0" applyFont="1" applyFill="1"/>
    <xf numFmtId="17" fontId="77" fillId="0" borderId="8" xfId="0" applyNumberFormat="1" applyFont="1" applyFill="1" applyBorder="1" applyAlignment="1"/>
    <xf numFmtId="0" fontId="77" fillId="0" borderId="52" xfId="0" applyFont="1" applyFill="1" applyBorder="1" applyAlignment="1"/>
    <xf numFmtId="164" fontId="77" fillId="0" borderId="34" xfId="0" applyNumberFormat="1" applyFont="1" applyFill="1" applyBorder="1"/>
    <xf numFmtId="164" fontId="77" fillId="0" borderId="112" xfId="0" applyNumberFormat="1" applyFont="1" applyFill="1" applyBorder="1"/>
    <xf numFmtId="43" fontId="77" fillId="0" borderId="118" xfId="1" applyNumberFormat="1" applyFont="1" applyFill="1" applyBorder="1" applyAlignment="1">
      <alignment horizontal="left" vertical="top"/>
    </xf>
    <xf numFmtId="43" fontId="77" fillId="0" borderId="125" xfId="1" applyNumberFormat="1" applyFont="1" applyFill="1" applyBorder="1" applyAlignment="1">
      <alignment horizontal="left" vertical="top"/>
    </xf>
    <xf numFmtId="43" fontId="77" fillId="0" borderId="122" xfId="1" applyNumberFormat="1" applyFont="1" applyFill="1" applyBorder="1" applyAlignment="1">
      <alignment horizontal="left" vertical="top"/>
    </xf>
    <xf numFmtId="164" fontId="81" fillId="0" borderId="0" xfId="0" applyNumberFormat="1" applyFont="1" applyFill="1" applyAlignment="1">
      <alignment horizontal="right"/>
    </xf>
    <xf numFmtId="43" fontId="77" fillId="0" borderId="111" xfId="1" applyNumberFormat="1" applyFont="1" applyFill="1" applyBorder="1" applyAlignment="1">
      <alignment horizontal="left" vertical="top"/>
    </xf>
    <xf numFmtId="43" fontId="77" fillId="0" borderId="42" xfId="1" applyNumberFormat="1" applyFont="1" applyFill="1" applyBorder="1" applyAlignment="1">
      <alignment horizontal="left" vertical="top"/>
    </xf>
    <xf numFmtId="43" fontId="77" fillId="0" borderId="19" xfId="1" applyNumberFormat="1" applyFont="1" applyFill="1" applyBorder="1" applyAlignment="1">
      <alignment horizontal="left" vertical="top"/>
    </xf>
    <xf numFmtId="43" fontId="77" fillId="0" borderId="115" xfId="1" applyNumberFormat="1" applyFont="1" applyFill="1" applyBorder="1"/>
    <xf numFmtId="43" fontId="77" fillId="0" borderId="41" xfId="1" applyNumberFormat="1" applyFont="1" applyFill="1" applyBorder="1"/>
    <xf numFmtId="43" fontId="77" fillId="0" borderId="30" xfId="1" applyNumberFormat="1" applyFont="1" applyFill="1" applyBorder="1"/>
    <xf numFmtId="164" fontId="85" fillId="0" borderId="0" xfId="0" applyNumberFormat="1" applyFont="1" applyFill="1" applyAlignment="1">
      <alignment horizontal="right"/>
    </xf>
    <xf numFmtId="43" fontId="78" fillId="0" borderId="116" xfId="1" applyNumberFormat="1" applyFont="1" applyFill="1" applyBorder="1"/>
    <xf numFmtId="43" fontId="78" fillId="0" borderId="126" xfId="1" applyNumberFormat="1" applyFont="1" applyFill="1" applyBorder="1"/>
    <xf numFmtId="43" fontId="78" fillId="0" borderId="35" xfId="1" applyNumberFormat="1" applyFont="1" applyFill="1" applyBorder="1"/>
    <xf numFmtId="164" fontId="82" fillId="0" borderId="0" xfId="0" applyNumberFormat="1" applyFont="1" applyFill="1"/>
    <xf numFmtId="164" fontId="81" fillId="0" borderId="123" xfId="0" applyNumberFormat="1" applyFont="1" applyFill="1" applyBorder="1" applyAlignment="1">
      <alignment horizontal="right"/>
    </xf>
    <xf numFmtId="43" fontId="81" fillId="0" borderId="127" xfId="0" applyNumberFormat="1" applyFont="1" applyFill="1" applyBorder="1"/>
    <xf numFmtId="0" fontId="77" fillId="0" borderId="25" xfId="0" applyFont="1" applyFill="1" applyBorder="1" applyAlignment="1">
      <alignment horizontal="center"/>
    </xf>
    <xf numFmtId="0" fontId="77" fillId="0" borderId="14" xfId="0" applyFont="1" applyFill="1" applyBorder="1" applyAlignment="1">
      <alignment horizontal="center"/>
    </xf>
    <xf numFmtId="0" fontId="77" fillId="0" borderId="0" xfId="0" applyFont="1" applyFill="1" applyBorder="1" applyAlignment="1">
      <alignment horizontal="center"/>
    </xf>
    <xf numFmtId="0" fontId="77" fillId="0" borderId="30" xfId="0" applyFont="1" applyFill="1" applyBorder="1" applyAlignment="1">
      <alignment horizontal="center"/>
    </xf>
    <xf numFmtId="49" fontId="77" fillId="0" borderId="14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11" xfId="0" applyNumberFormat="1" applyFont="1" applyFill="1" applyBorder="1" applyAlignment="1">
      <alignment horizontal="center"/>
    </xf>
    <xf numFmtId="49" fontId="77" fillId="0" borderId="147" xfId="0" applyNumberFormat="1" applyFont="1" applyFill="1" applyBorder="1" applyAlignment="1">
      <alignment horizontal="center"/>
    </xf>
    <xf numFmtId="0" fontId="77" fillId="0" borderId="11" xfId="0" applyFont="1" applyFill="1" applyBorder="1"/>
    <xf numFmtId="0" fontId="77" fillId="0" borderId="33" xfId="0" applyFont="1" applyFill="1" applyBorder="1" applyAlignment="1">
      <alignment horizontal="center"/>
    </xf>
    <xf numFmtId="0" fontId="77" fillId="0" borderId="12" xfId="0" applyFont="1" applyFill="1" applyBorder="1" applyAlignment="1">
      <alignment horizontal="center"/>
    </xf>
    <xf numFmtId="49" fontId="5" fillId="0" borderId="130" xfId="0" applyNumberFormat="1" applyFont="1" applyFill="1" applyBorder="1" applyAlignment="1">
      <alignment horizontal="center"/>
    </xf>
    <xf numFmtId="49" fontId="77" fillId="0" borderId="96" xfId="0" applyNumberFormat="1" applyFont="1" applyFill="1" applyBorder="1" applyAlignment="1">
      <alignment horizontal="center"/>
    </xf>
    <xf numFmtId="0" fontId="77" fillId="0" borderId="192" xfId="0" applyFont="1" applyFill="1" applyBorder="1"/>
    <xf numFmtId="0" fontId="77" fillId="0" borderId="22" xfId="0" applyFont="1" applyFill="1" applyBorder="1" applyAlignment="1">
      <alignment horizontal="center"/>
    </xf>
    <xf numFmtId="17" fontId="77" fillId="0" borderId="13" xfId="0" applyNumberFormat="1" applyFont="1" applyFill="1" applyBorder="1" applyAlignment="1">
      <alignment horizontal="center"/>
    </xf>
    <xf numFmtId="17" fontId="77" fillId="0" borderId="31"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6" xfId="0" applyFont="1" applyFill="1" applyBorder="1" applyAlignment="1">
      <alignment horizontal="left"/>
    </xf>
    <xf numFmtId="0" fontId="77" fillId="0" borderId="32" xfId="0" quotePrefix="1" applyFont="1" applyFill="1" applyBorder="1" applyAlignment="1">
      <alignment horizontal="center"/>
    </xf>
    <xf numFmtId="0" fontId="77" fillId="0" borderId="10" xfId="0" applyFont="1" applyFill="1" applyBorder="1" applyAlignment="1">
      <alignment horizontal="center"/>
    </xf>
    <xf numFmtId="0" fontId="77" fillId="0" borderId="10" xfId="0" applyFont="1" applyFill="1" applyBorder="1" applyAlignment="1">
      <alignment horizontal="center" vertical="top"/>
    </xf>
    <xf numFmtId="17" fontId="77" fillId="0" borderId="12" xfId="0" applyNumberFormat="1" applyFont="1" applyFill="1" applyBorder="1" applyAlignment="1">
      <alignment horizontal="center" vertical="top"/>
    </xf>
    <xf numFmtId="0" fontId="77" fillId="0" borderId="22" xfId="0" applyFont="1" applyFill="1" applyBorder="1" applyAlignment="1">
      <alignment horizontal="center" vertical="top"/>
    </xf>
    <xf numFmtId="0" fontId="77" fillId="0" borderId="33" xfId="0" applyFont="1" applyFill="1" applyBorder="1" applyAlignment="1">
      <alignment horizontal="center" vertical="top"/>
    </xf>
    <xf numFmtId="0" fontId="77" fillId="0" borderId="153" xfId="0" applyFont="1" applyFill="1" applyBorder="1" applyAlignment="1">
      <alignment horizontal="center" vertical="top"/>
    </xf>
    <xf numFmtId="17" fontId="77" fillId="0" borderId="119" xfId="0" applyNumberFormat="1" applyFont="1" applyFill="1" applyBorder="1" applyAlignment="1">
      <alignment horizontal="center" vertical="top"/>
    </xf>
    <xf numFmtId="49" fontId="10" fillId="0" borderId="130" xfId="3" applyNumberFormat="1" applyFont="1" applyFill="1" applyBorder="1" applyAlignment="1">
      <alignment horizontal="center"/>
    </xf>
    <xf numFmtId="0" fontId="77" fillId="0" borderId="19" xfId="0" applyFont="1" applyFill="1" applyBorder="1" applyAlignment="1">
      <alignment horizontal="center" vertical="top" wrapText="1"/>
    </xf>
    <xf numFmtId="0" fontId="77" fillId="0" borderId="8" xfId="0" applyFont="1" applyFill="1" applyBorder="1" applyAlignment="1">
      <alignment horizontal="center" vertical="top" wrapText="1"/>
    </xf>
    <xf numFmtId="0" fontId="77" fillId="0" borderId="52" xfId="0" applyFont="1" applyFill="1" applyBorder="1" applyAlignment="1">
      <alignment horizontal="center" vertical="top" wrapText="1"/>
    </xf>
    <xf numFmtId="49" fontId="77" fillId="0" borderId="147" xfId="0" applyNumberFormat="1" applyFont="1" applyFill="1" applyBorder="1" applyAlignment="1">
      <alignment horizontal="center" vertical="top"/>
    </xf>
    <xf numFmtId="0" fontId="77" fillId="0" borderId="11" xfId="0" applyFont="1" applyFill="1" applyBorder="1" applyAlignment="1">
      <alignment vertical="top"/>
    </xf>
    <xf numFmtId="0" fontId="77" fillId="0" borderId="192" xfId="0" applyFont="1" applyFill="1" applyBorder="1" applyAlignment="1">
      <alignment vertical="top"/>
    </xf>
    <xf numFmtId="0" fontId="77" fillId="0" borderId="30" xfId="0" applyFont="1" applyFill="1" applyBorder="1" applyAlignment="1">
      <alignment vertical="top"/>
    </xf>
    <xf numFmtId="0" fontId="77" fillId="0" borderId="33" xfId="0" quotePrefix="1" applyFont="1" applyFill="1" applyBorder="1" applyAlignment="1">
      <alignment horizontal="center" vertical="top"/>
    </xf>
    <xf numFmtId="0" fontId="77" fillId="0" borderId="30" xfId="0" quotePrefix="1" applyFont="1" applyFill="1" applyBorder="1" applyAlignment="1">
      <alignment horizontal="center" vertical="top"/>
    </xf>
    <xf numFmtId="43" fontId="6" fillId="0" borderId="183" xfId="2" applyFont="1" applyFill="1" applyBorder="1" applyAlignment="1" applyProtection="1">
      <alignment horizontal="justify" vertical="top"/>
    </xf>
    <xf numFmtId="43" fontId="77" fillId="0" borderId="11" xfId="0" applyNumberFormat="1" applyFont="1" applyFill="1" applyBorder="1"/>
    <xf numFmtId="49" fontId="77" fillId="0" borderId="183" xfId="0" applyNumberFormat="1" applyFont="1" applyFill="1" applyBorder="1" applyAlignment="1">
      <alignment horizontal="center" vertical="top"/>
    </xf>
    <xf numFmtId="43" fontId="77" fillId="0" borderId="0" xfId="0" applyNumberFormat="1" applyFont="1" applyFill="1" applyBorder="1"/>
    <xf numFmtId="43" fontId="77" fillId="0" borderId="0" xfId="0" applyNumberFormat="1" applyFont="1" applyFill="1" applyBorder="1" applyAlignment="1">
      <alignment horizontal="center"/>
    </xf>
    <xf numFmtId="43" fontId="77" fillId="0" borderId="18" xfId="0" applyNumberFormat="1" applyFont="1" applyFill="1" applyBorder="1"/>
    <xf numFmtId="43" fontId="77" fillId="0" borderId="21" xfId="0" applyNumberFormat="1" applyFont="1" applyFill="1" applyBorder="1"/>
    <xf numFmtId="43" fontId="77" fillId="0" borderId="89" xfId="1" applyNumberFormat="1" applyFont="1" applyFill="1" applyBorder="1"/>
    <xf numFmtId="49" fontId="5" fillId="0" borderId="183" xfId="3" applyNumberFormat="1" applyFont="1" applyFill="1" applyBorder="1" applyAlignment="1">
      <alignment horizontal="center"/>
    </xf>
    <xf numFmtId="43" fontId="5" fillId="0" borderId="6" xfId="3" applyNumberFormat="1" applyFont="1" applyFill="1" applyBorder="1" applyAlignment="1"/>
    <xf numFmtId="43" fontId="77" fillId="0" borderId="89" xfId="0" applyNumberFormat="1" applyFont="1" applyFill="1" applyBorder="1" applyAlignment="1">
      <alignment vertical="top"/>
    </xf>
    <xf numFmtId="0" fontId="77" fillId="0" borderId="183" xfId="0" applyFont="1" applyFill="1" applyBorder="1" applyAlignment="1">
      <alignment horizontal="left" vertical="top"/>
    </xf>
    <xf numFmtId="43" fontId="77" fillId="0" borderId="23" xfId="0" applyNumberFormat="1" applyFont="1" applyFill="1" applyBorder="1" applyAlignment="1">
      <alignment horizontal="center" vertical="top"/>
    </xf>
    <xf numFmtId="43" fontId="77" fillId="0" borderId="115" xfId="0" applyNumberFormat="1" applyFont="1" applyFill="1" applyBorder="1" applyAlignment="1">
      <alignment vertical="top"/>
    </xf>
    <xf numFmtId="43" fontId="77" fillId="0" borderId="32" xfId="0" quotePrefix="1" applyNumberFormat="1" applyFont="1" applyFill="1" applyBorder="1" applyAlignment="1">
      <alignment horizontal="center" vertical="top"/>
    </xf>
    <xf numFmtId="43" fontId="10" fillId="0" borderId="0" xfId="2275" applyNumberFormat="1" applyFont="1" applyFill="1" applyBorder="1" applyAlignment="1"/>
    <xf numFmtId="43" fontId="77" fillId="0" borderId="108" xfId="0" quotePrefix="1" applyNumberFormat="1" applyFont="1" applyFill="1" applyBorder="1" applyAlignment="1">
      <alignment horizontal="center" vertical="top"/>
    </xf>
    <xf numFmtId="43" fontId="10" fillId="0" borderId="21" xfId="2275" applyNumberFormat="1" applyFont="1" applyFill="1" applyBorder="1" applyAlignment="1"/>
    <xf numFmtId="43" fontId="6" fillId="0" borderId="183" xfId="2" applyFont="1" applyFill="1" applyBorder="1" applyAlignment="1" applyProtection="1">
      <alignment horizontal="justify"/>
    </xf>
    <xf numFmtId="49" fontId="77" fillId="0" borderId="183" xfId="0" applyNumberFormat="1" applyFont="1" applyFill="1" applyBorder="1" applyAlignment="1">
      <alignment horizontal="center"/>
    </xf>
    <xf numFmtId="49" fontId="77" fillId="0" borderId="186" xfId="0" applyNumberFormat="1" applyFont="1" applyFill="1" applyBorder="1" applyAlignment="1">
      <alignment horizontal="center"/>
    </xf>
    <xf numFmtId="43" fontId="77" fillId="0" borderId="32" xfId="0" quotePrefix="1" applyNumberFormat="1" applyFont="1" applyFill="1" applyBorder="1" applyAlignment="1">
      <alignment horizontal="center"/>
    </xf>
    <xf numFmtId="43" fontId="77" fillId="0" borderId="108" xfId="0" quotePrefix="1" applyNumberFormat="1" applyFont="1" applyFill="1" applyBorder="1" applyAlignment="1">
      <alignment horizontal="center"/>
    </xf>
    <xf numFmtId="43" fontId="77" fillId="0" borderId="34" xfId="0" quotePrefix="1" applyNumberFormat="1" applyFont="1" applyFill="1" applyBorder="1" applyAlignment="1">
      <alignment horizontal="center"/>
    </xf>
    <xf numFmtId="0" fontId="4" fillId="0" borderId="0" xfId="0" applyFont="1" applyAlignment="1">
      <alignment horizontal="center"/>
    </xf>
    <xf numFmtId="0" fontId="78" fillId="0" borderId="165" xfId="0" applyFont="1" applyFill="1" applyBorder="1" applyAlignment="1">
      <alignment horizontal="center"/>
    </xf>
    <xf numFmtId="0" fontId="78" fillId="0" borderId="0" xfId="0" applyFont="1" applyFill="1" applyBorder="1" applyAlignment="1">
      <alignment horizontal="center"/>
    </xf>
    <xf numFmtId="0" fontId="77" fillId="0" borderId="189" xfId="0" applyFont="1" applyFill="1" applyBorder="1" applyAlignment="1">
      <alignment horizontal="center" vertical="top"/>
    </xf>
    <xf numFmtId="0" fontId="77" fillId="0" borderId="190" xfId="0" applyFont="1" applyFill="1" applyBorder="1" applyAlignment="1">
      <alignment horizontal="center" vertical="top"/>
    </xf>
    <xf numFmtId="0" fontId="77" fillId="0" borderId="30" xfId="0" applyFont="1" applyFill="1" applyBorder="1" applyAlignment="1">
      <alignment horizontal="center" vertical="top" wrapText="1"/>
    </xf>
    <xf numFmtId="0" fontId="77" fillId="0" borderId="14" xfId="0" applyFont="1" applyFill="1" applyBorder="1" applyAlignment="1">
      <alignment horizontal="center" vertical="top" wrapText="1"/>
    </xf>
    <xf numFmtId="0" fontId="77" fillId="0" borderId="20" xfId="0" applyFont="1" applyFill="1" applyBorder="1" applyAlignment="1">
      <alignment horizontal="center" vertical="top" wrapText="1"/>
    </xf>
    <xf numFmtId="0" fontId="77" fillId="0" borderId="16" xfId="0" applyFont="1" applyFill="1" applyBorder="1" applyAlignment="1">
      <alignment horizontal="center" vertical="top" wrapText="1"/>
    </xf>
    <xf numFmtId="0" fontId="77" fillId="0" borderId="19" xfId="0" applyFont="1" applyBorder="1" applyAlignment="1">
      <alignment horizontal="center" vertical="top"/>
    </xf>
    <xf numFmtId="0" fontId="77" fillId="0" borderId="8" xfId="0" applyFont="1" applyFill="1" applyBorder="1" applyAlignment="1">
      <alignment horizontal="center" vertical="top"/>
    </xf>
    <xf numFmtId="0" fontId="3" fillId="0" borderId="0" xfId="0" applyFont="1" applyAlignment="1">
      <alignment horizontal="center"/>
    </xf>
    <xf numFmtId="0" fontId="77" fillId="0" borderId="30" xfId="0" applyFont="1" applyFill="1" applyBorder="1" applyAlignment="1">
      <alignment horizontal="center"/>
    </xf>
    <xf numFmtId="0" fontId="77" fillId="0" borderId="25" xfId="0" applyFont="1" applyFill="1" applyBorder="1" applyAlignment="1">
      <alignment horizontal="center"/>
    </xf>
    <xf numFmtId="0" fontId="77" fillId="0" borderId="22" xfId="0" applyFont="1" applyFill="1" applyBorder="1" applyAlignment="1">
      <alignment horizontal="center"/>
    </xf>
    <xf numFmtId="17" fontId="77" fillId="0" borderId="8" xfId="0" applyNumberFormat="1" applyFont="1" applyFill="1" applyBorder="1" applyAlignment="1">
      <alignment horizontal="center"/>
    </xf>
    <xf numFmtId="17" fontId="77" fillId="0" borderId="12" xfId="0" applyNumberFormat="1" applyFont="1" applyFill="1" applyBorder="1" applyAlignment="1">
      <alignment horizontal="center"/>
    </xf>
    <xf numFmtId="17" fontId="77" fillId="0" borderId="32" xfId="0" applyNumberFormat="1" applyFont="1" applyFill="1" applyBorder="1" applyAlignment="1">
      <alignment horizontal="center"/>
    </xf>
    <xf numFmtId="17" fontId="77" fillId="0" borderId="0" xfId="0" applyNumberFormat="1" applyFont="1" applyFill="1" applyBorder="1" applyAlignment="1">
      <alignment horizontal="center"/>
    </xf>
    <xf numFmtId="17" fontId="77" fillId="0" borderId="23" xfId="0" applyNumberFormat="1" applyFont="1" applyFill="1" applyBorder="1" applyAlignment="1">
      <alignment horizontal="center"/>
    </xf>
    <xf numFmtId="0" fontId="77" fillId="0" borderId="14" xfId="0" applyFont="1" applyFill="1" applyBorder="1" applyAlignment="1">
      <alignment horizontal="center"/>
    </xf>
    <xf numFmtId="0" fontId="77" fillId="0" borderId="16" xfId="0" applyFont="1" applyFill="1" applyBorder="1" applyAlignment="1">
      <alignment horizontal="center"/>
    </xf>
    <xf numFmtId="0" fontId="77" fillId="0" borderId="8" xfId="0" applyFont="1" applyFill="1" applyBorder="1" applyAlignment="1">
      <alignment horizontal="center"/>
    </xf>
    <xf numFmtId="0" fontId="77" fillId="0" borderId="0" xfId="0" applyFont="1" applyFill="1" applyBorder="1" applyAlignment="1">
      <alignment horizontal="center"/>
    </xf>
    <xf numFmtId="0" fontId="77" fillId="0" borderId="15" xfId="0" applyFont="1" applyFill="1" applyBorder="1" applyAlignment="1">
      <alignment horizontal="center"/>
    </xf>
    <xf numFmtId="17" fontId="77" fillId="0" borderId="34" xfId="0" applyNumberFormat="1" applyFont="1" applyFill="1" applyBorder="1" applyAlignment="1">
      <alignment horizontal="center"/>
    </xf>
    <xf numFmtId="17" fontId="77" fillId="0" borderId="21" xfId="0" applyNumberFormat="1" applyFont="1" applyFill="1" applyBorder="1" applyAlignment="1">
      <alignment horizontal="center"/>
    </xf>
    <xf numFmtId="17" fontId="77" fillId="0" borderId="132" xfId="0" applyNumberFormat="1" applyFont="1" applyFill="1" applyBorder="1" applyAlignment="1">
      <alignment horizontal="center"/>
    </xf>
    <xf numFmtId="0" fontId="77" fillId="0" borderId="162" xfId="0" applyFont="1" applyFill="1" applyBorder="1" applyAlignment="1">
      <alignment horizontal="center"/>
    </xf>
    <xf numFmtId="0" fontId="77" fillId="0" borderId="189" xfId="0" applyFont="1" applyFill="1" applyBorder="1" applyAlignment="1">
      <alignment horizontal="center"/>
    </xf>
    <xf numFmtId="0" fontId="77" fillId="0" borderId="190" xfId="0" applyFont="1" applyFill="1" applyBorder="1" applyAlignment="1">
      <alignment horizontal="center"/>
    </xf>
    <xf numFmtId="0" fontId="77" fillId="0" borderId="33" xfId="0" applyFont="1" applyFill="1" applyBorder="1" applyAlignment="1">
      <alignment horizontal="center"/>
    </xf>
    <xf numFmtId="0" fontId="77" fillId="0" borderId="31" xfId="0" applyFont="1" applyFill="1" applyBorder="1" applyAlignment="1">
      <alignment horizontal="center"/>
    </xf>
    <xf numFmtId="17" fontId="77" fillId="0" borderId="33" xfId="0" applyNumberFormat="1" applyFont="1" applyFill="1" applyBorder="1" applyAlignment="1">
      <alignment horizontal="center"/>
    </xf>
    <xf numFmtId="17" fontId="77" fillId="0" borderId="31" xfId="0" applyNumberFormat="1" applyFont="1" applyFill="1" applyBorder="1" applyAlignment="1">
      <alignment horizontal="center"/>
    </xf>
    <xf numFmtId="17" fontId="77" fillId="0" borderId="30" xfId="0" applyNumberFormat="1" applyFont="1" applyFill="1" applyBorder="1" applyAlignment="1">
      <alignment horizontal="center"/>
    </xf>
    <xf numFmtId="17" fontId="77" fillId="0" borderId="22" xfId="0" applyNumberFormat="1" applyFont="1" applyFill="1" applyBorder="1" applyAlignment="1">
      <alignment horizontal="center"/>
    </xf>
    <xf numFmtId="0" fontId="11" fillId="0" borderId="0" xfId="0" applyFont="1" applyAlignment="1">
      <alignment horizontal="center"/>
    </xf>
    <xf numFmtId="0" fontId="78" fillId="15" borderId="18" xfId="0" applyFont="1" applyFill="1" applyBorder="1" applyAlignment="1">
      <alignment horizontal="center"/>
    </xf>
    <xf numFmtId="0" fontId="78" fillId="15" borderId="0" xfId="0" applyFont="1" applyFill="1" applyBorder="1" applyAlignment="1">
      <alignment horizontal="center"/>
    </xf>
    <xf numFmtId="0" fontId="78" fillId="15" borderId="21" xfId="0" applyFont="1" applyFill="1" applyBorder="1" applyAlignment="1">
      <alignment horizontal="center"/>
    </xf>
    <xf numFmtId="0" fontId="78" fillId="15" borderId="44" xfId="0" applyFont="1" applyFill="1" applyBorder="1" applyAlignment="1">
      <alignment horizontal="center"/>
    </xf>
    <xf numFmtId="0" fontId="78" fillId="15" borderId="59" xfId="0" applyFont="1" applyFill="1" applyBorder="1" applyAlignment="1">
      <alignment horizontal="center"/>
    </xf>
    <xf numFmtId="0" fontId="78" fillId="15" borderId="58" xfId="0" applyFont="1" applyFill="1" applyBorder="1" applyAlignment="1">
      <alignment horizontal="center"/>
    </xf>
    <xf numFmtId="0" fontId="78" fillId="0" borderId="164" xfId="0" applyFont="1" applyFill="1" applyBorder="1" applyAlignment="1">
      <alignment horizontal="center"/>
    </xf>
    <xf numFmtId="0" fontId="3" fillId="0" borderId="165" xfId="0" applyFont="1" applyFill="1" applyBorder="1" applyAlignment="1">
      <alignment horizontal="center"/>
    </xf>
  </cellXfs>
  <cellStyles count="2276">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_Q2 - Elec Env worksheet" xfId="2275"/>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FFFF66"/>
      <color rgb="FFFFFF99"/>
      <color rgb="FFCCFFCC"/>
      <color rgb="FF0000FF"/>
      <color rgb="FFCCFF99"/>
      <color rgb="FF00FFCC"/>
      <color rgb="FF00FF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8"/>
  <sheetViews>
    <sheetView workbookViewId="0">
      <selection activeCell="A3" sqref="A3"/>
    </sheetView>
  </sheetViews>
  <sheetFormatPr defaultRowHeight="15"/>
  <sheetData>
    <row r="2" spans="1:1">
      <c r="A2" t="s">
        <v>150</v>
      </c>
    </row>
    <row r="3" spans="1:1">
      <c r="A3" t="s">
        <v>276</v>
      </c>
    </row>
    <row r="4" spans="1:1">
      <c r="A4" t="s">
        <v>151</v>
      </c>
    </row>
    <row r="5" spans="1:1">
      <c r="A5" t="s">
        <v>152</v>
      </c>
    </row>
    <row r="8" spans="1:1">
      <c r="A8" s="11"/>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9"/>
  <sheetViews>
    <sheetView zoomScale="80" zoomScaleNormal="80" workbookViewId="0">
      <pane xSplit="2" ySplit="5" topLeftCell="C6" activePane="bottomRight" state="frozen"/>
      <selection activeCell="D12" sqref="D12"/>
      <selection pane="topRight" activeCell="D12" sqref="D12"/>
      <selection pane="bottomLeft" activeCell="D12" sqref="D12"/>
      <selection pane="bottomRight" activeCell="P38" sqref="P38"/>
    </sheetView>
  </sheetViews>
  <sheetFormatPr defaultRowHeight="15"/>
  <cols>
    <col min="1" max="1" width="12" customWidth="1"/>
    <col min="2" max="2" width="61.5703125" bestFit="1" customWidth="1"/>
    <col min="3" max="3" width="13.85546875" bestFit="1" customWidth="1"/>
    <col min="4" max="4" width="14.85546875" bestFit="1" customWidth="1"/>
    <col min="5" max="15" width="13" style="2" bestFit="1" customWidth="1"/>
    <col min="16" max="16" width="13" style="2" customWidth="1"/>
    <col min="17" max="17" width="14.85546875" style="2" bestFit="1" customWidth="1"/>
    <col min="18" max="18" width="19.28515625" customWidth="1"/>
  </cols>
  <sheetData>
    <row r="1" spans="1:22">
      <c r="A1" s="18" t="s">
        <v>0</v>
      </c>
      <c r="B1" s="18"/>
      <c r="C1" s="18"/>
      <c r="D1" s="18"/>
      <c r="E1" s="18"/>
      <c r="F1" s="18"/>
      <c r="G1" s="18"/>
      <c r="H1" s="18"/>
      <c r="I1" s="18"/>
      <c r="J1" s="18"/>
      <c r="K1" s="18"/>
      <c r="L1" s="18"/>
      <c r="M1" s="18"/>
      <c r="N1" s="18"/>
      <c r="O1" s="18"/>
      <c r="P1" s="18"/>
      <c r="Q1" s="18"/>
      <c r="R1" s="16"/>
      <c r="S1" s="16"/>
      <c r="T1" s="16"/>
      <c r="U1" s="16"/>
      <c r="V1" s="16"/>
    </row>
    <row r="2" spans="1:22">
      <c r="A2" s="18" t="s">
        <v>138</v>
      </c>
      <c r="B2" s="18"/>
      <c r="C2" s="18"/>
      <c r="D2" s="18"/>
      <c r="E2" s="18"/>
      <c r="F2" s="18"/>
      <c r="G2" s="18"/>
      <c r="H2" s="18"/>
      <c r="I2" s="18"/>
      <c r="J2" s="18"/>
      <c r="K2" s="18"/>
      <c r="L2" s="18"/>
      <c r="M2" s="18"/>
      <c r="N2" s="18"/>
      <c r="O2" s="18"/>
      <c r="P2" s="18"/>
      <c r="Q2" s="18"/>
      <c r="R2" s="16"/>
      <c r="S2" s="16"/>
      <c r="T2" s="16"/>
      <c r="U2" s="16"/>
      <c r="V2" s="16"/>
    </row>
    <row r="3" spans="1:22" ht="21">
      <c r="A3" s="19" t="s">
        <v>286</v>
      </c>
      <c r="B3" s="19"/>
      <c r="C3" s="19"/>
      <c r="D3" s="19"/>
      <c r="E3" s="19"/>
      <c r="F3" s="19"/>
      <c r="G3" s="19"/>
      <c r="H3" s="19"/>
      <c r="I3" s="19"/>
      <c r="J3" s="19"/>
      <c r="K3" s="19"/>
      <c r="L3" s="19"/>
      <c r="M3" s="19"/>
      <c r="N3" s="19"/>
      <c r="O3" s="19"/>
      <c r="P3" s="19"/>
      <c r="Q3" s="19"/>
      <c r="R3" s="17"/>
      <c r="S3" s="17"/>
      <c r="T3" s="17"/>
      <c r="U3" s="17"/>
      <c r="V3" s="17"/>
    </row>
    <row r="4" spans="1:22" s="27" customFormat="1" ht="13.5" thickBot="1">
      <c r="E4" s="34"/>
      <c r="F4" s="34"/>
      <c r="G4" s="34"/>
      <c r="H4" s="34"/>
      <c r="I4" s="34"/>
      <c r="J4" s="34"/>
      <c r="K4" s="34"/>
      <c r="L4" s="34"/>
      <c r="M4" s="34"/>
      <c r="N4" s="34"/>
      <c r="O4" s="34"/>
      <c r="P4" s="34"/>
      <c r="Q4" s="34"/>
    </row>
    <row r="5" spans="1:22" s="28" customFormat="1" ht="43.9" customHeight="1" thickBot="1">
      <c r="A5" s="25" t="s">
        <v>3</v>
      </c>
      <c r="B5" s="295" t="s">
        <v>4</v>
      </c>
      <c r="C5" s="121" t="s">
        <v>192</v>
      </c>
      <c r="D5" s="147" t="s">
        <v>249</v>
      </c>
      <c r="E5" s="120">
        <v>43466</v>
      </c>
      <c r="F5" s="94">
        <v>43497</v>
      </c>
      <c r="G5" s="303">
        <v>43525</v>
      </c>
      <c r="H5" s="257">
        <v>43556</v>
      </c>
      <c r="I5" s="120">
        <v>43586</v>
      </c>
      <c r="J5" s="256">
        <v>43617</v>
      </c>
      <c r="K5" s="120">
        <v>43647</v>
      </c>
      <c r="L5" s="94">
        <v>43678</v>
      </c>
      <c r="M5" s="303">
        <v>43709</v>
      </c>
      <c r="N5" s="257">
        <v>43739</v>
      </c>
      <c r="O5" s="120">
        <v>43770</v>
      </c>
      <c r="P5" s="256">
        <v>43800</v>
      </c>
      <c r="Q5" s="255" t="s">
        <v>264</v>
      </c>
    </row>
    <row r="6" spans="1:22" s="34" customFormat="1" ht="15.95" customHeight="1">
      <c r="A6" s="98" t="s">
        <v>139</v>
      </c>
      <c r="B6" s="296" t="s">
        <v>291</v>
      </c>
      <c r="C6" s="289" t="s">
        <v>193</v>
      </c>
      <c r="D6" s="122">
        <v>9689352</v>
      </c>
      <c r="E6" s="430">
        <v>0</v>
      </c>
      <c r="F6" s="438">
        <v>0</v>
      </c>
      <c r="G6" s="434">
        <v>0</v>
      </c>
      <c r="H6" s="430">
        <v>0</v>
      </c>
      <c r="I6" s="438">
        <v>0</v>
      </c>
      <c r="J6" s="434">
        <v>0</v>
      </c>
      <c r="K6" s="430">
        <v>0</v>
      </c>
      <c r="L6" s="438">
        <v>0</v>
      </c>
      <c r="M6" s="434">
        <v>0</v>
      </c>
      <c r="N6" s="430">
        <v>0</v>
      </c>
      <c r="O6" s="438">
        <v>0</v>
      </c>
      <c r="P6" s="434">
        <v>0</v>
      </c>
      <c r="Q6" s="630">
        <f>SUM(D6:P6)</f>
        <v>9689352</v>
      </c>
    </row>
    <row r="7" spans="1:22" s="34" customFormat="1" ht="15.95" customHeight="1">
      <c r="A7" s="98" t="s">
        <v>287</v>
      </c>
      <c r="B7" s="297" t="s">
        <v>288</v>
      </c>
      <c r="C7" s="290">
        <v>44913</v>
      </c>
      <c r="D7" s="123">
        <v>-2005591</v>
      </c>
      <c r="E7" s="361">
        <v>-161489.20000000001</v>
      </c>
      <c r="F7" s="439">
        <v>-161489.20000000001</v>
      </c>
      <c r="G7" s="362">
        <v>-161489.20000000001</v>
      </c>
      <c r="H7" s="361">
        <v>-161489.20000000001</v>
      </c>
      <c r="I7" s="439">
        <v>-161489.20000000001</v>
      </c>
      <c r="J7" s="362">
        <v>-161489.20000000001</v>
      </c>
      <c r="K7" s="361">
        <v>-161489.20000000001</v>
      </c>
      <c r="L7" s="439">
        <v>-161489.20000000001</v>
      </c>
      <c r="M7" s="362">
        <v>-161489.20000000001</v>
      </c>
      <c r="N7" s="361">
        <v>-161489.20000000001</v>
      </c>
      <c r="O7" s="439">
        <v>-161489.20000000001</v>
      </c>
      <c r="P7" s="362">
        <v>-161489.20000000001</v>
      </c>
      <c r="Q7" s="631">
        <f>SUM(D7:P7)</f>
        <v>-3943461</v>
      </c>
    </row>
    <row r="8" spans="1:22" s="34" customFormat="1" ht="15.95" customHeight="1">
      <c r="A8" s="98"/>
      <c r="B8" s="298" t="s">
        <v>140</v>
      </c>
      <c r="C8" s="291"/>
      <c r="D8" s="276">
        <f>SUM(D6:D7)</f>
        <v>7683761</v>
      </c>
      <c r="E8" s="419">
        <f>SUM(E6:E7)</f>
        <v>-161489.20000000001</v>
      </c>
      <c r="F8" s="440">
        <f>SUM(F6:F7)</f>
        <v>-161489.20000000001</v>
      </c>
      <c r="G8" s="277">
        <f t="shared" ref="G8:P8" si="0">SUM(G6:G7)</f>
        <v>-161489.20000000001</v>
      </c>
      <c r="H8" s="419">
        <f t="shared" si="0"/>
        <v>-161489.20000000001</v>
      </c>
      <c r="I8" s="440">
        <f t="shared" si="0"/>
        <v>-161489.20000000001</v>
      </c>
      <c r="J8" s="277">
        <f t="shared" si="0"/>
        <v>-161489.20000000001</v>
      </c>
      <c r="K8" s="419">
        <f t="shared" si="0"/>
        <v>-161489.20000000001</v>
      </c>
      <c r="L8" s="440">
        <f t="shared" si="0"/>
        <v>-161489.20000000001</v>
      </c>
      <c r="M8" s="277">
        <f t="shared" si="0"/>
        <v>-161489.20000000001</v>
      </c>
      <c r="N8" s="419">
        <f t="shared" si="0"/>
        <v>-161489.20000000001</v>
      </c>
      <c r="O8" s="440">
        <f t="shared" si="0"/>
        <v>-161489.20000000001</v>
      </c>
      <c r="P8" s="277">
        <f t="shared" si="0"/>
        <v>-161489.20000000001</v>
      </c>
      <c r="Q8" s="277">
        <f>SUM(Q6:Q7)</f>
        <v>5745891</v>
      </c>
    </row>
    <row r="9" spans="1:22" s="34" customFormat="1" ht="15.95" customHeight="1">
      <c r="A9" s="287"/>
      <c r="B9" s="299"/>
      <c r="C9" s="278"/>
      <c r="D9" s="278"/>
      <c r="E9" s="431"/>
      <c r="F9" s="441"/>
      <c r="G9" s="435"/>
      <c r="H9" s="431"/>
      <c r="I9" s="441"/>
      <c r="J9" s="435"/>
      <c r="K9" s="431"/>
      <c r="L9" s="441"/>
      <c r="M9" s="435"/>
      <c r="N9" s="431"/>
      <c r="O9" s="441"/>
      <c r="P9" s="435"/>
      <c r="Q9" s="279"/>
    </row>
    <row r="10" spans="1:22" s="34" customFormat="1" ht="15.95" customHeight="1">
      <c r="A10" s="98" t="s">
        <v>141</v>
      </c>
      <c r="B10" s="300" t="s">
        <v>292</v>
      </c>
      <c r="C10" s="292" t="s">
        <v>193</v>
      </c>
      <c r="D10" s="122">
        <v>-2570427.19</v>
      </c>
      <c r="E10" s="360">
        <v>0</v>
      </c>
      <c r="F10" s="442">
        <v>0</v>
      </c>
      <c r="G10" s="248">
        <v>0</v>
      </c>
      <c r="H10" s="360">
        <v>0</v>
      </c>
      <c r="I10" s="442">
        <v>0</v>
      </c>
      <c r="J10" s="248">
        <v>0</v>
      </c>
      <c r="K10" s="360">
        <v>0</v>
      </c>
      <c r="L10" s="442">
        <v>0</v>
      </c>
      <c r="M10" s="248">
        <v>0</v>
      </c>
      <c r="N10" s="360">
        <v>0</v>
      </c>
      <c r="O10" s="442">
        <v>0</v>
      </c>
      <c r="P10" s="248">
        <v>0</v>
      </c>
      <c r="Q10" s="630">
        <f>SUM(D10:P10)</f>
        <v>-2570427</v>
      </c>
    </row>
    <row r="11" spans="1:22" s="34" customFormat="1" ht="15.95" customHeight="1">
      <c r="A11" s="98" t="s">
        <v>289</v>
      </c>
      <c r="B11" s="300" t="s">
        <v>290</v>
      </c>
      <c r="C11" s="290">
        <v>44913</v>
      </c>
      <c r="D11" s="125">
        <v>532050.75</v>
      </c>
      <c r="E11" s="366">
        <v>42840.45</v>
      </c>
      <c r="F11" s="443">
        <v>42840.45</v>
      </c>
      <c r="G11" s="367">
        <v>42840.45</v>
      </c>
      <c r="H11" s="366">
        <v>42840.45</v>
      </c>
      <c r="I11" s="443">
        <v>42840.45</v>
      </c>
      <c r="J11" s="367">
        <v>42840.45</v>
      </c>
      <c r="K11" s="366">
        <v>42840.45</v>
      </c>
      <c r="L11" s="443">
        <v>42840.45</v>
      </c>
      <c r="M11" s="367">
        <v>42840.45</v>
      </c>
      <c r="N11" s="366">
        <v>42840.45</v>
      </c>
      <c r="O11" s="443">
        <v>42840.45</v>
      </c>
      <c r="P11" s="367">
        <v>42840.45</v>
      </c>
      <c r="Q11" s="631">
        <f>SUM(D11:P11)</f>
        <v>1046136</v>
      </c>
    </row>
    <row r="12" spans="1:22" s="34" customFormat="1" ht="15.95" customHeight="1">
      <c r="A12" s="98"/>
      <c r="B12" s="298" t="s">
        <v>142</v>
      </c>
      <c r="C12" s="291"/>
      <c r="D12" s="124">
        <f>SUM(D10:D11)</f>
        <v>-2038376.44</v>
      </c>
      <c r="E12" s="363">
        <f t="shared" ref="E12:P12" si="1">SUM(E10:E11)</f>
        <v>42840.45</v>
      </c>
      <c r="F12" s="444">
        <f t="shared" si="1"/>
        <v>42840.45</v>
      </c>
      <c r="G12" s="364">
        <f t="shared" si="1"/>
        <v>42840.45</v>
      </c>
      <c r="H12" s="363">
        <f t="shared" si="1"/>
        <v>42840.45</v>
      </c>
      <c r="I12" s="444">
        <f t="shared" si="1"/>
        <v>42840.45</v>
      </c>
      <c r="J12" s="364">
        <f t="shared" si="1"/>
        <v>42840.45</v>
      </c>
      <c r="K12" s="363">
        <f t="shared" si="1"/>
        <v>42840.45</v>
      </c>
      <c r="L12" s="444">
        <f t="shared" si="1"/>
        <v>42840.45</v>
      </c>
      <c r="M12" s="364">
        <f t="shared" si="1"/>
        <v>42840.45</v>
      </c>
      <c r="N12" s="363">
        <f t="shared" si="1"/>
        <v>42840.45</v>
      </c>
      <c r="O12" s="444">
        <f t="shared" si="1"/>
        <v>42840.45</v>
      </c>
      <c r="P12" s="364">
        <f t="shared" si="1"/>
        <v>42840.45</v>
      </c>
      <c r="Q12" s="277">
        <f>SUM(Q10:Q11)</f>
        <v>-1524291</v>
      </c>
    </row>
    <row r="13" spans="1:22" s="27" customFormat="1" ht="15.95" customHeight="1">
      <c r="A13" s="273"/>
      <c r="B13" s="301"/>
      <c r="C13" s="293"/>
      <c r="D13" s="280"/>
      <c r="E13" s="417"/>
      <c r="F13" s="445"/>
      <c r="G13" s="251"/>
      <c r="H13" s="417"/>
      <c r="I13" s="445"/>
      <c r="J13" s="251"/>
      <c r="K13" s="417"/>
      <c r="L13" s="445"/>
      <c r="M13" s="251"/>
      <c r="N13" s="417"/>
      <c r="O13" s="445"/>
      <c r="P13" s="251"/>
      <c r="Q13" s="283"/>
    </row>
    <row r="14" spans="1:22" s="27" customFormat="1" ht="15.95" customHeight="1" thickBot="1">
      <c r="A14" s="284"/>
      <c r="B14" s="302" t="s">
        <v>64</v>
      </c>
      <c r="C14" s="294"/>
      <c r="D14" s="281">
        <f>D8+D12</f>
        <v>5645384.5599999996</v>
      </c>
      <c r="E14" s="432">
        <f>E8+E12</f>
        <v>-118648.75</v>
      </c>
      <c r="F14" s="446">
        <f>F8+F12</f>
        <v>-118648.75</v>
      </c>
      <c r="G14" s="282">
        <f>G8+G12</f>
        <v>-118648.75</v>
      </c>
      <c r="H14" s="432">
        <f>H8+H12</f>
        <v>-118648.75</v>
      </c>
      <c r="I14" s="446">
        <f t="shared" ref="I14:O14" si="2">I8+I12</f>
        <v>-118648.75</v>
      </c>
      <c r="J14" s="282">
        <f t="shared" si="2"/>
        <v>-118648.75</v>
      </c>
      <c r="K14" s="432">
        <f t="shared" si="2"/>
        <v>-118648.75</v>
      </c>
      <c r="L14" s="446">
        <f t="shared" si="2"/>
        <v>-118648.75</v>
      </c>
      <c r="M14" s="282">
        <f t="shared" si="2"/>
        <v>-118648.75</v>
      </c>
      <c r="N14" s="432">
        <f t="shared" si="2"/>
        <v>-118648.75</v>
      </c>
      <c r="O14" s="446">
        <f t="shared" si="2"/>
        <v>-118648.75</v>
      </c>
      <c r="P14" s="282">
        <f>P8+P12</f>
        <v>-118648.75</v>
      </c>
      <c r="Q14" s="282">
        <f>Q12+Q8</f>
        <v>4221600</v>
      </c>
    </row>
    <row r="15" spans="1:22" s="27" customFormat="1" ht="15.95" customHeight="1" thickTop="1" thickBot="1">
      <c r="A15" s="307"/>
      <c r="B15" s="308"/>
      <c r="C15" s="309"/>
      <c r="D15" s="275"/>
      <c r="E15" s="433"/>
      <c r="F15" s="448"/>
      <c r="G15" s="436"/>
      <c r="H15" s="437"/>
      <c r="I15" s="447"/>
      <c r="J15" s="436"/>
      <c r="K15" s="437"/>
      <c r="L15" s="447"/>
      <c r="M15" s="436"/>
      <c r="N15" s="437"/>
      <c r="O15" s="447"/>
      <c r="P15" s="436"/>
      <c r="Q15" s="274"/>
    </row>
    <row r="16" spans="1:22" s="27" customFormat="1" ht="15.95" customHeight="1">
      <c r="E16" s="34"/>
      <c r="F16" s="34"/>
      <c r="G16" s="34"/>
      <c r="H16" s="34"/>
      <c r="I16" s="34"/>
      <c r="J16" s="34"/>
      <c r="K16" s="34"/>
      <c r="L16" s="34"/>
      <c r="M16" s="34"/>
      <c r="N16" s="34"/>
      <c r="O16" s="34"/>
      <c r="P16" s="34"/>
      <c r="Q16" s="34"/>
    </row>
    <row r="17" spans="1:18" s="27" customFormat="1" ht="15.95" customHeight="1">
      <c r="E17" s="34"/>
      <c r="F17" s="34"/>
      <c r="G17" s="34"/>
      <c r="H17" s="34"/>
      <c r="I17" s="34"/>
      <c r="J17" s="34"/>
      <c r="K17" s="34"/>
      <c r="L17" s="34"/>
      <c r="M17" s="34"/>
      <c r="N17" s="34"/>
      <c r="O17" s="34"/>
      <c r="P17" s="34"/>
      <c r="Q17" s="34"/>
    </row>
    <row r="18" spans="1:18" s="27" customFormat="1" ht="15.95" customHeight="1">
      <c r="A18" s="37"/>
      <c r="E18" s="34"/>
      <c r="F18" s="34"/>
      <c r="G18" s="34"/>
      <c r="H18" s="34"/>
      <c r="I18" s="34"/>
      <c r="J18" s="34"/>
      <c r="K18" s="34"/>
      <c r="L18" s="34"/>
      <c r="M18" s="34"/>
      <c r="N18" s="34"/>
      <c r="O18" s="34"/>
      <c r="P18" s="34"/>
      <c r="Q18" s="34"/>
    </row>
    <row r="19" spans="1:18" s="27" customFormat="1" ht="15.95" customHeight="1">
      <c r="A19" s="203"/>
      <c r="B19" s="272"/>
      <c r="C19" s="272"/>
      <c r="E19" s="34"/>
      <c r="F19" s="34"/>
      <c r="G19" s="34"/>
      <c r="H19" s="34"/>
      <c r="I19" s="34"/>
      <c r="J19" s="34"/>
      <c r="K19" s="34"/>
      <c r="L19" s="34"/>
      <c r="M19" s="34"/>
      <c r="N19" s="34"/>
      <c r="O19" s="34"/>
      <c r="P19" s="34"/>
      <c r="Q19" s="34"/>
    </row>
    <row r="20" spans="1:18" s="34" customFormat="1" ht="15.95" customHeight="1">
      <c r="A20" s="203"/>
      <c r="B20" s="272"/>
      <c r="C20" s="272"/>
      <c r="D20" s="64"/>
      <c r="R20" s="27"/>
    </row>
    <row r="21" spans="1:18" s="27" customFormat="1" ht="15.95" customHeight="1">
      <c r="A21" s="203"/>
      <c r="B21" s="272"/>
      <c r="C21" s="272"/>
      <c r="E21" s="34"/>
      <c r="F21" s="34"/>
      <c r="G21" s="34"/>
      <c r="H21" s="34"/>
      <c r="I21" s="34"/>
      <c r="J21" s="34"/>
      <c r="K21" s="34"/>
      <c r="L21" s="34"/>
      <c r="M21" s="34"/>
      <c r="N21" s="34"/>
      <c r="O21" s="34"/>
      <c r="P21" s="34"/>
      <c r="Q21" s="34"/>
    </row>
    <row r="22" spans="1:18" ht="15.95" customHeight="1"/>
    <row r="23" spans="1:18" ht="15.95" customHeight="1">
      <c r="D23" s="22"/>
    </row>
    <row r="24" spans="1:18" ht="15.95" customHeight="1">
      <c r="D24" s="22"/>
    </row>
    <row r="25" spans="1:18" ht="15.95" customHeight="1">
      <c r="D25" s="22"/>
    </row>
    <row r="26" spans="1:18" ht="15.95" customHeight="1">
      <c r="D26" s="23"/>
    </row>
    <row r="27" spans="1:18">
      <c r="D27" s="23"/>
    </row>
    <row r="28" spans="1:18">
      <c r="D28" s="22"/>
    </row>
    <row r="29" spans="1:18">
      <c r="D29" s="22"/>
    </row>
    <row r="30" spans="1:18">
      <c r="D30" s="22"/>
    </row>
    <row r="31" spans="1:18">
      <c r="D31" s="22"/>
    </row>
    <row r="32" spans="1:18">
      <c r="D32" s="22"/>
    </row>
    <row r="33" spans="4:4">
      <c r="D33" s="22"/>
    </row>
    <row r="34" spans="4:4">
      <c r="D34" s="22"/>
    </row>
    <row r="35" spans="4:4">
      <c r="D35" s="22"/>
    </row>
    <row r="36" spans="4:4">
      <c r="D36" s="22"/>
    </row>
    <row r="37" spans="4:4">
      <c r="D37" s="22"/>
    </row>
    <row r="38" spans="4:4" ht="13.15" customHeight="1">
      <c r="D38" s="22"/>
    </row>
    <row r="39" spans="4:4">
      <c r="D39" s="22"/>
    </row>
    <row r="40" spans="4:4">
      <c r="D40" s="22"/>
    </row>
    <row r="41" spans="4:4">
      <c r="D41" s="22"/>
    </row>
    <row r="42" spans="4:4">
      <c r="D42" s="22"/>
    </row>
    <row r="43" spans="4:4">
      <c r="D43" s="22"/>
    </row>
    <row r="44" spans="4:4">
      <c r="D44" s="22"/>
    </row>
    <row r="45" spans="4:4">
      <c r="D45" s="22"/>
    </row>
    <row r="46" spans="4:4">
      <c r="D46" s="22"/>
    </row>
    <row r="47" spans="4:4">
      <c r="D47" s="22"/>
    </row>
    <row r="48" spans="4:4">
      <c r="D48" s="22"/>
    </row>
    <row r="49" spans="4:4">
      <c r="D49" s="22"/>
    </row>
    <row r="50" spans="4:4">
      <c r="D50" s="22"/>
    </row>
    <row r="51" spans="4:4">
      <c r="D51" s="22"/>
    </row>
    <row r="52" spans="4:4">
      <c r="D52" s="22"/>
    </row>
    <row r="53" spans="4:4">
      <c r="D53" s="22"/>
    </row>
    <row r="54" spans="4:4">
      <c r="D54" s="22"/>
    </row>
    <row r="55" spans="4:4">
      <c r="D55" s="22"/>
    </row>
    <row r="56" spans="4:4">
      <c r="D56" s="22"/>
    </row>
    <row r="57" spans="4:4">
      <c r="D57" s="22"/>
    </row>
    <row r="58" spans="4:4">
      <c r="D58" s="22"/>
    </row>
    <row r="59" spans="4:4">
      <c r="D59" s="22"/>
    </row>
    <row r="60" spans="4:4">
      <c r="D60" s="22"/>
    </row>
    <row r="61" spans="4:4">
      <c r="D61" s="22"/>
    </row>
    <row r="62" spans="4:4">
      <c r="D62" s="22"/>
    </row>
    <row r="63" spans="4:4">
      <c r="D63" s="22"/>
    </row>
    <row r="64" spans="4:4">
      <c r="D64" s="22"/>
    </row>
    <row r="65" spans="4:4">
      <c r="D65" s="22"/>
    </row>
    <row r="66" spans="4:4">
      <c r="D66" s="22"/>
    </row>
    <row r="67" spans="4:4">
      <c r="D67" s="22"/>
    </row>
    <row r="68" spans="4:4">
      <c r="D68" s="22"/>
    </row>
    <row r="69" spans="4:4">
      <c r="D69" s="22"/>
    </row>
    <row r="70" spans="4:4">
      <c r="D70" s="22"/>
    </row>
    <row r="71" spans="4:4">
      <c r="D71" s="22"/>
    </row>
    <row r="72" spans="4:4">
      <c r="D72" s="22"/>
    </row>
    <row r="73" spans="4:4">
      <c r="D73" s="22"/>
    </row>
    <row r="74" spans="4:4">
      <c r="D74" s="22"/>
    </row>
    <row r="75" spans="4:4">
      <c r="D75" s="22"/>
    </row>
    <row r="76" spans="4:4">
      <c r="D76" s="22"/>
    </row>
    <row r="77" spans="4:4">
      <c r="D77" s="22"/>
    </row>
    <row r="78" spans="4:4">
      <c r="D78" s="22"/>
    </row>
    <row r="79" spans="4:4">
      <c r="D79" s="22"/>
    </row>
    <row r="80" spans="4:4">
      <c r="D80" s="22"/>
    </row>
    <row r="81" spans="4:4">
      <c r="D81" s="22"/>
    </row>
    <row r="82" spans="4:4">
      <c r="D82" s="22"/>
    </row>
    <row r="83" spans="4:4">
      <c r="D83" s="22"/>
    </row>
    <row r="84" spans="4:4">
      <c r="D84" s="22"/>
    </row>
    <row r="85" spans="4:4">
      <c r="D85" s="22"/>
    </row>
    <row r="86" spans="4:4">
      <c r="D86" s="22"/>
    </row>
    <row r="87" spans="4:4">
      <c r="D87" s="22"/>
    </row>
    <row r="88" spans="4:4">
      <c r="D88" s="22"/>
    </row>
    <row r="89" spans="4:4">
      <c r="D89" s="22"/>
    </row>
    <row r="90" spans="4:4">
      <c r="D90" s="22"/>
    </row>
    <row r="91" spans="4:4">
      <c r="D91" s="22"/>
    </row>
    <row r="92" spans="4:4">
      <c r="D92" s="22"/>
    </row>
    <row r="93" spans="4:4">
      <c r="D93" s="22"/>
    </row>
    <row r="94" spans="4:4">
      <c r="D94" s="22"/>
    </row>
    <row r="95" spans="4:4">
      <c r="D95" s="22"/>
    </row>
    <row r="96" spans="4:4">
      <c r="D96" s="22"/>
    </row>
    <row r="97" spans="4:4">
      <c r="D97" s="22"/>
    </row>
    <row r="98" spans="4:4">
      <c r="D98" s="22"/>
    </row>
    <row r="99" spans="4:4">
      <c r="D99" s="22"/>
    </row>
    <row r="100" spans="4:4">
      <c r="D100" s="22"/>
    </row>
    <row r="101" spans="4:4">
      <c r="D101" s="22"/>
    </row>
    <row r="102" spans="4:4">
      <c r="D102" s="22"/>
    </row>
    <row r="103" spans="4:4">
      <c r="D103" s="22"/>
    </row>
    <row r="104" spans="4:4">
      <c r="D104" s="22"/>
    </row>
    <row r="105" spans="4:4">
      <c r="D105" s="22"/>
    </row>
    <row r="106" spans="4:4">
      <c r="D106" s="22"/>
    </row>
    <row r="107" spans="4:4">
      <c r="D107" s="22"/>
    </row>
    <row r="108" spans="4:4">
      <c r="D108" s="22"/>
    </row>
    <row r="109" spans="4:4">
      <c r="D109" s="22"/>
    </row>
    <row r="110" spans="4:4">
      <c r="D110" s="22"/>
    </row>
    <row r="111" spans="4:4">
      <c r="D111" s="22"/>
    </row>
    <row r="112" spans="4:4">
      <c r="D112" s="22"/>
    </row>
    <row r="113" spans="4:4">
      <c r="D113" s="22"/>
    </row>
    <row r="114" spans="4:4">
      <c r="D114" s="22"/>
    </row>
    <row r="115" spans="4:4">
      <c r="D115" s="22"/>
    </row>
    <row r="116" spans="4:4">
      <c r="D116" s="22"/>
    </row>
    <row r="117" spans="4:4">
      <c r="D117" s="22"/>
    </row>
    <row r="118" spans="4:4">
      <c r="D118" s="22"/>
    </row>
    <row r="119" spans="4:4">
      <c r="D119" s="22"/>
    </row>
    <row r="120" spans="4:4">
      <c r="D120" s="22"/>
    </row>
    <row r="121" spans="4:4">
      <c r="D121" s="22"/>
    </row>
    <row r="122" spans="4:4">
      <c r="D122" s="22"/>
    </row>
    <row r="123" spans="4:4">
      <c r="D123" s="22"/>
    </row>
    <row r="124" spans="4:4">
      <c r="D124" s="22"/>
    </row>
    <row r="125" spans="4:4">
      <c r="D125" s="22"/>
    </row>
    <row r="126" spans="4:4">
      <c r="D126" s="22"/>
    </row>
    <row r="127" spans="4:4">
      <c r="D127" s="22"/>
    </row>
    <row r="128" spans="4:4">
      <c r="D128" s="22"/>
    </row>
    <row r="129" spans="4:4">
      <c r="D129" s="22"/>
    </row>
  </sheetData>
  <printOptions horizontalCentered="1"/>
  <pageMargins left="0.2" right="0.2" top="0.75" bottom="0.75" header="0.3" footer="0.3"/>
  <pageSetup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zoomScale="80" zoomScaleNormal="80" workbookViewId="0">
      <pane xSplit="2" ySplit="5" topLeftCell="C6" activePane="bottomRight" state="frozen"/>
      <selection activeCell="D12" sqref="D12"/>
      <selection pane="topRight" activeCell="D12" sqref="D12"/>
      <selection pane="bottomLeft" activeCell="D12" sqref="D12"/>
      <selection pane="bottomRight" activeCell="P41" sqref="O41:P41"/>
    </sheetView>
  </sheetViews>
  <sheetFormatPr defaultRowHeight="15"/>
  <cols>
    <col min="1" max="1" width="12" bestFit="1" customWidth="1"/>
    <col min="2" max="2" width="64.7109375" customWidth="1"/>
    <col min="3" max="3" width="16.42578125" customWidth="1"/>
    <col min="4" max="15" width="14.85546875" style="2" bestFit="1" customWidth="1"/>
    <col min="16" max="16" width="15.85546875" style="2" bestFit="1" customWidth="1"/>
    <col min="17" max="17" width="19.28515625" customWidth="1"/>
  </cols>
  <sheetData>
    <row r="1" spans="1:21">
      <c r="A1" s="18" t="s">
        <v>0</v>
      </c>
      <c r="B1" s="18"/>
      <c r="C1" s="18"/>
      <c r="D1" s="18"/>
      <c r="E1" s="18"/>
      <c r="F1" s="18"/>
      <c r="G1" s="18"/>
      <c r="H1" s="18"/>
      <c r="I1" s="18"/>
      <c r="J1" s="18"/>
      <c r="K1" s="18"/>
      <c r="L1" s="18"/>
      <c r="M1" s="18"/>
      <c r="N1" s="18"/>
      <c r="O1" s="18"/>
      <c r="P1" s="18"/>
      <c r="Q1" s="16"/>
      <c r="R1" s="16"/>
      <c r="S1" s="16"/>
      <c r="T1" s="16"/>
      <c r="U1" s="16"/>
    </row>
    <row r="2" spans="1:21">
      <c r="A2" s="18" t="s">
        <v>143</v>
      </c>
      <c r="B2" s="18"/>
      <c r="C2" s="18"/>
      <c r="D2" s="18"/>
      <c r="E2" s="18"/>
      <c r="F2" s="18"/>
      <c r="G2" s="18"/>
      <c r="H2" s="18"/>
      <c r="I2" s="18"/>
      <c r="J2" s="18"/>
      <c r="K2" s="18"/>
      <c r="L2" s="18"/>
      <c r="M2" s="18"/>
      <c r="N2" s="18"/>
      <c r="O2" s="18"/>
      <c r="P2" s="18"/>
      <c r="Q2" s="16"/>
      <c r="R2" s="16"/>
      <c r="S2" s="16"/>
      <c r="T2" s="16"/>
      <c r="U2" s="16"/>
    </row>
    <row r="3" spans="1:21" ht="21">
      <c r="A3" s="19" t="s">
        <v>286</v>
      </c>
      <c r="B3" s="19"/>
      <c r="C3" s="19"/>
      <c r="D3" s="19"/>
      <c r="E3" s="19"/>
      <c r="F3" s="19"/>
      <c r="G3" s="19"/>
      <c r="H3" s="19"/>
      <c r="I3" s="19"/>
      <c r="J3" s="19"/>
      <c r="K3" s="19"/>
      <c r="L3" s="19"/>
      <c r="M3" s="19"/>
      <c r="N3" s="19"/>
      <c r="O3" s="19"/>
      <c r="P3" s="19"/>
      <c r="Q3" s="17"/>
      <c r="R3" s="17"/>
      <c r="S3" s="17"/>
      <c r="T3" s="17"/>
      <c r="U3" s="17"/>
    </row>
    <row r="4" spans="1:21" s="27" customFormat="1" ht="15" customHeight="1" thickBot="1">
      <c r="D4" s="34"/>
      <c r="E4" s="34"/>
      <c r="F4" s="34"/>
      <c r="G4" s="34"/>
      <c r="H4" s="34"/>
      <c r="I4" s="34"/>
      <c r="J4" s="34"/>
      <c r="K4" s="34"/>
      <c r="L4" s="34"/>
      <c r="M4" s="34"/>
      <c r="N4" s="34"/>
      <c r="O4" s="34"/>
      <c r="P4" s="34"/>
    </row>
    <row r="5" spans="1:21" s="28" customFormat="1" ht="50.25" customHeight="1" thickBot="1">
      <c r="A5" s="25" t="s">
        <v>3</v>
      </c>
      <c r="B5" s="285" t="s">
        <v>4</v>
      </c>
      <c r="C5" s="147" t="s">
        <v>249</v>
      </c>
      <c r="D5" s="257">
        <v>43466</v>
      </c>
      <c r="E5" s="94">
        <v>43497</v>
      </c>
      <c r="F5" s="255">
        <v>43525</v>
      </c>
      <c r="G5" s="120">
        <v>43556</v>
      </c>
      <c r="H5" s="120">
        <v>43586</v>
      </c>
      <c r="I5" s="503">
        <v>43617</v>
      </c>
      <c r="J5" s="257">
        <v>43647</v>
      </c>
      <c r="K5" s="94">
        <v>43678</v>
      </c>
      <c r="L5" s="255">
        <v>43709</v>
      </c>
      <c r="M5" s="120">
        <v>43739</v>
      </c>
      <c r="N5" s="120">
        <v>43770</v>
      </c>
      <c r="O5" s="256">
        <v>43800</v>
      </c>
      <c r="P5" s="147" t="s">
        <v>264</v>
      </c>
    </row>
    <row r="6" spans="1:21" s="34" customFormat="1" ht="15" customHeight="1">
      <c r="A6" s="29" t="s">
        <v>144</v>
      </c>
      <c r="B6" s="312" t="s">
        <v>145</v>
      </c>
      <c r="C6" s="122">
        <v>72192483</v>
      </c>
      <c r="D6" s="430">
        <v>0</v>
      </c>
      <c r="E6" s="317">
        <v>0</v>
      </c>
      <c r="F6" s="491">
        <v>0</v>
      </c>
      <c r="G6" s="483">
        <v>0</v>
      </c>
      <c r="H6" s="317">
        <v>0</v>
      </c>
      <c r="I6" s="327">
        <v>0</v>
      </c>
      <c r="J6" s="504">
        <v>0</v>
      </c>
      <c r="K6" s="317">
        <v>0</v>
      </c>
      <c r="L6" s="491">
        <v>0</v>
      </c>
      <c r="M6" s="483">
        <v>0</v>
      </c>
      <c r="N6" s="317">
        <v>0</v>
      </c>
      <c r="O6" s="327">
        <v>0</v>
      </c>
      <c r="P6" s="128">
        <f>SUM(C6:O6)</f>
        <v>72192483</v>
      </c>
    </row>
    <row r="7" spans="1:21" s="34" customFormat="1" ht="15" customHeight="1">
      <c r="A7" s="29" t="s">
        <v>293</v>
      </c>
      <c r="B7" s="288" t="s">
        <v>295</v>
      </c>
      <c r="C7" s="123">
        <v>-14943067.720000001</v>
      </c>
      <c r="D7" s="492">
        <v>-1203208.06</v>
      </c>
      <c r="E7" s="318">
        <v>-1203208.06</v>
      </c>
      <c r="F7" s="493">
        <v>-1203208.06</v>
      </c>
      <c r="G7" s="305">
        <v>-1203208.06</v>
      </c>
      <c r="H7" s="318">
        <v>-1203208.06</v>
      </c>
      <c r="I7" s="328">
        <v>-1203208.06</v>
      </c>
      <c r="J7" s="492">
        <v>-1203208.06</v>
      </c>
      <c r="K7" s="318">
        <v>-1203208.06</v>
      </c>
      <c r="L7" s="493">
        <v>-1203208.06</v>
      </c>
      <c r="M7" s="492">
        <v>-1203208.06</v>
      </c>
      <c r="N7" s="318">
        <v>-1203208.06</v>
      </c>
      <c r="O7" s="493">
        <v>-1203208.06</v>
      </c>
      <c r="P7" s="123">
        <f>SUM(C7:O7)</f>
        <v>-29381564.440000001</v>
      </c>
    </row>
    <row r="8" spans="1:21" s="34" customFormat="1" ht="15" customHeight="1">
      <c r="A8" s="29"/>
      <c r="B8" s="286" t="s">
        <v>146</v>
      </c>
      <c r="C8" s="276">
        <f>SUM(C6:C7)</f>
        <v>57249415.280000001</v>
      </c>
      <c r="D8" s="419">
        <f t="shared" ref="D8:O8" si="0">SUM(D6:D7)</f>
        <v>-1203208.06</v>
      </c>
      <c r="E8" s="319">
        <f t="shared" si="0"/>
        <v>-1203208.06</v>
      </c>
      <c r="F8" s="494">
        <f t="shared" si="0"/>
        <v>-1203208.06</v>
      </c>
      <c r="G8" s="484">
        <f t="shared" si="0"/>
        <v>-1203208.06</v>
      </c>
      <c r="H8" s="319">
        <f t="shared" si="0"/>
        <v>-1203208.06</v>
      </c>
      <c r="I8" s="329">
        <f t="shared" si="0"/>
        <v>-1203208.06</v>
      </c>
      <c r="J8" s="505">
        <f t="shared" si="0"/>
        <v>-1203208.06</v>
      </c>
      <c r="K8" s="319">
        <f t="shared" si="0"/>
        <v>-1203208.06</v>
      </c>
      <c r="L8" s="494">
        <f t="shared" si="0"/>
        <v>-1203208.06</v>
      </c>
      <c r="M8" s="484">
        <f t="shared" si="0"/>
        <v>-1203208.06</v>
      </c>
      <c r="N8" s="319">
        <f t="shared" si="0"/>
        <v>-1203208.06</v>
      </c>
      <c r="O8" s="329">
        <f t="shared" si="0"/>
        <v>-1203208.06</v>
      </c>
      <c r="P8" s="276">
        <f>SUM(P6:P7)</f>
        <v>42810918.560000002</v>
      </c>
    </row>
    <row r="9" spans="1:21" s="34" customFormat="1" ht="15" customHeight="1">
      <c r="A9" s="287"/>
      <c r="B9" s="316"/>
      <c r="C9" s="333"/>
      <c r="D9" s="495"/>
      <c r="E9" s="334"/>
      <c r="F9" s="496"/>
      <c r="G9" s="485"/>
      <c r="H9" s="334"/>
      <c r="I9" s="335"/>
      <c r="J9" s="506"/>
      <c r="K9" s="334"/>
      <c r="L9" s="496"/>
      <c r="M9" s="485"/>
      <c r="N9" s="334"/>
      <c r="O9" s="335"/>
      <c r="P9" s="336"/>
    </row>
    <row r="10" spans="1:21" s="34" customFormat="1" ht="15" customHeight="1">
      <c r="A10" s="29" t="s">
        <v>147</v>
      </c>
      <c r="B10" s="288" t="s">
        <v>148</v>
      </c>
      <c r="C10" s="122">
        <v>-29176116</v>
      </c>
      <c r="D10" s="360">
        <v>0</v>
      </c>
      <c r="E10" s="320">
        <v>0</v>
      </c>
      <c r="F10" s="497">
        <v>0</v>
      </c>
      <c r="G10" s="486">
        <v>0</v>
      </c>
      <c r="H10" s="320">
        <v>0</v>
      </c>
      <c r="I10" s="91">
        <v>0</v>
      </c>
      <c r="J10" s="507">
        <v>0</v>
      </c>
      <c r="K10" s="320">
        <v>0</v>
      </c>
      <c r="L10" s="497">
        <v>0</v>
      </c>
      <c r="M10" s="486">
        <v>0</v>
      </c>
      <c r="N10" s="320">
        <v>0</v>
      </c>
      <c r="O10" s="91">
        <v>0</v>
      </c>
      <c r="P10" s="128">
        <f>SUM(C10:O10)</f>
        <v>-29176116</v>
      </c>
    </row>
    <row r="11" spans="1:21" s="34" customFormat="1" ht="15" customHeight="1">
      <c r="A11" s="29" t="s">
        <v>294</v>
      </c>
      <c r="B11" s="288" t="s">
        <v>296</v>
      </c>
      <c r="C11" s="125">
        <v>6039142.29</v>
      </c>
      <c r="D11" s="366">
        <v>486268.6</v>
      </c>
      <c r="E11" s="321">
        <v>486268.6</v>
      </c>
      <c r="F11" s="498">
        <v>486268.6</v>
      </c>
      <c r="G11" s="40">
        <v>486268.6</v>
      </c>
      <c r="H11" s="321">
        <v>486268.6</v>
      </c>
      <c r="I11" s="93">
        <v>486268.6</v>
      </c>
      <c r="J11" s="366">
        <v>486268.6</v>
      </c>
      <c r="K11" s="321">
        <v>486268.6</v>
      </c>
      <c r="L11" s="498">
        <v>486268.6</v>
      </c>
      <c r="M11" s="366">
        <v>486268.6</v>
      </c>
      <c r="N11" s="321">
        <v>486268.6</v>
      </c>
      <c r="O11" s="498">
        <v>486268.6</v>
      </c>
      <c r="P11" s="123">
        <f>SUM(C11:O11)</f>
        <v>11874365.49</v>
      </c>
    </row>
    <row r="12" spans="1:21" s="34" customFormat="1" ht="15" customHeight="1">
      <c r="A12" s="29"/>
      <c r="B12" s="286" t="s">
        <v>149</v>
      </c>
      <c r="C12" s="124">
        <f>SUM(C10:C11)</f>
        <v>-23136973.710000001</v>
      </c>
      <c r="D12" s="363">
        <f t="shared" ref="D12:O12" si="1">SUM(D10:D11)</f>
        <v>486268.6</v>
      </c>
      <c r="E12" s="322">
        <f t="shared" si="1"/>
        <v>486268.6</v>
      </c>
      <c r="F12" s="499">
        <f t="shared" si="1"/>
        <v>486268.6</v>
      </c>
      <c r="G12" s="487">
        <f t="shared" si="1"/>
        <v>486268.6</v>
      </c>
      <c r="H12" s="322">
        <f t="shared" si="1"/>
        <v>486268.6</v>
      </c>
      <c r="I12" s="92">
        <f t="shared" si="1"/>
        <v>486268.6</v>
      </c>
      <c r="J12" s="508">
        <f t="shared" si="1"/>
        <v>486268.6</v>
      </c>
      <c r="K12" s="322">
        <f t="shared" si="1"/>
        <v>486268.6</v>
      </c>
      <c r="L12" s="499">
        <f t="shared" si="1"/>
        <v>486268.6</v>
      </c>
      <c r="M12" s="487">
        <f t="shared" si="1"/>
        <v>486268.6</v>
      </c>
      <c r="N12" s="322">
        <f t="shared" si="1"/>
        <v>486268.6</v>
      </c>
      <c r="O12" s="92">
        <f t="shared" si="1"/>
        <v>486268.6</v>
      </c>
      <c r="P12" s="124">
        <f>SUM(P10:P11)</f>
        <v>-17301750.510000002</v>
      </c>
    </row>
    <row r="13" spans="1:21" s="27" customFormat="1" ht="15" customHeight="1">
      <c r="A13" s="304"/>
      <c r="B13" s="313"/>
      <c r="C13" s="280"/>
      <c r="D13" s="417"/>
      <c r="E13" s="323"/>
      <c r="F13" s="500"/>
      <c r="G13" s="488"/>
      <c r="H13" s="323"/>
      <c r="I13" s="100"/>
      <c r="J13" s="509"/>
      <c r="K13" s="323"/>
      <c r="L13" s="500"/>
      <c r="M13" s="488"/>
      <c r="N13" s="323"/>
      <c r="O13" s="100"/>
      <c r="P13" s="332"/>
    </row>
    <row r="14" spans="1:21" s="27" customFormat="1" ht="15" customHeight="1" thickBot="1">
      <c r="A14" s="310"/>
      <c r="B14" s="314" t="s">
        <v>64</v>
      </c>
      <c r="C14" s="281">
        <f>C12+C8</f>
        <v>34112441.57</v>
      </c>
      <c r="D14" s="432">
        <f>D12+D8</f>
        <v>-716939.46</v>
      </c>
      <c r="E14" s="324">
        <f t="shared" ref="E14:O14" si="2">E12+E8</f>
        <v>-716939.46</v>
      </c>
      <c r="F14" s="501">
        <f t="shared" si="2"/>
        <v>-716939.46</v>
      </c>
      <c r="G14" s="489">
        <f t="shared" si="2"/>
        <v>-716939.46</v>
      </c>
      <c r="H14" s="324">
        <f t="shared" si="2"/>
        <v>-716939.46</v>
      </c>
      <c r="I14" s="330">
        <f t="shared" si="2"/>
        <v>-716939.46</v>
      </c>
      <c r="J14" s="510">
        <f t="shared" si="2"/>
        <v>-716939.46</v>
      </c>
      <c r="K14" s="324">
        <f t="shared" si="2"/>
        <v>-716939.46</v>
      </c>
      <c r="L14" s="501">
        <f t="shared" si="2"/>
        <v>-716939.46</v>
      </c>
      <c r="M14" s="489">
        <f t="shared" si="2"/>
        <v>-716939.46</v>
      </c>
      <c r="N14" s="324">
        <f t="shared" si="2"/>
        <v>-716939.46</v>
      </c>
      <c r="O14" s="330">
        <f t="shared" si="2"/>
        <v>-716939.46</v>
      </c>
      <c r="P14" s="281">
        <f t="shared" ref="P14" si="3">P12+P8</f>
        <v>25509168.050000001</v>
      </c>
    </row>
    <row r="15" spans="1:21" s="27" customFormat="1" ht="15" customHeight="1" thickTop="1" thickBot="1">
      <c r="A15" s="311"/>
      <c r="B15" s="315"/>
      <c r="C15" s="130"/>
      <c r="D15" s="425"/>
      <c r="E15" s="325"/>
      <c r="F15" s="502"/>
      <c r="G15" s="490"/>
      <c r="H15" s="326"/>
      <c r="I15" s="331"/>
      <c r="J15" s="511"/>
      <c r="K15" s="326"/>
      <c r="L15" s="502"/>
      <c r="M15" s="490"/>
      <c r="N15" s="326"/>
      <c r="O15" s="331"/>
      <c r="P15" s="130"/>
    </row>
    <row r="16" spans="1:21" s="27" customFormat="1" ht="15" customHeight="1">
      <c r="D16" s="34"/>
      <c r="E16" s="34"/>
      <c r="F16" s="34"/>
      <c r="G16" s="34"/>
      <c r="H16" s="34"/>
      <c r="I16" s="34"/>
      <c r="J16" s="34"/>
      <c r="K16" s="34"/>
      <c r="L16" s="34"/>
      <c r="M16" s="34"/>
      <c r="N16" s="34"/>
      <c r="O16" s="34"/>
      <c r="P16" s="34"/>
    </row>
    <row r="17" spans="1:17" s="27" customFormat="1" ht="15" customHeight="1">
      <c r="D17" s="34"/>
      <c r="E17" s="34"/>
      <c r="F17" s="34"/>
      <c r="G17" s="34"/>
      <c r="H17" s="34"/>
      <c r="I17" s="34"/>
      <c r="J17" s="34"/>
      <c r="K17" s="34"/>
      <c r="L17" s="34"/>
      <c r="M17" s="34"/>
      <c r="N17" s="34"/>
      <c r="O17" s="34"/>
      <c r="P17" s="34"/>
    </row>
    <row r="18" spans="1:17" s="27" customFormat="1" ht="15" customHeight="1">
      <c r="D18" s="34"/>
      <c r="E18" s="34"/>
      <c r="F18" s="34"/>
      <c r="G18" s="34"/>
      <c r="H18" s="34"/>
      <c r="I18" s="34"/>
      <c r="J18" s="34"/>
      <c r="K18" s="34"/>
      <c r="L18" s="34"/>
      <c r="M18" s="34"/>
      <c r="N18" s="34"/>
      <c r="O18" s="34"/>
      <c r="P18" s="34"/>
    </row>
    <row r="19" spans="1:17" s="27" customFormat="1" ht="15" customHeight="1">
      <c r="A19" s="203"/>
      <c r="B19" s="272"/>
      <c r="D19" s="34"/>
      <c r="E19" s="34"/>
      <c r="F19" s="34"/>
      <c r="G19" s="34"/>
      <c r="H19" s="34"/>
      <c r="I19" s="34"/>
      <c r="J19" s="34"/>
      <c r="K19" s="34"/>
      <c r="L19" s="34"/>
      <c r="M19" s="34"/>
      <c r="N19" s="34"/>
      <c r="O19" s="34"/>
      <c r="P19" s="34"/>
    </row>
    <row r="20" spans="1:17" s="34" customFormat="1" ht="15" customHeight="1">
      <c r="A20" s="203"/>
      <c r="B20" s="272"/>
      <c r="C20" s="64"/>
      <c r="Q20" s="27"/>
    </row>
    <row r="21" spans="1:17" s="27" customFormat="1" ht="15" customHeight="1">
      <c r="A21" s="203"/>
      <c r="B21" s="272"/>
      <c r="D21" s="34"/>
      <c r="E21" s="34"/>
      <c r="F21" s="34"/>
      <c r="G21" s="34"/>
      <c r="H21" s="34"/>
      <c r="I21" s="34"/>
      <c r="J21" s="34"/>
      <c r="K21" s="34"/>
      <c r="L21" s="34"/>
      <c r="M21" s="34"/>
      <c r="N21" s="34"/>
      <c r="O21" s="34"/>
      <c r="P21" s="34"/>
    </row>
  </sheetData>
  <printOptions horizontalCentered="1"/>
  <pageMargins left="0.2" right="0.2" top="0.75" bottom="0.75" header="0.3" footer="0.3"/>
  <pageSetup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
  <sheetViews>
    <sheetView zoomScale="80" zoomScaleNormal="80" workbookViewId="0">
      <pane xSplit="3" ySplit="6" topLeftCell="D7" activePane="bottomRight" state="frozen"/>
      <selection activeCell="G106" sqref="G106"/>
      <selection pane="topRight" activeCell="G106" sqref="G106"/>
      <selection pane="bottomLeft" activeCell="G106" sqref="G106"/>
      <selection pane="bottomRight" activeCell="H20" sqref="H20"/>
    </sheetView>
  </sheetViews>
  <sheetFormatPr defaultRowHeight="15"/>
  <cols>
    <col min="1" max="1" width="10.7109375" style="1" customWidth="1"/>
    <col min="2" max="2" width="12" bestFit="1" customWidth="1"/>
    <col min="3" max="3" width="70.28515625" bestFit="1" customWidth="1"/>
    <col min="4" max="4" width="15.5703125" customWidth="1"/>
    <col min="5" max="5" width="12.7109375" bestFit="1" customWidth="1"/>
    <col min="6" max="6" width="12.7109375" customWidth="1"/>
    <col min="7" max="10" width="15.42578125" style="2" bestFit="1" customWidth="1"/>
    <col min="11" max="18" width="14.5703125" style="2" customWidth="1"/>
    <col min="19" max="19" width="14.85546875" style="2" bestFit="1" customWidth="1"/>
  </cols>
  <sheetData>
    <row r="1" spans="1:21">
      <c r="A1" s="18" t="s">
        <v>0</v>
      </c>
      <c r="B1" s="18"/>
      <c r="C1" s="18"/>
      <c r="D1" s="18"/>
      <c r="E1" s="18"/>
      <c r="F1" s="18"/>
      <c r="G1" s="18"/>
      <c r="H1" s="18"/>
      <c r="I1" s="18"/>
      <c r="J1" s="18"/>
      <c r="K1" s="18"/>
      <c r="L1" s="18"/>
      <c r="M1" s="18"/>
      <c r="N1" s="18"/>
      <c r="O1" s="18"/>
      <c r="P1" s="18"/>
      <c r="Q1" s="18"/>
      <c r="R1" s="18"/>
      <c r="S1" s="18"/>
    </row>
    <row r="2" spans="1:21">
      <c r="A2" s="18" t="s">
        <v>1</v>
      </c>
      <c r="B2" s="18"/>
      <c r="C2" s="18"/>
      <c r="D2" s="18"/>
      <c r="E2" s="18"/>
      <c r="F2" s="18"/>
      <c r="G2" s="18"/>
      <c r="H2" s="18"/>
      <c r="I2" s="18"/>
      <c r="J2" s="18"/>
      <c r="K2" s="18"/>
      <c r="L2" s="18"/>
      <c r="M2" s="18"/>
      <c r="N2" s="18"/>
      <c r="O2" s="18"/>
      <c r="P2" s="18"/>
      <c r="Q2" s="18"/>
      <c r="R2" s="18"/>
      <c r="S2" s="18"/>
    </row>
    <row r="3" spans="1:21" ht="21">
      <c r="A3" s="710" t="s">
        <v>279</v>
      </c>
      <c r="B3" s="710"/>
      <c r="C3" s="710"/>
      <c r="D3" s="710"/>
      <c r="E3" s="710"/>
      <c r="F3" s="710"/>
      <c r="G3" s="710"/>
      <c r="H3" s="710"/>
      <c r="I3" s="710"/>
      <c r="J3" s="710"/>
      <c r="K3" s="710"/>
      <c r="L3" s="710"/>
      <c r="M3" s="710"/>
      <c r="N3" s="710"/>
      <c r="O3" s="710"/>
      <c r="P3" s="710"/>
      <c r="Q3" s="710"/>
      <c r="R3" s="710"/>
      <c r="S3" s="710"/>
    </row>
    <row r="4" spans="1:21" s="27" customFormat="1" ht="15.95" customHeight="1">
      <c r="A4" s="202"/>
      <c r="B4" s="202"/>
      <c r="C4" s="202"/>
      <c r="D4" s="202"/>
      <c r="E4" s="202"/>
      <c r="F4" s="202"/>
      <c r="G4" s="202"/>
      <c r="H4" s="202"/>
      <c r="I4" s="202"/>
      <c r="J4" s="202"/>
      <c r="K4" s="202"/>
      <c r="L4" s="202"/>
      <c r="M4" s="202"/>
      <c r="N4" s="202"/>
      <c r="O4" s="202"/>
      <c r="P4" s="202"/>
      <c r="Q4" s="202"/>
      <c r="R4" s="202"/>
      <c r="S4" s="202"/>
    </row>
    <row r="5" spans="1:21" s="151" customFormat="1" ht="15.95" customHeight="1" thickBot="1">
      <c r="A5" s="226"/>
      <c r="G5" s="227"/>
      <c r="H5" s="711" t="s">
        <v>252</v>
      </c>
      <c r="I5" s="711"/>
      <c r="J5" s="711"/>
      <c r="K5" s="711" t="s">
        <v>253</v>
      </c>
      <c r="L5" s="711"/>
      <c r="M5" s="711"/>
      <c r="N5" s="712" t="s">
        <v>254</v>
      </c>
      <c r="O5" s="712"/>
      <c r="P5" s="712"/>
      <c r="Q5" s="712" t="s">
        <v>255</v>
      </c>
      <c r="R5" s="712"/>
      <c r="S5" s="712"/>
    </row>
    <row r="6" spans="1:21" s="28" customFormat="1" ht="30.75" customHeight="1" thickBot="1">
      <c r="A6" s="25" t="s">
        <v>2</v>
      </c>
      <c r="B6" s="101" t="s">
        <v>3</v>
      </c>
      <c r="C6" s="232" t="s">
        <v>4</v>
      </c>
      <c r="D6" s="101" t="s">
        <v>5</v>
      </c>
      <c r="E6" s="101" t="s">
        <v>6</v>
      </c>
      <c r="F6" s="110" t="s">
        <v>7</v>
      </c>
      <c r="G6" s="110" t="s">
        <v>250</v>
      </c>
      <c r="H6" s="257">
        <v>43466</v>
      </c>
      <c r="I6" s="94">
        <v>43497</v>
      </c>
      <c r="J6" s="303">
        <v>43525</v>
      </c>
      <c r="K6" s="257">
        <v>43556</v>
      </c>
      <c r="L6" s="94">
        <v>43586</v>
      </c>
      <c r="M6" s="255">
        <v>43617</v>
      </c>
      <c r="N6" s="257">
        <v>43647</v>
      </c>
      <c r="O6" s="94">
        <v>43678</v>
      </c>
      <c r="P6" s="255">
        <v>43709</v>
      </c>
      <c r="Q6" s="257">
        <v>43739</v>
      </c>
      <c r="R6" s="94">
        <v>43770</v>
      </c>
      <c r="S6" s="256">
        <v>43800</v>
      </c>
    </row>
    <row r="7" spans="1:21" s="27" customFormat="1" ht="15.95" customHeight="1">
      <c r="A7" s="573">
        <v>18230010</v>
      </c>
      <c r="B7" s="233" t="s">
        <v>8</v>
      </c>
      <c r="C7" s="70" t="s">
        <v>221</v>
      </c>
      <c r="D7" s="205" t="s">
        <v>9</v>
      </c>
      <c r="E7" s="212"/>
      <c r="F7" s="133"/>
      <c r="G7" s="122">
        <f>'ELEC Activity 2019'!G7</f>
        <v>67166.16</v>
      </c>
      <c r="H7" s="386">
        <f>G7+'ELEC Activity 2019'!H7</f>
        <v>67166.16</v>
      </c>
      <c r="I7" s="206">
        <f>H7+'ELEC Activity 2019'!I7</f>
        <v>67166.16</v>
      </c>
      <c r="J7" s="71">
        <f>I7+'ELEC Activity 2019'!J7</f>
        <v>67166.16</v>
      </c>
      <c r="K7" s="375">
        <f>J7+'ELEC Activity 2019'!K7</f>
        <v>67166.16</v>
      </c>
      <c r="L7" s="71">
        <f>K7+'ELEC Activity 2019'!L7</f>
        <v>67166.16</v>
      </c>
      <c r="M7" s="73">
        <f>L7+'ELEC Activity 2019'!M7</f>
        <v>67166.16</v>
      </c>
      <c r="N7" s="71">
        <f>M7+'ELEC Activity 2019'!N7</f>
        <v>67166.16</v>
      </c>
      <c r="O7" s="71">
        <f>N7+'ELEC Activity 2019'!O7</f>
        <v>67166.16</v>
      </c>
      <c r="P7" s="71">
        <f>O7+'ELEC Activity 2019'!P7</f>
        <v>67166.16</v>
      </c>
      <c r="Q7" s="395">
        <f>P7+'ELEC Activity 2019'!Q7</f>
        <v>67166.16</v>
      </c>
      <c r="R7" s="228">
        <f>Q7+'ELEC Activity 2019'!R7</f>
        <v>67166.16</v>
      </c>
      <c r="S7" s="265">
        <f>R7+'ELEC Activity 2019'!S7</f>
        <v>67166.16</v>
      </c>
    </row>
    <row r="8" spans="1:21" s="27" customFormat="1" ht="15.95" customHeight="1">
      <c r="A8" s="575"/>
      <c r="B8" s="416" t="s">
        <v>8</v>
      </c>
      <c r="C8" s="261" t="s">
        <v>10</v>
      </c>
      <c r="D8" s="670" t="s">
        <v>11</v>
      </c>
      <c r="E8" s="671">
        <v>43070</v>
      </c>
      <c r="F8" s="132" t="s">
        <v>12</v>
      </c>
      <c r="G8" s="123">
        <f>'ELEC Activity 2019'!G8</f>
        <v>-5906.25</v>
      </c>
      <c r="H8" s="378">
        <f>G8+'ELEC Activity 2019'!H8</f>
        <v>-5906.25</v>
      </c>
      <c r="I8" s="77">
        <f>H8+'ELEC Activity 2019'!I8</f>
        <v>-5906.25</v>
      </c>
      <c r="J8" s="77">
        <f>I8+'ELEC Activity 2019'!J8</f>
        <v>-5906.25</v>
      </c>
      <c r="K8" s="378">
        <f>J8+'ELEC Activity 2019'!K8</f>
        <v>-5906.25</v>
      </c>
      <c r="L8" s="77">
        <f>K8+'ELEC Activity 2019'!L8</f>
        <v>-5906.25</v>
      </c>
      <c r="M8" s="266">
        <f>L8+'ELEC Activity 2019'!M8</f>
        <v>-5906.25</v>
      </c>
      <c r="N8" s="77">
        <f>M8+'ELEC Activity 2019'!N8</f>
        <v>-5906.25</v>
      </c>
      <c r="O8" s="77">
        <f>N8+'ELEC Activity 2019'!O8</f>
        <v>-5906.25</v>
      </c>
      <c r="P8" s="77">
        <f>O8+'ELEC Activity 2019'!P8</f>
        <v>-5906.25</v>
      </c>
      <c r="Q8" s="378">
        <f>P8+'ELEC Activity 2019'!Q8</f>
        <v>-5906.25</v>
      </c>
      <c r="R8" s="77">
        <f>Q8+'ELEC Activity 2019'!R8</f>
        <v>-5906.25</v>
      </c>
      <c r="S8" s="266">
        <f>R8+'ELEC Activity 2019'!S8</f>
        <v>-5906.25</v>
      </c>
    </row>
    <row r="9" spans="1:21" s="27" customFormat="1" ht="15.95" customHeight="1">
      <c r="A9" s="574"/>
      <c r="B9" s="571"/>
      <c r="C9" s="572" t="s">
        <v>13</v>
      </c>
      <c r="D9" s="207"/>
      <c r="E9" s="208"/>
      <c r="F9" s="223"/>
      <c r="G9" s="146">
        <f t="shared" ref="G9:S9" si="0">SUM(G7:G8)</f>
        <v>61259.91</v>
      </c>
      <c r="H9" s="387">
        <f t="shared" si="0"/>
        <v>61259.91</v>
      </c>
      <c r="I9" s="163">
        <f t="shared" si="0"/>
        <v>61259.91</v>
      </c>
      <c r="J9" s="163">
        <f t="shared" si="0"/>
        <v>61259.91</v>
      </c>
      <c r="K9" s="387">
        <f t="shared" si="0"/>
        <v>61259.91</v>
      </c>
      <c r="L9" s="163">
        <f t="shared" si="0"/>
        <v>61259.91</v>
      </c>
      <c r="M9" s="81">
        <f t="shared" si="0"/>
        <v>61259.91</v>
      </c>
      <c r="N9" s="163">
        <f t="shared" si="0"/>
        <v>61259.91</v>
      </c>
      <c r="O9" s="163">
        <f t="shared" si="0"/>
        <v>61259.91</v>
      </c>
      <c r="P9" s="163">
        <f t="shared" si="0"/>
        <v>61259.91</v>
      </c>
      <c r="Q9" s="387">
        <f t="shared" si="0"/>
        <v>61259.91</v>
      </c>
      <c r="R9" s="163">
        <f t="shared" si="0"/>
        <v>61259.91</v>
      </c>
      <c r="S9" s="81">
        <f t="shared" si="0"/>
        <v>61259.91</v>
      </c>
    </row>
    <row r="10" spans="1:21" s="4" customFormat="1" ht="11.25" customHeight="1">
      <c r="A10" s="458"/>
      <c r="B10" s="459"/>
      <c r="C10" s="460"/>
      <c r="D10" s="461"/>
      <c r="E10" s="462"/>
      <c r="F10" s="463"/>
      <c r="G10" s="464"/>
      <c r="H10" s="465"/>
      <c r="I10" s="465"/>
      <c r="J10" s="466"/>
      <c r="K10" s="467"/>
      <c r="L10" s="466"/>
      <c r="M10" s="468"/>
      <c r="N10" s="466"/>
      <c r="O10" s="466"/>
      <c r="P10" s="466"/>
      <c r="Q10" s="467"/>
      <c r="R10" s="466"/>
      <c r="S10" s="468"/>
      <c r="T10" s="37"/>
      <c r="U10" s="115"/>
    </row>
    <row r="11" spans="1:21" s="27" customFormat="1" ht="15.95" customHeight="1">
      <c r="A11" s="576">
        <v>18230009</v>
      </c>
      <c r="B11" s="233" t="s">
        <v>14</v>
      </c>
      <c r="C11" s="70" t="s">
        <v>222</v>
      </c>
      <c r="D11" s="207" t="s">
        <v>9</v>
      </c>
      <c r="E11" s="212"/>
      <c r="F11" s="133"/>
      <c r="G11" s="122">
        <v>2173054.2000000002</v>
      </c>
      <c r="H11" s="375">
        <f>G11+'ELEC Activity 2019'!H11</f>
        <v>2173928.85</v>
      </c>
      <c r="I11" s="71">
        <f>H11+'ELEC Activity 2019'!I11</f>
        <v>2173928.85</v>
      </c>
      <c r="J11" s="71">
        <f>I11+'ELEC Activity 2019'!J11</f>
        <v>2173928.85</v>
      </c>
      <c r="K11" s="375">
        <f>J11+'ELEC Activity 2019'!K11</f>
        <v>2173928.85</v>
      </c>
      <c r="L11" s="71">
        <f>K11+'ELEC Activity 2019'!L11</f>
        <v>2173928.85</v>
      </c>
      <c r="M11" s="73">
        <f>L11+'ELEC Activity 2019'!M11</f>
        <v>2173928.85</v>
      </c>
      <c r="N11" s="71">
        <f>M11+'ELEC Activity 2019'!N11</f>
        <v>2173928.85</v>
      </c>
      <c r="O11" s="71">
        <f>N11+'ELEC Activity 2019'!O11</f>
        <v>2173928.85</v>
      </c>
      <c r="P11" s="71">
        <f>O11+'ELEC Activity 2019'!P11</f>
        <v>2173928.85</v>
      </c>
      <c r="Q11" s="375">
        <f>P11+'ELEC Activity 2019'!Q11</f>
        <v>2173928.85</v>
      </c>
      <c r="R11" s="71">
        <f>Q11+'ELEC Activity 2019'!R11</f>
        <v>2173928.85</v>
      </c>
      <c r="S11" s="73">
        <f>R11+'ELEC Activity 2019'!S11</f>
        <v>2174635.6</v>
      </c>
    </row>
    <row r="12" spans="1:21" s="27" customFormat="1" ht="15.95" customHeight="1">
      <c r="A12" s="575"/>
      <c r="B12" s="416" t="s">
        <v>14</v>
      </c>
      <c r="C12" s="261" t="s">
        <v>10</v>
      </c>
      <c r="D12" s="672" t="s">
        <v>11</v>
      </c>
      <c r="E12" s="671">
        <v>43070</v>
      </c>
      <c r="F12" s="132" t="s">
        <v>12</v>
      </c>
      <c r="G12" s="128">
        <f>'ELEC Activity 2019'!G12</f>
        <v>-2147559.11</v>
      </c>
      <c r="H12" s="380">
        <f>G12+'ELEC Activity 2019'!H12</f>
        <v>-2147559.11</v>
      </c>
      <c r="I12" s="77">
        <f>H12+'ELEC Activity 2019'!I12</f>
        <v>-2147559.11</v>
      </c>
      <c r="J12" s="76">
        <f>I12+'ELEC Activity 2019'!J12</f>
        <v>-2147559.11</v>
      </c>
      <c r="K12" s="380">
        <f>J12+'ELEC Activity 2019'!K12</f>
        <v>-2147559.11</v>
      </c>
      <c r="L12" s="77">
        <f>K12+'ELEC Activity 2019'!L12</f>
        <v>-2147559.11</v>
      </c>
      <c r="M12" s="267">
        <f>L12+'ELEC Activity 2019'!M12</f>
        <v>-2147559.11</v>
      </c>
      <c r="N12" s="76">
        <f>M12+'ELEC Activity 2019'!N12</f>
        <v>-2147559.11</v>
      </c>
      <c r="O12" s="77">
        <f>N12+'ELEC Activity 2019'!O12</f>
        <v>-2147559.11</v>
      </c>
      <c r="P12" s="76">
        <f>O12+'ELEC Activity 2019'!P12</f>
        <v>-2147559.11</v>
      </c>
      <c r="Q12" s="380">
        <f>P12+'ELEC Activity 2019'!Q12</f>
        <v>-2147559.11</v>
      </c>
      <c r="R12" s="77">
        <f>Q12+'ELEC Activity 2019'!R12</f>
        <v>-2147559.11</v>
      </c>
      <c r="S12" s="266">
        <f>R12+'ELEC Activity 2019'!S12</f>
        <v>-2147559.11</v>
      </c>
    </row>
    <row r="13" spans="1:21" s="27" customFormat="1" ht="15.95" customHeight="1">
      <c r="A13" s="210"/>
      <c r="B13" s="571"/>
      <c r="C13" s="572" t="s">
        <v>15</v>
      </c>
      <c r="D13" s="207"/>
      <c r="E13" s="211"/>
      <c r="F13" s="216"/>
      <c r="G13" s="140">
        <f t="shared" ref="G13:S13" si="1">SUM(G11:G12)</f>
        <v>25495.09</v>
      </c>
      <c r="H13" s="387">
        <f t="shared" si="1"/>
        <v>26369.74</v>
      </c>
      <c r="I13" s="163">
        <f t="shared" si="1"/>
        <v>26369.74</v>
      </c>
      <c r="J13" s="163">
        <f t="shared" si="1"/>
        <v>26369.74</v>
      </c>
      <c r="K13" s="387">
        <f t="shared" si="1"/>
        <v>26369.74</v>
      </c>
      <c r="L13" s="163">
        <f t="shared" si="1"/>
        <v>26369.74</v>
      </c>
      <c r="M13" s="81">
        <f t="shared" si="1"/>
        <v>26369.74</v>
      </c>
      <c r="N13" s="163">
        <f t="shared" si="1"/>
        <v>26369.74</v>
      </c>
      <c r="O13" s="163">
        <f t="shared" si="1"/>
        <v>26369.74</v>
      </c>
      <c r="P13" s="163">
        <f t="shared" si="1"/>
        <v>26369.74</v>
      </c>
      <c r="Q13" s="387">
        <f t="shared" si="1"/>
        <v>26369.74</v>
      </c>
      <c r="R13" s="163">
        <f t="shared" si="1"/>
        <v>26369.74</v>
      </c>
      <c r="S13" s="81">
        <f t="shared" si="1"/>
        <v>27076.49</v>
      </c>
    </row>
    <row r="14" spans="1:21" s="4" customFormat="1" ht="11.25" customHeight="1">
      <c r="A14" s="458"/>
      <c r="B14" s="459"/>
      <c r="C14" s="460"/>
      <c r="D14" s="461"/>
      <c r="E14" s="462"/>
      <c r="F14" s="463"/>
      <c r="G14" s="464"/>
      <c r="H14" s="465"/>
      <c r="I14" s="465"/>
      <c r="J14" s="466"/>
      <c r="K14" s="467"/>
      <c r="L14" s="466"/>
      <c r="M14" s="468"/>
      <c r="N14" s="466"/>
      <c r="O14" s="466"/>
      <c r="P14" s="466"/>
      <c r="Q14" s="467"/>
      <c r="R14" s="466"/>
      <c r="S14" s="468"/>
      <c r="T14" s="37"/>
      <c r="U14" s="115"/>
    </row>
    <row r="15" spans="1:21" s="27" customFormat="1" ht="15.95" customHeight="1">
      <c r="A15" s="576">
        <v>18230021</v>
      </c>
      <c r="B15" s="233" t="s">
        <v>16</v>
      </c>
      <c r="C15" s="70" t="s">
        <v>223</v>
      </c>
      <c r="D15" s="719" t="s">
        <v>17</v>
      </c>
      <c r="E15" s="720"/>
      <c r="F15" s="713"/>
      <c r="G15" s="122">
        <f>'ELEC Activity 2019'!G15</f>
        <v>972337.9</v>
      </c>
      <c r="H15" s="381">
        <f>G15+'ELEC Activity 2019'!H15</f>
        <v>945236.86</v>
      </c>
      <c r="I15" s="82">
        <f>H15+'ELEC Activity 2019'!I15</f>
        <v>961945.24</v>
      </c>
      <c r="J15" s="82">
        <f>I15+'ELEC Activity 2019'!J15</f>
        <v>980284.97</v>
      </c>
      <c r="K15" s="381">
        <f>J15+'ELEC Activity 2019'!K15</f>
        <v>979168.03</v>
      </c>
      <c r="L15" s="82">
        <f>K15+'ELEC Activity 2019'!L15</f>
        <v>993583.68</v>
      </c>
      <c r="M15" s="268">
        <f>L15+'ELEC Activity 2019'!M15</f>
        <v>1006409.21</v>
      </c>
      <c r="N15" s="82">
        <f>M15+'ELEC Activity 2019'!N15</f>
        <v>1020867.74</v>
      </c>
      <c r="O15" s="82">
        <f>N15+'ELEC Activity 2019'!O15</f>
        <v>1025443.95</v>
      </c>
      <c r="P15" s="82">
        <f>O15+'ELEC Activity 2019'!P15</f>
        <v>985843.77</v>
      </c>
      <c r="Q15" s="381">
        <f>P15+'ELEC Activity 2019'!Q15</f>
        <v>969386.07</v>
      </c>
      <c r="R15" s="82">
        <f>Q15+'ELEC Activity 2019'!R15</f>
        <v>972899.06</v>
      </c>
      <c r="S15" s="268">
        <f>R15+'ELEC Activity 2019'!S15</f>
        <v>978080.26</v>
      </c>
    </row>
    <row r="16" spans="1:21" s="27" customFormat="1" ht="15.95" customHeight="1">
      <c r="A16" s="577"/>
      <c r="B16" s="233" t="s">
        <v>16</v>
      </c>
      <c r="C16" s="70" t="s">
        <v>224</v>
      </c>
      <c r="D16" s="719"/>
      <c r="E16" s="720"/>
      <c r="F16" s="714"/>
      <c r="G16" s="122">
        <f>'ELEC Activity 2019'!G16</f>
        <v>-628034.49</v>
      </c>
      <c r="H16" s="375">
        <f>G16+'ELEC Activity 2019'!H16</f>
        <v>-628034.49</v>
      </c>
      <c r="I16" s="71">
        <f>H16+'ELEC Activity 2019'!I16</f>
        <v>-628034.49</v>
      </c>
      <c r="J16" s="71">
        <f>I16+'ELEC Activity 2019'!J16</f>
        <v>-628034.49</v>
      </c>
      <c r="K16" s="375">
        <f>J16+'ELEC Activity 2019'!K16</f>
        <v>-628034.49</v>
      </c>
      <c r="L16" s="71">
        <f>K16+'ELEC Activity 2019'!L16</f>
        <v>-628034.49</v>
      </c>
      <c r="M16" s="73">
        <f>L16+'ELEC Activity 2019'!M16</f>
        <v>-628034.49</v>
      </c>
      <c r="N16" s="82">
        <f>M16+'ELEC Activity 2019'!N16</f>
        <v>-628034.49</v>
      </c>
      <c r="O16" s="82">
        <f>N16+'ELEC Activity 2019'!O16</f>
        <v>-628034.49</v>
      </c>
      <c r="P16" s="82">
        <f>O16+'ELEC Activity 2019'!P16</f>
        <v>-628034.49</v>
      </c>
      <c r="Q16" s="381">
        <f>P16+'ELEC Activity 2019'!Q16</f>
        <v>-628034.49</v>
      </c>
      <c r="R16" s="82">
        <f>Q16+'ELEC Activity 2019'!R16</f>
        <v>-628034.49</v>
      </c>
      <c r="S16" s="268">
        <f>R16+'ELEC Activity 2019'!S16</f>
        <v>-628034.49</v>
      </c>
    </row>
    <row r="17" spans="1:21" s="27" customFormat="1" ht="15.95" customHeight="1">
      <c r="A17" s="577"/>
      <c r="B17" s="235" t="s">
        <v>16</v>
      </c>
      <c r="C17" s="30" t="s">
        <v>197</v>
      </c>
      <c r="D17" s="134"/>
      <c r="E17" s="673"/>
      <c r="F17" s="674"/>
      <c r="G17" s="122">
        <f>'ELEC Activity 2019'!G17</f>
        <v>-37720.86</v>
      </c>
      <c r="H17" s="388">
        <f>G17+'ELEC Activity 2019'!H17</f>
        <v>-37720.86</v>
      </c>
      <c r="I17" s="213">
        <f>H17+'ELEC Activity 2019'!I17</f>
        <v>-37720.86</v>
      </c>
      <c r="J17" s="75">
        <f>I17+'ELEC Activity 2019'!J17</f>
        <v>-37720.86</v>
      </c>
      <c r="K17" s="390">
        <f>J17+'ELEC Activity 2019'!K17</f>
        <v>-37720.86</v>
      </c>
      <c r="L17" s="82">
        <f>K17+'ELEC Activity 2019'!L17</f>
        <v>-37720.86</v>
      </c>
      <c r="M17" s="269">
        <f>L17+'ELEC Activity 2019'!M17</f>
        <v>-37720.86</v>
      </c>
      <c r="N17" s="213">
        <f>M17+'ELEC Activity 2019'!N17</f>
        <v>-37720.86</v>
      </c>
      <c r="O17" s="82">
        <f>N17+'ELEC Activity 2019'!O17</f>
        <v>-37720.86</v>
      </c>
      <c r="P17" s="213">
        <f>O17+'ELEC Activity 2019'!P17</f>
        <v>-37720.86</v>
      </c>
      <c r="Q17" s="381">
        <f>P17+'ELEC Activity 2019'!Q17</f>
        <v>-37720.86</v>
      </c>
      <c r="R17" s="82">
        <f>Q17+'ELEC Activity 2019'!R17</f>
        <v>-37720.86</v>
      </c>
      <c r="S17" s="268">
        <f>R17+'ELEC Activity 2019'!S17</f>
        <v>-37720.86</v>
      </c>
    </row>
    <row r="18" spans="1:21" s="27" customFormat="1" ht="15.95" customHeight="1">
      <c r="A18" s="577"/>
      <c r="B18" s="416" t="s">
        <v>16</v>
      </c>
      <c r="C18" s="261" t="s">
        <v>10</v>
      </c>
      <c r="D18" s="670" t="s">
        <v>11</v>
      </c>
      <c r="E18" s="671">
        <v>43070</v>
      </c>
      <c r="F18" s="675" t="s">
        <v>12</v>
      </c>
      <c r="G18" s="122">
        <f>'ELEC Activity 2019'!G18</f>
        <v>-393874.5</v>
      </c>
      <c r="H18" s="378">
        <f>G18+'ELEC Activity 2019'!H18</f>
        <v>-393874.5</v>
      </c>
      <c r="I18" s="77">
        <f>H18+'ELEC Activity 2019'!I18</f>
        <v>-393874.5</v>
      </c>
      <c r="J18" s="77">
        <f>I18+'ELEC Activity 2019'!J18</f>
        <v>-393874.5</v>
      </c>
      <c r="K18" s="378">
        <f>J18+'ELEC Activity 2019'!K18</f>
        <v>-393874.5</v>
      </c>
      <c r="L18" s="77">
        <f>K18+'ELEC Activity 2019'!L18</f>
        <v>-393874.5</v>
      </c>
      <c r="M18" s="266">
        <f>L18+'ELEC Activity 2019'!M18</f>
        <v>-393874.5</v>
      </c>
      <c r="N18" s="77">
        <f>M18+'ELEC Activity 2019'!N18</f>
        <v>-393874.5</v>
      </c>
      <c r="O18" s="77">
        <f>N18+'ELEC Activity 2019'!O18</f>
        <v>-393874.5</v>
      </c>
      <c r="P18" s="77">
        <f>O18+'ELEC Activity 2019'!P18</f>
        <v>-393874.5</v>
      </c>
      <c r="Q18" s="378">
        <f>P18+'ELEC Activity 2019'!Q18</f>
        <v>-393874.5</v>
      </c>
      <c r="R18" s="77">
        <f>Q18+'ELEC Activity 2019'!R18</f>
        <v>-393874.5</v>
      </c>
      <c r="S18" s="266">
        <f>R18+'ELEC Activity 2019'!S18</f>
        <v>-393874.5</v>
      </c>
    </row>
    <row r="19" spans="1:21" s="27" customFormat="1" ht="15.95" customHeight="1">
      <c r="A19" s="210"/>
      <c r="B19" s="571"/>
      <c r="C19" s="572" t="s">
        <v>18</v>
      </c>
      <c r="D19" s="78"/>
      <c r="E19" s="79"/>
      <c r="F19" s="78"/>
      <c r="G19" s="127">
        <f t="shared" ref="G19" si="2">SUM(G15:G18)</f>
        <v>-87291.95</v>
      </c>
      <c r="H19" s="379">
        <f t="shared" ref="H19:S19" si="3">SUM(H15:H18)</f>
        <v>-114392.99</v>
      </c>
      <c r="I19" s="80">
        <f t="shared" si="3"/>
        <v>-97684.61</v>
      </c>
      <c r="J19" s="80">
        <f t="shared" si="3"/>
        <v>-79344.88</v>
      </c>
      <c r="K19" s="379">
        <f>SUM(K15:K18)</f>
        <v>-80461.820000000007</v>
      </c>
      <c r="L19" s="80">
        <f t="shared" si="3"/>
        <v>-66046.17</v>
      </c>
      <c r="M19" s="214">
        <f t="shared" si="3"/>
        <v>-53220.639999999999</v>
      </c>
      <c r="N19" s="80">
        <f t="shared" si="3"/>
        <v>-38762.11</v>
      </c>
      <c r="O19" s="80">
        <f t="shared" si="3"/>
        <v>-34185.9</v>
      </c>
      <c r="P19" s="80">
        <f t="shared" si="3"/>
        <v>-73786.080000000002</v>
      </c>
      <c r="Q19" s="379">
        <f t="shared" si="3"/>
        <v>-90243.78</v>
      </c>
      <c r="R19" s="80">
        <f t="shared" si="3"/>
        <v>-86730.79</v>
      </c>
      <c r="S19" s="214">
        <f t="shared" si="3"/>
        <v>-81549.59</v>
      </c>
    </row>
    <row r="20" spans="1:21" s="4" customFormat="1" ht="11.25" customHeight="1">
      <c r="A20" s="458"/>
      <c r="B20" s="459"/>
      <c r="C20" s="460"/>
      <c r="D20" s="461"/>
      <c r="E20" s="462"/>
      <c r="F20" s="463"/>
      <c r="G20" s="464"/>
      <c r="H20" s="465"/>
      <c r="I20" s="465"/>
      <c r="J20" s="466"/>
      <c r="K20" s="467"/>
      <c r="L20" s="466"/>
      <c r="M20" s="468"/>
      <c r="N20" s="466"/>
      <c r="O20" s="466"/>
      <c r="P20" s="466"/>
      <c r="Q20" s="467"/>
      <c r="R20" s="466"/>
      <c r="S20" s="468"/>
      <c r="T20" s="37"/>
      <c r="U20" s="115"/>
    </row>
    <row r="21" spans="1:21" s="27" customFormat="1" ht="15.95" customHeight="1">
      <c r="A21" s="584" t="s">
        <v>261</v>
      </c>
      <c r="B21" s="578" t="s">
        <v>262</v>
      </c>
      <c r="C21" s="579" t="s">
        <v>298</v>
      </c>
      <c r="D21" s="580"/>
      <c r="E21" s="350">
        <v>43525</v>
      </c>
      <c r="F21" s="515"/>
      <c r="G21" s="128">
        <f>'ELEC Activity 2019'!G21</f>
        <v>0</v>
      </c>
      <c r="H21" s="389">
        <f>G21+'ELEC Activity 2019'!H21</f>
        <v>0</v>
      </c>
      <c r="I21" s="384">
        <f>H21+'ELEC Activity 2019'!I21</f>
        <v>0</v>
      </c>
      <c r="J21" s="384">
        <f>I21+'ELEC Activity 2019'!J21</f>
        <v>0</v>
      </c>
      <c r="K21" s="389">
        <f>J21+'ELEC Activity 2019'!K21</f>
        <v>0</v>
      </c>
      <c r="L21" s="384">
        <f>K21+'ELEC Activity 2019'!L21</f>
        <v>14407.52</v>
      </c>
      <c r="M21" s="385">
        <f>L21+'ELEC Activity 2019'!M21</f>
        <v>66912.52</v>
      </c>
      <c r="N21" s="384">
        <f>M21+'ELEC Activity 2019'!N21</f>
        <v>91984.16</v>
      </c>
      <c r="O21" s="384">
        <f>N21+'ELEC Activity 2019'!O21</f>
        <v>91984.16</v>
      </c>
      <c r="P21" s="384">
        <f>O21+'ELEC Activity 2019'!P21</f>
        <v>96283.199999999997</v>
      </c>
      <c r="Q21" s="389">
        <f>P21+'ELEC Activity 2019'!Q21</f>
        <v>99931.95</v>
      </c>
      <c r="R21" s="384">
        <f>Q21+'ELEC Activity 2019'!R21</f>
        <v>99931.95</v>
      </c>
      <c r="S21" s="385">
        <f>R21+'ELEC Activity 2019'!S21</f>
        <v>99931.95</v>
      </c>
    </row>
    <row r="22" spans="1:21" s="27" customFormat="1" ht="15.95" customHeight="1">
      <c r="A22" s="585"/>
      <c r="B22" s="532"/>
      <c r="C22" s="581" t="s">
        <v>260</v>
      </c>
      <c r="D22" s="582"/>
      <c r="E22" s="546"/>
      <c r="F22" s="583"/>
      <c r="G22" s="472">
        <f>SUM(G21)</f>
        <v>0</v>
      </c>
      <c r="H22" s="473">
        <f>G22</f>
        <v>0</v>
      </c>
      <c r="I22" s="474">
        <f>H22</f>
        <v>0</v>
      </c>
      <c r="J22" s="474">
        <f>H22</f>
        <v>0</v>
      </c>
      <c r="K22" s="473">
        <f t="shared" ref="K22:S22" si="4">SUM(K21)</f>
        <v>0</v>
      </c>
      <c r="L22" s="474">
        <f t="shared" si="4"/>
        <v>14407.52</v>
      </c>
      <c r="M22" s="474">
        <f t="shared" si="4"/>
        <v>66912.52</v>
      </c>
      <c r="N22" s="473">
        <f t="shared" si="4"/>
        <v>91984.16</v>
      </c>
      <c r="O22" s="474">
        <f t="shared" si="4"/>
        <v>91984.16</v>
      </c>
      <c r="P22" s="474">
        <f t="shared" si="4"/>
        <v>96283.199999999997</v>
      </c>
      <c r="Q22" s="473">
        <f t="shared" si="4"/>
        <v>99931.95</v>
      </c>
      <c r="R22" s="474">
        <f t="shared" si="4"/>
        <v>99931.95</v>
      </c>
      <c r="S22" s="475">
        <f t="shared" si="4"/>
        <v>99931.95</v>
      </c>
    </row>
    <row r="23" spans="1:21" s="4" customFormat="1" ht="11.25" customHeight="1">
      <c r="A23" s="458"/>
      <c r="B23" s="459"/>
      <c r="C23" s="460"/>
      <c r="D23" s="461"/>
      <c r="E23" s="462"/>
      <c r="F23" s="463"/>
      <c r="G23" s="464"/>
      <c r="H23" s="465"/>
      <c r="I23" s="465"/>
      <c r="J23" s="466"/>
      <c r="K23" s="467"/>
      <c r="L23" s="466"/>
      <c r="M23" s="468"/>
      <c r="N23" s="466"/>
      <c r="O23" s="466"/>
      <c r="P23" s="466"/>
      <c r="Q23" s="467"/>
      <c r="R23" s="466"/>
      <c r="S23" s="468"/>
      <c r="T23" s="37"/>
      <c r="U23" s="115"/>
    </row>
    <row r="24" spans="1:21" s="27" customFormat="1" ht="15.95" customHeight="1">
      <c r="A24" s="576" t="s">
        <v>21</v>
      </c>
      <c r="B24" s="233" t="s">
        <v>22</v>
      </c>
      <c r="C24" s="70" t="s">
        <v>225</v>
      </c>
      <c r="D24" s="207" t="s">
        <v>23</v>
      </c>
      <c r="E24" s="212"/>
      <c r="F24" s="133"/>
      <c r="G24" s="122">
        <f>'ELEC Activity 2019'!G24</f>
        <v>481196.65</v>
      </c>
      <c r="H24" s="381">
        <f>G24+'ELEC Activity 2019'!H24</f>
        <v>481196.65</v>
      </c>
      <c r="I24" s="82">
        <f>H24+'ELEC Activity 2019'!I24</f>
        <v>482124.65</v>
      </c>
      <c r="J24" s="82">
        <f>I24+'ELEC Activity 2019'!J24</f>
        <v>482124.65</v>
      </c>
      <c r="K24" s="381">
        <f>J24+'ELEC Activity 2019'!K24</f>
        <v>483052.65</v>
      </c>
      <c r="L24" s="82">
        <f>K24+'ELEC Activity 2019'!L24</f>
        <v>485213.64</v>
      </c>
      <c r="M24" s="268">
        <f>L24+'ELEC Activity 2019'!M24</f>
        <v>485213.64</v>
      </c>
      <c r="N24" s="82">
        <f>M24+'ELEC Activity 2019'!N24</f>
        <v>485646.14</v>
      </c>
      <c r="O24" s="82">
        <f>N24+'ELEC Activity 2019'!O24</f>
        <v>485646.14</v>
      </c>
      <c r="P24" s="82">
        <f>O24+'ELEC Activity 2019'!P24</f>
        <v>492727.24</v>
      </c>
      <c r="Q24" s="381">
        <f>P24+'ELEC Activity 2019'!Q24</f>
        <v>492727.24</v>
      </c>
      <c r="R24" s="82">
        <f>Q24+'ELEC Activity 2019'!R24</f>
        <v>523397.89</v>
      </c>
      <c r="S24" s="268">
        <f>R24+'ELEC Activity 2019'!S24</f>
        <v>531862.81999999995</v>
      </c>
    </row>
    <row r="25" spans="1:21" s="27" customFormat="1" ht="15.95" customHeight="1">
      <c r="A25" s="577"/>
      <c r="B25" s="416" t="s">
        <v>22</v>
      </c>
      <c r="C25" s="261" t="s">
        <v>20</v>
      </c>
      <c r="D25" s="134" t="s">
        <v>11</v>
      </c>
      <c r="E25" s="671">
        <v>43070</v>
      </c>
      <c r="F25" s="132" t="s">
        <v>12</v>
      </c>
      <c r="G25" s="128">
        <f>'ELEC Activity 2019'!G25</f>
        <v>-440996.89</v>
      </c>
      <c r="H25" s="389">
        <f>G25+'ELEC Activity 2019'!H25</f>
        <v>-440996.89</v>
      </c>
      <c r="I25" s="384">
        <f>H25+'ELEC Activity 2019'!I25</f>
        <v>-440996.89</v>
      </c>
      <c r="J25" s="384">
        <f>I25+'ELEC Activity 2019'!J25</f>
        <v>-440996.89</v>
      </c>
      <c r="K25" s="389">
        <f>J25+'ELEC Activity 2019'!K25</f>
        <v>-440996.89</v>
      </c>
      <c r="L25" s="384">
        <f>K25+'ELEC Activity 2019'!L25</f>
        <v>-440996.89</v>
      </c>
      <c r="M25" s="385">
        <f>L25+'ELEC Activity 2019'!M25</f>
        <v>-440996.89</v>
      </c>
      <c r="N25" s="384">
        <f>M25+'ELEC Activity 2019'!N25</f>
        <v>-440996.89</v>
      </c>
      <c r="O25" s="384">
        <f>N25+'ELEC Activity 2019'!O25</f>
        <v>-440996.89</v>
      </c>
      <c r="P25" s="384">
        <f>O25+'ELEC Activity 2019'!P25</f>
        <v>-440996.89</v>
      </c>
      <c r="Q25" s="389">
        <f>P25+'ELEC Activity 2019'!Q25</f>
        <v>-440996.89</v>
      </c>
      <c r="R25" s="384">
        <f>Q25+'ELEC Activity 2019'!R25</f>
        <v>-440996.89</v>
      </c>
      <c r="S25" s="385">
        <f>R25+'ELEC Activity 2019'!S25</f>
        <v>-440996.89</v>
      </c>
    </row>
    <row r="26" spans="1:21" s="27" customFormat="1" ht="15.95" customHeight="1">
      <c r="A26" s="210"/>
      <c r="B26" s="571"/>
      <c r="C26" s="586" t="s">
        <v>24</v>
      </c>
      <c r="D26" s="587"/>
      <c r="E26" s="88"/>
      <c r="F26" s="135"/>
      <c r="G26" s="127">
        <f>SUM(G24:G25)</f>
        <v>40199.760000000002</v>
      </c>
      <c r="H26" s="379">
        <f t="shared" ref="H26:M26" si="5">SUM(H24:H25)</f>
        <v>40199.760000000002</v>
      </c>
      <c r="I26" s="80">
        <f t="shared" si="5"/>
        <v>41127.760000000002</v>
      </c>
      <c r="J26" s="80">
        <f t="shared" si="5"/>
        <v>41127.760000000002</v>
      </c>
      <c r="K26" s="379">
        <f t="shared" si="5"/>
        <v>42055.76</v>
      </c>
      <c r="L26" s="80">
        <f t="shared" si="5"/>
        <v>44216.75</v>
      </c>
      <c r="M26" s="214">
        <f t="shared" si="5"/>
        <v>44216.75</v>
      </c>
      <c r="N26" s="80">
        <f t="shared" ref="N26:S26" si="6">SUM(N24:N25)</f>
        <v>44649.25</v>
      </c>
      <c r="O26" s="80">
        <f t="shared" si="6"/>
        <v>44649.25</v>
      </c>
      <c r="P26" s="80">
        <f t="shared" si="6"/>
        <v>51730.35</v>
      </c>
      <c r="Q26" s="379">
        <f t="shared" si="6"/>
        <v>51730.35</v>
      </c>
      <c r="R26" s="80">
        <f t="shared" si="6"/>
        <v>82401</v>
      </c>
      <c r="S26" s="214">
        <f t="shared" si="6"/>
        <v>90865.93</v>
      </c>
    </row>
    <row r="27" spans="1:21" s="4" customFormat="1" ht="11.25" customHeight="1">
      <c r="A27" s="458"/>
      <c r="B27" s="459"/>
      <c r="C27" s="460"/>
      <c r="D27" s="461"/>
      <c r="E27" s="462"/>
      <c r="F27" s="463"/>
      <c r="G27" s="464"/>
      <c r="H27" s="465"/>
      <c r="I27" s="465"/>
      <c r="J27" s="466"/>
      <c r="K27" s="467"/>
      <c r="L27" s="466"/>
      <c r="M27" s="468"/>
      <c r="N27" s="466"/>
      <c r="O27" s="466"/>
      <c r="P27" s="466"/>
      <c r="Q27" s="467"/>
      <c r="R27" s="466"/>
      <c r="S27" s="468"/>
      <c r="T27" s="37"/>
      <c r="U27" s="115"/>
    </row>
    <row r="28" spans="1:21" s="27" customFormat="1" ht="15.95" customHeight="1">
      <c r="A28" s="576" t="s">
        <v>25</v>
      </c>
      <c r="B28" s="233" t="s">
        <v>26</v>
      </c>
      <c r="C28" s="70" t="s">
        <v>226</v>
      </c>
      <c r="D28" s="207" t="s">
        <v>27</v>
      </c>
      <c r="E28" s="212"/>
      <c r="F28" s="133"/>
      <c r="G28" s="122">
        <f>'ELEC Activity 2019'!G28</f>
        <v>2254508.17</v>
      </c>
      <c r="H28" s="381">
        <f>G28+'ELEC Activity 2019'!H28</f>
        <v>2254508.17</v>
      </c>
      <c r="I28" s="82">
        <f>H28+'ELEC Activity 2019'!I28</f>
        <v>2254508.17</v>
      </c>
      <c r="J28" s="82">
        <f>I28+'ELEC Activity 2019'!J28</f>
        <v>2254508.17</v>
      </c>
      <c r="K28" s="375">
        <f>J28+'ELEC Activity 2019'!K28</f>
        <v>2254508.17</v>
      </c>
      <c r="L28" s="71">
        <f>K28+'ELEC Activity 2019'!L28</f>
        <v>2254508.17</v>
      </c>
      <c r="M28" s="73">
        <f>L28+'ELEC Activity 2019'!M28</f>
        <v>2254508.17</v>
      </c>
      <c r="N28" s="71">
        <f>M28+'ELEC Activity 2019'!N28</f>
        <v>2254508.17</v>
      </c>
      <c r="O28" s="71">
        <f>N28+'ELEC Activity 2019'!O28</f>
        <v>2254508.17</v>
      </c>
      <c r="P28" s="71">
        <f>O28+'ELEC Activity 2019'!P28</f>
        <v>2254508.17</v>
      </c>
      <c r="Q28" s="375">
        <f>P28+'ELEC Activity 2019'!Q28</f>
        <v>2254508.17</v>
      </c>
      <c r="R28" s="71">
        <f>Q28+'ELEC Activity 2019'!R28</f>
        <v>2254508.17</v>
      </c>
      <c r="S28" s="73">
        <f>R28+'ELEC Activity 2019'!S28</f>
        <v>2254508.17</v>
      </c>
    </row>
    <row r="29" spans="1:21" s="27" customFormat="1" ht="15.95" customHeight="1">
      <c r="A29" s="577"/>
      <c r="B29" s="416" t="s">
        <v>26</v>
      </c>
      <c r="C29" s="261" t="s">
        <v>20</v>
      </c>
      <c r="D29" s="672" t="s">
        <v>11</v>
      </c>
      <c r="E29" s="671">
        <v>43070</v>
      </c>
      <c r="F29" s="132" t="s">
        <v>12</v>
      </c>
      <c r="G29" s="128">
        <f>'ELEC Activity 2019'!G29</f>
        <v>-2254508.17</v>
      </c>
      <c r="H29" s="396">
        <f>G29+'ELEC Activity 2019'!H29</f>
        <v>-2254508.17</v>
      </c>
      <c r="I29" s="397">
        <f>H29+'ELEC Activity 2019'!I29</f>
        <v>-2254508.17</v>
      </c>
      <c r="J29" s="397">
        <f>I29+'ELEC Activity 2019'!J29</f>
        <v>-2254508.17</v>
      </c>
      <c r="K29" s="396">
        <f>J29+'ELEC Activity 2019'!K29</f>
        <v>-2254508.17</v>
      </c>
      <c r="L29" s="397">
        <f>K29+'ELEC Activity 2019'!L29</f>
        <v>-2254508.17</v>
      </c>
      <c r="M29" s="398">
        <f>L29+'ELEC Activity 2019'!M29</f>
        <v>-2254508.17</v>
      </c>
      <c r="N29" s="397">
        <f>M29+'ELEC Activity 2019'!N29</f>
        <v>-2254508.17</v>
      </c>
      <c r="O29" s="397">
        <f>N29+'ELEC Activity 2019'!O29</f>
        <v>-2254508.17</v>
      </c>
      <c r="P29" s="397">
        <f>O29+'ELEC Activity 2019'!P29</f>
        <v>-2254508.17</v>
      </c>
      <c r="Q29" s="396">
        <f>P29+'ELEC Activity 2019'!Q29</f>
        <v>-2254508.17</v>
      </c>
      <c r="R29" s="397">
        <f>Q29+'ELEC Activity 2019'!R29</f>
        <v>-2254508.17</v>
      </c>
      <c r="S29" s="398">
        <f>R29+'ELEC Activity 2019'!S29</f>
        <v>-2254508.17</v>
      </c>
    </row>
    <row r="30" spans="1:21" s="27" customFormat="1" ht="15.95" customHeight="1">
      <c r="A30" s="210"/>
      <c r="B30" s="571"/>
      <c r="C30" s="588" t="s">
        <v>28</v>
      </c>
      <c r="D30" s="135"/>
      <c r="E30" s="88"/>
      <c r="F30" s="135"/>
      <c r="G30" s="127">
        <f t="shared" ref="G30" si="7">SUM(G28:G29)</f>
        <v>0</v>
      </c>
      <c r="H30" s="387">
        <f t="shared" ref="H30:J30" si="8">SUM(H28:H29)</f>
        <v>0</v>
      </c>
      <c r="I30" s="163">
        <f t="shared" si="8"/>
        <v>0</v>
      </c>
      <c r="J30" s="163">
        <f t="shared" si="8"/>
        <v>0</v>
      </c>
      <c r="K30" s="387">
        <f t="shared" ref="K30:S30" si="9">SUM(K28:K29)</f>
        <v>0</v>
      </c>
      <c r="L30" s="163">
        <f t="shared" si="9"/>
        <v>0</v>
      </c>
      <c r="M30" s="81">
        <f t="shared" si="9"/>
        <v>0</v>
      </c>
      <c r="N30" s="163">
        <f t="shared" si="9"/>
        <v>0</v>
      </c>
      <c r="O30" s="163">
        <f t="shared" si="9"/>
        <v>0</v>
      </c>
      <c r="P30" s="163">
        <f t="shared" si="9"/>
        <v>0</v>
      </c>
      <c r="Q30" s="387">
        <f t="shared" si="9"/>
        <v>0</v>
      </c>
      <c r="R30" s="163">
        <f t="shared" si="9"/>
        <v>0</v>
      </c>
      <c r="S30" s="81">
        <f t="shared" si="9"/>
        <v>0</v>
      </c>
    </row>
    <row r="31" spans="1:21" s="4" customFormat="1" ht="11.25" customHeight="1">
      <c r="A31" s="458"/>
      <c r="B31" s="459"/>
      <c r="C31" s="460"/>
      <c r="D31" s="461"/>
      <c r="E31" s="462"/>
      <c r="F31" s="463"/>
      <c r="G31" s="464"/>
      <c r="H31" s="465"/>
      <c r="I31" s="465"/>
      <c r="J31" s="466"/>
      <c r="K31" s="467"/>
      <c r="L31" s="466"/>
      <c r="M31" s="468"/>
      <c r="N31" s="466"/>
      <c r="O31" s="466"/>
      <c r="P31" s="466"/>
      <c r="Q31" s="467"/>
      <c r="R31" s="466"/>
      <c r="S31" s="468"/>
      <c r="T31" s="37"/>
      <c r="U31" s="115"/>
    </row>
    <row r="32" spans="1:21" s="27" customFormat="1" ht="15.95" customHeight="1">
      <c r="A32" s="209" t="s">
        <v>29</v>
      </c>
      <c r="B32" s="233" t="s">
        <v>30</v>
      </c>
      <c r="C32" s="70" t="s">
        <v>227</v>
      </c>
      <c r="D32" s="719" t="s">
        <v>31</v>
      </c>
      <c r="E32" s="720"/>
      <c r="F32" s="713"/>
      <c r="G32" s="122">
        <f>'ELEC Activity 2019'!G32</f>
        <v>3332774.73</v>
      </c>
      <c r="H32" s="381">
        <f>G32+'ELEC Activity 2019'!H32</f>
        <v>3332875.42</v>
      </c>
      <c r="I32" s="82">
        <f>H32+'ELEC Activity 2019'!I32</f>
        <v>3336559.17</v>
      </c>
      <c r="J32" s="71">
        <f>I32+'ELEC Activity 2019'!J32</f>
        <v>3349372.09</v>
      </c>
      <c r="K32" s="381">
        <f>J32+'ELEC Activity 2019'!K32</f>
        <v>3349372.09</v>
      </c>
      <c r="L32" s="82">
        <f>K32+'ELEC Activity 2019'!L32</f>
        <v>3350600.59</v>
      </c>
      <c r="M32" s="268">
        <f>L32+'ELEC Activity 2019'!M32</f>
        <v>3359248.42</v>
      </c>
      <c r="N32" s="82">
        <f>M32+'ELEC Activity 2019'!N32</f>
        <v>3360973.42</v>
      </c>
      <c r="O32" s="82">
        <f>N32+'ELEC Activity 2019'!O32</f>
        <v>3381564.67</v>
      </c>
      <c r="P32" s="82">
        <f>O32+'ELEC Activity 2019'!P32</f>
        <v>3401485.5</v>
      </c>
      <c r="Q32" s="381">
        <f>P32+'ELEC Activity 2019'!Q32</f>
        <v>3413901.5</v>
      </c>
      <c r="R32" s="82">
        <f>Q32+'ELEC Activity 2019'!R32</f>
        <v>3432814.18</v>
      </c>
      <c r="S32" s="268">
        <f>R32+'ELEC Activity 2019'!S32</f>
        <v>3450018.42</v>
      </c>
    </row>
    <row r="33" spans="1:21" s="27" customFormat="1" ht="15.95" customHeight="1">
      <c r="A33" s="180" t="s">
        <v>196</v>
      </c>
      <c r="B33" s="236" t="s">
        <v>30</v>
      </c>
      <c r="C33" s="70" t="s">
        <v>228</v>
      </c>
      <c r="D33" s="719"/>
      <c r="E33" s="720"/>
      <c r="F33" s="714"/>
      <c r="G33" s="122">
        <f>'ELEC Activity 2019'!G33</f>
        <v>-715288.03</v>
      </c>
      <c r="H33" s="381">
        <f>G33+'ELEC Activity 2019'!H33</f>
        <v>-715288.03</v>
      </c>
      <c r="I33" s="82">
        <f>H33+'ELEC Activity 2019'!I33</f>
        <v>-715543.34</v>
      </c>
      <c r="J33" s="82">
        <f>I33+'ELEC Activity 2019'!J33</f>
        <v>-715543.34</v>
      </c>
      <c r="K33" s="381">
        <f>J33+'ELEC Activity 2019'!K33</f>
        <v>-715543.34</v>
      </c>
      <c r="L33" s="82">
        <f>K33+'ELEC Activity 2019'!L33</f>
        <v>-715543.34</v>
      </c>
      <c r="M33" s="268">
        <f>L33+'ELEC Activity 2019'!M33</f>
        <v>-715543.34</v>
      </c>
      <c r="N33" s="82">
        <f>M33+'ELEC Activity 2019'!N33</f>
        <v>-715543.34</v>
      </c>
      <c r="O33" s="82">
        <f>N33+'ELEC Activity 2019'!O33</f>
        <v>-715543.34</v>
      </c>
      <c r="P33" s="82">
        <f>O33+'ELEC Activity 2019'!P33</f>
        <v>-715543.34</v>
      </c>
      <c r="Q33" s="381">
        <f>P33+'ELEC Activity 2019'!Q33</f>
        <v>-720691.15</v>
      </c>
      <c r="R33" s="82">
        <f>Q33+'ELEC Activity 2019'!R33</f>
        <v>-723795.15</v>
      </c>
      <c r="S33" s="268">
        <f>R33+'ELEC Activity 2019'!S33</f>
        <v>-723795.15</v>
      </c>
    </row>
    <row r="34" spans="1:21" s="27" customFormat="1" ht="15.95" customHeight="1">
      <c r="A34" s="589"/>
      <c r="B34" s="676" t="s">
        <v>30</v>
      </c>
      <c r="C34" s="30" t="s">
        <v>197</v>
      </c>
      <c r="D34" s="134"/>
      <c r="E34" s="673"/>
      <c r="F34" s="224"/>
      <c r="G34" s="122">
        <f>'ELEC Activity 2019'!G34</f>
        <v>-351153.55</v>
      </c>
      <c r="H34" s="381">
        <f>G34+'ELEC Activity 2019'!H34</f>
        <v>-351153.55</v>
      </c>
      <c r="I34" s="213">
        <f>H34+'ELEC Activity 2019'!I34</f>
        <v>-351153.55</v>
      </c>
      <c r="J34" s="75">
        <f>I34+'ELEC Activity 2019'!J34</f>
        <v>-351153.55</v>
      </c>
      <c r="K34" s="381">
        <f>J34+'ELEC Activity 2019'!K34</f>
        <v>-351153.55</v>
      </c>
      <c r="L34" s="213">
        <f>K34+'ELEC Activity 2019'!L34</f>
        <v>-351153.55</v>
      </c>
      <c r="M34" s="399">
        <f>L34+'ELEC Activity 2019'!M34</f>
        <v>-351153.55</v>
      </c>
      <c r="N34" s="82">
        <f>M34+'ELEC Activity 2019'!N34</f>
        <v>-351153.55</v>
      </c>
      <c r="O34" s="213">
        <f>N34+'ELEC Activity 2019'!O34</f>
        <v>-351153.55</v>
      </c>
      <c r="P34" s="75">
        <f>O34+'ELEC Activity 2019'!P34</f>
        <v>-351153.55</v>
      </c>
      <c r="Q34" s="381">
        <f>P34+'ELEC Activity 2019'!Q34</f>
        <v>-351153.55</v>
      </c>
      <c r="R34" s="213">
        <f>Q34+'ELEC Activity 2019'!R34</f>
        <v>-351153.55</v>
      </c>
      <c r="S34" s="399">
        <f>R34+'ELEC Activity 2019'!S34</f>
        <v>-351153.55</v>
      </c>
    </row>
    <row r="35" spans="1:21" s="27" customFormat="1" ht="15.95" customHeight="1">
      <c r="A35" s="577"/>
      <c r="B35" s="416" t="s">
        <v>30</v>
      </c>
      <c r="C35" s="261" t="s">
        <v>20</v>
      </c>
      <c r="D35" s="219" t="s">
        <v>11</v>
      </c>
      <c r="E35" s="671">
        <v>43070</v>
      </c>
      <c r="F35" s="132" t="s">
        <v>12</v>
      </c>
      <c r="G35" s="128">
        <f>'ELEC Activity 2019'!G35</f>
        <v>-1579857.19</v>
      </c>
      <c r="H35" s="378">
        <f>G35+'ELEC Activity 2019'!H35</f>
        <v>-1579857.19</v>
      </c>
      <c r="I35" s="77">
        <f>H35+'ELEC Activity 2019'!I35</f>
        <v>-1579857.19</v>
      </c>
      <c r="J35" s="77">
        <f>I35+'ELEC Activity 2019'!J35</f>
        <v>-1579857.19</v>
      </c>
      <c r="K35" s="378">
        <f>J35+'ELEC Activity 2019'!K35</f>
        <v>-1579857.19</v>
      </c>
      <c r="L35" s="77">
        <f>K35+'ELEC Activity 2019'!L35</f>
        <v>-1579857.19</v>
      </c>
      <c r="M35" s="266">
        <f>L35+'ELEC Activity 2019'!M35</f>
        <v>-1579857.19</v>
      </c>
      <c r="N35" s="77">
        <f>M35+'ELEC Activity 2019'!N35</f>
        <v>-1579857.19</v>
      </c>
      <c r="O35" s="77">
        <f>N35+'ELEC Activity 2019'!O35</f>
        <v>-1579857.19</v>
      </c>
      <c r="P35" s="77">
        <f>O35+'ELEC Activity 2019'!P35</f>
        <v>-1579857.19</v>
      </c>
      <c r="Q35" s="378">
        <f>P35+'ELEC Activity 2019'!Q35</f>
        <v>-1579857.19</v>
      </c>
      <c r="R35" s="77">
        <f>Q35+'ELEC Activity 2019'!R35</f>
        <v>-1579857.19</v>
      </c>
      <c r="S35" s="266">
        <f>R35+'ELEC Activity 2019'!S35</f>
        <v>-1579857.19</v>
      </c>
    </row>
    <row r="36" spans="1:21" s="34" customFormat="1" ht="15.95" customHeight="1">
      <c r="A36" s="210"/>
      <c r="B36" s="571"/>
      <c r="C36" s="588" t="s">
        <v>32</v>
      </c>
      <c r="D36" s="135"/>
      <c r="E36" s="88"/>
      <c r="F36" s="135"/>
      <c r="G36" s="127">
        <f t="shared" ref="G36:S36" si="10">SUM(G32:G35)</f>
        <v>686475.96</v>
      </c>
      <c r="H36" s="387">
        <f t="shared" si="10"/>
        <v>686576.65</v>
      </c>
      <c r="I36" s="163">
        <f t="shared" si="10"/>
        <v>690005.09</v>
      </c>
      <c r="J36" s="163">
        <f t="shared" si="10"/>
        <v>702818.01</v>
      </c>
      <c r="K36" s="387">
        <f t="shared" si="10"/>
        <v>702818.01</v>
      </c>
      <c r="L36" s="163">
        <f t="shared" si="10"/>
        <v>704046.51</v>
      </c>
      <c r="M36" s="81">
        <f t="shared" si="10"/>
        <v>712694.34</v>
      </c>
      <c r="N36" s="163">
        <f t="shared" si="10"/>
        <v>714419.34</v>
      </c>
      <c r="O36" s="163">
        <f t="shared" si="10"/>
        <v>735010.59</v>
      </c>
      <c r="P36" s="163">
        <f t="shared" si="10"/>
        <v>754931.42</v>
      </c>
      <c r="Q36" s="387">
        <f t="shared" si="10"/>
        <v>762199.61</v>
      </c>
      <c r="R36" s="163">
        <f t="shared" si="10"/>
        <v>778008.29</v>
      </c>
      <c r="S36" s="81">
        <f t="shared" si="10"/>
        <v>795212.53</v>
      </c>
    </row>
    <row r="37" spans="1:21" s="4" customFormat="1" ht="11.25" customHeight="1">
      <c r="A37" s="458"/>
      <c r="B37" s="459"/>
      <c r="C37" s="460"/>
      <c r="D37" s="461"/>
      <c r="E37" s="462"/>
      <c r="F37" s="463"/>
      <c r="G37" s="464"/>
      <c r="H37" s="465"/>
      <c r="I37" s="465"/>
      <c r="J37" s="466"/>
      <c r="K37" s="467"/>
      <c r="L37" s="466"/>
      <c r="M37" s="468"/>
      <c r="N37" s="466"/>
      <c r="O37" s="466"/>
      <c r="P37" s="466"/>
      <c r="Q37" s="467"/>
      <c r="R37" s="466"/>
      <c r="S37" s="468"/>
      <c r="T37" s="37"/>
      <c r="U37" s="115"/>
    </row>
    <row r="38" spans="1:21" s="27" customFormat="1" ht="15.95" customHeight="1">
      <c r="A38" s="576" t="s">
        <v>33</v>
      </c>
      <c r="B38" s="233" t="s">
        <v>34</v>
      </c>
      <c r="C38" s="70" t="s">
        <v>229</v>
      </c>
      <c r="D38" s="216" t="s">
        <v>23</v>
      </c>
      <c r="E38" s="212"/>
      <c r="F38" s="133"/>
      <c r="G38" s="122">
        <f>'ELEC Activity 2019'!G38</f>
        <v>669654.71</v>
      </c>
      <c r="H38" s="381">
        <f>G38+'ELEC Activity 2019'!H38</f>
        <v>669654.71</v>
      </c>
      <c r="I38" s="82">
        <f>H38+'ELEC Activity 2019'!I38</f>
        <v>669654.71</v>
      </c>
      <c r="J38" s="82">
        <f>I38+'ELEC Activity 2019'!J38</f>
        <v>669654.71</v>
      </c>
      <c r="K38" s="381">
        <f>J38+'ELEC Activity 2019'!K38</f>
        <v>669654.71</v>
      </c>
      <c r="L38" s="82">
        <f>K38+'ELEC Activity 2019'!L38</f>
        <v>669654.71</v>
      </c>
      <c r="M38" s="268">
        <f>L38+'ELEC Activity 2019'!M38</f>
        <v>669654.71</v>
      </c>
      <c r="N38" s="82">
        <f>M38+'ELEC Activity 2019'!N38</f>
        <v>669654.71</v>
      </c>
      <c r="O38" s="82">
        <f>N38+'ELEC Activity 2019'!O38</f>
        <v>669654.71</v>
      </c>
      <c r="P38" s="82">
        <f>O38+'ELEC Activity 2019'!P38</f>
        <v>669654.71</v>
      </c>
      <c r="Q38" s="381">
        <f>P38+'ELEC Activity 2019'!Q38</f>
        <v>669654.71</v>
      </c>
      <c r="R38" s="82">
        <f>Q38+'ELEC Activity 2019'!R38</f>
        <v>669654.71</v>
      </c>
      <c r="S38" s="268">
        <f>R38+'ELEC Activity 2019'!S38</f>
        <v>669654.71</v>
      </c>
    </row>
    <row r="39" spans="1:21" s="27" customFormat="1" ht="15.95" customHeight="1">
      <c r="A39" s="577"/>
      <c r="B39" s="416" t="s">
        <v>34</v>
      </c>
      <c r="C39" s="261" t="s">
        <v>20</v>
      </c>
      <c r="D39" s="134" t="s">
        <v>11</v>
      </c>
      <c r="E39" s="671">
        <v>43070</v>
      </c>
      <c r="F39" s="132" t="s">
        <v>12</v>
      </c>
      <c r="G39" s="128">
        <f>'ELEC Activity 2019'!G39</f>
        <v>-659654.59</v>
      </c>
      <c r="H39" s="396">
        <f>G39+'ELEC Activity 2019'!H39</f>
        <v>-659654.59</v>
      </c>
      <c r="I39" s="397">
        <f>H39+'ELEC Activity 2019'!I39</f>
        <v>-659654.59</v>
      </c>
      <c r="J39" s="397">
        <f>I39+'ELEC Activity 2019'!J39</f>
        <v>-659654.59</v>
      </c>
      <c r="K39" s="396">
        <f>J39+'ELEC Activity 2019'!K39</f>
        <v>-659654.59</v>
      </c>
      <c r="L39" s="397">
        <f>K39+'ELEC Activity 2019'!L39</f>
        <v>-659654.59</v>
      </c>
      <c r="M39" s="398">
        <f>L39+'ELEC Activity 2019'!M39</f>
        <v>-659654.59</v>
      </c>
      <c r="N39" s="397">
        <f>M39+'ELEC Activity 2019'!N39</f>
        <v>-659654.59</v>
      </c>
      <c r="O39" s="397">
        <f>N39+'ELEC Activity 2019'!O39</f>
        <v>-659654.59</v>
      </c>
      <c r="P39" s="397">
        <f>O39+'ELEC Activity 2019'!P39</f>
        <v>-659654.59</v>
      </c>
      <c r="Q39" s="396">
        <f>P39+'ELEC Activity 2019'!Q39</f>
        <v>-659654.59</v>
      </c>
      <c r="R39" s="397">
        <f>Q39+'ELEC Activity 2019'!R39</f>
        <v>-659654.59</v>
      </c>
      <c r="S39" s="398">
        <f>R39+'ELEC Activity 2019'!S39</f>
        <v>-659654.59</v>
      </c>
    </row>
    <row r="40" spans="1:21" s="27" customFormat="1" ht="15.95" customHeight="1">
      <c r="A40" s="210"/>
      <c r="B40" s="571"/>
      <c r="C40" s="586" t="s">
        <v>35</v>
      </c>
      <c r="D40" s="587"/>
      <c r="E40" s="88"/>
      <c r="F40" s="135"/>
      <c r="G40" s="127">
        <f t="shared" ref="G40" si="11">SUM(G38:G39)</f>
        <v>10000.120000000001</v>
      </c>
      <c r="H40" s="387">
        <f t="shared" ref="H40:S40" si="12">SUM(H38:H39)</f>
        <v>10000.120000000001</v>
      </c>
      <c r="I40" s="163">
        <f t="shared" si="12"/>
        <v>10000.120000000001</v>
      </c>
      <c r="J40" s="163">
        <f t="shared" si="12"/>
        <v>10000.120000000001</v>
      </c>
      <c r="K40" s="387">
        <f t="shared" si="12"/>
        <v>10000.120000000001</v>
      </c>
      <c r="L40" s="163">
        <f t="shared" si="12"/>
        <v>10000.120000000001</v>
      </c>
      <c r="M40" s="81">
        <f t="shared" si="12"/>
        <v>10000.120000000001</v>
      </c>
      <c r="N40" s="163">
        <f t="shared" si="12"/>
        <v>10000.120000000001</v>
      </c>
      <c r="O40" s="163">
        <f t="shared" si="12"/>
        <v>10000.120000000001</v>
      </c>
      <c r="P40" s="163">
        <f t="shared" si="12"/>
        <v>10000.120000000001</v>
      </c>
      <c r="Q40" s="387">
        <f t="shared" si="12"/>
        <v>10000.120000000001</v>
      </c>
      <c r="R40" s="163">
        <f t="shared" si="12"/>
        <v>10000.120000000001</v>
      </c>
      <c r="S40" s="81">
        <f t="shared" si="12"/>
        <v>10000.120000000001</v>
      </c>
    </row>
    <row r="41" spans="1:21" s="4" customFormat="1" ht="11.25" customHeight="1">
      <c r="A41" s="458"/>
      <c r="B41" s="459"/>
      <c r="C41" s="460"/>
      <c r="D41" s="461"/>
      <c r="E41" s="462"/>
      <c r="F41" s="463"/>
      <c r="G41" s="464"/>
      <c r="H41" s="465"/>
      <c r="I41" s="465"/>
      <c r="J41" s="466"/>
      <c r="K41" s="467"/>
      <c r="L41" s="466"/>
      <c r="M41" s="468"/>
      <c r="N41" s="466"/>
      <c r="O41" s="466"/>
      <c r="P41" s="466"/>
      <c r="Q41" s="467"/>
      <c r="R41" s="466"/>
      <c r="S41" s="468"/>
      <c r="T41" s="37"/>
      <c r="U41" s="115"/>
    </row>
    <row r="42" spans="1:21" s="27" customFormat="1" ht="15.95" customHeight="1">
      <c r="A42" s="576" t="s">
        <v>36</v>
      </c>
      <c r="B42" s="233" t="s">
        <v>37</v>
      </c>
      <c r="C42" s="70" t="s">
        <v>230</v>
      </c>
      <c r="D42" s="111" t="s">
        <v>194</v>
      </c>
      <c r="E42" s="212"/>
      <c r="F42" s="133"/>
      <c r="G42" s="122">
        <f>'ELEC Activity 2019'!G42</f>
        <v>226423.26</v>
      </c>
      <c r="H42" s="374">
        <f>G42+'ELEC Activity 2019'!H42</f>
        <v>226423.26</v>
      </c>
      <c r="I42" s="50">
        <f>H42+'ELEC Activity 2019'!I42</f>
        <v>226423.26</v>
      </c>
      <c r="J42" s="50">
        <f>I42+'ELEC Activity 2019'!J42</f>
        <v>226423.26</v>
      </c>
      <c r="K42" s="374">
        <f>J42+'ELEC Activity 2019'!K42</f>
        <v>226423.26</v>
      </c>
      <c r="L42" s="50">
        <f>K42+'ELEC Activity 2019'!L42</f>
        <v>226423.26</v>
      </c>
      <c r="M42" s="264">
        <f>L42+'ELEC Activity 2019'!M42</f>
        <v>226423.26</v>
      </c>
      <c r="N42" s="50">
        <f>M42+'ELEC Activity 2019'!N42</f>
        <v>226423.26</v>
      </c>
      <c r="O42" s="50">
        <f>N42+'ELEC Activity 2019'!O42</f>
        <v>226423.26</v>
      </c>
      <c r="P42" s="50">
        <f>O42+'ELEC Activity 2019'!P42</f>
        <v>226423.26</v>
      </c>
      <c r="Q42" s="374">
        <f>P42+'ELEC Activity 2019'!Q42</f>
        <v>226423.26</v>
      </c>
      <c r="R42" s="50">
        <f>Q42+'ELEC Activity 2019'!R42</f>
        <v>226423.26</v>
      </c>
      <c r="S42" s="264">
        <f>R42+'ELEC Activity 2019'!S42</f>
        <v>226423.26</v>
      </c>
    </row>
    <row r="43" spans="1:21" s="27" customFormat="1" ht="15.95" customHeight="1">
      <c r="A43" s="577"/>
      <c r="B43" s="416" t="s">
        <v>37</v>
      </c>
      <c r="C43" s="261" t="s">
        <v>20</v>
      </c>
      <c r="D43" s="219" t="s">
        <v>11</v>
      </c>
      <c r="E43" s="671">
        <v>43070</v>
      </c>
      <c r="F43" s="132" t="s">
        <v>12</v>
      </c>
      <c r="G43" s="128">
        <f>'ELEC Activity 2019'!G43</f>
        <v>-224879.76</v>
      </c>
      <c r="H43" s="380">
        <f>G43+'ELEC Activity 2019'!H42</f>
        <v>-224879.76</v>
      </c>
      <c r="I43" s="77">
        <f>H43+'ELEC Activity 2019'!I42</f>
        <v>-224879.76</v>
      </c>
      <c r="J43" s="76">
        <f>I43+'ELEC Activity 2019'!J42</f>
        <v>-224879.76</v>
      </c>
      <c r="K43" s="380">
        <f>J43+'ELEC Activity 2019'!K42</f>
        <v>-224879.76</v>
      </c>
      <c r="L43" s="77">
        <f>K43+'ELEC Activity 2019'!L42</f>
        <v>-224879.76</v>
      </c>
      <c r="M43" s="267">
        <f>L43+'ELEC Activity 2019'!M42</f>
        <v>-224879.76</v>
      </c>
      <c r="N43" s="76">
        <f>M43+'ELEC Activity 2019'!N42</f>
        <v>-224879.76</v>
      </c>
      <c r="O43" s="77">
        <f>N43+'ELEC Activity 2019'!O42</f>
        <v>-224879.76</v>
      </c>
      <c r="P43" s="76">
        <f>O43+'ELEC Activity 2019'!P42</f>
        <v>-224879.76</v>
      </c>
      <c r="Q43" s="380">
        <f>P43+'ELEC Activity 2019'!Q42</f>
        <v>-224879.76</v>
      </c>
      <c r="R43" s="77">
        <f>Q43+'ELEC Activity 2019'!R42</f>
        <v>-224879.76</v>
      </c>
      <c r="S43" s="267">
        <f>R43+'ELEC Activity 2019'!S42</f>
        <v>-224879.76</v>
      </c>
    </row>
    <row r="44" spans="1:21" s="27" customFormat="1" ht="15.95" customHeight="1">
      <c r="A44" s="210"/>
      <c r="B44" s="571"/>
      <c r="C44" s="588" t="s">
        <v>39</v>
      </c>
      <c r="D44" s="135"/>
      <c r="E44" s="88"/>
      <c r="F44" s="135"/>
      <c r="G44" s="127">
        <f>SUM(G42:G43)</f>
        <v>1543.5</v>
      </c>
      <c r="H44" s="387">
        <f>SUM(H42:H43)</f>
        <v>1543.5</v>
      </c>
      <c r="I44" s="163">
        <f t="shared" ref="I44:M44" si="13">SUM(I42:I43)</f>
        <v>1543.5</v>
      </c>
      <c r="J44" s="163">
        <f t="shared" si="13"/>
        <v>1543.5</v>
      </c>
      <c r="K44" s="387">
        <f t="shared" si="13"/>
        <v>1543.5</v>
      </c>
      <c r="L44" s="163">
        <f t="shared" si="13"/>
        <v>1543.5</v>
      </c>
      <c r="M44" s="81">
        <f t="shared" si="13"/>
        <v>1543.5</v>
      </c>
      <c r="N44" s="163">
        <f t="shared" ref="N44:S44" si="14">SUM(N42:N43)</f>
        <v>1543.5</v>
      </c>
      <c r="O44" s="163">
        <f t="shared" si="14"/>
        <v>1543.5</v>
      </c>
      <c r="P44" s="163">
        <f t="shared" si="14"/>
        <v>1543.5</v>
      </c>
      <c r="Q44" s="387">
        <f t="shared" si="14"/>
        <v>1543.5</v>
      </c>
      <c r="R44" s="163">
        <f t="shared" si="14"/>
        <v>1543.5</v>
      </c>
      <c r="S44" s="81">
        <f t="shared" si="14"/>
        <v>1543.5</v>
      </c>
    </row>
    <row r="45" spans="1:21" s="4" customFormat="1" ht="11.25" customHeight="1">
      <c r="A45" s="458"/>
      <c r="B45" s="459"/>
      <c r="C45" s="460"/>
      <c r="D45" s="461"/>
      <c r="E45" s="462"/>
      <c r="F45" s="463"/>
      <c r="G45" s="464"/>
      <c r="H45" s="465"/>
      <c r="I45" s="465"/>
      <c r="J45" s="466"/>
      <c r="K45" s="467"/>
      <c r="L45" s="466"/>
      <c r="M45" s="468"/>
      <c r="N45" s="466"/>
      <c r="O45" s="466"/>
      <c r="P45" s="466"/>
      <c r="Q45" s="467"/>
      <c r="R45" s="466"/>
      <c r="S45" s="468"/>
      <c r="T45" s="37"/>
      <c r="U45" s="115"/>
    </row>
    <row r="46" spans="1:21" s="27" customFormat="1" ht="15.95" customHeight="1">
      <c r="A46" s="576">
        <v>18601130</v>
      </c>
      <c r="B46" s="233" t="s">
        <v>40</v>
      </c>
      <c r="C46" s="70" t="s">
        <v>231</v>
      </c>
      <c r="D46" s="111" t="s">
        <v>38</v>
      </c>
      <c r="E46" s="212"/>
      <c r="F46" s="133"/>
      <c r="G46" s="122">
        <f>'ELEC Activity 2019'!G46</f>
        <v>400495.47</v>
      </c>
      <c r="H46" s="374">
        <f>G46+'ELEC Activity 2019'!H46</f>
        <v>400495.47</v>
      </c>
      <c r="I46" s="50">
        <f>H46+'ELEC Activity 2019'!I46</f>
        <v>400495.47</v>
      </c>
      <c r="J46" s="50">
        <f>I46+'ELEC Activity 2019'!J46</f>
        <v>400495.47</v>
      </c>
      <c r="K46" s="374">
        <f>J46+'ELEC Activity 2019'!K46</f>
        <v>400495.47</v>
      </c>
      <c r="L46" s="50">
        <f>K46+'ELEC Activity 2019'!L46</f>
        <v>400495.47</v>
      </c>
      <c r="M46" s="264">
        <f>L46+'ELEC Activity 2019'!M46</f>
        <v>400495.47</v>
      </c>
      <c r="N46" s="50">
        <f>M46+'ELEC Activity 2019'!N46</f>
        <v>400495.47</v>
      </c>
      <c r="O46" s="50">
        <f>N46+'ELEC Activity 2019'!O46</f>
        <v>400495.47</v>
      </c>
      <c r="P46" s="50">
        <f>O46+'ELEC Activity 2019'!P46</f>
        <v>400495.47</v>
      </c>
      <c r="Q46" s="374">
        <f>P46+'ELEC Activity 2019'!Q46</f>
        <v>400495.47</v>
      </c>
      <c r="R46" s="50">
        <f>Q46+'ELEC Activity 2019'!R46</f>
        <v>400495.47</v>
      </c>
      <c r="S46" s="264">
        <f>R46+'ELEC Activity 2019'!S46</f>
        <v>400495.47</v>
      </c>
    </row>
    <row r="47" spans="1:21" s="27" customFormat="1" ht="15.95" customHeight="1">
      <c r="A47" s="577"/>
      <c r="B47" s="416" t="s">
        <v>40</v>
      </c>
      <c r="C47" s="261" t="s">
        <v>20</v>
      </c>
      <c r="D47" s="670" t="s">
        <v>11</v>
      </c>
      <c r="E47" s="671">
        <v>43070</v>
      </c>
      <c r="F47" s="132" t="s">
        <v>12</v>
      </c>
      <c r="G47" s="128">
        <f>'ELEC Activity 2019'!G47</f>
        <v>-400495.47</v>
      </c>
      <c r="H47" s="372">
        <f>G47+'ELEC Activity 2019'!H47</f>
        <v>-400495.47</v>
      </c>
      <c r="I47" s="95">
        <f>H47+'ELEC Activity 2019'!I47</f>
        <v>-400495.47</v>
      </c>
      <c r="J47" s="95">
        <f>I47+'ELEC Activity 2019'!J47</f>
        <v>-400495.47</v>
      </c>
      <c r="K47" s="372">
        <f>J47+'ELEC Activity 2019'!K47</f>
        <v>-400495.47</v>
      </c>
      <c r="L47" s="95">
        <f>K47+'ELEC Activity 2019'!L47</f>
        <v>-400495.47</v>
      </c>
      <c r="M47" s="373">
        <f>L47+'ELEC Activity 2019'!M47</f>
        <v>-400495.47</v>
      </c>
      <c r="N47" s="95">
        <f>M47+'ELEC Activity 2019'!N47</f>
        <v>-400495.47</v>
      </c>
      <c r="O47" s="95">
        <f>N47+'ELEC Activity 2019'!O47</f>
        <v>-400495.47</v>
      </c>
      <c r="P47" s="95">
        <f>O47+'ELEC Activity 2019'!P47</f>
        <v>-400495.47</v>
      </c>
      <c r="Q47" s="372">
        <f>P47+'ELEC Activity 2019'!Q47</f>
        <v>-400495.47</v>
      </c>
      <c r="R47" s="95">
        <f>Q47+'ELEC Activity 2019'!R47</f>
        <v>-400495.47</v>
      </c>
      <c r="S47" s="373">
        <f>R47+'ELEC Activity 2019'!S47</f>
        <v>-400495.47</v>
      </c>
    </row>
    <row r="48" spans="1:21" s="27" customFormat="1" ht="15.95" customHeight="1">
      <c r="A48" s="210"/>
      <c r="B48" s="571"/>
      <c r="C48" s="588" t="s">
        <v>41</v>
      </c>
      <c r="D48" s="78"/>
      <c r="E48" s="79"/>
      <c r="F48" s="135"/>
      <c r="G48" s="127">
        <f t="shared" ref="G48" si="15">SUM(G46:G47)</f>
        <v>0</v>
      </c>
      <c r="H48" s="379">
        <f t="shared" ref="H48:M48" si="16">SUM(H46:H47)</f>
        <v>0</v>
      </c>
      <c r="I48" s="80">
        <f t="shared" si="16"/>
        <v>0</v>
      </c>
      <c r="J48" s="80">
        <f t="shared" si="16"/>
        <v>0</v>
      </c>
      <c r="K48" s="379">
        <f t="shared" si="16"/>
        <v>0</v>
      </c>
      <c r="L48" s="80">
        <f t="shared" si="16"/>
        <v>0</v>
      </c>
      <c r="M48" s="214">
        <f t="shared" si="16"/>
        <v>0</v>
      </c>
      <c r="N48" s="80">
        <f t="shared" ref="N48:S48" si="17">SUM(N46:N47)</f>
        <v>0</v>
      </c>
      <c r="O48" s="80">
        <f t="shared" si="17"/>
        <v>0</v>
      </c>
      <c r="P48" s="80">
        <f t="shared" si="17"/>
        <v>0</v>
      </c>
      <c r="Q48" s="379">
        <f t="shared" si="17"/>
        <v>0</v>
      </c>
      <c r="R48" s="80">
        <f t="shared" si="17"/>
        <v>0</v>
      </c>
      <c r="S48" s="214">
        <f t="shared" si="17"/>
        <v>0</v>
      </c>
    </row>
    <row r="49" spans="1:21" s="4" customFormat="1" ht="11.25" customHeight="1">
      <c r="A49" s="458"/>
      <c r="B49" s="459"/>
      <c r="C49" s="460"/>
      <c r="D49" s="461"/>
      <c r="E49" s="462"/>
      <c r="F49" s="463"/>
      <c r="G49" s="464"/>
      <c r="H49" s="465"/>
      <c r="I49" s="465"/>
      <c r="J49" s="466"/>
      <c r="K49" s="467"/>
      <c r="L49" s="466"/>
      <c r="M49" s="468"/>
      <c r="N49" s="466"/>
      <c r="O49" s="466"/>
      <c r="P49" s="466"/>
      <c r="Q49" s="467"/>
      <c r="R49" s="466"/>
      <c r="S49" s="468"/>
      <c r="T49" s="37"/>
      <c r="U49" s="115"/>
    </row>
    <row r="50" spans="1:21" s="27" customFormat="1" ht="12.75">
      <c r="A50" s="209" t="s">
        <v>42</v>
      </c>
      <c r="B50" s="233" t="s">
        <v>43</v>
      </c>
      <c r="C50" s="70" t="s">
        <v>232</v>
      </c>
      <c r="D50" s="715" t="s">
        <v>38</v>
      </c>
      <c r="E50" s="717"/>
      <c r="F50" s="592"/>
      <c r="G50" s="122">
        <f>'ELEC Activity 2019'!G50</f>
        <v>2004927.06</v>
      </c>
      <c r="H50" s="410">
        <f>G50+'ELEC Activity 2019'!H50</f>
        <v>2004927.06</v>
      </c>
      <c r="I50" s="411">
        <f>H50+'ELEC Activity 2019'!I50</f>
        <v>2004927.06</v>
      </c>
      <c r="J50" s="412">
        <v>0</v>
      </c>
      <c r="K50" s="410">
        <v>0</v>
      </c>
      <c r="L50" s="411">
        <v>0</v>
      </c>
      <c r="M50" s="413">
        <v>0</v>
      </c>
      <c r="N50" s="410">
        <v>0</v>
      </c>
      <c r="O50" s="411">
        <v>0</v>
      </c>
      <c r="P50" s="413">
        <v>0</v>
      </c>
      <c r="Q50" s="410">
        <v>0</v>
      </c>
      <c r="R50" s="411">
        <v>0</v>
      </c>
      <c r="S50" s="413">
        <v>0</v>
      </c>
    </row>
    <row r="51" spans="1:21" s="27" customFormat="1" ht="12.75">
      <c r="A51" s="591" t="s">
        <v>44</v>
      </c>
      <c r="B51" s="233" t="s">
        <v>45</v>
      </c>
      <c r="C51" s="70" t="s">
        <v>245</v>
      </c>
      <c r="D51" s="716"/>
      <c r="E51" s="718"/>
      <c r="F51" s="593"/>
      <c r="G51" s="122">
        <f>'ELEC Activity 2019'!G51</f>
        <v>-105008.2</v>
      </c>
      <c r="H51" s="410">
        <f>G51+'ELEC Activity 2019'!H51</f>
        <v>-105008.2</v>
      </c>
      <c r="I51" s="411">
        <f>H51+'ELEC Activity 2019'!I51</f>
        <v>-105008.2</v>
      </c>
      <c r="J51" s="412">
        <v>0</v>
      </c>
      <c r="K51" s="410">
        <v>0</v>
      </c>
      <c r="L51" s="411">
        <v>0</v>
      </c>
      <c r="M51" s="413">
        <v>0</v>
      </c>
      <c r="N51" s="410">
        <v>0</v>
      </c>
      <c r="O51" s="411">
        <v>0</v>
      </c>
      <c r="P51" s="413">
        <v>0</v>
      </c>
      <c r="Q51" s="410">
        <v>0</v>
      </c>
      <c r="R51" s="411">
        <v>0</v>
      </c>
      <c r="S51" s="413">
        <v>0</v>
      </c>
    </row>
    <row r="52" spans="1:21" s="34" customFormat="1" ht="15.95" customHeight="1">
      <c r="A52" s="590"/>
      <c r="B52" s="233" t="s">
        <v>246</v>
      </c>
      <c r="C52" s="239" t="s">
        <v>259</v>
      </c>
      <c r="D52" s="74"/>
      <c r="E52" s="240">
        <v>43344</v>
      </c>
      <c r="F52" s="131"/>
      <c r="G52" s="122">
        <f>'ELEC Activity 2019'!G52</f>
        <v>-1757319.48</v>
      </c>
      <c r="H52" s="410">
        <f>G52+'ELEC Activity 2019'!H52</f>
        <v>-1757319.48</v>
      </c>
      <c r="I52" s="411">
        <f>H52+'ELEC Activity 2019'!I52</f>
        <v>-1757319.48</v>
      </c>
      <c r="J52" s="412">
        <v>0</v>
      </c>
      <c r="K52" s="410">
        <v>0</v>
      </c>
      <c r="L52" s="411">
        <v>0</v>
      </c>
      <c r="M52" s="413">
        <v>0</v>
      </c>
      <c r="N52" s="410">
        <v>0</v>
      </c>
      <c r="O52" s="411">
        <v>0</v>
      </c>
      <c r="P52" s="413">
        <v>0</v>
      </c>
      <c r="Q52" s="410">
        <v>0</v>
      </c>
      <c r="R52" s="411">
        <v>0</v>
      </c>
      <c r="S52" s="413">
        <v>0</v>
      </c>
    </row>
    <row r="53" spans="1:21" s="27" customFormat="1" ht="15.95" customHeight="1">
      <c r="A53" s="577"/>
      <c r="B53" s="233" t="s">
        <v>43</v>
      </c>
      <c r="C53" s="70" t="s">
        <v>197</v>
      </c>
      <c r="D53" s="677"/>
      <c r="E53" s="678"/>
      <c r="F53" s="679"/>
      <c r="G53" s="122">
        <f>'ELEC Activity 2019'!G53</f>
        <v>-49258.14</v>
      </c>
      <c r="H53" s="410">
        <f>G53+'ELEC Activity 2019'!H53</f>
        <v>-49258.14</v>
      </c>
      <c r="I53" s="411">
        <f>H53+'ELEC Activity 2019'!I53</f>
        <v>-49258.14</v>
      </c>
      <c r="J53" s="412">
        <v>0</v>
      </c>
      <c r="K53" s="410">
        <v>0</v>
      </c>
      <c r="L53" s="411">
        <v>0</v>
      </c>
      <c r="M53" s="413">
        <v>0</v>
      </c>
      <c r="N53" s="410">
        <v>0</v>
      </c>
      <c r="O53" s="411">
        <v>0</v>
      </c>
      <c r="P53" s="413">
        <v>0</v>
      </c>
      <c r="Q53" s="410">
        <v>0</v>
      </c>
      <c r="R53" s="411">
        <v>0</v>
      </c>
      <c r="S53" s="413">
        <v>0</v>
      </c>
    </row>
    <row r="54" spans="1:21" s="27" customFormat="1" ht="15.95" customHeight="1">
      <c r="A54" s="577"/>
      <c r="B54" s="680" t="s">
        <v>43</v>
      </c>
      <c r="C54" s="681" t="s">
        <v>20</v>
      </c>
      <c r="D54" s="670" t="s">
        <v>11</v>
      </c>
      <c r="E54" s="671">
        <v>43070</v>
      </c>
      <c r="F54" s="675" t="s">
        <v>12</v>
      </c>
      <c r="G54" s="128">
        <f>'ELEC Activity 2019'!G54</f>
        <v>-231698.24</v>
      </c>
      <c r="H54" s="410">
        <f>G54+'ELEC Activity 2019'!H54</f>
        <v>-231698.24</v>
      </c>
      <c r="I54" s="414">
        <f>H54+'ELEC Activity 2019'!I54</f>
        <v>-231698.24</v>
      </c>
      <c r="J54" s="414">
        <v>0</v>
      </c>
      <c r="K54" s="410">
        <v>0</v>
      </c>
      <c r="L54" s="411">
        <v>0</v>
      </c>
      <c r="M54" s="413">
        <v>0</v>
      </c>
      <c r="N54" s="410">
        <v>0</v>
      </c>
      <c r="O54" s="411">
        <v>0</v>
      </c>
      <c r="P54" s="413">
        <v>0</v>
      </c>
      <c r="Q54" s="410">
        <v>0</v>
      </c>
      <c r="R54" s="411">
        <v>0</v>
      </c>
      <c r="S54" s="413">
        <v>0</v>
      </c>
    </row>
    <row r="55" spans="1:21" s="27" customFormat="1" ht="15.95" customHeight="1">
      <c r="A55" s="210"/>
      <c r="B55" s="234"/>
      <c r="C55" s="215" t="s">
        <v>46</v>
      </c>
      <c r="D55" s="135"/>
      <c r="E55" s="88"/>
      <c r="F55" s="135"/>
      <c r="G55" s="127">
        <f>SUM(G50:G54)</f>
        <v>-138357</v>
      </c>
      <c r="H55" s="379">
        <f>SUM(H50:H54)</f>
        <v>-138357</v>
      </c>
      <c r="I55" s="80">
        <f>SUM(I50:I54)</f>
        <v>-138357</v>
      </c>
      <c r="J55" s="80">
        <f>SUM(J50:J54)</f>
        <v>0</v>
      </c>
      <c r="K55" s="379">
        <f t="shared" ref="K55:R55" si="18">SUM(K50:K54)</f>
        <v>0</v>
      </c>
      <c r="L55" s="80">
        <f t="shared" si="18"/>
        <v>0</v>
      </c>
      <c r="M55" s="214">
        <f t="shared" si="18"/>
        <v>0</v>
      </c>
      <c r="N55" s="80">
        <f t="shared" si="18"/>
        <v>0</v>
      </c>
      <c r="O55" s="80">
        <f t="shared" si="18"/>
        <v>0</v>
      </c>
      <c r="P55" s="80">
        <f t="shared" si="18"/>
        <v>0</v>
      </c>
      <c r="Q55" s="379">
        <f t="shared" si="18"/>
        <v>0</v>
      </c>
      <c r="R55" s="80">
        <f t="shared" si="18"/>
        <v>0</v>
      </c>
      <c r="S55" s="214">
        <f>SUM(S50:S54)</f>
        <v>0</v>
      </c>
    </row>
    <row r="56" spans="1:21" s="4" customFormat="1" ht="11.25" customHeight="1">
      <c r="A56" s="458"/>
      <c r="B56" s="459"/>
      <c r="C56" s="460"/>
      <c r="D56" s="461"/>
      <c r="E56" s="462"/>
      <c r="F56" s="463"/>
      <c r="G56" s="464"/>
      <c r="H56" s="465"/>
      <c r="I56" s="465"/>
      <c r="J56" s="466"/>
      <c r="K56" s="467"/>
      <c r="L56" s="466"/>
      <c r="M56" s="468"/>
      <c r="N56" s="466"/>
      <c r="O56" s="466"/>
      <c r="P56" s="466"/>
      <c r="Q56" s="467"/>
      <c r="R56" s="466"/>
      <c r="S56" s="468"/>
      <c r="T56" s="37"/>
      <c r="U56" s="115"/>
    </row>
    <row r="57" spans="1:21" s="27" customFormat="1" ht="15.95" customHeight="1">
      <c r="A57" s="573">
        <v>18601163</v>
      </c>
      <c r="B57" s="416" t="s">
        <v>54</v>
      </c>
      <c r="C57" s="261" t="s">
        <v>247</v>
      </c>
      <c r="D57" s="84" t="s">
        <v>38</v>
      </c>
      <c r="E57" s="85"/>
      <c r="F57" s="132"/>
      <c r="G57" s="122">
        <f>'ELEC Activity 2019'!G57</f>
        <v>212724.66</v>
      </c>
      <c r="H57" s="381">
        <f>G57+'ELEC Activity 2019'!H57</f>
        <v>231321.12</v>
      </c>
      <c r="I57" s="82">
        <f>H57+'ELEC Activity 2019'!I57</f>
        <v>234513.27</v>
      </c>
      <c r="J57" s="82">
        <f>I57+'ELEC Activity 2019'!J57</f>
        <v>234513.27</v>
      </c>
      <c r="K57" s="381">
        <f>J57+'ELEC Activity 2019'!K57</f>
        <v>234513.27</v>
      </c>
      <c r="L57" s="82">
        <f>K57+'ELEC Activity 2019'!L57</f>
        <v>252786.52</v>
      </c>
      <c r="M57" s="268">
        <f>L57+'ELEC Activity 2019'!M57</f>
        <v>252786.52</v>
      </c>
      <c r="N57" s="82">
        <f>M57+'ELEC Activity 2019'!N57</f>
        <v>252786.52</v>
      </c>
      <c r="O57" s="82">
        <f>N57+'ELEC Activity 2019'!O57</f>
        <v>252786.52</v>
      </c>
      <c r="P57" s="82">
        <f>O57+'ELEC Activity 2019'!P57</f>
        <v>252786.52</v>
      </c>
      <c r="Q57" s="381">
        <f>P57+'ELEC Activity 2019'!Q57</f>
        <v>261324.58</v>
      </c>
      <c r="R57" s="82">
        <f>Q57+'ELEC Activity 2019'!R57</f>
        <v>263539.33</v>
      </c>
      <c r="S57" s="268">
        <f>R57+'ELEC Activity 2019'!S57</f>
        <v>264951.58</v>
      </c>
    </row>
    <row r="58" spans="1:21" s="27" customFormat="1" ht="15.95" customHeight="1">
      <c r="A58" s="595"/>
      <c r="B58" s="594"/>
      <c r="C58" s="588" t="s">
        <v>55</v>
      </c>
      <c r="D58" s="217"/>
      <c r="E58" s="218"/>
      <c r="F58" s="217"/>
      <c r="G58" s="140">
        <f t="shared" ref="G58" si="19">SUM(G57:G57)</f>
        <v>212724.66</v>
      </c>
      <c r="H58" s="379">
        <f t="shared" ref="H58:S58" si="20">SUM(H57:H57)</f>
        <v>231321.12</v>
      </c>
      <c r="I58" s="80">
        <f t="shared" si="20"/>
        <v>234513.27</v>
      </c>
      <c r="J58" s="80">
        <f t="shared" si="20"/>
        <v>234513.27</v>
      </c>
      <c r="K58" s="379">
        <f t="shared" si="20"/>
        <v>234513.27</v>
      </c>
      <c r="L58" s="80">
        <f t="shared" si="20"/>
        <v>252786.52</v>
      </c>
      <c r="M58" s="214">
        <f t="shared" si="20"/>
        <v>252786.52</v>
      </c>
      <c r="N58" s="80">
        <f t="shared" si="20"/>
        <v>252786.52</v>
      </c>
      <c r="O58" s="80">
        <f t="shared" si="20"/>
        <v>252786.52</v>
      </c>
      <c r="P58" s="80">
        <f t="shared" si="20"/>
        <v>252786.52</v>
      </c>
      <c r="Q58" s="379">
        <f t="shared" si="20"/>
        <v>261324.58</v>
      </c>
      <c r="R58" s="80">
        <f t="shared" si="20"/>
        <v>263539.33</v>
      </c>
      <c r="S58" s="214">
        <f t="shared" si="20"/>
        <v>264951.58</v>
      </c>
    </row>
    <row r="59" spans="1:21" s="4" customFormat="1" ht="11.25" customHeight="1">
      <c r="A59" s="458"/>
      <c r="B59" s="459"/>
      <c r="C59" s="460"/>
      <c r="D59" s="461"/>
      <c r="E59" s="462"/>
      <c r="F59" s="463"/>
      <c r="G59" s="464"/>
      <c r="H59" s="465"/>
      <c r="I59" s="465"/>
      <c r="J59" s="466"/>
      <c r="K59" s="467"/>
      <c r="L59" s="466"/>
      <c r="M59" s="468"/>
      <c r="N59" s="466"/>
      <c r="O59" s="466"/>
      <c r="P59" s="466"/>
      <c r="Q59" s="467"/>
      <c r="R59" s="466"/>
      <c r="S59" s="468"/>
      <c r="T59" s="37"/>
      <c r="U59" s="115"/>
    </row>
    <row r="60" spans="1:21" s="27" customFormat="1" ht="15.95" customHeight="1">
      <c r="A60" s="415" t="s">
        <v>272</v>
      </c>
      <c r="B60" s="233" t="s">
        <v>274</v>
      </c>
      <c r="C60" s="70" t="s">
        <v>270</v>
      </c>
      <c r="D60" s="84"/>
      <c r="E60" s="240">
        <v>43788</v>
      </c>
      <c r="F60" s="132"/>
      <c r="G60" s="122">
        <f>'ELEC Activity 2019'!G63</f>
        <v>0</v>
      </c>
      <c r="H60" s="381">
        <f>G60+'ELEC Activity 2019'!H63</f>
        <v>0</v>
      </c>
      <c r="I60" s="82">
        <f>H60+'ELEC Activity 2019'!I63</f>
        <v>0</v>
      </c>
      <c r="J60" s="82">
        <f>I60+'ELEC Activity 2019'!J63</f>
        <v>0</v>
      </c>
      <c r="K60" s="381">
        <f>J60+'ELEC Activity 2019'!K63</f>
        <v>0</v>
      </c>
      <c r="L60" s="82">
        <f>K60+'ELEC Activity 2019'!L63</f>
        <v>0</v>
      </c>
      <c r="M60" s="268">
        <f>L60+'ELEC Activity 2019'!M63</f>
        <v>0</v>
      </c>
      <c r="N60" s="82">
        <f>M60+'ELEC Activity 2019'!N63</f>
        <v>0</v>
      </c>
      <c r="O60" s="82">
        <f>N60+'ELEC Activity 2019'!O63</f>
        <v>0</v>
      </c>
      <c r="P60" s="82">
        <f>O60+'ELEC Activity 2019'!P63</f>
        <v>0</v>
      </c>
      <c r="Q60" s="381">
        <f>P60+'ELEC Activity 2019'!Q63</f>
        <v>0</v>
      </c>
      <c r="R60" s="82">
        <f>Q60+'ELEC Activity 2019'!R63</f>
        <v>121019.67</v>
      </c>
      <c r="S60" s="268">
        <f>R60+'ELEC Activity 2019'!S63</f>
        <v>125479.6</v>
      </c>
    </row>
    <row r="61" spans="1:21" s="27" customFormat="1" ht="15.95" customHeight="1">
      <c r="A61" s="595"/>
      <c r="B61" s="594"/>
      <c r="C61" s="588" t="s">
        <v>271</v>
      </c>
      <c r="D61" s="217"/>
      <c r="E61" s="596"/>
      <c r="F61" s="220"/>
      <c r="G61" s="140">
        <f t="shared" ref="G61:S61" si="21">SUM(G60:G60)</f>
        <v>0</v>
      </c>
      <c r="H61" s="379">
        <f t="shared" si="21"/>
        <v>0</v>
      </c>
      <c r="I61" s="80">
        <f t="shared" si="21"/>
        <v>0</v>
      </c>
      <c r="J61" s="80">
        <f t="shared" si="21"/>
        <v>0</v>
      </c>
      <c r="K61" s="379">
        <f t="shared" si="21"/>
        <v>0</v>
      </c>
      <c r="L61" s="80">
        <f t="shared" si="21"/>
        <v>0</v>
      </c>
      <c r="M61" s="214">
        <f t="shared" si="21"/>
        <v>0</v>
      </c>
      <c r="N61" s="80">
        <f t="shared" si="21"/>
        <v>0</v>
      </c>
      <c r="O61" s="80">
        <f t="shared" si="21"/>
        <v>0</v>
      </c>
      <c r="P61" s="80">
        <f t="shared" si="21"/>
        <v>0</v>
      </c>
      <c r="Q61" s="379">
        <f t="shared" si="21"/>
        <v>0</v>
      </c>
      <c r="R61" s="80">
        <f t="shared" si="21"/>
        <v>121019.67</v>
      </c>
      <c r="S61" s="618">
        <f t="shared" si="21"/>
        <v>125479.6</v>
      </c>
    </row>
    <row r="62" spans="1:21" s="4" customFormat="1" ht="11.25" customHeight="1">
      <c r="A62" s="458"/>
      <c r="B62" s="459"/>
      <c r="C62" s="460"/>
      <c r="D62" s="461"/>
      <c r="E62" s="462"/>
      <c r="F62" s="463"/>
      <c r="G62" s="464"/>
      <c r="H62" s="465"/>
      <c r="I62" s="465"/>
      <c r="J62" s="466"/>
      <c r="K62" s="467"/>
      <c r="L62" s="466"/>
      <c r="M62" s="468"/>
      <c r="N62" s="466"/>
      <c r="O62" s="466"/>
      <c r="P62" s="466"/>
      <c r="Q62" s="467"/>
      <c r="R62" s="466"/>
      <c r="S62" s="468"/>
      <c r="T62" s="37"/>
      <c r="U62" s="115"/>
    </row>
    <row r="63" spans="1:21" s="27" customFormat="1" ht="15.95" customHeight="1">
      <c r="A63" s="415" t="s">
        <v>265</v>
      </c>
      <c r="B63" s="416" t="s">
        <v>266</v>
      </c>
      <c r="C63" s="261" t="s">
        <v>297</v>
      </c>
      <c r="D63" s="524"/>
      <c r="E63" s="240">
        <v>43617</v>
      </c>
      <c r="F63" s="597"/>
      <c r="G63" s="122">
        <f>'ELEC Activity 2019'!G66</f>
        <v>0</v>
      </c>
      <c r="H63" s="381">
        <f>G63+'ELEC Activity 2019'!H66</f>
        <v>0</v>
      </c>
      <c r="I63" s="82">
        <f>H63+'ELEC Activity 2019'!I66</f>
        <v>0</v>
      </c>
      <c r="J63" s="82">
        <f>I63+'ELEC Activity 2019'!J66</f>
        <v>0</v>
      </c>
      <c r="K63" s="381">
        <f>J63+'ELEC Activity 2019'!K66</f>
        <v>0</v>
      </c>
      <c r="L63" s="82">
        <f>K63+'ELEC Activity 2019'!L66</f>
        <v>0</v>
      </c>
      <c r="M63" s="268">
        <f>L63+'ELEC Activity 2019'!M66</f>
        <v>0</v>
      </c>
      <c r="N63" s="82">
        <f>M63+'ELEC Activity 2019'!N66</f>
        <v>15478.05</v>
      </c>
      <c r="O63" s="82">
        <f>N63+'ELEC Activity 2019'!O66</f>
        <v>24509.08</v>
      </c>
      <c r="P63" s="82">
        <f>O63+'ELEC Activity 2019'!P66</f>
        <v>27837.83</v>
      </c>
      <c r="Q63" s="381">
        <f>P63+'ELEC Activity 2019'!Q66</f>
        <v>39263.42</v>
      </c>
      <c r="R63" s="82">
        <f>Q63+'ELEC Activity 2019'!R66</f>
        <v>43645.42</v>
      </c>
      <c r="S63" s="268">
        <f>R63+'ELEC Activity 2019'!S66</f>
        <v>57225.96</v>
      </c>
    </row>
    <row r="64" spans="1:21" s="27" customFormat="1" ht="15.95" customHeight="1">
      <c r="A64" s="601"/>
      <c r="B64" s="598"/>
      <c r="C64" s="586" t="s">
        <v>267</v>
      </c>
      <c r="D64" s="599"/>
      <c r="E64" s="596"/>
      <c r="F64" s="600"/>
      <c r="G64" s="140">
        <f t="shared" ref="G64:S64" si="22">SUM(G63:G63)</f>
        <v>0</v>
      </c>
      <c r="H64" s="379">
        <f t="shared" si="22"/>
        <v>0</v>
      </c>
      <c r="I64" s="80">
        <f t="shared" si="22"/>
        <v>0</v>
      </c>
      <c r="J64" s="80">
        <f t="shared" si="22"/>
        <v>0</v>
      </c>
      <c r="K64" s="379">
        <f t="shared" si="22"/>
        <v>0</v>
      </c>
      <c r="L64" s="80">
        <f t="shared" si="22"/>
        <v>0</v>
      </c>
      <c r="M64" s="214">
        <f t="shared" si="22"/>
        <v>0</v>
      </c>
      <c r="N64" s="80">
        <f t="shared" si="22"/>
        <v>15478.05</v>
      </c>
      <c r="O64" s="80">
        <f t="shared" si="22"/>
        <v>24509.08</v>
      </c>
      <c r="P64" s="80">
        <f t="shared" si="22"/>
        <v>27837.83</v>
      </c>
      <c r="Q64" s="379">
        <f t="shared" si="22"/>
        <v>39263.42</v>
      </c>
      <c r="R64" s="80">
        <f t="shared" si="22"/>
        <v>43645.42</v>
      </c>
      <c r="S64" s="214">
        <f t="shared" si="22"/>
        <v>57225.96</v>
      </c>
    </row>
    <row r="65" spans="1:21" s="4" customFormat="1" ht="11.25" customHeight="1">
      <c r="A65" s="458"/>
      <c r="B65" s="459"/>
      <c r="C65" s="460"/>
      <c r="D65" s="461"/>
      <c r="E65" s="462"/>
      <c r="F65" s="463"/>
      <c r="G65" s="464"/>
      <c r="H65" s="465"/>
      <c r="I65" s="465"/>
      <c r="J65" s="466"/>
      <c r="K65" s="467"/>
      <c r="L65" s="466"/>
      <c r="M65" s="468"/>
      <c r="N65" s="466"/>
      <c r="O65" s="466"/>
      <c r="P65" s="466"/>
      <c r="Q65" s="467"/>
      <c r="R65" s="466"/>
      <c r="S65" s="468"/>
      <c r="T65" s="37"/>
      <c r="U65" s="115"/>
    </row>
    <row r="66" spans="1:21" s="27" customFormat="1" ht="15.95" customHeight="1">
      <c r="A66" s="576" t="s">
        <v>47</v>
      </c>
      <c r="B66" s="233" t="s">
        <v>48</v>
      </c>
      <c r="C66" s="70" t="s">
        <v>233</v>
      </c>
      <c r="D66" s="224" t="s">
        <v>19</v>
      </c>
      <c r="E66" s="212"/>
      <c r="F66" s="133"/>
      <c r="G66" s="122">
        <f>'ELEC Activity 2019'!G69</f>
        <v>99334.66</v>
      </c>
      <c r="H66" s="381">
        <f>G66+'ELEC Activity 2019'!H69</f>
        <v>99334.66</v>
      </c>
      <c r="I66" s="82">
        <f>H66+'ELEC Activity 2019'!I69</f>
        <v>99334.66</v>
      </c>
      <c r="J66" s="82">
        <f>I66+'ELEC Activity 2019'!J69</f>
        <v>99334.66</v>
      </c>
      <c r="K66" s="381">
        <f>J66+'ELEC Activity 2019'!K69</f>
        <v>99334.66</v>
      </c>
      <c r="L66" s="82">
        <f>K66+'ELEC Activity 2019'!L69</f>
        <v>99334.66</v>
      </c>
      <c r="M66" s="268">
        <f>L66+'ELEC Activity 2019'!M69</f>
        <v>99334.66</v>
      </c>
      <c r="N66" s="82">
        <f>M66+'ELEC Activity 2019'!N69</f>
        <v>99334.66</v>
      </c>
      <c r="O66" s="82">
        <f>N66+'ELEC Activity 2019'!O69</f>
        <v>99334.66</v>
      </c>
      <c r="P66" s="82">
        <f>O66+'ELEC Activity 2019'!P69</f>
        <v>99334.66</v>
      </c>
      <c r="Q66" s="381">
        <f>P66+'ELEC Activity 2019'!Q69</f>
        <v>99334.66</v>
      </c>
      <c r="R66" s="82">
        <f>Q66+'ELEC Activity 2019'!R69</f>
        <v>99334.66</v>
      </c>
      <c r="S66" s="268">
        <f>R66+'ELEC Activity 2019'!S69</f>
        <v>99334.66</v>
      </c>
    </row>
    <row r="67" spans="1:21" s="27" customFormat="1" ht="15.95" customHeight="1">
      <c r="A67" s="577"/>
      <c r="B67" s="416" t="s">
        <v>48</v>
      </c>
      <c r="C67" s="261" t="s">
        <v>20</v>
      </c>
      <c r="D67" s="224" t="s">
        <v>11</v>
      </c>
      <c r="E67" s="671">
        <v>43070</v>
      </c>
      <c r="F67" s="132" t="s">
        <v>12</v>
      </c>
      <c r="G67" s="122">
        <f>'ELEC Activity 2019'!G70</f>
        <v>-695.75</v>
      </c>
      <c r="H67" s="381">
        <f>G67+'ELEC Activity 2019'!H70</f>
        <v>-695.75</v>
      </c>
      <c r="I67" s="397">
        <f>H67+'ELEC Activity 2019'!I70</f>
        <v>-695.75</v>
      </c>
      <c r="J67" s="82">
        <f>I67+'ELEC Activity 2019'!J70</f>
        <v>-695.75</v>
      </c>
      <c r="K67" s="381">
        <f>J67+'ELEC Activity 2019'!K70</f>
        <v>-695.75</v>
      </c>
      <c r="L67" s="397">
        <f>K67+'ELEC Activity 2019'!L70</f>
        <v>-695.75</v>
      </c>
      <c r="M67" s="268">
        <f>L67+'ELEC Activity 2019'!M70</f>
        <v>-695.75</v>
      </c>
      <c r="N67" s="82">
        <f>M67+'ELEC Activity 2019'!N70</f>
        <v>-695.75</v>
      </c>
      <c r="O67" s="397">
        <f>N67+'ELEC Activity 2019'!O70</f>
        <v>-695.75</v>
      </c>
      <c r="P67" s="82">
        <f>O67+'ELEC Activity 2019'!P70</f>
        <v>-695.75</v>
      </c>
      <c r="Q67" s="381">
        <f>P67+'ELEC Activity 2019'!Q70</f>
        <v>-695.75</v>
      </c>
      <c r="R67" s="397">
        <f>Q67+'ELEC Activity 2019'!R70</f>
        <v>-695.75</v>
      </c>
      <c r="S67" s="268">
        <f>R67+'ELEC Activity 2019'!S70</f>
        <v>-695.75</v>
      </c>
    </row>
    <row r="68" spans="1:21" s="27" customFormat="1" ht="15.95" customHeight="1">
      <c r="A68" s="210"/>
      <c r="B68" s="571"/>
      <c r="C68" s="586" t="s">
        <v>49</v>
      </c>
      <c r="D68" s="602"/>
      <c r="E68" s="79"/>
      <c r="F68" s="78"/>
      <c r="G68" s="140">
        <f t="shared" ref="G68" si="23">SUM(G66:G67)</f>
        <v>98638.91</v>
      </c>
      <c r="H68" s="379">
        <f t="shared" ref="H68:R68" si="24">SUM(H66:H67)</f>
        <v>98638.91</v>
      </c>
      <c r="I68" s="80">
        <f t="shared" si="24"/>
        <v>98638.91</v>
      </c>
      <c r="J68" s="80">
        <f t="shared" si="24"/>
        <v>98638.91</v>
      </c>
      <c r="K68" s="379">
        <f t="shared" si="24"/>
        <v>98638.91</v>
      </c>
      <c r="L68" s="80">
        <f t="shared" si="24"/>
        <v>98638.91</v>
      </c>
      <c r="M68" s="214">
        <f t="shared" si="24"/>
        <v>98638.91</v>
      </c>
      <c r="N68" s="80">
        <f t="shared" si="24"/>
        <v>98638.91</v>
      </c>
      <c r="O68" s="80">
        <f t="shared" si="24"/>
        <v>98638.91</v>
      </c>
      <c r="P68" s="80">
        <f t="shared" si="24"/>
        <v>98638.91</v>
      </c>
      <c r="Q68" s="379">
        <f t="shared" si="24"/>
        <v>98638.91</v>
      </c>
      <c r="R68" s="80">
        <f t="shared" si="24"/>
        <v>98638.91</v>
      </c>
      <c r="S68" s="214">
        <f>SUM(S66:S67)</f>
        <v>98638.91</v>
      </c>
    </row>
    <row r="69" spans="1:21" s="4" customFormat="1" ht="11.25" customHeight="1">
      <c r="A69" s="458"/>
      <c r="B69" s="459"/>
      <c r="C69" s="460"/>
      <c r="D69" s="461"/>
      <c r="E69" s="462"/>
      <c r="F69" s="463"/>
      <c r="G69" s="464"/>
      <c r="H69" s="465"/>
      <c r="I69" s="465"/>
      <c r="J69" s="466"/>
      <c r="K69" s="467"/>
      <c r="L69" s="466"/>
      <c r="M69" s="468"/>
      <c r="N69" s="466"/>
      <c r="O69" s="466"/>
      <c r="P69" s="466"/>
      <c r="Q69" s="467"/>
      <c r="R69" s="466"/>
      <c r="S69" s="468"/>
      <c r="T69" s="37"/>
      <c r="U69" s="115"/>
    </row>
    <row r="70" spans="1:21" s="27" customFormat="1" ht="15.75" customHeight="1">
      <c r="A70" s="576">
        <v>18601129</v>
      </c>
      <c r="B70" s="416" t="s">
        <v>50</v>
      </c>
      <c r="C70" s="261" t="s">
        <v>234</v>
      </c>
      <c r="D70" s="111" t="s">
        <v>38</v>
      </c>
      <c r="E70" s="83">
        <v>2011</v>
      </c>
      <c r="F70" s="134"/>
      <c r="G70" s="122">
        <f>'ELEC Activity 2019'!G73</f>
        <v>212588.68</v>
      </c>
      <c r="H70" s="381">
        <f>G70+'ELEC Activity 2019'!H73</f>
        <v>212588.68</v>
      </c>
      <c r="I70" s="82">
        <f>H70+'ELEC Activity 2019'!I73</f>
        <v>212588.68</v>
      </c>
      <c r="J70" s="82">
        <f>I70+'ELEC Activity 2019'!J73</f>
        <v>212588.68</v>
      </c>
      <c r="K70" s="381">
        <f>J70+'ELEC Activity 2019'!K73</f>
        <v>212588.68</v>
      </c>
      <c r="L70" s="82">
        <f>K70+'ELEC Activity 2019'!L73</f>
        <v>212588.68</v>
      </c>
      <c r="M70" s="268">
        <f>L70+'ELEC Activity 2019'!M73</f>
        <v>212588.68</v>
      </c>
      <c r="N70" s="82">
        <f>M70+'ELEC Activity 2019'!N73</f>
        <v>212588.68</v>
      </c>
      <c r="O70" s="82">
        <f>N70+'ELEC Activity 2019'!O73</f>
        <v>212588.68</v>
      </c>
      <c r="P70" s="82">
        <f>O70+'ELEC Activity 2019'!P73</f>
        <v>212588.68</v>
      </c>
      <c r="Q70" s="381">
        <f>P70+'ELEC Activity 2019'!Q73</f>
        <v>212588.68</v>
      </c>
      <c r="R70" s="82">
        <f>Q70+'ELEC Activity 2019'!R73</f>
        <v>212588.68</v>
      </c>
      <c r="S70" s="268">
        <f>R70+'ELEC Activity 2019'!S73</f>
        <v>212588.68</v>
      </c>
    </row>
    <row r="71" spans="1:21" s="27" customFormat="1" ht="15.95" customHeight="1">
      <c r="A71" s="577"/>
      <c r="B71" s="680" t="s">
        <v>50</v>
      </c>
      <c r="C71" s="682" t="s">
        <v>20</v>
      </c>
      <c r="D71" s="219" t="s">
        <v>11</v>
      </c>
      <c r="E71" s="671">
        <v>43070</v>
      </c>
      <c r="F71" s="132" t="s">
        <v>12</v>
      </c>
      <c r="G71" s="122">
        <f>'ELEC Activity 2019'!G74</f>
        <v>-212588.68</v>
      </c>
      <c r="H71" s="381">
        <f>G71+'ELEC Activity 2019'!H74</f>
        <v>-212588.68</v>
      </c>
      <c r="I71" s="397">
        <f>H71+'ELEC Activity 2019'!I74</f>
        <v>-212588.68</v>
      </c>
      <c r="J71" s="82">
        <f>I71+'ELEC Activity 2019'!J74</f>
        <v>-212588.68</v>
      </c>
      <c r="K71" s="381">
        <f>J71+'ELEC Activity 2019'!K74</f>
        <v>-212588.68</v>
      </c>
      <c r="L71" s="397">
        <f>K71+'ELEC Activity 2019'!L74</f>
        <v>-212588.68</v>
      </c>
      <c r="M71" s="268">
        <f>L71+'ELEC Activity 2019'!M74</f>
        <v>-212588.68</v>
      </c>
      <c r="N71" s="82">
        <f>M71+'ELEC Activity 2019'!N74</f>
        <v>-212588.68</v>
      </c>
      <c r="O71" s="397">
        <f>N71+'ELEC Activity 2019'!O74</f>
        <v>-212588.68</v>
      </c>
      <c r="P71" s="82">
        <f>O71+'ELEC Activity 2019'!P74</f>
        <v>-212588.68</v>
      </c>
      <c r="Q71" s="381">
        <f>P71+'ELEC Activity 2019'!Q74</f>
        <v>-212588.68</v>
      </c>
      <c r="R71" s="397">
        <f>Q71+'ELEC Activity 2019'!R74</f>
        <v>-212588.68</v>
      </c>
      <c r="S71" s="268">
        <f>R71+'ELEC Activity 2019'!S74</f>
        <v>-212588.68</v>
      </c>
    </row>
    <row r="72" spans="1:21" s="27" customFormat="1" ht="15.95" customHeight="1">
      <c r="A72" s="210"/>
      <c r="B72" s="234"/>
      <c r="C72" s="215" t="s">
        <v>51</v>
      </c>
      <c r="D72" s="112"/>
      <c r="E72" s="79"/>
      <c r="F72" s="78"/>
      <c r="G72" s="140">
        <f t="shared" ref="G72" si="25">SUM(G70:G71)</f>
        <v>0</v>
      </c>
      <c r="H72" s="379">
        <f t="shared" ref="H72:I72" si="26">SUM(H70:H71)</f>
        <v>0</v>
      </c>
      <c r="I72" s="80">
        <f t="shared" si="26"/>
        <v>0</v>
      </c>
      <c r="J72" s="80">
        <f>SUM(J70:J71)</f>
        <v>0</v>
      </c>
      <c r="K72" s="379">
        <f t="shared" ref="K72:S72" si="27">SUM(K70:K71)</f>
        <v>0</v>
      </c>
      <c r="L72" s="80">
        <f t="shared" si="27"/>
        <v>0</v>
      </c>
      <c r="M72" s="214">
        <f t="shared" si="27"/>
        <v>0</v>
      </c>
      <c r="N72" s="80">
        <f t="shared" si="27"/>
        <v>0</v>
      </c>
      <c r="O72" s="80">
        <f t="shared" si="27"/>
        <v>0</v>
      </c>
      <c r="P72" s="80">
        <f t="shared" si="27"/>
        <v>0</v>
      </c>
      <c r="Q72" s="379">
        <f t="shared" si="27"/>
        <v>0</v>
      </c>
      <c r="R72" s="80">
        <f t="shared" si="27"/>
        <v>0</v>
      </c>
      <c r="S72" s="214">
        <f t="shared" si="27"/>
        <v>0</v>
      </c>
    </row>
    <row r="73" spans="1:21" s="4" customFormat="1" ht="11.25" customHeight="1">
      <c r="A73" s="458"/>
      <c r="B73" s="459"/>
      <c r="C73" s="460"/>
      <c r="D73" s="461"/>
      <c r="E73" s="462"/>
      <c r="F73" s="463"/>
      <c r="G73" s="464"/>
      <c r="H73" s="465"/>
      <c r="I73" s="465"/>
      <c r="J73" s="466"/>
      <c r="K73" s="467"/>
      <c r="L73" s="466"/>
      <c r="M73" s="468"/>
      <c r="N73" s="466"/>
      <c r="O73" s="466"/>
      <c r="P73" s="466"/>
      <c r="Q73" s="467"/>
      <c r="R73" s="466"/>
      <c r="S73" s="468"/>
      <c r="T73" s="37"/>
      <c r="U73" s="115"/>
    </row>
    <row r="74" spans="1:21" s="27" customFormat="1" ht="15.95" customHeight="1">
      <c r="A74" s="573">
        <v>18601151</v>
      </c>
      <c r="B74" s="233" t="s">
        <v>52</v>
      </c>
      <c r="C74" s="70" t="s">
        <v>235</v>
      </c>
      <c r="D74" s="111" t="s">
        <v>38</v>
      </c>
      <c r="E74" s="212">
        <v>2011</v>
      </c>
      <c r="F74" s="133"/>
      <c r="G74" s="122">
        <f>'ELEC Activity 2019'!G77</f>
        <v>111880.23</v>
      </c>
      <c r="H74" s="381">
        <f>G74+'ELEC Activity 2019'!H77</f>
        <v>111880.23</v>
      </c>
      <c r="I74" s="82">
        <f>H74+'ELEC Activity 2019'!I77</f>
        <v>111880.23</v>
      </c>
      <c r="J74" s="82">
        <f>I74+'ELEC Activity 2019'!J77</f>
        <v>111880.23</v>
      </c>
      <c r="K74" s="381">
        <f>J74+'ELEC Activity 2019'!K77</f>
        <v>111880.23</v>
      </c>
      <c r="L74" s="82">
        <f>K74+'ELEC Activity 2019'!L77</f>
        <v>111880.23</v>
      </c>
      <c r="M74" s="268">
        <f>L74+'ELEC Activity 2019'!M77</f>
        <v>111880.23</v>
      </c>
      <c r="N74" s="82">
        <f>M74+'ELEC Activity 2019'!N77</f>
        <v>111880.23</v>
      </c>
      <c r="O74" s="82">
        <f>N74+'ELEC Activity 2019'!O77</f>
        <v>111880.23</v>
      </c>
      <c r="P74" s="82">
        <f>O74+'ELEC Activity 2019'!P77</f>
        <v>111880.23</v>
      </c>
      <c r="Q74" s="381">
        <f>P74+'ELEC Activity 2019'!Q77</f>
        <v>111880.23</v>
      </c>
      <c r="R74" s="82">
        <f>Q74+'ELEC Activity 2019'!R77</f>
        <v>111880.23</v>
      </c>
      <c r="S74" s="268">
        <f>R74+'ELEC Activity 2019'!S77</f>
        <v>111880.23</v>
      </c>
    </row>
    <row r="75" spans="1:21" s="27" customFormat="1" ht="15.95" customHeight="1">
      <c r="A75" s="605"/>
      <c r="B75" s="416" t="s">
        <v>52</v>
      </c>
      <c r="C75" s="261" t="s">
        <v>20</v>
      </c>
      <c r="D75" s="224" t="s">
        <v>11</v>
      </c>
      <c r="E75" s="671">
        <v>43070</v>
      </c>
      <c r="F75" s="132" t="s">
        <v>12</v>
      </c>
      <c r="G75" s="122">
        <f>'ELEC Activity 2019'!G78</f>
        <v>-111880.23</v>
      </c>
      <c r="H75" s="381">
        <f>G75+'ELEC Activity 2019'!H78</f>
        <v>-111880.23</v>
      </c>
      <c r="I75" s="397">
        <f>H75+'ELEC Activity 2019'!I78</f>
        <v>-111880.23</v>
      </c>
      <c r="J75" s="82">
        <f>I75+'ELEC Activity 2019'!J78</f>
        <v>-111880.23</v>
      </c>
      <c r="K75" s="381">
        <f>J75+'ELEC Activity 2019'!K78</f>
        <v>-111880.23</v>
      </c>
      <c r="L75" s="397">
        <f>K75+'ELEC Activity 2019'!L78</f>
        <v>-111880.23</v>
      </c>
      <c r="M75" s="268">
        <f>L75+'ELEC Activity 2019'!M78</f>
        <v>-111880.23</v>
      </c>
      <c r="N75" s="82">
        <f>M75+'ELEC Activity 2019'!N78</f>
        <v>-111880.23</v>
      </c>
      <c r="O75" s="397">
        <f>N75+'ELEC Activity 2019'!O78</f>
        <v>-111880.23</v>
      </c>
      <c r="P75" s="82">
        <f>O75+'ELEC Activity 2019'!P78</f>
        <v>-111880.23</v>
      </c>
      <c r="Q75" s="381">
        <f>P75+'ELEC Activity 2019'!Q78</f>
        <v>-111880.23</v>
      </c>
      <c r="R75" s="397">
        <f>Q75+'ELEC Activity 2019'!R78</f>
        <v>-111880.23</v>
      </c>
      <c r="S75" s="268">
        <f>R75+'ELEC Activity 2019'!S78</f>
        <v>-111880.23</v>
      </c>
    </row>
    <row r="76" spans="1:21" s="27" customFormat="1" ht="15.95" customHeight="1">
      <c r="A76" s="604"/>
      <c r="B76" s="594"/>
      <c r="C76" s="586" t="s">
        <v>53</v>
      </c>
      <c r="D76" s="603"/>
      <c r="E76" s="79"/>
      <c r="F76" s="78"/>
      <c r="G76" s="140">
        <f t="shared" ref="G76" si="28">SUM(G74:G75)</f>
        <v>0</v>
      </c>
      <c r="H76" s="379">
        <f t="shared" ref="H76:I76" si="29">SUM(H74:H75)</f>
        <v>0</v>
      </c>
      <c r="I76" s="80">
        <f t="shared" si="29"/>
        <v>0</v>
      </c>
      <c r="J76" s="80">
        <f>SUM(J74:J75)</f>
        <v>0</v>
      </c>
      <c r="K76" s="379">
        <f t="shared" ref="K76:S76" si="30">SUM(K74:K75)</f>
        <v>0</v>
      </c>
      <c r="L76" s="80">
        <f t="shared" si="30"/>
        <v>0</v>
      </c>
      <c r="M76" s="214">
        <f t="shared" si="30"/>
        <v>0</v>
      </c>
      <c r="N76" s="80">
        <f t="shared" si="30"/>
        <v>0</v>
      </c>
      <c r="O76" s="80">
        <f t="shared" si="30"/>
        <v>0</v>
      </c>
      <c r="P76" s="80">
        <f t="shared" si="30"/>
        <v>0</v>
      </c>
      <c r="Q76" s="379">
        <f t="shared" si="30"/>
        <v>0</v>
      </c>
      <c r="R76" s="80">
        <f t="shared" si="30"/>
        <v>0</v>
      </c>
      <c r="S76" s="214">
        <f t="shared" si="30"/>
        <v>0</v>
      </c>
    </row>
    <row r="77" spans="1:21" s="4" customFormat="1" ht="11.25" customHeight="1">
      <c r="A77" s="458"/>
      <c r="B77" s="459"/>
      <c r="C77" s="460"/>
      <c r="D77" s="461"/>
      <c r="E77" s="462"/>
      <c r="F77" s="463"/>
      <c r="G77" s="464"/>
      <c r="H77" s="465"/>
      <c r="I77" s="465"/>
      <c r="J77" s="466"/>
      <c r="K77" s="467"/>
      <c r="L77" s="466"/>
      <c r="M77" s="468"/>
      <c r="N77" s="466"/>
      <c r="O77" s="466"/>
      <c r="P77" s="466"/>
      <c r="Q77" s="467"/>
      <c r="R77" s="466"/>
      <c r="S77" s="468"/>
      <c r="T77" s="37"/>
      <c r="U77" s="115"/>
    </row>
    <row r="78" spans="1:21" s="27" customFormat="1" ht="15.95" customHeight="1">
      <c r="A78" s="260"/>
      <c r="B78" s="233" t="s">
        <v>59</v>
      </c>
      <c r="C78" s="70" t="s">
        <v>60</v>
      </c>
      <c r="D78" s="221" t="s">
        <v>61</v>
      </c>
      <c r="E78" s="222" t="s">
        <v>62</v>
      </c>
      <c r="F78" s="225"/>
      <c r="G78" s="122">
        <v>-4610484.08</v>
      </c>
      <c r="H78" s="382">
        <f>G78+'ELEC Activity 2019'!H81</f>
        <v>-4610484.08</v>
      </c>
      <c r="I78" s="87">
        <f>H78+'ELEC Activity 2019'!I81</f>
        <v>-4610484.08</v>
      </c>
      <c r="J78" s="87">
        <f>I78-166272.1</f>
        <v>-4776756.18</v>
      </c>
      <c r="K78" s="382">
        <f>J78+'ELEC Activity 2019'!K81</f>
        <v>-4776756.18</v>
      </c>
      <c r="L78" s="87">
        <f>K78+'ELEC Activity 2019'!L81</f>
        <v>-4776756.18</v>
      </c>
      <c r="M78" s="270">
        <f>L78-9986.23</f>
        <v>-4786742.41</v>
      </c>
      <c r="N78" s="87">
        <f>M78+'ELEC Activity 2019'!N81</f>
        <v>-4786742.41</v>
      </c>
      <c r="O78" s="87">
        <f>N78+'ELEC Activity 2019'!O81</f>
        <v>-4786742.41</v>
      </c>
      <c r="P78" s="87">
        <f>O78+'ELEC Activity 2019'!P81</f>
        <v>-4786742.41</v>
      </c>
      <c r="Q78" s="382">
        <f>P78+'ELEC Activity 2019'!Q81</f>
        <v>-4786742.41</v>
      </c>
      <c r="R78" s="87">
        <f>Q78+'ELEC Activity 2019'!R81</f>
        <v>-4786742.41</v>
      </c>
      <c r="S78" s="270">
        <f>R78-10448.75</f>
        <v>-4797191.16</v>
      </c>
    </row>
    <row r="79" spans="1:21" s="27" customFormat="1" ht="15.95" customHeight="1">
      <c r="A79" s="605"/>
      <c r="B79" s="233" t="s">
        <v>59</v>
      </c>
      <c r="C79" s="70" t="s">
        <v>197</v>
      </c>
      <c r="D79" s="683"/>
      <c r="E79" s="684"/>
      <c r="F79" s="685"/>
      <c r="G79" s="122">
        <f>'ELEC Activity 2019'!G82</f>
        <v>438132.55</v>
      </c>
      <c r="H79" s="382">
        <f>G79+'ELEC Activity 2019'!H82</f>
        <v>438132.55</v>
      </c>
      <c r="I79" s="87">
        <f>H79+'ELEC Activity 2019'!I82</f>
        <v>438132.55</v>
      </c>
      <c r="J79" s="87">
        <f>I79+'ELEC Activity 2019'!J82</f>
        <v>438132.55</v>
      </c>
      <c r="K79" s="382">
        <f>J79+'ELEC Activity 2019'!K82</f>
        <v>438132.55</v>
      </c>
      <c r="L79" s="87">
        <f>K79+'ELEC Activity 2019'!L82</f>
        <v>438132.55</v>
      </c>
      <c r="M79" s="270">
        <f>L79+'ELEC Activity 2019'!M82</f>
        <v>438132.55</v>
      </c>
      <c r="N79" s="87">
        <f>M79+'ELEC Activity 2019'!N82</f>
        <v>438132.55</v>
      </c>
      <c r="O79" s="87">
        <f>N79+'ELEC Activity 2019'!O82</f>
        <v>438132.55</v>
      </c>
      <c r="P79" s="87">
        <f>O79+'ELEC Activity 2019'!P82</f>
        <v>438132.55</v>
      </c>
      <c r="Q79" s="382">
        <f>P79+'ELEC Activity 2019'!Q82</f>
        <v>438132.55</v>
      </c>
      <c r="R79" s="87">
        <f>Q79+'ELEC Activity 2019'!R82</f>
        <v>438132.55</v>
      </c>
      <c r="S79" s="270">
        <f>R79+'ELEC Activity 2019'!S82</f>
        <v>438132.55</v>
      </c>
    </row>
    <row r="80" spans="1:21" s="27" customFormat="1" ht="15.95" customHeight="1">
      <c r="A80" s="605"/>
      <c r="B80" s="416" t="s">
        <v>59</v>
      </c>
      <c r="C80" s="261" t="s">
        <v>20</v>
      </c>
      <c r="D80" s="224" t="s">
        <v>11</v>
      </c>
      <c r="E80" s="671">
        <v>43070</v>
      </c>
      <c r="F80" s="132" t="s">
        <v>12</v>
      </c>
      <c r="G80" s="122">
        <f>'ELEC Activity 2019'!G83</f>
        <v>1743761.81</v>
      </c>
      <c r="H80" s="382">
        <f>G80+'ELEC Activity 2019'!H83</f>
        <v>1743761.81</v>
      </c>
      <c r="I80" s="87">
        <f>H80+'ELEC Activity 2019'!I83</f>
        <v>1743761.81</v>
      </c>
      <c r="J80" s="87">
        <f>I80+'ELEC Activity 2019'!J83</f>
        <v>1743761.81</v>
      </c>
      <c r="K80" s="382">
        <f>J80+'ELEC Activity 2019'!K83</f>
        <v>1743761.81</v>
      </c>
      <c r="L80" s="87">
        <f>K80+'ELEC Activity 2019'!L83</f>
        <v>1743761.81</v>
      </c>
      <c r="M80" s="270">
        <f>L80+'ELEC Activity 2019'!M83</f>
        <v>1743761.81</v>
      </c>
      <c r="N80" s="87">
        <f>M80+'ELEC Activity 2019'!N83</f>
        <v>1743761.81</v>
      </c>
      <c r="O80" s="87">
        <f>N80+'ELEC Activity 2019'!O83</f>
        <v>1743761.81</v>
      </c>
      <c r="P80" s="87">
        <f>O80+'ELEC Activity 2019'!P83</f>
        <v>1743761.81</v>
      </c>
      <c r="Q80" s="382">
        <f>P80+'ELEC Activity 2019'!Q83</f>
        <v>1743761.81</v>
      </c>
      <c r="R80" s="87">
        <f>Q80+'ELEC Activity 2019'!R83</f>
        <v>1743761.81</v>
      </c>
      <c r="S80" s="270">
        <f>R80+'ELEC Activity 2019'!S83</f>
        <v>1743761.81</v>
      </c>
    </row>
    <row r="81" spans="1:21" s="27" customFormat="1" ht="15.95" customHeight="1">
      <c r="A81" s="606"/>
      <c r="B81" s="594"/>
      <c r="C81" s="586" t="s">
        <v>63</v>
      </c>
      <c r="D81" s="596"/>
      <c r="E81" s="156"/>
      <c r="F81" s="220"/>
      <c r="G81" s="337">
        <f t="shared" ref="G81:I81" si="31">SUM(G78:G80)</f>
        <v>-2428589.7200000002</v>
      </c>
      <c r="H81" s="379">
        <f t="shared" si="31"/>
        <v>-2428589.7200000002</v>
      </c>
      <c r="I81" s="80">
        <f t="shared" si="31"/>
        <v>-2428589.7200000002</v>
      </c>
      <c r="J81" s="80">
        <f t="shared" ref="J81:S81" si="32">SUM(J78:J80)</f>
        <v>-2594861.8199999998</v>
      </c>
      <c r="K81" s="379">
        <f t="shared" si="32"/>
        <v>-2594861.8199999998</v>
      </c>
      <c r="L81" s="80">
        <f t="shared" si="32"/>
        <v>-2594861.8199999998</v>
      </c>
      <c r="M81" s="214">
        <f t="shared" si="32"/>
        <v>-2604848.0499999998</v>
      </c>
      <c r="N81" s="80">
        <f t="shared" si="32"/>
        <v>-2604848.0499999998</v>
      </c>
      <c r="O81" s="80">
        <f t="shared" si="32"/>
        <v>-2604848.0499999998</v>
      </c>
      <c r="P81" s="80">
        <f t="shared" si="32"/>
        <v>-2604848.0499999998</v>
      </c>
      <c r="Q81" s="379">
        <f t="shared" si="32"/>
        <v>-2604848.0499999998</v>
      </c>
      <c r="R81" s="80">
        <f t="shared" si="32"/>
        <v>-2604848.0499999998</v>
      </c>
      <c r="S81" s="214">
        <f t="shared" si="32"/>
        <v>-2615296.7999999998</v>
      </c>
    </row>
    <row r="82" spans="1:21" s="4" customFormat="1" ht="11.25" customHeight="1">
      <c r="A82" s="458"/>
      <c r="B82" s="459"/>
      <c r="C82" s="460"/>
      <c r="D82" s="461"/>
      <c r="E82" s="462"/>
      <c r="F82" s="463"/>
      <c r="G82" s="464"/>
      <c r="H82" s="465"/>
      <c r="I82" s="465"/>
      <c r="J82" s="466"/>
      <c r="K82" s="467"/>
      <c r="L82" s="466"/>
      <c r="M82" s="468"/>
      <c r="N82" s="466"/>
      <c r="O82" s="466"/>
      <c r="P82" s="466"/>
      <c r="Q82" s="467"/>
      <c r="R82" s="466"/>
      <c r="S82" s="468"/>
      <c r="T82" s="37"/>
      <c r="U82" s="115"/>
    </row>
    <row r="83" spans="1:21" s="27" customFormat="1" ht="15.95" customHeight="1">
      <c r="A83" s="607"/>
      <c r="B83" s="608"/>
      <c r="C83" s="608"/>
      <c r="D83" s="608"/>
      <c r="E83" s="608"/>
      <c r="F83" s="609"/>
      <c r="G83" s="614"/>
      <c r="H83" s="615"/>
      <c r="I83" s="616"/>
      <c r="J83" s="616"/>
      <c r="K83" s="615"/>
      <c r="L83" s="616"/>
      <c r="M83" s="617"/>
      <c r="N83" s="616"/>
      <c r="O83" s="616"/>
      <c r="P83" s="616"/>
      <c r="Q83" s="615"/>
      <c r="R83" s="616"/>
      <c r="S83" s="617"/>
    </row>
    <row r="84" spans="1:21" s="27" customFormat="1" ht="15.95" customHeight="1" thickBot="1">
      <c r="A84" s="610"/>
      <c r="B84" s="611"/>
      <c r="C84" s="612" t="s">
        <v>64</v>
      </c>
      <c r="D84" s="611"/>
      <c r="E84" s="611"/>
      <c r="F84" s="613"/>
      <c r="G84" s="262">
        <f>G9+G13+G19+G22+G26+G30+G36+G40+G44+G48+G55+G61+G64+G68+G72+G76+G58+#REF!+G81</f>
        <v>-1517900.76</v>
      </c>
      <c r="H84" s="391">
        <f>H9+H13+H19+H22+H26+H30+H36+H40+H44+H48+H55+H61+H64+H68+H72+H76+H58+#REF!+H81</f>
        <v>-1525430</v>
      </c>
      <c r="I84" s="527">
        <f>I9+I13+I19+I22+I26+I30+I36+I40+I44+I48+I55+I61+I64+I68+I72+I76+I58+#REF!+I81</f>
        <v>-1501173.03</v>
      </c>
      <c r="J84" s="263">
        <f>J9+J13+J19+J22+J26+J30+J36+J40+J44+J48+J55+J61+J64+J68+J72+J76+J58+#REF!+J81</f>
        <v>-1497935.48</v>
      </c>
      <c r="K84" s="391">
        <f>K9+K13+K19+K22+K26+K30+K36+K40+K44+K48+K55+K61+K64+K68+K72+K76+K58+#REF!+K81</f>
        <v>-1498124.42</v>
      </c>
      <c r="L84" s="527">
        <f>L9+L13+L19+L22+L26+L30+L36+L40+L44+L48+L55+L61+L64+L68+L72+L76+L58+#REF!+L81</f>
        <v>-1447638.51</v>
      </c>
      <c r="M84" s="263">
        <f>M9+M13+M19+M22+M26+M30+M36+M40+M44+M48+M55+M61+M64+M68+M72+M76+M58+#REF!+M81</f>
        <v>-1383646.38</v>
      </c>
      <c r="N84" s="391">
        <f>N9+N13+N19+N22+N26+N30+N36+N40+N44+N48+N55+N61+N64+N68+N72+N76+N58+#REF!+N81</f>
        <v>-1326480.6599999999</v>
      </c>
      <c r="O84" s="527">
        <f>O9+O13+O19+O22+O26+O30+O36+O40+O44+O48+O55+O61+O64+O68+O72+O76+O58+#REF!+O81</f>
        <v>-1292282.17</v>
      </c>
      <c r="P84" s="263">
        <f>P9+P13+P19+P22+P26+P30+P36+P40+P44+P48+P55+P61+P64+P68+P72+P76+P58+#REF!+P81</f>
        <v>-1297252.6299999999</v>
      </c>
      <c r="Q84" s="391">
        <f>Q9+Q13+Q19+Q22+Q26+Q30+Q36+Q40+Q44+Q48+Q55+Q61+Q64+Q68+Q72+Q76+Q58+#REF!+Q81</f>
        <v>-1282829.74</v>
      </c>
      <c r="R84" s="527">
        <f>R9+R13+R19+R22+R26+R30+R36+R40+R44+R48+R55+R61+R64+R68+R72+R76+R58+#REF!+R81</f>
        <v>-1105221</v>
      </c>
      <c r="S84" s="89">
        <f>S9+S13+S19+S22+S26+S30+S36+S40+S44+S48+S55+S61+S64+S68+S72+S76+S58+#REF!+S81</f>
        <v>-1064659.9099999999</v>
      </c>
    </row>
    <row r="85" spans="1:21" s="27" customFormat="1" ht="15.95" customHeight="1" thickTop="1" thickBot="1">
      <c r="A85" s="345"/>
      <c r="B85" s="345"/>
      <c r="C85" s="345"/>
      <c r="D85" s="346"/>
      <c r="E85" s="346"/>
      <c r="F85" s="346"/>
      <c r="G85" s="347"/>
      <c r="H85" s="392"/>
      <c r="I85" s="345"/>
      <c r="J85" s="348"/>
      <c r="K85" s="394"/>
      <c r="L85" s="349"/>
      <c r="M85" s="393"/>
      <c r="N85" s="349"/>
      <c r="O85" s="349"/>
      <c r="P85" s="348"/>
      <c r="Q85" s="394"/>
      <c r="R85" s="349"/>
      <c r="S85" s="393"/>
    </row>
    <row r="86" spans="1:21" s="27" customFormat="1" ht="15.95" customHeight="1">
      <c r="A86" s="65"/>
      <c r="B86" s="34"/>
      <c r="G86" s="34"/>
      <c r="H86" s="34"/>
      <c r="I86" s="34"/>
      <c r="J86" s="34"/>
      <c r="K86" s="34"/>
      <c r="L86" s="34"/>
      <c r="M86" s="34"/>
      <c r="N86" s="34"/>
      <c r="O86" s="34"/>
      <c r="P86" s="34"/>
      <c r="Q86" s="34"/>
      <c r="R86" s="34"/>
      <c r="S86" s="34"/>
    </row>
    <row r="87" spans="1:21" s="27" customFormat="1" ht="15.95" customHeight="1">
      <c r="A87" s="65"/>
      <c r="G87" s="34"/>
      <c r="H87" s="34"/>
      <c r="I87" s="34"/>
      <c r="J87" s="34"/>
      <c r="K87" s="34"/>
      <c r="L87" s="34"/>
      <c r="M87" s="34"/>
      <c r="N87" s="34"/>
      <c r="O87" s="34"/>
      <c r="P87" s="34"/>
      <c r="Q87" s="34"/>
      <c r="R87" s="34"/>
      <c r="S87" s="64"/>
    </row>
    <row r="88" spans="1:21" s="27" customFormat="1" ht="15.95" customHeight="1">
      <c r="A88" s="65"/>
      <c r="G88" s="34"/>
      <c r="H88" s="34"/>
      <c r="I88" s="34"/>
      <c r="J88" s="34"/>
      <c r="K88" s="34"/>
      <c r="L88" s="34"/>
      <c r="M88" s="34"/>
      <c r="N88" s="34"/>
      <c r="O88" s="34"/>
      <c r="P88" s="34"/>
      <c r="Q88" s="34"/>
      <c r="R88" s="34"/>
      <c r="S88" s="482"/>
    </row>
    <row r="89" spans="1:21" s="27" customFormat="1" ht="15.95" customHeight="1">
      <c r="A89" s="65"/>
      <c r="G89" s="34"/>
      <c r="H89" s="34"/>
      <c r="I89" s="34"/>
      <c r="J89" s="34"/>
      <c r="K89" s="34"/>
      <c r="L89" s="34"/>
      <c r="M89" s="34"/>
      <c r="N89" s="34"/>
      <c r="O89" s="34"/>
      <c r="P89" s="34"/>
      <c r="Q89" s="34"/>
      <c r="R89" s="34"/>
      <c r="S89" s="482"/>
    </row>
    <row r="90" spans="1:21" s="27" customFormat="1" ht="15.95" customHeight="1">
      <c r="A90" s="65"/>
      <c r="G90" s="34"/>
      <c r="H90" s="34"/>
      <c r="I90" s="482"/>
      <c r="J90" s="34"/>
      <c r="K90" s="34"/>
      <c r="L90" s="34"/>
      <c r="M90" s="34"/>
      <c r="N90" s="34"/>
      <c r="O90" s="34"/>
      <c r="P90" s="34"/>
      <c r="Q90" s="34"/>
      <c r="R90" s="34"/>
      <c r="S90" s="34"/>
    </row>
    <row r="91" spans="1:21" s="27" customFormat="1" ht="15.95" customHeight="1">
      <c r="A91" s="65"/>
      <c r="G91" s="34"/>
      <c r="H91" s="34"/>
      <c r="I91" s="482"/>
      <c r="J91" s="34"/>
      <c r="K91" s="34"/>
      <c r="L91" s="34"/>
      <c r="M91" s="34"/>
      <c r="N91" s="34"/>
      <c r="O91" s="34"/>
      <c r="P91" s="34"/>
      <c r="Q91" s="34"/>
      <c r="R91" s="34"/>
      <c r="S91" s="34"/>
    </row>
    <row r="92" spans="1:21" s="27" customFormat="1" ht="15.95" customHeight="1">
      <c r="A92" s="65"/>
      <c r="G92" s="34"/>
      <c r="H92" s="34"/>
      <c r="I92" s="34"/>
      <c r="J92" s="34"/>
      <c r="K92" s="34"/>
      <c r="L92" s="34"/>
      <c r="M92" s="34"/>
      <c r="N92" s="34"/>
      <c r="O92" s="34"/>
      <c r="P92" s="34"/>
      <c r="Q92" s="34"/>
      <c r="R92" s="34"/>
      <c r="S92" s="34"/>
    </row>
    <row r="93" spans="1:21" s="27" customFormat="1" ht="15.95" customHeight="1">
      <c r="A93" s="65"/>
      <c r="G93" s="34"/>
      <c r="H93" s="34"/>
      <c r="I93" s="34"/>
      <c r="J93" s="34"/>
      <c r="K93" s="34"/>
      <c r="L93" s="34"/>
      <c r="M93" s="34"/>
      <c r="N93" s="34"/>
      <c r="O93" s="34"/>
      <c r="P93" s="34"/>
      <c r="Q93" s="34"/>
      <c r="R93" s="34"/>
      <c r="S93" s="34"/>
    </row>
    <row r="94" spans="1:21" s="27" customFormat="1" ht="15.95" customHeight="1">
      <c r="A94" s="65"/>
      <c r="G94" s="34"/>
      <c r="H94" s="34"/>
      <c r="I94" s="34"/>
      <c r="J94" s="34"/>
      <c r="K94" s="34"/>
      <c r="L94" s="34"/>
      <c r="M94" s="34"/>
      <c r="N94" s="34"/>
      <c r="O94" s="34"/>
      <c r="P94" s="34"/>
      <c r="Q94" s="34"/>
      <c r="R94" s="34"/>
      <c r="S94" s="34"/>
    </row>
    <row r="95" spans="1:21" s="27" customFormat="1" ht="15.95" customHeight="1">
      <c r="A95" s="65"/>
      <c r="G95" s="34"/>
      <c r="H95" s="34"/>
      <c r="I95" s="34"/>
      <c r="J95" s="34"/>
      <c r="K95" s="34"/>
      <c r="L95" s="34"/>
      <c r="M95" s="34"/>
      <c r="N95" s="34"/>
      <c r="O95" s="34"/>
      <c r="P95" s="34"/>
      <c r="Q95" s="34"/>
      <c r="R95" s="34"/>
      <c r="S95" s="34"/>
    </row>
    <row r="96" spans="1:21" s="27" customFormat="1" ht="15.95" customHeight="1">
      <c r="A96" s="65"/>
      <c r="G96" s="34"/>
      <c r="H96" s="34"/>
      <c r="I96" s="34"/>
      <c r="J96" s="34"/>
      <c r="K96" s="34"/>
      <c r="L96" s="34"/>
      <c r="M96" s="34"/>
      <c r="N96" s="34"/>
      <c r="O96" s="34"/>
      <c r="P96" s="34"/>
      <c r="Q96" s="34"/>
      <c r="R96" s="34"/>
      <c r="S96" s="34"/>
    </row>
    <row r="97" spans="1:19" s="27" customFormat="1" ht="15.95" customHeight="1">
      <c r="A97" s="65"/>
      <c r="G97" s="34"/>
      <c r="H97" s="34"/>
      <c r="I97" s="34"/>
      <c r="J97" s="34"/>
      <c r="K97" s="34"/>
      <c r="L97" s="34"/>
      <c r="M97" s="34"/>
      <c r="N97" s="34"/>
      <c r="O97" s="34"/>
      <c r="P97" s="34"/>
      <c r="Q97" s="34"/>
      <c r="R97" s="34"/>
      <c r="S97" s="34"/>
    </row>
    <row r="98" spans="1:19" s="27" customFormat="1" ht="15.95" customHeight="1">
      <c r="A98" s="65"/>
      <c r="G98" s="34"/>
      <c r="H98" s="34"/>
      <c r="I98" s="34"/>
      <c r="J98" s="34"/>
      <c r="K98" s="34"/>
      <c r="L98" s="34"/>
      <c r="M98" s="34"/>
      <c r="N98" s="34"/>
      <c r="O98" s="34"/>
      <c r="P98" s="34"/>
      <c r="Q98" s="34"/>
      <c r="R98" s="34"/>
      <c r="S98" s="34"/>
    </row>
    <row r="99" spans="1:19" s="27" customFormat="1" ht="15.95" customHeight="1">
      <c r="A99" s="65"/>
      <c r="G99" s="34"/>
      <c r="H99" s="34"/>
      <c r="I99" s="34"/>
      <c r="J99" s="34"/>
      <c r="K99" s="34"/>
      <c r="L99" s="34"/>
      <c r="M99" s="34"/>
      <c r="N99" s="34"/>
      <c r="O99" s="34"/>
      <c r="P99" s="34"/>
      <c r="Q99" s="34"/>
      <c r="R99" s="34"/>
      <c r="S99" s="34"/>
    </row>
    <row r="100" spans="1:19" s="27" customFormat="1" ht="15.95" customHeight="1">
      <c r="A100" s="65"/>
      <c r="G100" s="34"/>
      <c r="H100" s="34"/>
      <c r="I100" s="34"/>
      <c r="J100" s="34"/>
      <c r="K100" s="34"/>
      <c r="L100" s="34"/>
      <c r="M100" s="34"/>
      <c r="N100" s="34"/>
      <c r="O100" s="34"/>
      <c r="P100" s="34"/>
      <c r="Q100" s="34"/>
      <c r="R100" s="34"/>
      <c r="S100" s="34"/>
    </row>
    <row r="101" spans="1:19" s="27" customFormat="1" ht="15.95" customHeight="1">
      <c r="A101" s="65"/>
      <c r="G101" s="34"/>
      <c r="H101" s="34"/>
      <c r="I101" s="34"/>
      <c r="J101" s="34"/>
      <c r="K101" s="34"/>
      <c r="L101" s="34"/>
      <c r="M101" s="34"/>
      <c r="N101" s="34"/>
      <c r="O101" s="34"/>
      <c r="P101" s="34"/>
      <c r="Q101" s="34"/>
      <c r="R101" s="34"/>
      <c r="S101" s="34"/>
    </row>
    <row r="102" spans="1:19" s="27" customFormat="1" ht="15.95" customHeight="1">
      <c r="A102" s="65"/>
      <c r="G102" s="34"/>
      <c r="H102" s="34"/>
      <c r="I102" s="34"/>
      <c r="J102" s="34"/>
      <c r="K102" s="34"/>
      <c r="L102" s="34"/>
      <c r="M102" s="34"/>
      <c r="N102" s="34"/>
      <c r="O102" s="34"/>
      <c r="P102" s="34"/>
      <c r="Q102" s="34"/>
      <c r="R102" s="34"/>
      <c r="S102" s="34"/>
    </row>
    <row r="103" spans="1:19" s="27" customFormat="1" ht="15.95" customHeight="1">
      <c r="A103" s="65"/>
      <c r="G103" s="34"/>
      <c r="H103" s="34"/>
      <c r="I103" s="34"/>
      <c r="J103" s="34"/>
      <c r="K103" s="34"/>
      <c r="L103" s="34"/>
      <c r="M103" s="34"/>
      <c r="N103" s="34"/>
      <c r="O103" s="34"/>
      <c r="P103" s="34"/>
      <c r="Q103" s="34"/>
      <c r="R103" s="34"/>
      <c r="S103" s="34"/>
    </row>
    <row r="104" spans="1:19" s="27" customFormat="1" ht="15.95" customHeight="1">
      <c r="A104" s="65"/>
      <c r="G104" s="34"/>
      <c r="H104" s="34"/>
      <c r="I104" s="34"/>
      <c r="J104" s="34"/>
      <c r="K104" s="34"/>
      <c r="L104" s="34"/>
      <c r="M104" s="34"/>
      <c r="N104" s="34"/>
      <c r="O104" s="34"/>
      <c r="P104" s="34"/>
      <c r="Q104" s="34"/>
      <c r="R104" s="34"/>
      <c r="S104" s="34"/>
    </row>
  </sheetData>
  <mergeCells count="13">
    <mergeCell ref="F32:F33"/>
    <mergeCell ref="F15:F16"/>
    <mergeCell ref="D50:D51"/>
    <mergeCell ref="E50:E51"/>
    <mergeCell ref="D15:D16"/>
    <mergeCell ref="E15:E16"/>
    <mergeCell ref="D32:D33"/>
    <mergeCell ref="E32:E33"/>
    <mergeCell ref="A3:S3"/>
    <mergeCell ref="H5:J5"/>
    <mergeCell ref="K5:M5"/>
    <mergeCell ref="N5:P5"/>
    <mergeCell ref="Q5:S5"/>
  </mergeCells>
  <printOptions horizontalCentered="1"/>
  <pageMargins left="0.2" right="0.2" top="0.5" bottom="0.5" header="0.3" footer="0.3"/>
  <pageSetup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zoomScale="80" zoomScaleNormal="80" workbookViewId="0">
      <pane xSplit="3" ySplit="6" topLeftCell="F7" activePane="bottomRight" state="frozen"/>
      <selection activeCell="A5" sqref="A5"/>
      <selection pane="topRight" activeCell="A5" sqref="A5"/>
      <selection pane="bottomLeft" activeCell="A5" sqref="A5"/>
      <selection pane="bottomRight" activeCell="Z79" sqref="Z79"/>
    </sheetView>
  </sheetViews>
  <sheetFormatPr defaultRowHeight="15"/>
  <cols>
    <col min="1" max="1" width="10.7109375" style="1" customWidth="1"/>
    <col min="2" max="2" width="12.140625" bestFit="1" customWidth="1"/>
    <col min="3" max="3" width="62.7109375" customWidth="1"/>
    <col min="4" max="4" width="15" customWidth="1"/>
    <col min="5" max="5" width="13.42578125" customWidth="1"/>
    <col min="6" max="6" width="13.85546875" bestFit="1" customWidth="1"/>
    <col min="7" max="7" width="15.7109375" customWidth="1"/>
    <col min="8" max="10" width="16.42578125" bestFit="1" customWidth="1"/>
    <col min="11" max="12" width="15.5703125" bestFit="1" customWidth="1"/>
    <col min="13" max="19" width="16.42578125" customWidth="1"/>
    <col min="20" max="20" width="13.85546875" style="23" bestFit="1" customWidth="1"/>
  </cols>
  <sheetData>
    <row r="1" spans="1:20">
      <c r="A1" s="721" t="s">
        <v>0</v>
      </c>
      <c r="B1" s="721"/>
      <c r="C1" s="721"/>
      <c r="D1" s="721"/>
      <c r="E1" s="721"/>
      <c r="F1" s="721"/>
      <c r="G1" s="721"/>
      <c r="H1" s="721"/>
      <c r="I1" s="721"/>
      <c r="J1" s="721"/>
      <c r="K1" s="721"/>
      <c r="L1" s="721"/>
      <c r="M1" s="721"/>
      <c r="N1" s="721"/>
      <c r="O1" s="721"/>
      <c r="P1" s="721"/>
      <c r="Q1" s="721"/>
      <c r="R1" s="721"/>
      <c r="S1" s="721"/>
    </row>
    <row r="2" spans="1:20">
      <c r="A2" s="721" t="s">
        <v>65</v>
      </c>
      <c r="B2" s="721"/>
      <c r="C2" s="721"/>
      <c r="D2" s="721"/>
      <c r="E2" s="721"/>
      <c r="F2" s="721"/>
      <c r="G2" s="721"/>
      <c r="H2" s="721"/>
      <c r="I2" s="721"/>
      <c r="J2" s="721"/>
      <c r="K2" s="721"/>
      <c r="L2" s="721"/>
      <c r="M2" s="721"/>
      <c r="N2" s="721"/>
      <c r="O2" s="721"/>
      <c r="P2" s="721"/>
      <c r="Q2" s="721"/>
      <c r="R2" s="721"/>
      <c r="S2" s="721"/>
    </row>
    <row r="3" spans="1:20" ht="21">
      <c r="A3" s="710" t="s">
        <v>279</v>
      </c>
      <c r="B3" s="710"/>
      <c r="C3" s="710"/>
      <c r="D3" s="710"/>
      <c r="E3" s="710"/>
      <c r="F3" s="710"/>
      <c r="G3" s="710"/>
      <c r="H3" s="710"/>
      <c r="I3" s="710"/>
      <c r="J3" s="710"/>
      <c r="K3" s="710"/>
      <c r="L3" s="710"/>
      <c r="M3" s="710"/>
      <c r="N3" s="710"/>
      <c r="O3" s="710"/>
      <c r="P3" s="710"/>
      <c r="Q3" s="710"/>
      <c r="R3" s="710"/>
      <c r="S3" s="710"/>
    </row>
    <row r="4" spans="1:20" ht="21">
      <c r="A4" s="19"/>
      <c r="B4" s="19"/>
      <c r="C4" s="19"/>
      <c r="D4" s="19"/>
      <c r="E4" s="19"/>
      <c r="F4" s="19"/>
      <c r="G4" s="19"/>
      <c r="H4" s="19"/>
      <c r="I4" s="19"/>
      <c r="J4" s="19"/>
      <c r="K4" s="19"/>
      <c r="L4" s="19"/>
      <c r="M4" s="19"/>
      <c r="N4" s="19"/>
      <c r="O4" s="19"/>
      <c r="P4" s="19"/>
      <c r="Q4" s="19"/>
      <c r="R4" s="19"/>
      <c r="S4" s="19"/>
    </row>
    <row r="5" spans="1:20" s="151" customFormat="1" ht="15.95" customHeight="1" thickBot="1">
      <c r="A5" s="226"/>
      <c r="G5" s="227"/>
      <c r="H5" s="711" t="s">
        <v>252</v>
      </c>
      <c r="I5" s="711"/>
      <c r="J5" s="711"/>
      <c r="K5" s="711" t="s">
        <v>253</v>
      </c>
      <c r="L5" s="711"/>
      <c r="M5" s="711"/>
      <c r="N5" s="711" t="s">
        <v>254</v>
      </c>
      <c r="O5" s="711"/>
      <c r="P5" s="711"/>
      <c r="Q5" s="711" t="s">
        <v>255</v>
      </c>
      <c r="R5" s="711"/>
      <c r="S5" s="711"/>
      <c r="T5" s="619"/>
    </row>
    <row r="6" spans="1:20" s="28" customFormat="1" ht="30" customHeight="1" thickBot="1">
      <c r="A6" s="25" t="s">
        <v>2</v>
      </c>
      <c r="B6" s="101" t="s">
        <v>3</v>
      </c>
      <c r="C6" s="253" t="s">
        <v>4</v>
      </c>
      <c r="D6" s="121" t="s">
        <v>5</v>
      </c>
      <c r="E6" s="121" t="s">
        <v>6</v>
      </c>
      <c r="F6" s="25" t="s">
        <v>192</v>
      </c>
      <c r="G6" s="25" t="s">
        <v>250</v>
      </c>
      <c r="H6" s="257">
        <v>43466</v>
      </c>
      <c r="I6" s="94">
        <v>43497</v>
      </c>
      <c r="J6" s="303">
        <v>43525</v>
      </c>
      <c r="K6" s="257">
        <v>43556</v>
      </c>
      <c r="L6" s="94">
        <v>43586</v>
      </c>
      <c r="M6" s="255">
        <v>43617</v>
      </c>
      <c r="N6" s="120">
        <v>43647</v>
      </c>
      <c r="O6" s="94">
        <v>43678</v>
      </c>
      <c r="P6" s="303">
        <v>43709</v>
      </c>
      <c r="Q6" s="257">
        <v>43739</v>
      </c>
      <c r="R6" s="94">
        <v>43770</v>
      </c>
      <c r="S6" s="256">
        <v>43800</v>
      </c>
      <c r="T6" s="113"/>
    </row>
    <row r="7" spans="1:20" s="34" customFormat="1" ht="15.95" customHeight="1">
      <c r="A7" s="536">
        <v>18606102</v>
      </c>
      <c r="B7" s="235">
        <v>18608612</v>
      </c>
      <c r="C7" s="30" t="s">
        <v>198</v>
      </c>
      <c r="D7" s="31" t="s">
        <v>66</v>
      </c>
      <c r="E7" s="243"/>
      <c r="F7" s="247"/>
      <c r="G7" s="122">
        <f>'GAS Activity 2019'!G7</f>
        <v>862215.01</v>
      </c>
      <c r="H7" s="33">
        <f>G7+'GAS Activity 2019'!H7</f>
        <v>862215.01</v>
      </c>
      <c r="I7" s="33">
        <f>H7+'GAS Activity 2019'!I7</f>
        <v>862725.01</v>
      </c>
      <c r="J7" s="32">
        <f>I7+'GAS Activity 2019'!J7</f>
        <v>863340.01</v>
      </c>
      <c r="K7" s="360">
        <f>J7+'GAS Activity 2019'!K7</f>
        <v>864835.64</v>
      </c>
      <c r="L7" s="32">
        <f>K7+'GAS Activity 2019'!L7</f>
        <v>870136.86</v>
      </c>
      <c r="M7" s="248">
        <f>L7+'GAS Activity 2019'!M7</f>
        <v>873542.48</v>
      </c>
      <c r="N7" s="32">
        <f>M7+'GAS Activity 2019'!N7</f>
        <v>882775.29</v>
      </c>
      <c r="O7" s="32">
        <f>N7+'GAS Activity 2019'!O7</f>
        <v>884574.97</v>
      </c>
      <c r="P7" s="32">
        <f>O7+'GAS Activity 2019'!P7</f>
        <v>885227.47</v>
      </c>
      <c r="Q7" s="360">
        <f>P7+'GAS Activity 2019'!Q7</f>
        <v>887008.09</v>
      </c>
      <c r="R7" s="32">
        <f>Q7+'GAS Activity 2019'!R7</f>
        <v>889730.57</v>
      </c>
      <c r="S7" s="248">
        <f>R7+'GAS Activity 2019'!S7</f>
        <v>891863.8</v>
      </c>
      <c r="T7" s="114"/>
    </row>
    <row r="8" spans="1:20" s="34" customFormat="1" ht="15.95" customHeight="1">
      <c r="A8" s="537"/>
      <c r="B8" s="653">
        <v>18608612</v>
      </c>
      <c r="C8" s="579" t="s">
        <v>10</v>
      </c>
      <c r="D8" s="652" t="s">
        <v>67</v>
      </c>
      <c r="E8" s="654">
        <v>43070</v>
      </c>
      <c r="F8" s="655" t="s">
        <v>12</v>
      </c>
      <c r="G8" s="128">
        <f>'GAS Activity 2019'!G8</f>
        <v>-785957.33</v>
      </c>
      <c r="H8" s="56">
        <f>G8+'GAS Activity 2019'!H8</f>
        <v>-785957.33</v>
      </c>
      <c r="I8" s="56">
        <f>H8+'GAS Activity 2019'!I8</f>
        <v>-785957.33</v>
      </c>
      <c r="J8" s="56">
        <f>I8+'GAS Activity 2019'!J8</f>
        <v>-785957.33</v>
      </c>
      <c r="K8" s="417">
        <f>J8+'GAS Activity 2019'!K8</f>
        <v>-785957.33</v>
      </c>
      <c r="L8" s="56">
        <f>K8+'GAS Activity 2019'!L8</f>
        <v>-785957.33</v>
      </c>
      <c r="M8" s="251">
        <f>L8+'GAS Activity 2019'!M8</f>
        <v>-785957.33</v>
      </c>
      <c r="N8" s="56">
        <f>M8+'GAS Activity 2019'!N8</f>
        <v>-785957.33</v>
      </c>
      <c r="O8" s="56">
        <f>N8+'GAS Activity 2019'!O8</f>
        <v>-785957.33</v>
      </c>
      <c r="P8" s="56">
        <f>O8+'GAS Activity 2019'!P8</f>
        <v>-785957.33</v>
      </c>
      <c r="Q8" s="417">
        <f>P8+'GAS Activity 2019'!Q8</f>
        <v>-785957.33</v>
      </c>
      <c r="R8" s="56">
        <f>Q8+'GAS Activity 2019'!R8</f>
        <v>-785957.33</v>
      </c>
      <c r="S8" s="251">
        <f>R8+'GAS Activity 2019'!S8</f>
        <v>-785957.33</v>
      </c>
      <c r="T8" s="114"/>
    </row>
    <row r="9" spans="1:20" s="34" customFormat="1" ht="15.95" customHeight="1">
      <c r="A9" s="535"/>
      <c r="B9" s="532"/>
      <c r="C9" s="533" t="s">
        <v>68</v>
      </c>
      <c r="D9" s="534"/>
      <c r="E9" s="451"/>
      <c r="F9" s="452"/>
      <c r="G9" s="453">
        <f>SUM(G7:G8)</f>
        <v>76257.679999999993</v>
      </c>
      <c r="H9" s="476">
        <f t="shared" ref="H9:R9" si="0">SUM(H7:H8)</f>
        <v>76257.679999999993</v>
      </c>
      <c r="I9" s="476">
        <f t="shared" si="0"/>
        <v>76767.679999999993</v>
      </c>
      <c r="J9" s="476">
        <f t="shared" si="0"/>
        <v>77382.679999999993</v>
      </c>
      <c r="K9" s="477">
        <f t="shared" si="0"/>
        <v>78878.31</v>
      </c>
      <c r="L9" s="476">
        <f t="shared" si="0"/>
        <v>84179.53</v>
      </c>
      <c r="M9" s="478">
        <f t="shared" si="0"/>
        <v>87585.15</v>
      </c>
      <c r="N9" s="476">
        <f t="shared" si="0"/>
        <v>96817.96</v>
      </c>
      <c r="O9" s="476">
        <f t="shared" si="0"/>
        <v>98617.64</v>
      </c>
      <c r="P9" s="476">
        <f t="shared" si="0"/>
        <v>99270.14</v>
      </c>
      <c r="Q9" s="477">
        <f t="shared" si="0"/>
        <v>101050.76</v>
      </c>
      <c r="R9" s="476">
        <f t="shared" si="0"/>
        <v>103773.24</v>
      </c>
      <c r="S9" s="478">
        <f>SUM(S7:S8)</f>
        <v>105906.47</v>
      </c>
      <c r="T9" s="114"/>
    </row>
    <row r="10" spans="1:20" s="37" customFormat="1" ht="9.75" customHeight="1">
      <c r="A10" s="479"/>
      <c r="B10" s="480"/>
      <c r="C10" s="481"/>
      <c r="D10" s="461"/>
      <c r="E10" s="462"/>
      <c r="F10" s="463"/>
      <c r="G10" s="464"/>
      <c r="H10" s="465"/>
      <c r="I10" s="465"/>
      <c r="J10" s="466"/>
      <c r="K10" s="467"/>
      <c r="L10" s="466"/>
      <c r="M10" s="468"/>
      <c r="N10" s="466"/>
      <c r="O10" s="466"/>
      <c r="P10" s="466"/>
      <c r="Q10" s="467"/>
      <c r="R10" s="466"/>
      <c r="S10" s="468"/>
      <c r="T10" s="115"/>
    </row>
    <row r="11" spans="1:20" s="34" customFormat="1" ht="15.95" customHeight="1">
      <c r="A11" s="42">
        <v>18607102</v>
      </c>
      <c r="B11" s="237">
        <v>18608712</v>
      </c>
      <c r="C11" s="118" t="s">
        <v>199</v>
      </c>
      <c r="D11" s="723" t="s">
        <v>66</v>
      </c>
      <c r="E11" s="731"/>
      <c r="F11" s="733"/>
      <c r="G11" s="136">
        <f>'GAS Activity 2019'!G11</f>
        <v>5369617.5199999996</v>
      </c>
      <c r="H11" s="455">
        <f>G11+'GAS Activity 2019'!H11</f>
        <v>5369617.5199999996</v>
      </c>
      <c r="I11" s="455">
        <f>H11+'GAS Activity 2019'!I11</f>
        <v>5369617.5199999996</v>
      </c>
      <c r="J11" s="455">
        <f>I11+'GAS Activity 2019'!J11</f>
        <v>5378305.8799999999</v>
      </c>
      <c r="K11" s="456">
        <f>J11+'GAS Activity 2019'!K11</f>
        <v>5378305.8799999999</v>
      </c>
      <c r="L11" s="455">
        <f>K11+'GAS Activity 2019'!L11</f>
        <v>5378305.8799999999</v>
      </c>
      <c r="M11" s="457">
        <f>L11+'GAS Activity 2019'!M11</f>
        <v>5378305.8799999999</v>
      </c>
      <c r="N11" s="455">
        <f>M11+'GAS Activity 2019'!N11</f>
        <v>5378305.8799999999</v>
      </c>
      <c r="O11" s="455">
        <f>N11+'GAS Activity 2019'!O11</f>
        <v>5378305.8799999999</v>
      </c>
      <c r="P11" s="455">
        <f>O11+'GAS Activity 2019'!P11</f>
        <v>5378305.8799999999</v>
      </c>
      <c r="Q11" s="456">
        <f>P11+'GAS Activity 2019'!Q11</f>
        <v>5378305.8799999999</v>
      </c>
      <c r="R11" s="455">
        <f>Q11+'GAS Activity 2019'!R11</f>
        <v>5378305.8799999999</v>
      </c>
      <c r="S11" s="457">
        <f>R11+'GAS Activity 2019'!S11</f>
        <v>5378305.8799999999</v>
      </c>
      <c r="T11" s="114"/>
    </row>
    <row r="12" spans="1:20" s="34" customFormat="1" ht="15.95" customHeight="1">
      <c r="A12" s="539"/>
      <c r="B12" s="235">
        <v>18608772</v>
      </c>
      <c r="C12" s="30" t="s">
        <v>200</v>
      </c>
      <c r="D12" s="723"/>
      <c r="E12" s="732"/>
      <c r="F12" s="733"/>
      <c r="G12" s="128">
        <f>'GAS Activity 2019'!G12</f>
        <v>-3488999.1</v>
      </c>
      <c r="H12" s="38">
        <f>G12+'GAS Activity 2019'!H12</f>
        <v>-3488999.1</v>
      </c>
      <c r="I12" s="38">
        <f>H12+'GAS Activity 2019'!I12</f>
        <v>-3488999.1</v>
      </c>
      <c r="J12" s="38">
        <f>I12+'GAS Activity 2019'!J12</f>
        <v>-3488999.1</v>
      </c>
      <c r="K12" s="365">
        <f>J12+'GAS Activity 2019'!K12</f>
        <v>-3488999.1</v>
      </c>
      <c r="L12" s="38">
        <f>K12+'GAS Activity 2019'!L12</f>
        <v>-3488999.1</v>
      </c>
      <c r="M12" s="249">
        <f>L12+'GAS Activity 2019'!M12</f>
        <v>-3488999.1</v>
      </c>
      <c r="N12" s="38">
        <f>M12+'GAS Activity 2019'!N12</f>
        <v>-3488999.1</v>
      </c>
      <c r="O12" s="38">
        <f>N12+'GAS Activity 2019'!O12</f>
        <v>-3488999.1</v>
      </c>
      <c r="P12" s="38">
        <f>O12+'GAS Activity 2019'!P12</f>
        <v>-3488999.1</v>
      </c>
      <c r="Q12" s="365">
        <f>P12+'GAS Activity 2019'!Q12</f>
        <v>-3488999.1</v>
      </c>
      <c r="R12" s="38">
        <f>Q12+'GAS Activity 2019'!R12</f>
        <v>-3488999.1</v>
      </c>
      <c r="S12" s="249">
        <f>R12+'GAS Activity 2019'!S12</f>
        <v>-3488999.1</v>
      </c>
      <c r="T12" s="114"/>
    </row>
    <row r="13" spans="1:20" s="34" customFormat="1" ht="15.95" customHeight="1">
      <c r="A13" s="539"/>
      <c r="B13" s="235">
        <v>18608722</v>
      </c>
      <c r="C13" s="30" t="s">
        <v>69</v>
      </c>
      <c r="D13" s="730"/>
      <c r="E13" s="732"/>
      <c r="F13" s="734"/>
      <c r="G13" s="128">
        <f>'GAS Activity 2019'!G13</f>
        <v>8781.25</v>
      </c>
      <c r="H13" s="38">
        <f>G13+'GAS Activity 2019'!H13</f>
        <v>8781.25</v>
      </c>
      <c r="I13" s="38">
        <f>H13+'GAS Activity 2019'!I13</f>
        <v>8781.25</v>
      </c>
      <c r="J13" s="38">
        <f>I13+'GAS Activity 2019'!J13</f>
        <v>8781.25</v>
      </c>
      <c r="K13" s="365">
        <f>J13+'GAS Activity 2019'!K13</f>
        <v>8781.25</v>
      </c>
      <c r="L13" s="38">
        <f>K13+'GAS Activity 2019'!L13</f>
        <v>8781.25</v>
      </c>
      <c r="M13" s="249">
        <f>L13+'GAS Activity 2019'!M13</f>
        <v>8781.25</v>
      </c>
      <c r="N13" s="38">
        <f>M13+'GAS Activity 2019'!N13</f>
        <v>8781.25</v>
      </c>
      <c r="O13" s="38">
        <f>N13+'GAS Activity 2019'!O13</f>
        <v>8781.25</v>
      </c>
      <c r="P13" s="38">
        <f>O13+'GAS Activity 2019'!P13</f>
        <v>8781.25</v>
      </c>
      <c r="Q13" s="365">
        <f>P13+'GAS Activity 2019'!Q13</f>
        <v>8781.25</v>
      </c>
      <c r="R13" s="38">
        <f>Q13+'GAS Activity 2019'!R13</f>
        <v>8781.25</v>
      </c>
      <c r="S13" s="249">
        <f>R13+'GAS Activity 2019'!S13</f>
        <v>8781.25</v>
      </c>
      <c r="T13" s="114"/>
    </row>
    <row r="14" spans="1:20" s="34" customFormat="1" ht="15.95" customHeight="1">
      <c r="A14" s="539"/>
      <c r="B14" s="235">
        <v>18608712</v>
      </c>
      <c r="C14" s="30" t="s">
        <v>10</v>
      </c>
      <c r="D14" s="722" t="s">
        <v>67</v>
      </c>
      <c r="E14" s="725">
        <v>43070</v>
      </c>
      <c r="F14" s="735" t="s">
        <v>12</v>
      </c>
      <c r="G14" s="128">
        <f>'GAS Activity 2019'!G14</f>
        <v>-5361208.37</v>
      </c>
      <c r="H14" s="38">
        <f>G14+'GAS Activity 2019'!H14</f>
        <v>-5361208.37</v>
      </c>
      <c r="I14" s="38">
        <f>H14+'GAS Activity 2019'!I14</f>
        <v>-5361208.37</v>
      </c>
      <c r="J14" s="38">
        <f>I14+'GAS Activity 2019'!J14</f>
        <v>-5361208.37</v>
      </c>
      <c r="K14" s="365">
        <f>J14+'GAS Activity 2019'!K14</f>
        <v>-5361208.37</v>
      </c>
      <c r="L14" s="38">
        <f>K14+'GAS Activity 2019'!L14</f>
        <v>-5361208.37</v>
      </c>
      <c r="M14" s="249">
        <f>L14+'GAS Activity 2019'!M14</f>
        <v>-5361208.37</v>
      </c>
      <c r="N14" s="38">
        <f>M14+'GAS Activity 2019'!N14</f>
        <v>-5361208.37</v>
      </c>
      <c r="O14" s="38">
        <f>N14+'GAS Activity 2019'!O14</f>
        <v>-5361208.37</v>
      </c>
      <c r="P14" s="38">
        <f>O14+'GAS Activity 2019'!P14</f>
        <v>-5361208.37</v>
      </c>
      <c r="Q14" s="365">
        <f>P14+'GAS Activity 2019'!Q14</f>
        <v>-5361208.37</v>
      </c>
      <c r="R14" s="38">
        <f>Q14+'GAS Activity 2019'!R14</f>
        <v>-5361208.37</v>
      </c>
      <c r="S14" s="249">
        <f>R14+'GAS Activity 2019'!S14</f>
        <v>-5361208.37</v>
      </c>
      <c r="T14" s="114"/>
    </row>
    <row r="15" spans="1:20" s="34" customFormat="1" ht="15.95" customHeight="1">
      <c r="A15" s="537"/>
      <c r="B15" s="235">
        <v>18608722</v>
      </c>
      <c r="C15" s="30" t="s">
        <v>10</v>
      </c>
      <c r="D15" s="723"/>
      <c r="E15" s="725"/>
      <c r="F15" s="736"/>
      <c r="G15" s="122">
        <v>-8781.25</v>
      </c>
      <c r="H15" s="340">
        <f>G15+'GAS Activity 2019'!H14</f>
        <v>-8781.25</v>
      </c>
      <c r="I15" s="340">
        <f>H15+'GAS Activity 2019'!I14</f>
        <v>-8781.25</v>
      </c>
      <c r="J15" s="340">
        <f>I15+'GAS Activity 2019'!J14</f>
        <v>-8781.25</v>
      </c>
      <c r="K15" s="423">
        <f>J15+'GAS Activity 2019'!K14</f>
        <v>-8781.25</v>
      </c>
      <c r="L15" s="340">
        <f>K15+'GAS Activity 2019'!L14</f>
        <v>-8781.25</v>
      </c>
      <c r="M15" s="342">
        <f>L15+'GAS Activity 2019'!M14</f>
        <v>-8781.25</v>
      </c>
      <c r="N15" s="340">
        <f>M15+'GAS Activity 2019'!N14</f>
        <v>-8781.25</v>
      </c>
      <c r="O15" s="340">
        <f>N15+'GAS Activity 2019'!O14</f>
        <v>-8781.25</v>
      </c>
      <c r="P15" s="340">
        <f>O15+'GAS Activity 2019'!P14</f>
        <v>-8781.25</v>
      </c>
      <c r="Q15" s="423">
        <f>P15+'GAS Activity 2019'!Q14</f>
        <v>-8781.25</v>
      </c>
      <c r="R15" s="340">
        <f>Q15+'GAS Activity 2019'!R14</f>
        <v>-8781.25</v>
      </c>
      <c r="S15" s="342">
        <f>R15+'GAS Activity 2019'!S14</f>
        <v>-8781.25</v>
      </c>
      <c r="T15" s="114"/>
    </row>
    <row r="16" spans="1:20" s="34" customFormat="1" ht="15.95" customHeight="1">
      <c r="A16" s="539"/>
      <c r="B16" s="656">
        <v>18608772</v>
      </c>
      <c r="C16" s="657" t="s">
        <v>10</v>
      </c>
      <c r="D16" s="724"/>
      <c r="E16" s="726"/>
      <c r="F16" s="737"/>
      <c r="G16" s="136">
        <v>3488999.1</v>
      </c>
      <c r="H16" s="38">
        <f>G16+'GAS Activity 2019'!H15</f>
        <v>3488999.1</v>
      </c>
      <c r="I16" s="38">
        <f>H16+'GAS Activity 2019'!I15</f>
        <v>3488999.1</v>
      </c>
      <c r="J16" s="38">
        <f>I16+'GAS Activity 2019'!J15</f>
        <v>3488999.1</v>
      </c>
      <c r="K16" s="365">
        <f>J16+'GAS Activity 2019'!K15</f>
        <v>3488999.1</v>
      </c>
      <c r="L16" s="38">
        <f>K16+'GAS Activity 2019'!L15</f>
        <v>3488999.1</v>
      </c>
      <c r="M16" s="249">
        <f>L16+'GAS Activity 2019'!M15</f>
        <v>3488999.1</v>
      </c>
      <c r="N16" s="38">
        <f>M16+'GAS Activity 2019'!N15</f>
        <v>3488999.1</v>
      </c>
      <c r="O16" s="38">
        <f>N16+'GAS Activity 2019'!O15</f>
        <v>3488999.1</v>
      </c>
      <c r="P16" s="38">
        <f>O16+'GAS Activity 2019'!P15</f>
        <v>3488999.1</v>
      </c>
      <c r="Q16" s="365">
        <f>P16+'GAS Activity 2019'!Q15</f>
        <v>3488999.1</v>
      </c>
      <c r="R16" s="38">
        <f>Q16+'GAS Activity 2019'!R15</f>
        <v>3488999.1</v>
      </c>
      <c r="S16" s="249">
        <f>R16+'GAS Activity 2019'!S15</f>
        <v>3488999.1</v>
      </c>
      <c r="T16" s="114"/>
    </row>
    <row r="17" spans="1:20" s="34" customFormat="1" ht="15.95" customHeight="1">
      <c r="A17" s="538"/>
      <c r="B17" s="237"/>
      <c r="C17" s="35" t="s">
        <v>70</v>
      </c>
      <c r="D17" s="242"/>
      <c r="E17" s="229"/>
      <c r="F17" s="247"/>
      <c r="G17" s="127">
        <f t="shared" ref="G17:R17" si="1">SUM(G11:G16)</f>
        <v>8409.15</v>
      </c>
      <c r="H17" s="341">
        <f t="shared" si="1"/>
        <v>8409.15</v>
      </c>
      <c r="I17" s="46">
        <f t="shared" si="1"/>
        <v>8409.15</v>
      </c>
      <c r="J17" s="46">
        <f t="shared" si="1"/>
        <v>17097.509999999998</v>
      </c>
      <c r="K17" s="341">
        <f t="shared" si="1"/>
        <v>17097.509999999998</v>
      </c>
      <c r="L17" s="46">
        <f t="shared" si="1"/>
        <v>17097.509999999998</v>
      </c>
      <c r="M17" s="250">
        <f t="shared" si="1"/>
        <v>17097.509999999998</v>
      </c>
      <c r="N17" s="46">
        <f t="shared" si="1"/>
        <v>17097.509999999998</v>
      </c>
      <c r="O17" s="46">
        <f t="shared" si="1"/>
        <v>17097.509999999998</v>
      </c>
      <c r="P17" s="46">
        <f t="shared" si="1"/>
        <v>17097.509999999998</v>
      </c>
      <c r="Q17" s="341">
        <f t="shared" si="1"/>
        <v>17097.509999999998</v>
      </c>
      <c r="R17" s="46">
        <f t="shared" si="1"/>
        <v>17097.509999999998</v>
      </c>
      <c r="S17" s="339">
        <f>SUM(S11:S16)</f>
        <v>17097.509999999998</v>
      </c>
      <c r="T17" s="114"/>
    </row>
    <row r="18" spans="1:20" s="37" customFormat="1" ht="9.75" customHeight="1">
      <c r="A18" s="479"/>
      <c r="B18" s="480"/>
      <c r="C18" s="481"/>
      <c r="D18" s="461"/>
      <c r="E18" s="462"/>
      <c r="F18" s="463"/>
      <c r="G18" s="464"/>
      <c r="H18" s="465"/>
      <c r="I18" s="465"/>
      <c r="J18" s="466"/>
      <c r="K18" s="467"/>
      <c r="L18" s="466"/>
      <c r="M18" s="468"/>
      <c r="N18" s="466"/>
      <c r="O18" s="466"/>
      <c r="P18" s="466"/>
      <c r="Q18" s="467"/>
      <c r="R18" s="466"/>
      <c r="S18" s="468"/>
      <c r="T18" s="115"/>
    </row>
    <row r="19" spans="1:20" s="34" customFormat="1" ht="15.95" customHeight="1">
      <c r="A19" s="536">
        <v>18602102</v>
      </c>
      <c r="B19" s="235">
        <v>18608212</v>
      </c>
      <c r="C19" s="30" t="s">
        <v>201</v>
      </c>
      <c r="D19" s="241" t="s">
        <v>71</v>
      </c>
      <c r="E19" s="732"/>
      <c r="F19" s="733"/>
      <c r="G19" s="128">
        <f>'GAS Activity 2019'!G19</f>
        <v>1496343.93</v>
      </c>
      <c r="H19" s="38">
        <f>G19+'GAS Activity 2019'!H19</f>
        <v>1496343.93</v>
      </c>
      <c r="I19" s="38">
        <f>H19+'GAS Activity 2019'!I19</f>
        <v>1496343.93</v>
      </c>
      <c r="J19" s="38">
        <f>I19+'GAS Activity 2019'!J19</f>
        <v>1496343.93</v>
      </c>
      <c r="K19" s="365">
        <f>J19+'GAS Activity 2019'!K19</f>
        <v>1496343.93</v>
      </c>
      <c r="L19" s="38">
        <f>K19+'GAS Activity 2019'!L19</f>
        <v>1496343.93</v>
      </c>
      <c r="M19" s="249">
        <f>L19+'GAS Activity 2019'!M19</f>
        <v>1497241.93</v>
      </c>
      <c r="N19" s="38">
        <f>M19+'GAS Activity 2019'!N19</f>
        <v>1497241.93</v>
      </c>
      <c r="O19" s="38">
        <f>N19+'GAS Activity 2019'!O19</f>
        <v>1497241.93</v>
      </c>
      <c r="P19" s="38">
        <f>O19+'GAS Activity 2019'!P19</f>
        <v>1504539.99</v>
      </c>
      <c r="Q19" s="365">
        <f>P19+'GAS Activity 2019'!Q19</f>
        <v>1504539.99</v>
      </c>
      <c r="R19" s="38">
        <f>Q19+'GAS Activity 2019'!R19</f>
        <v>1504539.99</v>
      </c>
      <c r="S19" s="249">
        <f>R19+'GAS Activity 2019'!S19</f>
        <v>1507318.74</v>
      </c>
      <c r="T19" s="114"/>
    </row>
    <row r="20" spans="1:20" s="34" customFormat="1" ht="15.95" customHeight="1">
      <c r="A20" s="539"/>
      <c r="B20" s="235">
        <v>18608782</v>
      </c>
      <c r="C20" s="30" t="s">
        <v>202</v>
      </c>
      <c r="D20" s="43"/>
      <c r="E20" s="732"/>
      <c r="F20" s="734"/>
      <c r="G20" s="128">
        <f>'GAS Activity 2019'!G20</f>
        <v>-801550.75</v>
      </c>
      <c r="H20" s="38">
        <f>G20+'GAS Activity 2019'!H20</f>
        <v>-801550.75</v>
      </c>
      <c r="I20" s="38">
        <f>H20+'GAS Activity 2019'!I20</f>
        <v>-801550.75</v>
      </c>
      <c r="J20" s="38">
        <f>I20+'GAS Activity 2019'!J20</f>
        <v>-801550.75</v>
      </c>
      <c r="K20" s="365">
        <f>J20+'GAS Activity 2019'!K20</f>
        <v>-801550.75</v>
      </c>
      <c r="L20" s="38">
        <f>K20+'GAS Activity 2019'!L20</f>
        <v>-801550.75</v>
      </c>
      <c r="M20" s="249">
        <f>L20+'GAS Activity 2019'!M20</f>
        <v>-801550.75</v>
      </c>
      <c r="N20" s="38">
        <f>M20+'GAS Activity 2019'!N20</f>
        <v>-801550.75</v>
      </c>
      <c r="O20" s="38">
        <f>N20+'GAS Activity 2019'!O20</f>
        <v>-801550.75</v>
      </c>
      <c r="P20" s="38">
        <f>O20+'GAS Activity 2019'!P20</f>
        <v>-801550.75</v>
      </c>
      <c r="Q20" s="365">
        <f>P20+'GAS Activity 2019'!Q20</f>
        <v>-801550.75</v>
      </c>
      <c r="R20" s="38">
        <f>Q20+'GAS Activity 2019'!R20</f>
        <v>-801550.75</v>
      </c>
      <c r="S20" s="249">
        <f>R20+'GAS Activity 2019'!S20</f>
        <v>-801550.75</v>
      </c>
      <c r="T20" s="114"/>
    </row>
    <row r="21" spans="1:20" s="34" customFormat="1" ht="15.95" customHeight="1">
      <c r="A21" s="539"/>
      <c r="B21" s="235" t="s">
        <v>72</v>
      </c>
      <c r="C21" s="30" t="s">
        <v>10</v>
      </c>
      <c r="D21" s="652"/>
      <c r="E21" s="658"/>
      <c r="F21" s="651"/>
      <c r="G21" s="128">
        <f>'GAS Activity 2019'!G21</f>
        <v>-1470852.25</v>
      </c>
      <c r="H21" s="38">
        <f>G21+'GAS Activity 2019'!H21</f>
        <v>-1470852.25</v>
      </c>
      <c r="I21" s="38">
        <f>H21+'GAS Activity 2019'!I21</f>
        <v>-1470852.25</v>
      </c>
      <c r="J21" s="38">
        <f>I21+'GAS Activity 2019'!J21</f>
        <v>-1470852.25</v>
      </c>
      <c r="K21" s="365">
        <f>J21+'GAS Activity 2019'!K21</f>
        <v>-1470852.25</v>
      </c>
      <c r="L21" s="38">
        <f>K21+'GAS Activity 2019'!L21</f>
        <v>-1470852.25</v>
      </c>
      <c r="M21" s="249">
        <f>L21+'GAS Activity 2019'!M21</f>
        <v>-1470852.25</v>
      </c>
      <c r="N21" s="38">
        <f>M21+'GAS Activity 2019'!N21</f>
        <v>-1470852.25</v>
      </c>
      <c r="O21" s="38">
        <f>N21+'GAS Activity 2019'!O21</f>
        <v>-1470852.25</v>
      </c>
      <c r="P21" s="38">
        <f>O21+'GAS Activity 2019'!P21</f>
        <v>-1470852.25</v>
      </c>
      <c r="Q21" s="365">
        <f>P21+'GAS Activity 2019'!Q21</f>
        <v>-1470852.25</v>
      </c>
      <c r="R21" s="38">
        <f>Q21+'GAS Activity 2019'!R21</f>
        <v>-1470852.25</v>
      </c>
      <c r="S21" s="249">
        <f>R21+'GAS Activity 2019'!S21</f>
        <v>-1470852.25</v>
      </c>
      <c r="T21" s="114"/>
    </row>
    <row r="22" spans="1:20" s="34" customFormat="1" ht="15.95" customHeight="1">
      <c r="A22" s="539"/>
      <c r="B22" s="656">
        <v>18608782</v>
      </c>
      <c r="C22" s="657" t="s">
        <v>10</v>
      </c>
      <c r="D22" s="659" t="s">
        <v>67</v>
      </c>
      <c r="E22" s="654">
        <v>43070</v>
      </c>
      <c r="F22" s="655" t="s">
        <v>12</v>
      </c>
      <c r="G22" s="128">
        <f>'GAS Activity 2019'!G22</f>
        <v>801550.75</v>
      </c>
      <c r="H22" s="340">
        <f>G22+'GAS Activity 2019'!H22</f>
        <v>801550.75</v>
      </c>
      <c r="I22" s="340">
        <f>H22+'GAS Activity 2019'!I22</f>
        <v>801550.75</v>
      </c>
      <c r="J22" s="340">
        <f>I22+'GAS Activity 2019'!J22</f>
        <v>801550.75</v>
      </c>
      <c r="K22" s="423">
        <f>J22+'GAS Activity 2019'!K22</f>
        <v>801550.75</v>
      </c>
      <c r="L22" s="340">
        <f>K22+'GAS Activity 2019'!L22</f>
        <v>801550.75</v>
      </c>
      <c r="M22" s="342">
        <f>L22+'GAS Activity 2019'!M22</f>
        <v>801550.75</v>
      </c>
      <c r="N22" s="340">
        <f>M22+'GAS Activity 2019'!N22</f>
        <v>801550.75</v>
      </c>
      <c r="O22" s="340">
        <f>N22+'GAS Activity 2019'!O22</f>
        <v>801550.75</v>
      </c>
      <c r="P22" s="340">
        <f>O22+'GAS Activity 2019'!P22</f>
        <v>801550.75</v>
      </c>
      <c r="Q22" s="423">
        <f>P22+'GAS Activity 2019'!Q22</f>
        <v>801550.75</v>
      </c>
      <c r="R22" s="340">
        <f>Q22+'GAS Activity 2019'!R22</f>
        <v>801550.75</v>
      </c>
      <c r="S22" s="342">
        <f>R22+'GAS Activity 2019'!S22</f>
        <v>801550.75</v>
      </c>
      <c r="T22" s="114"/>
    </row>
    <row r="23" spans="1:20" s="34" customFormat="1" ht="15.95" customHeight="1">
      <c r="A23" s="538"/>
      <c r="B23" s="237"/>
      <c r="C23" s="35" t="s">
        <v>73</v>
      </c>
      <c r="D23" s="48"/>
      <c r="E23" s="45"/>
      <c r="F23" s="117"/>
      <c r="G23" s="127">
        <f>SUM(G19:G22)</f>
        <v>25491.68</v>
      </c>
      <c r="H23" s="46">
        <f t="shared" ref="H23:R23" si="2">SUM(H19:H22)</f>
        <v>25491.68</v>
      </c>
      <c r="I23" s="46">
        <f t="shared" si="2"/>
        <v>25491.68</v>
      </c>
      <c r="J23" s="46">
        <f t="shared" si="2"/>
        <v>25491.68</v>
      </c>
      <c r="K23" s="341">
        <f t="shared" si="2"/>
        <v>25491.68</v>
      </c>
      <c r="L23" s="46">
        <f t="shared" si="2"/>
        <v>25491.68</v>
      </c>
      <c r="M23" s="250">
        <f t="shared" si="2"/>
        <v>26389.68</v>
      </c>
      <c r="N23" s="46">
        <f t="shared" si="2"/>
        <v>26389.68</v>
      </c>
      <c r="O23" s="46">
        <f t="shared" si="2"/>
        <v>26389.68</v>
      </c>
      <c r="P23" s="46">
        <f t="shared" si="2"/>
        <v>33687.74</v>
      </c>
      <c r="Q23" s="341">
        <f t="shared" si="2"/>
        <v>33687.74</v>
      </c>
      <c r="R23" s="46">
        <f t="shared" si="2"/>
        <v>33687.74</v>
      </c>
      <c r="S23" s="250">
        <f>SUM(S19:S22)</f>
        <v>36466.49</v>
      </c>
      <c r="T23" s="114"/>
    </row>
    <row r="24" spans="1:20" s="37" customFormat="1" ht="9.75" customHeight="1">
      <c r="A24" s="479"/>
      <c r="B24" s="480"/>
      <c r="C24" s="481"/>
      <c r="D24" s="461"/>
      <c r="E24" s="462"/>
      <c r="F24" s="463"/>
      <c r="G24" s="464"/>
      <c r="H24" s="465"/>
      <c r="I24" s="465"/>
      <c r="J24" s="466"/>
      <c r="K24" s="467"/>
      <c r="L24" s="466"/>
      <c r="M24" s="468"/>
      <c r="N24" s="466"/>
      <c r="O24" s="466"/>
      <c r="P24" s="466"/>
      <c r="Q24" s="467"/>
      <c r="R24" s="466"/>
      <c r="S24" s="468"/>
      <c r="T24" s="115"/>
    </row>
    <row r="25" spans="1:20" s="34" customFormat="1" ht="15.95" customHeight="1">
      <c r="A25" s="42">
        <v>18603102</v>
      </c>
      <c r="B25" s="237">
        <v>18608312</v>
      </c>
      <c r="C25" s="30" t="s">
        <v>203</v>
      </c>
      <c r="D25" s="241" t="s">
        <v>66</v>
      </c>
      <c r="E25" s="245"/>
      <c r="F25" s="242"/>
      <c r="G25" s="128">
        <f>'GAS Activity 2019'!G25</f>
        <v>3977595.92</v>
      </c>
      <c r="H25" s="38">
        <f>G25+'GAS Activity 2019'!H25</f>
        <v>3977595.92</v>
      </c>
      <c r="I25" s="38">
        <f>H25+'GAS Activity 2019'!I25</f>
        <v>3977595.92</v>
      </c>
      <c r="J25" s="38">
        <f>I25+'GAS Activity 2019'!J25</f>
        <v>3977595.92</v>
      </c>
      <c r="K25" s="365">
        <f>J25+'GAS Activity 2019'!K25</f>
        <v>3977595.92</v>
      </c>
      <c r="L25" s="38">
        <f>K25+'GAS Activity 2019'!L25</f>
        <v>3977595.92</v>
      </c>
      <c r="M25" s="249">
        <f>L25+'GAS Activity 2019'!M25</f>
        <v>3981125.23</v>
      </c>
      <c r="N25" s="38">
        <f>M25+'GAS Activity 2019'!N25</f>
        <v>3981125.23</v>
      </c>
      <c r="O25" s="38">
        <f>N25+'GAS Activity 2019'!O25</f>
        <v>3981125.23</v>
      </c>
      <c r="P25" s="38">
        <f>O25+'GAS Activity 2019'!P25</f>
        <v>3985921.11</v>
      </c>
      <c r="Q25" s="365">
        <f>P25+'GAS Activity 2019'!Q25</f>
        <v>3985921.11</v>
      </c>
      <c r="R25" s="38">
        <f>Q25+'GAS Activity 2019'!R25</f>
        <v>3985921.11</v>
      </c>
      <c r="S25" s="249">
        <f>R25+'GAS Activity 2019'!S25</f>
        <v>3987181.11</v>
      </c>
      <c r="T25" s="114"/>
    </row>
    <row r="26" spans="1:20" s="34" customFormat="1" ht="15.95" customHeight="1">
      <c r="A26" s="539"/>
      <c r="B26" s="656">
        <v>18608312</v>
      </c>
      <c r="C26" s="657" t="s">
        <v>10</v>
      </c>
      <c r="D26" s="659" t="s">
        <v>67</v>
      </c>
      <c r="E26" s="654">
        <v>43070</v>
      </c>
      <c r="F26" s="655" t="s">
        <v>12</v>
      </c>
      <c r="G26" s="128">
        <f>'GAS Activity 2019'!G26</f>
        <v>-3961262</v>
      </c>
      <c r="H26" s="340">
        <f>G26+'GAS Activity 2019'!H26</f>
        <v>-3961262</v>
      </c>
      <c r="I26" s="340">
        <f>H26+'GAS Activity 2019'!I26</f>
        <v>-3961262</v>
      </c>
      <c r="J26" s="340">
        <f>I26+'GAS Activity 2019'!J26</f>
        <v>-3961262</v>
      </c>
      <c r="K26" s="423">
        <f>J26+'GAS Activity 2019'!K26</f>
        <v>-3961262</v>
      </c>
      <c r="L26" s="340">
        <f>K26+'GAS Activity 2019'!L26</f>
        <v>-3961262</v>
      </c>
      <c r="M26" s="342">
        <f>L26+'GAS Activity 2019'!M26</f>
        <v>-3961262</v>
      </c>
      <c r="N26" s="340">
        <f>M26+'GAS Activity 2019'!N26</f>
        <v>-3961262</v>
      </c>
      <c r="O26" s="340">
        <f>N26+'GAS Activity 2019'!O26</f>
        <v>-3961262</v>
      </c>
      <c r="P26" s="340">
        <f>O26+'GAS Activity 2019'!P26</f>
        <v>-3961262</v>
      </c>
      <c r="Q26" s="423">
        <f>P26+'GAS Activity 2019'!Q26</f>
        <v>-3961262</v>
      </c>
      <c r="R26" s="340">
        <f>Q26+'GAS Activity 2019'!R26</f>
        <v>-3961262</v>
      </c>
      <c r="S26" s="342">
        <f>R26+'GAS Activity 2019'!S26</f>
        <v>-3961262</v>
      </c>
      <c r="T26" s="114"/>
    </row>
    <row r="27" spans="1:20" s="34" customFormat="1" ht="15.95" customHeight="1">
      <c r="A27" s="41"/>
      <c r="B27" s="237"/>
      <c r="C27" s="35" t="s">
        <v>74</v>
      </c>
      <c r="D27" s="48"/>
      <c r="E27" s="47"/>
      <c r="F27" s="117"/>
      <c r="G27" s="127">
        <f>SUM(G25:G26)</f>
        <v>16333.92</v>
      </c>
      <c r="H27" s="46">
        <f t="shared" ref="H27:R27" si="3">SUM(H25:H26)</f>
        <v>16333.92</v>
      </c>
      <c r="I27" s="46">
        <f t="shared" si="3"/>
        <v>16333.92</v>
      </c>
      <c r="J27" s="46">
        <f t="shared" si="3"/>
        <v>16333.92</v>
      </c>
      <c r="K27" s="341">
        <f t="shared" si="3"/>
        <v>16333.92</v>
      </c>
      <c r="L27" s="46">
        <f t="shared" si="3"/>
        <v>16333.92</v>
      </c>
      <c r="M27" s="250">
        <f t="shared" si="3"/>
        <v>19863.23</v>
      </c>
      <c r="N27" s="46">
        <f t="shared" si="3"/>
        <v>19863.23</v>
      </c>
      <c r="O27" s="46">
        <f t="shared" si="3"/>
        <v>19863.23</v>
      </c>
      <c r="P27" s="46">
        <f t="shared" si="3"/>
        <v>24659.11</v>
      </c>
      <c r="Q27" s="341">
        <f t="shared" si="3"/>
        <v>24659.11</v>
      </c>
      <c r="R27" s="46">
        <f t="shared" si="3"/>
        <v>24659.11</v>
      </c>
      <c r="S27" s="339">
        <f>SUM(S25:S26)</f>
        <v>25919.11</v>
      </c>
      <c r="T27" s="114"/>
    </row>
    <row r="28" spans="1:20" s="37" customFormat="1" ht="9.75" customHeight="1">
      <c r="A28" s="479"/>
      <c r="B28" s="480"/>
      <c r="C28" s="481"/>
      <c r="D28" s="461"/>
      <c r="E28" s="462"/>
      <c r="F28" s="463"/>
      <c r="G28" s="464"/>
      <c r="H28" s="465"/>
      <c r="I28" s="465"/>
      <c r="J28" s="466"/>
      <c r="K28" s="467"/>
      <c r="L28" s="466"/>
      <c r="M28" s="468"/>
      <c r="N28" s="466"/>
      <c r="O28" s="466"/>
      <c r="P28" s="466"/>
      <c r="Q28" s="467"/>
      <c r="R28" s="466"/>
      <c r="S28" s="468"/>
      <c r="T28" s="115"/>
    </row>
    <row r="29" spans="1:20" s="34" customFormat="1" ht="15.95" customHeight="1">
      <c r="A29" s="41">
        <v>18606302</v>
      </c>
      <c r="B29" s="344">
        <v>18609432</v>
      </c>
      <c r="C29" s="30" t="s">
        <v>204</v>
      </c>
      <c r="D29" s="515" t="s">
        <v>66</v>
      </c>
      <c r="E29" s="529"/>
      <c r="F29" s="530"/>
      <c r="G29" s="128">
        <f>'GAS Activity 2019'!G29</f>
        <v>11699823.960000001</v>
      </c>
      <c r="H29" s="38">
        <f>G29+'GAS Activity 2019'!H29</f>
        <v>11787139.92</v>
      </c>
      <c r="I29" s="38">
        <f>H29+'GAS Activity 2019'!I29</f>
        <v>11977051.279999999</v>
      </c>
      <c r="J29" s="38">
        <f>I29+'GAS Activity 2019'!J29</f>
        <v>12175942.279999999</v>
      </c>
      <c r="K29" s="365">
        <f>J29+'GAS Activity 2019'!K29</f>
        <v>12364967.08</v>
      </c>
      <c r="L29" s="38">
        <f>K29+'GAS Activity 2019'!L29</f>
        <v>12506264.23</v>
      </c>
      <c r="M29" s="249">
        <f>L29+'GAS Activity 2019'!M29</f>
        <v>12672152.34</v>
      </c>
      <c r="N29" s="38">
        <f>M29+'GAS Activity 2019'!N29</f>
        <v>12807011.289999999</v>
      </c>
      <c r="O29" s="38">
        <f>N29+'GAS Activity 2019'!O29</f>
        <v>12978543.59</v>
      </c>
      <c r="P29" s="38">
        <f>O29+'GAS Activity 2019'!P29</f>
        <v>13078675.35</v>
      </c>
      <c r="Q29" s="365">
        <f>P29+'GAS Activity 2019'!Q29</f>
        <v>13247011.310000001</v>
      </c>
      <c r="R29" s="38">
        <f>Q29+'GAS Activity 2019'!R29</f>
        <v>13434247.92</v>
      </c>
      <c r="S29" s="249">
        <f>R29+'GAS Activity 2019'!S29</f>
        <v>13616369.67</v>
      </c>
      <c r="T29" s="114"/>
    </row>
    <row r="30" spans="1:20" s="34" customFormat="1" ht="15.95" customHeight="1">
      <c r="A30" s="41">
        <v>18604102</v>
      </c>
      <c r="B30" s="344">
        <v>18608412</v>
      </c>
      <c r="C30" s="30" t="s">
        <v>205</v>
      </c>
      <c r="D30" s="526" t="str">
        <f>D29</f>
        <v>UG-920840</v>
      </c>
      <c r="E30" s="628"/>
      <c r="F30" s="629"/>
      <c r="G30" s="128">
        <f>'GAS Activity 2019'!G30</f>
        <v>2651381.7400000002</v>
      </c>
      <c r="H30" s="38">
        <f>G30+'GAS Activity 2019'!H30</f>
        <v>2651381.7400000002</v>
      </c>
      <c r="I30" s="38">
        <f>H30+'GAS Activity 2019'!I30</f>
        <v>2651381.7400000002</v>
      </c>
      <c r="J30" s="38">
        <f>I30+'GAS Activity 2019'!J30</f>
        <v>2651381.7400000002</v>
      </c>
      <c r="K30" s="365">
        <f>J30+'GAS Activity 2019'!K30</f>
        <v>2651381.7400000002</v>
      </c>
      <c r="L30" s="38">
        <f>K30+'GAS Activity 2019'!L30</f>
        <v>2651381.7400000002</v>
      </c>
      <c r="M30" s="249">
        <f>L30+'GAS Activity 2019'!M30</f>
        <v>2651381.7400000002</v>
      </c>
      <c r="N30" s="38">
        <f>M30+'GAS Activity 2019'!N30</f>
        <v>2651381.7400000002</v>
      </c>
      <c r="O30" s="38">
        <f>N30+'GAS Activity 2019'!O30</f>
        <v>2651381.7400000002</v>
      </c>
      <c r="P30" s="38">
        <f>O30+'GAS Activity 2019'!P30</f>
        <v>2651381.7400000002</v>
      </c>
      <c r="Q30" s="365">
        <f>P30+'GAS Activity 2019'!Q30</f>
        <v>2651381.7400000002</v>
      </c>
      <c r="R30" s="38">
        <f>Q30+'GAS Activity 2019'!R30</f>
        <v>2651381.7400000002</v>
      </c>
      <c r="S30" s="249">
        <f>R30+'GAS Activity 2019'!S30</f>
        <v>2651381.7400000002</v>
      </c>
      <c r="T30" s="114"/>
    </row>
    <row r="31" spans="1:20" s="34" customFormat="1" ht="15.95" customHeight="1">
      <c r="A31" s="41">
        <v>18614102</v>
      </c>
      <c r="B31" s="344">
        <v>18609312</v>
      </c>
      <c r="C31" s="30" t="s">
        <v>206</v>
      </c>
      <c r="D31" s="526" t="str">
        <f>D30</f>
        <v>UG-920840</v>
      </c>
      <c r="E31" s="628"/>
      <c r="F31" s="629"/>
      <c r="G31" s="128">
        <f>'GAS Activity 2019'!G31</f>
        <v>12405154.710000001</v>
      </c>
      <c r="H31" s="38">
        <f>G31+'GAS Activity 2019'!H31</f>
        <v>12405154.710000001</v>
      </c>
      <c r="I31" s="38">
        <f>H31+'GAS Activity 2019'!I31</f>
        <v>12405154.710000001</v>
      </c>
      <c r="J31" s="38">
        <f>I31+'GAS Activity 2019'!J31</f>
        <v>12405154.710000001</v>
      </c>
      <c r="K31" s="365">
        <f>J31+'GAS Activity 2019'!K31</f>
        <v>12405154.710000001</v>
      </c>
      <c r="L31" s="38">
        <f>K31+'GAS Activity 2019'!L31</f>
        <v>12405154.710000001</v>
      </c>
      <c r="M31" s="249">
        <f>L31+'GAS Activity 2019'!M31</f>
        <v>12405154.710000001</v>
      </c>
      <c r="N31" s="38">
        <f>M31+'GAS Activity 2019'!N31</f>
        <v>12405154.710000001</v>
      </c>
      <c r="O31" s="38">
        <f>N31+'GAS Activity 2019'!O31</f>
        <v>12405154.710000001</v>
      </c>
      <c r="P31" s="38">
        <f>O31+'GAS Activity 2019'!P31</f>
        <v>12405154.710000001</v>
      </c>
      <c r="Q31" s="365">
        <f>P31+'GAS Activity 2019'!Q31</f>
        <v>12405154.710000001</v>
      </c>
      <c r="R31" s="38">
        <f>Q31+'GAS Activity 2019'!R31</f>
        <v>12405154.710000001</v>
      </c>
      <c r="S31" s="249">
        <f>R31+'GAS Activity 2019'!S31</f>
        <v>12405154.710000001</v>
      </c>
      <c r="T31" s="114"/>
    </row>
    <row r="32" spans="1:20" s="34" customFormat="1" ht="15.95" customHeight="1">
      <c r="A32" s="41">
        <v>18606303</v>
      </c>
      <c r="B32" s="344">
        <v>18609402</v>
      </c>
      <c r="C32" s="30" t="s">
        <v>207</v>
      </c>
      <c r="D32" s="649" t="str">
        <f>D31</f>
        <v>UG-920840</v>
      </c>
      <c r="E32" s="531"/>
      <c r="F32" s="43"/>
      <c r="G32" s="128">
        <f>'GAS Activity 2019'!G32</f>
        <v>-894661.47</v>
      </c>
      <c r="H32" s="38">
        <f>G32+'GAS Activity 2019'!H32</f>
        <v>-894661.47</v>
      </c>
      <c r="I32" s="38">
        <f>H32+'GAS Activity 2019'!I32</f>
        <v>-894661.47</v>
      </c>
      <c r="J32" s="38">
        <f>I32+'GAS Activity 2019'!J32</f>
        <v>-894661.47</v>
      </c>
      <c r="K32" s="365">
        <f>J32+'GAS Activity 2019'!K32</f>
        <v>-1022784.12</v>
      </c>
      <c r="L32" s="38">
        <f>K32+'GAS Activity 2019'!L32</f>
        <v>-1022784.12</v>
      </c>
      <c r="M32" s="249">
        <f>L32+'GAS Activity 2019'!M32</f>
        <v>-1129416.9099999999</v>
      </c>
      <c r="N32" s="38">
        <f>M32+'GAS Activity 2019'!N32</f>
        <v>-1129416.9099999999</v>
      </c>
      <c r="O32" s="38">
        <f>N32+'GAS Activity 2019'!O32</f>
        <v>-1229770.02</v>
      </c>
      <c r="P32" s="38">
        <f>O32+'GAS Activity 2019'!P32</f>
        <v>-1229770.02</v>
      </c>
      <c r="Q32" s="365">
        <f>P32+'GAS Activity 2019'!Q32</f>
        <v>-1229770.02</v>
      </c>
      <c r="R32" s="38">
        <f>Q32+'GAS Activity 2019'!R32</f>
        <v>-1229770.02</v>
      </c>
      <c r="S32" s="249">
        <f>R32+'GAS Activity 2019'!S32</f>
        <v>-1311651.81</v>
      </c>
      <c r="T32" s="114"/>
    </row>
    <row r="33" spans="1:20" s="34" customFormat="1" ht="15.95" customHeight="1">
      <c r="A33" s="540"/>
      <c r="B33" s="660">
        <v>18609432</v>
      </c>
      <c r="C33" s="30" t="s">
        <v>10</v>
      </c>
      <c r="D33" s="722" t="s">
        <v>67</v>
      </c>
      <c r="E33" s="725">
        <v>43070</v>
      </c>
      <c r="F33" s="727" t="s">
        <v>12</v>
      </c>
      <c r="G33" s="128">
        <f>'GAS Activity 2019'!G33</f>
        <v>-6872373.6200000001</v>
      </c>
      <c r="H33" s="38">
        <f>G33+'GAS Activity 2019'!H33</f>
        <v>-6872373.6200000001</v>
      </c>
      <c r="I33" s="38">
        <f>H33+'GAS Activity 2019'!I33</f>
        <v>-6872373.6200000001</v>
      </c>
      <c r="J33" s="38">
        <f>I33+'GAS Activity 2019'!J33</f>
        <v>-6872373.6200000001</v>
      </c>
      <c r="K33" s="365">
        <f>J33+'GAS Activity 2019'!K33</f>
        <v>-6872373.6200000001</v>
      </c>
      <c r="L33" s="38">
        <f>K33+'GAS Activity 2019'!L33</f>
        <v>-6872373.6200000001</v>
      </c>
      <c r="M33" s="249">
        <f>L33+'GAS Activity 2019'!M33</f>
        <v>-6872373.6200000001</v>
      </c>
      <c r="N33" s="38">
        <f>M33+'GAS Activity 2019'!N33</f>
        <v>-6872373.6200000001</v>
      </c>
      <c r="O33" s="38">
        <f>N33+'GAS Activity 2019'!O33</f>
        <v>-6872373.6200000001</v>
      </c>
      <c r="P33" s="38">
        <f>O33+'GAS Activity 2019'!P33</f>
        <v>-6872373.6200000001</v>
      </c>
      <c r="Q33" s="365">
        <f>P33+'GAS Activity 2019'!Q33</f>
        <v>-6872373.6200000001</v>
      </c>
      <c r="R33" s="38">
        <f>Q33+'GAS Activity 2019'!R33</f>
        <v>-6872373.6200000001</v>
      </c>
      <c r="S33" s="249">
        <f>R33+'GAS Activity 2019'!S33</f>
        <v>-6872373.6200000001</v>
      </c>
      <c r="T33" s="114"/>
    </row>
    <row r="34" spans="1:20" s="34" customFormat="1" ht="15.95" customHeight="1">
      <c r="A34" s="539"/>
      <c r="B34" s="344">
        <v>18608412</v>
      </c>
      <c r="C34" s="30" t="s">
        <v>10</v>
      </c>
      <c r="D34" s="723"/>
      <c r="E34" s="725"/>
      <c r="F34" s="728"/>
      <c r="G34" s="128">
        <f>'GAS Activity 2019'!G34</f>
        <v>-2651381.7400000002</v>
      </c>
      <c r="H34" s="38">
        <f>G34+'GAS Activity 2019'!H34</f>
        <v>-2651381.7400000002</v>
      </c>
      <c r="I34" s="38">
        <f>H34+'GAS Activity 2019'!I34</f>
        <v>-2651381.7400000002</v>
      </c>
      <c r="J34" s="38">
        <f>I34+'GAS Activity 2019'!J34</f>
        <v>-2651381.7400000002</v>
      </c>
      <c r="K34" s="365">
        <f>J34+'GAS Activity 2019'!K34</f>
        <v>-2651381.7400000002</v>
      </c>
      <c r="L34" s="38">
        <f>K34+'GAS Activity 2019'!L34</f>
        <v>-2651381.7400000002</v>
      </c>
      <c r="M34" s="249">
        <f>L34+'GAS Activity 2019'!M34</f>
        <v>-2651381.7400000002</v>
      </c>
      <c r="N34" s="38">
        <f>M34+'GAS Activity 2019'!N34</f>
        <v>-2651381.7400000002</v>
      </c>
      <c r="O34" s="38">
        <f>N34+'GAS Activity 2019'!O34</f>
        <v>-2651381.7400000002</v>
      </c>
      <c r="P34" s="38">
        <f>O34+'GAS Activity 2019'!P34</f>
        <v>-2651381.7400000002</v>
      </c>
      <c r="Q34" s="365">
        <f>P34+'GAS Activity 2019'!Q34</f>
        <v>-2651381.7400000002</v>
      </c>
      <c r="R34" s="38">
        <f>Q34+'GAS Activity 2019'!R34</f>
        <v>-2651381.7400000002</v>
      </c>
      <c r="S34" s="249">
        <f>R34+'GAS Activity 2019'!S34</f>
        <v>-2651381.7400000002</v>
      </c>
      <c r="T34" s="114"/>
    </row>
    <row r="35" spans="1:20" s="34" customFormat="1" ht="15.95" customHeight="1">
      <c r="A35" s="539"/>
      <c r="B35" s="661">
        <v>18609312</v>
      </c>
      <c r="C35" s="657" t="s">
        <v>10</v>
      </c>
      <c r="D35" s="724"/>
      <c r="E35" s="726"/>
      <c r="F35" s="729"/>
      <c r="G35" s="128">
        <f>'GAS Activity 2019'!G35</f>
        <v>-12405154.710000001</v>
      </c>
      <c r="H35" s="340">
        <f>G35+'GAS Activity 2019'!H35</f>
        <v>-12405154.710000001</v>
      </c>
      <c r="I35" s="340">
        <f>H35+'GAS Activity 2019'!I35</f>
        <v>-12405154.710000001</v>
      </c>
      <c r="J35" s="340">
        <f>I35+'GAS Activity 2019'!J35</f>
        <v>-12405154.710000001</v>
      </c>
      <c r="K35" s="423">
        <f>J35+'GAS Activity 2019'!K35</f>
        <v>-12405154.710000001</v>
      </c>
      <c r="L35" s="340">
        <f>K35+'GAS Activity 2019'!L35</f>
        <v>-12405154.710000001</v>
      </c>
      <c r="M35" s="342">
        <f>L35+'GAS Activity 2019'!M35</f>
        <v>-12405154.710000001</v>
      </c>
      <c r="N35" s="340">
        <f>M35+'GAS Activity 2019'!N35</f>
        <v>-12405154.710000001</v>
      </c>
      <c r="O35" s="340">
        <f>N35+'GAS Activity 2019'!O35</f>
        <v>-12405154.710000001</v>
      </c>
      <c r="P35" s="340">
        <f>O35+'GAS Activity 2019'!P35</f>
        <v>-12405154.710000001</v>
      </c>
      <c r="Q35" s="423">
        <f>P35+'GAS Activity 2019'!Q35</f>
        <v>-12405154.710000001</v>
      </c>
      <c r="R35" s="340">
        <f>Q35+'GAS Activity 2019'!R35</f>
        <v>-12405154.710000001</v>
      </c>
      <c r="S35" s="342">
        <f>R35+'GAS Activity 2019'!S35</f>
        <v>-12405154.710000001</v>
      </c>
      <c r="T35" s="114"/>
    </row>
    <row r="36" spans="1:20" s="34" customFormat="1" ht="15.95" customHeight="1">
      <c r="A36" s="41"/>
      <c r="B36" s="237"/>
      <c r="C36" s="35" t="s">
        <v>75</v>
      </c>
      <c r="D36" s="48"/>
      <c r="E36" s="45"/>
      <c r="F36" s="117"/>
      <c r="G36" s="127">
        <f>SUM(G29:G35)</f>
        <v>3932788.87</v>
      </c>
      <c r="H36" s="46">
        <f t="shared" ref="H36:R36" si="4">SUM(H29:H35)</f>
        <v>4020104.83</v>
      </c>
      <c r="I36" s="46">
        <f t="shared" si="4"/>
        <v>4210016.1900000004</v>
      </c>
      <c r="J36" s="46">
        <f t="shared" si="4"/>
        <v>4408907.1900000004</v>
      </c>
      <c r="K36" s="341">
        <f t="shared" si="4"/>
        <v>4469809.34</v>
      </c>
      <c r="L36" s="46">
        <f t="shared" si="4"/>
        <v>4611106.49</v>
      </c>
      <c r="M36" s="250">
        <f t="shared" si="4"/>
        <v>4670361.8099999996</v>
      </c>
      <c r="N36" s="46">
        <f t="shared" si="4"/>
        <v>4805220.76</v>
      </c>
      <c r="O36" s="46">
        <f t="shared" si="4"/>
        <v>4876399.95</v>
      </c>
      <c r="P36" s="46">
        <f t="shared" si="4"/>
        <v>4976531.71</v>
      </c>
      <c r="Q36" s="341">
        <f t="shared" si="4"/>
        <v>5144867.67</v>
      </c>
      <c r="R36" s="46">
        <f t="shared" si="4"/>
        <v>5332104.28</v>
      </c>
      <c r="S36" s="339">
        <f>SUM(S29:S35)</f>
        <v>5432344.2400000002</v>
      </c>
      <c r="T36" s="114"/>
    </row>
    <row r="37" spans="1:20" s="37" customFormat="1" ht="9.75" customHeight="1">
      <c r="A37" s="479"/>
      <c r="B37" s="480"/>
      <c r="C37" s="481"/>
      <c r="D37" s="461"/>
      <c r="E37" s="462"/>
      <c r="F37" s="463"/>
      <c r="G37" s="464"/>
      <c r="H37" s="465"/>
      <c r="I37" s="465"/>
      <c r="J37" s="466"/>
      <c r="K37" s="467"/>
      <c r="L37" s="466"/>
      <c r="M37" s="468"/>
      <c r="N37" s="466"/>
      <c r="O37" s="466"/>
      <c r="P37" s="466"/>
      <c r="Q37" s="467"/>
      <c r="R37" s="466"/>
      <c r="S37" s="468"/>
      <c r="T37" s="115"/>
    </row>
    <row r="38" spans="1:20" s="34" customFormat="1" ht="15.95" customHeight="1">
      <c r="A38" s="42">
        <v>18612102</v>
      </c>
      <c r="B38" s="237">
        <v>18609512</v>
      </c>
      <c r="C38" s="30" t="s">
        <v>208</v>
      </c>
      <c r="D38" s="241" t="s">
        <v>66</v>
      </c>
      <c r="E38" s="245"/>
      <c r="F38" s="242"/>
      <c r="G38" s="128">
        <f>'GAS Activity 2019'!G38</f>
        <v>294248</v>
      </c>
      <c r="H38" s="38">
        <f>G38+'GAS Activity 2019'!H38</f>
        <v>294248</v>
      </c>
      <c r="I38" s="38">
        <f>H38+'GAS Activity 2019'!I38</f>
        <v>294248</v>
      </c>
      <c r="J38" s="38">
        <f>I38+'GAS Activity 2019'!J38</f>
        <v>294248</v>
      </c>
      <c r="K38" s="365">
        <f>J38+'GAS Activity 2019'!K38</f>
        <v>294248</v>
      </c>
      <c r="L38" s="38">
        <f>K38+'GAS Activity 2019'!L38</f>
        <v>295260</v>
      </c>
      <c r="M38" s="249">
        <f>L38+'GAS Activity 2019'!M38</f>
        <v>343085.5</v>
      </c>
      <c r="N38" s="38">
        <f>M38+'GAS Activity 2019'!N38</f>
        <v>343085.5</v>
      </c>
      <c r="O38" s="38">
        <f>N38+'GAS Activity 2019'!O38</f>
        <v>343085.5</v>
      </c>
      <c r="P38" s="38">
        <f>O38+'GAS Activity 2019'!P38</f>
        <v>343085.5</v>
      </c>
      <c r="Q38" s="365">
        <f>P38+'GAS Activity 2019'!Q38</f>
        <v>344641.45</v>
      </c>
      <c r="R38" s="38">
        <f>Q38+'GAS Activity 2019'!R38</f>
        <v>344500</v>
      </c>
      <c r="S38" s="249">
        <f>R38+'GAS Activity 2019'!S38</f>
        <v>348110</v>
      </c>
      <c r="T38" s="114"/>
    </row>
    <row r="39" spans="1:20" s="34" customFormat="1" ht="15.95" customHeight="1">
      <c r="A39" s="539"/>
      <c r="B39" s="656">
        <v>18609512</v>
      </c>
      <c r="C39" s="662" t="s">
        <v>20</v>
      </c>
      <c r="D39" s="663" t="s">
        <v>67</v>
      </c>
      <c r="E39" s="654">
        <v>43070</v>
      </c>
      <c r="F39" s="655" t="s">
        <v>12</v>
      </c>
      <c r="G39" s="128">
        <f>'GAS Activity 2019'!G39</f>
        <v>-227819.36</v>
      </c>
      <c r="H39" s="340">
        <f>G39+'GAS Activity 2019'!H39</f>
        <v>-227819.36</v>
      </c>
      <c r="I39" s="340">
        <f>H39+'GAS Activity 2019'!I39</f>
        <v>-227819.36</v>
      </c>
      <c r="J39" s="340">
        <f>I39+'GAS Activity 2019'!J39</f>
        <v>-227819.36</v>
      </c>
      <c r="K39" s="423">
        <f>J39+'GAS Activity 2019'!K39</f>
        <v>-227819.36</v>
      </c>
      <c r="L39" s="340">
        <f>K39+'GAS Activity 2019'!L39</f>
        <v>-227819.36</v>
      </c>
      <c r="M39" s="342">
        <f>L39+'GAS Activity 2019'!M39</f>
        <v>-227819.36</v>
      </c>
      <c r="N39" s="340">
        <f>M39+'GAS Activity 2019'!N39</f>
        <v>-227819.36</v>
      </c>
      <c r="O39" s="340">
        <f>N39+'GAS Activity 2019'!O39</f>
        <v>-227819.36</v>
      </c>
      <c r="P39" s="340">
        <f>O39+'GAS Activity 2019'!P39</f>
        <v>-227819.36</v>
      </c>
      <c r="Q39" s="423">
        <f>P39+'GAS Activity 2019'!Q39</f>
        <v>-227819.36</v>
      </c>
      <c r="R39" s="340">
        <f>Q39+'GAS Activity 2019'!R39</f>
        <v>-227819.36</v>
      </c>
      <c r="S39" s="342">
        <f>R39+'GAS Activity 2019'!S39</f>
        <v>-227819.36</v>
      </c>
      <c r="T39" s="114"/>
    </row>
    <row r="40" spans="1:20" s="34" customFormat="1" ht="15.95" customHeight="1">
      <c r="A40" s="41"/>
      <c r="B40" s="237"/>
      <c r="C40" s="35" t="s">
        <v>76</v>
      </c>
      <c r="D40" s="48"/>
      <c r="E40" s="45"/>
      <c r="F40" s="118"/>
      <c r="G40" s="127">
        <f>SUM(G38:G39)</f>
        <v>66428.639999999999</v>
      </c>
      <c r="H40" s="46">
        <f t="shared" ref="H40:R40" si="5">SUM(H38:H39)</f>
        <v>66428.639999999999</v>
      </c>
      <c r="I40" s="46">
        <f t="shared" si="5"/>
        <v>66428.639999999999</v>
      </c>
      <c r="J40" s="46">
        <f t="shared" si="5"/>
        <v>66428.639999999999</v>
      </c>
      <c r="K40" s="341">
        <f t="shared" si="5"/>
        <v>66428.639999999999</v>
      </c>
      <c r="L40" s="46">
        <f t="shared" si="5"/>
        <v>67440.639999999999</v>
      </c>
      <c r="M40" s="250">
        <f t="shared" si="5"/>
        <v>115266.14</v>
      </c>
      <c r="N40" s="46">
        <f t="shared" si="5"/>
        <v>115266.14</v>
      </c>
      <c r="O40" s="46">
        <f t="shared" si="5"/>
        <v>115266.14</v>
      </c>
      <c r="P40" s="46">
        <f t="shared" si="5"/>
        <v>115266.14</v>
      </c>
      <c r="Q40" s="341">
        <f t="shared" si="5"/>
        <v>116822.09</v>
      </c>
      <c r="R40" s="46">
        <f t="shared" si="5"/>
        <v>116680.64</v>
      </c>
      <c r="S40" s="250">
        <f>SUM(S38:S39)</f>
        <v>120290.64</v>
      </c>
      <c r="T40" s="114"/>
    </row>
    <row r="41" spans="1:20" s="37" customFormat="1" ht="9.75" customHeight="1">
      <c r="A41" s="479"/>
      <c r="B41" s="480"/>
      <c r="C41" s="481"/>
      <c r="D41" s="461"/>
      <c r="E41" s="462"/>
      <c r="F41" s="463"/>
      <c r="G41" s="464"/>
      <c r="H41" s="465"/>
      <c r="I41" s="465"/>
      <c r="J41" s="466"/>
      <c r="K41" s="467"/>
      <c r="L41" s="466"/>
      <c r="M41" s="468"/>
      <c r="N41" s="466"/>
      <c r="O41" s="466"/>
      <c r="P41" s="466"/>
      <c r="Q41" s="467"/>
      <c r="R41" s="466"/>
      <c r="S41" s="468"/>
      <c r="T41" s="115"/>
    </row>
    <row r="42" spans="1:20" s="34" customFormat="1" ht="15.95" customHeight="1">
      <c r="A42" s="536">
        <v>18601102</v>
      </c>
      <c r="B42" s="235">
        <v>18608112</v>
      </c>
      <c r="C42" s="30" t="s">
        <v>209</v>
      </c>
      <c r="D42" s="515" t="s">
        <v>71</v>
      </c>
      <c r="E42" s="449"/>
      <c r="F42" s="450"/>
      <c r="G42" s="128">
        <f>'GAS Activity 2019'!G42</f>
        <v>4951467.4400000004</v>
      </c>
      <c r="H42" s="38">
        <f>G42+'GAS Activity 2019'!H42</f>
        <v>4951467.4400000004</v>
      </c>
      <c r="I42" s="38">
        <f>H42+'GAS Activity 2019'!I42</f>
        <v>4991444.7</v>
      </c>
      <c r="J42" s="38">
        <f>I42+'GAS Activity 2019'!J42</f>
        <v>5008469.8</v>
      </c>
      <c r="K42" s="365">
        <f>J42+'GAS Activity 2019'!K42</f>
        <v>5033461.66</v>
      </c>
      <c r="L42" s="38">
        <f>K42+'GAS Activity 2019'!L42</f>
        <v>5047974.13</v>
      </c>
      <c r="M42" s="249">
        <f>L42+'GAS Activity 2019'!M42</f>
        <v>5062364.3600000003</v>
      </c>
      <c r="N42" s="38">
        <f>M42+'GAS Activity 2019'!N42</f>
        <v>5086913.8899999997</v>
      </c>
      <c r="O42" s="38">
        <f>N42+'GAS Activity 2019'!O42</f>
        <v>5098827.54</v>
      </c>
      <c r="P42" s="38">
        <f>O42+'GAS Activity 2019'!P42</f>
        <v>5111979.03</v>
      </c>
      <c r="Q42" s="365">
        <f>P42+'GAS Activity 2019'!Q42</f>
        <v>5147735.8600000003</v>
      </c>
      <c r="R42" s="38">
        <f>Q42+'GAS Activity 2019'!R42</f>
        <v>5189410.62</v>
      </c>
      <c r="S42" s="249">
        <f>R42+'GAS Activity 2019'!S42</f>
        <v>5226283.8</v>
      </c>
      <c r="T42" s="114"/>
    </row>
    <row r="43" spans="1:20" s="34" customFormat="1" ht="15.95" customHeight="1">
      <c r="A43" s="539"/>
      <c r="B43" s="235">
        <v>18608112</v>
      </c>
      <c r="C43" s="30" t="s">
        <v>210</v>
      </c>
      <c r="D43" s="650" t="str">
        <f>D42</f>
        <v>UG-920781</v>
      </c>
      <c r="E43" s="449"/>
      <c r="F43" s="629"/>
      <c r="G43" s="128">
        <f>'GAS Activity 2019'!G43</f>
        <v>34881722.380000003</v>
      </c>
      <c r="H43" s="38">
        <f>G43+'GAS Activity 2019'!H43</f>
        <v>34881722.380000003</v>
      </c>
      <c r="I43" s="38">
        <f>H43+'GAS Activity 2019'!I43</f>
        <v>34881722.380000003</v>
      </c>
      <c r="J43" s="38">
        <f>I43+'GAS Activity 2019'!J43</f>
        <v>34881722.380000003</v>
      </c>
      <c r="K43" s="365">
        <f>J43+'GAS Activity 2019'!K43</f>
        <v>34881722.380000003</v>
      </c>
      <c r="L43" s="38">
        <f>K43+'GAS Activity 2019'!L43</f>
        <v>34881722.380000003</v>
      </c>
      <c r="M43" s="249">
        <f>L43+'GAS Activity 2019'!M43</f>
        <v>34881722.380000003</v>
      </c>
      <c r="N43" s="38">
        <f>M43+'GAS Activity 2019'!N43</f>
        <v>34881722.380000003</v>
      </c>
      <c r="O43" s="38">
        <f>N43+'GAS Activity 2019'!O43</f>
        <v>34881722.380000003</v>
      </c>
      <c r="P43" s="38">
        <f>O43+'GAS Activity 2019'!P43</f>
        <v>34881722.380000003</v>
      </c>
      <c r="Q43" s="365">
        <f>P43+'GAS Activity 2019'!Q43</f>
        <v>34881722.380000003</v>
      </c>
      <c r="R43" s="38">
        <f>Q43+'GAS Activity 2019'!R43</f>
        <v>34881722.380000003</v>
      </c>
      <c r="S43" s="249">
        <f>R43+'GAS Activity 2019'!S43</f>
        <v>34881722.380000003</v>
      </c>
      <c r="T43" s="114"/>
    </row>
    <row r="44" spans="1:20" s="34" customFormat="1" ht="15.95" customHeight="1">
      <c r="A44" s="539"/>
      <c r="B44" s="656">
        <v>18608112</v>
      </c>
      <c r="C44" s="657" t="s">
        <v>20</v>
      </c>
      <c r="D44" s="659" t="s">
        <v>67</v>
      </c>
      <c r="E44" s="654">
        <v>43070</v>
      </c>
      <c r="F44" s="655" t="s">
        <v>12</v>
      </c>
      <c r="G44" s="128">
        <f>'GAS Activity 2019'!G44</f>
        <v>-39029531.229999997</v>
      </c>
      <c r="H44" s="340">
        <f>G44+'GAS Activity 2019'!H44</f>
        <v>-39029531.229999997</v>
      </c>
      <c r="I44" s="340">
        <f>H44+'GAS Activity 2019'!I44</f>
        <v>-39029531.229999997</v>
      </c>
      <c r="J44" s="340">
        <f>I44+'GAS Activity 2019'!J44</f>
        <v>-39029531.229999997</v>
      </c>
      <c r="K44" s="423">
        <f>J44+'GAS Activity 2019'!K44</f>
        <v>-39029531.229999997</v>
      </c>
      <c r="L44" s="340">
        <f>K44+'GAS Activity 2019'!L44</f>
        <v>-39029531.229999997</v>
      </c>
      <c r="M44" s="342">
        <f>L44+'GAS Activity 2019'!M44</f>
        <v>-39029531.229999997</v>
      </c>
      <c r="N44" s="340">
        <f>M44+'GAS Activity 2019'!N44</f>
        <v>-39029531.229999997</v>
      </c>
      <c r="O44" s="340">
        <f>N44+'GAS Activity 2019'!O44</f>
        <v>-39029531.229999997</v>
      </c>
      <c r="P44" s="340">
        <f>O44+'GAS Activity 2019'!P44</f>
        <v>-39029531.229999997</v>
      </c>
      <c r="Q44" s="423">
        <f>P44+'GAS Activity 2019'!Q44</f>
        <v>-39029531.229999997</v>
      </c>
      <c r="R44" s="340">
        <f>Q44+'GAS Activity 2019'!R44</f>
        <v>-39029531.229999997</v>
      </c>
      <c r="S44" s="342">
        <f>R44+'GAS Activity 2019'!S44</f>
        <v>-39029531.229999997</v>
      </c>
      <c r="T44" s="114"/>
    </row>
    <row r="45" spans="1:20" s="34" customFormat="1" ht="15.95" customHeight="1">
      <c r="A45" s="41"/>
      <c r="B45" s="237"/>
      <c r="C45" s="35" t="s">
        <v>77</v>
      </c>
      <c r="D45" s="48"/>
      <c r="E45" s="47"/>
      <c r="F45" s="118"/>
      <c r="G45" s="127">
        <f>SUM(G42:G44)</f>
        <v>803658.59</v>
      </c>
      <c r="H45" s="46">
        <f>SUM(H42:H44)</f>
        <v>803658.59</v>
      </c>
      <c r="I45" s="46">
        <f t="shared" ref="I45:S45" si="6">SUM(I42:I44)</f>
        <v>843635.85</v>
      </c>
      <c r="J45" s="46">
        <f t="shared" si="6"/>
        <v>860660.95</v>
      </c>
      <c r="K45" s="341">
        <f t="shared" si="6"/>
        <v>885652.81</v>
      </c>
      <c r="L45" s="46">
        <f t="shared" si="6"/>
        <v>900165.28</v>
      </c>
      <c r="M45" s="250">
        <f t="shared" si="6"/>
        <v>914555.51</v>
      </c>
      <c r="N45" s="46">
        <f t="shared" si="6"/>
        <v>939105.04</v>
      </c>
      <c r="O45" s="46">
        <f t="shared" si="6"/>
        <v>951018.69</v>
      </c>
      <c r="P45" s="46">
        <f t="shared" si="6"/>
        <v>964170.18</v>
      </c>
      <c r="Q45" s="341">
        <f t="shared" si="6"/>
        <v>999927.01</v>
      </c>
      <c r="R45" s="46">
        <f t="shared" si="6"/>
        <v>1041601.77</v>
      </c>
      <c r="S45" s="250">
        <f t="shared" si="6"/>
        <v>1078474.95</v>
      </c>
      <c r="T45" s="114"/>
    </row>
    <row r="46" spans="1:20" s="37" customFormat="1" ht="9.75" customHeight="1">
      <c r="A46" s="479"/>
      <c r="B46" s="480"/>
      <c r="C46" s="481"/>
      <c r="D46" s="461"/>
      <c r="E46" s="462"/>
      <c r="F46" s="463"/>
      <c r="G46" s="464"/>
      <c r="H46" s="465"/>
      <c r="I46" s="465"/>
      <c r="J46" s="466"/>
      <c r="K46" s="467"/>
      <c r="L46" s="466"/>
      <c r="M46" s="468"/>
      <c r="N46" s="466"/>
      <c r="O46" s="466"/>
      <c r="P46" s="466"/>
      <c r="Q46" s="467"/>
      <c r="R46" s="466"/>
      <c r="S46" s="468"/>
      <c r="T46" s="115"/>
    </row>
    <row r="47" spans="1:20" s="34" customFormat="1" ht="15.95" customHeight="1">
      <c r="A47" s="536">
        <v>18603202</v>
      </c>
      <c r="B47" s="235">
        <v>18609532</v>
      </c>
      <c r="C47" s="30" t="s">
        <v>211</v>
      </c>
      <c r="D47" s="241" t="s">
        <v>66</v>
      </c>
      <c r="E47" s="245"/>
      <c r="F47" s="242"/>
      <c r="G47" s="128">
        <f>'GAS Activity 2019'!G47</f>
        <v>1801113.4</v>
      </c>
      <c r="H47" s="38">
        <f>G47+'GAS Activity 2019'!H47</f>
        <v>1820563.34</v>
      </c>
      <c r="I47" s="38">
        <f>H47+'GAS Activity 2019'!I47</f>
        <v>1836569.85</v>
      </c>
      <c r="J47" s="38">
        <f>I47+'GAS Activity 2019'!J47</f>
        <v>1845856.98</v>
      </c>
      <c r="K47" s="365">
        <f>J47+'GAS Activity 2019'!K47</f>
        <v>1856738.23</v>
      </c>
      <c r="L47" s="38">
        <f>K47+'GAS Activity 2019'!L47</f>
        <v>1869572.95</v>
      </c>
      <c r="M47" s="249">
        <f>L47+'GAS Activity 2019'!M47</f>
        <v>1921693.67</v>
      </c>
      <c r="N47" s="38">
        <f>M47+'GAS Activity 2019'!N47</f>
        <v>1923982.43</v>
      </c>
      <c r="O47" s="38">
        <f>N47+'GAS Activity 2019'!O47</f>
        <v>1925492.43</v>
      </c>
      <c r="P47" s="38">
        <f>O47+'GAS Activity 2019'!P47</f>
        <v>1927306.18</v>
      </c>
      <c r="Q47" s="365">
        <f>P47+'GAS Activity 2019'!Q47</f>
        <v>1938116.18</v>
      </c>
      <c r="R47" s="38">
        <f>Q47+'GAS Activity 2019'!R47</f>
        <v>1938116.18</v>
      </c>
      <c r="S47" s="249">
        <f>R47+'GAS Activity 2019'!S47</f>
        <v>1939891.18</v>
      </c>
      <c r="T47" s="114"/>
    </row>
    <row r="48" spans="1:20" s="34" customFormat="1" ht="15.95" customHeight="1">
      <c r="A48" s="539"/>
      <c r="B48" s="656">
        <v>18609532</v>
      </c>
      <c r="C48" s="662" t="s">
        <v>20</v>
      </c>
      <c r="D48" s="659" t="s">
        <v>67</v>
      </c>
      <c r="E48" s="654">
        <v>43070</v>
      </c>
      <c r="F48" s="655" t="s">
        <v>12</v>
      </c>
      <c r="G48" s="128">
        <f>'GAS Activity 2019'!G48</f>
        <v>-436858.74</v>
      </c>
      <c r="H48" s="340">
        <f>G48+'GAS Activity 2019'!H48</f>
        <v>-436858.74</v>
      </c>
      <c r="I48" s="340">
        <f>H48+'GAS Activity 2019'!I48</f>
        <v>-436858.74</v>
      </c>
      <c r="J48" s="340">
        <f>I48+'GAS Activity 2019'!J48</f>
        <v>-436858.74</v>
      </c>
      <c r="K48" s="423">
        <f>J48+'GAS Activity 2019'!K48</f>
        <v>-436858.74</v>
      </c>
      <c r="L48" s="340">
        <f>K48+'GAS Activity 2019'!L48</f>
        <v>-436858.74</v>
      </c>
      <c r="M48" s="342">
        <f>L48+'GAS Activity 2019'!M48</f>
        <v>-436858.74</v>
      </c>
      <c r="N48" s="340">
        <f>M48+'GAS Activity 2019'!N48</f>
        <v>-436858.74</v>
      </c>
      <c r="O48" s="340">
        <f>N48+'GAS Activity 2019'!O48</f>
        <v>-436858.74</v>
      </c>
      <c r="P48" s="340">
        <f>O48+'GAS Activity 2019'!P48</f>
        <v>-436858.74</v>
      </c>
      <c r="Q48" s="423">
        <f>P48+'GAS Activity 2019'!Q48</f>
        <v>-436858.74</v>
      </c>
      <c r="R48" s="340">
        <f>Q48+'GAS Activity 2019'!R48</f>
        <v>-436858.74</v>
      </c>
      <c r="S48" s="342">
        <f>R48+'GAS Activity 2019'!S48</f>
        <v>-436858.74</v>
      </c>
      <c r="T48" s="114"/>
    </row>
    <row r="49" spans="1:20" s="34" customFormat="1" ht="15.95" customHeight="1">
      <c r="A49" s="41"/>
      <c r="B49" s="237"/>
      <c r="C49" s="49" t="s">
        <v>78</v>
      </c>
      <c r="D49" s="48"/>
      <c r="E49" s="45"/>
      <c r="F49" s="118"/>
      <c r="G49" s="127">
        <f>SUM(G47:G48)</f>
        <v>1364254.66</v>
      </c>
      <c r="H49" s="46">
        <f t="shared" ref="H49:S49" si="7">SUM(H47:H48)</f>
        <v>1383704.6</v>
      </c>
      <c r="I49" s="46">
        <f t="shared" si="7"/>
        <v>1399711.11</v>
      </c>
      <c r="J49" s="46">
        <f t="shared" si="7"/>
        <v>1408998.24</v>
      </c>
      <c r="K49" s="341">
        <f>SUM(K47:K48)</f>
        <v>1419879.49</v>
      </c>
      <c r="L49" s="46">
        <f t="shared" si="7"/>
        <v>1432714.21</v>
      </c>
      <c r="M49" s="250">
        <f t="shared" si="7"/>
        <v>1484834.93</v>
      </c>
      <c r="N49" s="46">
        <f t="shared" si="7"/>
        <v>1487123.69</v>
      </c>
      <c r="O49" s="46">
        <f t="shared" si="7"/>
        <v>1488633.69</v>
      </c>
      <c r="P49" s="46">
        <f t="shared" si="7"/>
        <v>1490447.44</v>
      </c>
      <c r="Q49" s="341">
        <f t="shared" si="7"/>
        <v>1501257.44</v>
      </c>
      <c r="R49" s="46">
        <f t="shared" si="7"/>
        <v>1501257.44</v>
      </c>
      <c r="S49" s="250">
        <f t="shared" si="7"/>
        <v>1503032.44</v>
      </c>
      <c r="T49" s="114"/>
    </row>
    <row r="50" spans="1:20" s="37" customFormat="1" ht="9.75" customHeight="1">
      <c r="A50" s="479"/>
      <c r="B50" s="480"/>
      <c r="C50" s="481"/>
      <c r="D50" s="461"/>
      <c r="E50" s="462"/>
      <c r="F50" s="463"/>
      <c r="G50" s="464"/>
      <c r="H50" s="465"/>
      <c r="I50" s="465"/>
      <c r="J50" s="466"/>
      <c r="K50" s="467"/>
      <c r="L50" s="466"/>
      <c r="M50" s="468"/>
      <c r="N50" s="466"/>
      <c r="O50" s="466"/>
      <c r="P50" s="466"/>
      <c r="Q50" s="467"/>
      <c r="R50" s="466"/>
      <c r="S50" s="468"/>
      <c r="T50" s="115"/>
    </row>
    <row r="51" spans="1:20" s="34" customFormat="1" ht="15.95" customHeight="1">
      <c r="A51" s="536">
        <v>18614402</v>
      </c>
      <c r="B51" s="235">
        <v>18609542</v>
      </c>
      <c r="C51" s="30" t="s">
        <v>212</v>
      </c>
      <c r="D51" s="738" t="s">
        <v>66</v>
      </c>
      <c r="E51" s="738"/>
      <c r="F51" s="739"/>
      <c r="G51" s="128">
        <f>'GAS Activity 2019'!G51</f>
        <v>1362366.75</v>
      </c>
      <c r="H51" s="38">
        <f>G51+'GAS Activity 2019'!H51</f>
        <v>1362376.75</v>
      </c>
      <c r="I51" s="38">
        <f>H51+'GAS Activity 2019'!I51</f>
        <v>1362376.75</v>
      </c>
      <c r="J51" s="38">
        <f>I51+'GAS Activity 2019'!J51</f>
        <v>1362980.75</v>
      </c>
      <c r="K51" s="365">
        <f>J51+'GAS Activity 2019'!K51</f>
        <v>1363030.75</v>
      </c>
      <c r="L51" s="38">
        <f>K51+'GAS Activity 2019'!L51</f>
        <v>1364767</v>
      </c>
      <c r="M51" s="249">
        <f>L51+'GAS Activity 2019'!M51</f>
        <v>1369815.62</v>
      </c>
      <c r="N51" s="38">
        <f>M51+'GAS Activity 2019'!N51</f>
        <v>1371386.12</v>
      </c>
      <c r="O51" s="38">
        <f>N51+'GAS Activity 2019'!O51</f>
        <v>1372386.86</v>
      </c>
      <c r="P51" s="38">
        <f>O51+'GAS Activity 2019'!P51</f>
        <v>1373694.36</v>
      </c>
      <c r="Q51" s="365">
        <f>P51+'GAS Activity 2019'!Q51</f>
        <v>1373733.39</v>
      </c>
      <c r="R51" s="38">
        <f>Q51+'GAS Activity 2019'!R51</f>
        <v>1373733.39</v>
      </c>
      <c r="S51" s="343">
        <f>R51+'GAS Activity 2019'!S51</f>
        <v>1374185.64</v>
      </c>
      <c r="T51" s="114"/>
    </row>
    <row r="52" spans="1:20" s="34" customFormat="1" ht="15.95" customHeight="1">
      <c r="A52" s="539"/>
      <c r="B52" s="235">
        <v>18608792</v>
      </c>
      <c r="C52" s="30" t="s">
        <v>213</v>
      </c>
      <c r="D52" s="731"/>
      <c r="E52" s="731"/>
      <c r="F52" s="740"/>
      <c r="G52" s="128">
        <f>'GAS Activity 2019'!G52</f>
        <v>-160310.15</v>
      </c>
      <c r="H52" s="38">
        <f>G52+'GAS Activity 2019'!H52</f>
        <v>-160310.15</v>
      </c>
      <c r="I52" s="38">
        <f>H52+'GAS Activity 2019'!I52</f>
        <v>-160310.15</v>
      </c>
      <c r="J52" s="38">
        <f>I52+'GAS Activity 2019'!J52</f>
        <v>-160310.15</v>
      </c>
      <c r="K52" s="365">
        <f>J52+'GAS Activity 2019'!K52</f>
        <v>-160310.15</v>
      </c>
      <c r="L52" s="38">
        <f>K52+'GAS Activity 2019'!L52</f>
        <v>-160310.15</v>
      </c>
      <c r="M52" s="249">
        <f>L52+'GAS Activity 2019'!M52</f>
        <v>-160310.15</v>
      </c>
      <c r="N52" s="38">
        <f>M52+'GAS Activity 2019'!N52</f>
        <v>-160310.15</v>
      </c>
      <c r="O52" s="38">
        <f>N52+'GAS Activity 2019'!O52</f>
        <v>-160310.15</v>
      </c>
      <c r="P52" s="38">
        <f>O52+'GAS Activity 2019'!P52</f>
        <v>-160310.15</v>
      </c>
      <c r="Q52" s="365">
        <f>P52+'GAS Activity 2019'!Q52</f>
        <v>-160310.15</v>
      </c>
      <c r="R52" s="38">
        <f>Q52+'GAS Activity 2019'!R52</f>
        <v>-160310.15</v>
      </c>
      <c r="S52" s="343">
        <f>R52+'GAS Activity 2019'!S52</f>
        <v>-160310.15</v>
      </c>
      <c r="T52" s="114"/>
    </row>
    <row r="53" spans="1:20" s="34" customFormat="1" ht="15.95" customHeight="1">
      <c r="A53" s="539"/>
      <c r="B53" s="235">
        <v>18609542</v>
      </c>
      <c r="C53" s="30" t="s">
        <v>20</v>
      </c>
      <c r="D53" s="741" t="s">
        <v>67</v>
      </c>
      <c r="E53" s="743">
        <v>43070</v>
      </c>
      <c r="F53" s="745" t="s">
        <v>12</v>
      </c>
      <c r="G53" s="128">
        <f>'GAS Activity 2019'!G53</f>
        <v>-1263973.54</v>
      </c>
      <c r="H53" s="38">
        <f>G53+'GAS Activity 2019'!H53</f>
        <v>-1263973.54</v>
      </c>
      <c r="I53" s="38">
        <f>H53+'GAS Activity 2019'!I53</f>
        <v>-1263973.54</v>
      </c>
      <c r="J53" s="38">
        <f>I53+'GAS Activity 2019'!J53</f>
        <v>-1263973.54</v>
      </c>
      <c r="K53" s="365">
        <f>J53+'GAS Activity 2019'!K53</f>
        <v>-1263973.54</v>
      </c>
      <c r="L53" s="38">
        <f>K53+'GAS Activity 2019'!L53</f>
        <v>-1263973.54</v>
      </c>
      <c r="M53" s="249">
        <f>L53+'GAS Activity 2019'!M53</f>
        <v>-1263973.54</v>
      </c>
      <c r="N53" s="38">
        <f>M53+'GAS Activity 2019'!N53</f>
        <v>-1263973.54</v>
      </c>
      <c r="O53" s="38">
        <f>N53+'GAS Activity 2019'!O53</f>
        <v>-1263973.54</v>
      </c>
      <c r="P53" s="38">
        <f>O53+'GAS Activity 2019'!P53</f>
        <v>-1263973.54</v>
      </c>
      <c r="Q53" s="365">
        <f>P53+'GAS Activity 2019'!Q53</f>
        <v>-1263973.54</v>
      </c>
      <c r="R53" s="38">
        <f>Q53+'GAS Activity 2019'!R53</f>
        <v>-1263973.54</v>
      </c>
      <c r="S53" s="343">
        <f>R53+'GAS Activity 2019'!S53</f>
        <v>-1263973.54</v>
      </c>
      <c r="T53" s="114"/>
    </row>
    <row r="54" spans="1:20" s="34" customFormat="1" ht="15.95" customHeight="1">
      <c r="A54" s="539"/>
      <c r="B54" s="656">
        <v>18608792</v>
      </c>
      <c r="C54" s="657" t="s">
        <v>20</v>
      </c>
      <c r="D54" s="742"/>
      <c r="E54" s="744"/>
      <c r="F54" s="746"/>
      <c r="G54" s="128">
        <f>'GAS Activity 2019'!G54</f>
        <v>160310.15</v>
      </c>
      <c r="H54" s="340">
        <f>G54+'GAS Activity 2019'!H54</f>
        <v>160310.15</v>
      </c>
      <c r="I54" s="340">
        <f>H54+'GAS Activity 2019'!I54</f>
        <v>160310.15</v>
      </c>
      <c r="J54" s="340">
        <f>I54+'GAS Activity 2019'!J54</f>
        <v>160310.15</v>
      </c>
      <c r="K54" s="423">
        <f>J54+'GAS Activity 2019'!K54</f>
        <v>160310.15</v>
      </c>
      <c r="L54" s="340">
        <f>K54+'GAS Activity 2019'!L54</f>
        <v>160310.15</v>
      </c>
      <c r="M54" s="342">
        <f>L54+'GAS Activity 2019'!M54</f>
        <v>160310.15</v>
      </c>
      <c r="N54" s="340">
        <f>M54+'GAS Activity 2019'!N54</f>
        <v>160310.15</v>
      </c>
      <c r="O54" s="340">
        <f>N54+'GAS Activity 2019'!O54</f>
        <v>160310.15</v>
      </c>
      <c r="P54" s="340">
        <f>O54+'GAS Activity 2019'!P54</f>
        <v>160310.15</v>
      </c>
      <c r="Q54" s="423">
        <f>P54+'GAS Activity 2019'!Q54</f>
        <v>160310.15</v>
      </c>
      <c r="R54" s="340">
        <f>Q54+'GAS Activity 2019'!R54</f>
        <v>160310.15</v>
      </c>
      <c r="S54" s="342">
        <f>R54+'GAS Activity 2019'!S54</f>
        <v>160310.15</v>
      </c>
      <c r="T54" s="114"/>
    </row>
    <row r="55" spans="1:20" s="34" customFormat="1" ht="15.95" customHeight="1">
      <c r="A55" s="41"/>
      <c r="B55" s="237"/>
      <c r="C55" s="49" t="s">
        <v>79</v>
      </c>
      <c r="D55" s="48"/>
      <c r="E55" s="45"/>
      <c r="F55" s="118"/>
      <c r="G55" s="127">
        <f>SUM(G51:G54)</f>
        <v>98393.21</v>
      </c>
      <c r="H55" s="46">
        <f t="shared" ref="H55:S55" si="8">SUM(H51:H54)</f>
        <v>98403.21</v>
      </c>
      <c r="I55" s="46">
        <f t="shared" si="8"/>
        <v>98403.21</v>
      </c>
      <c r="J55" s="46">
        <f t="shared" si="8"/>
        <v>99007.21</v>
      </c>
      <c r="K55" s="341">
        <f t="shared" si="8"/>
        <v>99057.21</v>
      </c>
      <c r="L55" s="46">
        <f t="shared" si="8"/>
        <v>100793.46</v>
      </c>
      <c r="M55" s="250">
        <f t="shared" si="8"/>
        <v>105842.08</v>
      </c>
      <c r="N55" s="46">
        <f t="shared" si="8"/>
        <v>107412.58</v>
      </c>
      <c r="O55" s="46">
        <f t="shared" si="8"/>
        <v>108413.32</v>
      </c>
      <c r="P55" s="46">
        <f t="shared" si="8"/>
        <v>109720.82</v>
      </c>
      <c r="Q55" s="341">
        <f t="shared" si="8"/>
        <v>109759.85</v>
      </c>
      <c r="R55" s="46">
        <f t="shared" si="8"/>
        <v>109759.85</v>
      </c>
      <c r="S55" s="250">
        <f t="shared" si="8"/>
        <v>110212.1</v>
      </c>
      <c r="T55" s="114"/>
    </row>
    <row r="56" spans="1:20" s="37" customFormat="1" ht="9.75" customHeight="1">
      <c r="A56" s="479"/>
      <c r="B56" s="480"/>
      <c r="C56" s="481"/>
      <c r="D56" s="461"/>
      <c r="E56" s="462"/>
      <c r="F56" s="463"/>
      <c r="G56" s="464"/>
      <c r="H56" s="465"/>
      <c r="I56" s="465"/>
      <c r="J56" s="466"/>
      <c r="K56" s="467"/>
      <c r="L56" s="466"/>
      <c r="M56" s="468"/>
      <c r="N56" s="466"/>
      <c r="O56" s="466"/>
      <c r="P56" s="466"/>
      <c r="Q56" s="467"/>
      <c r="R56" s="466"/>
      <c r="S56" s="468"/>
      <c r="T56" s="115"/>
    </row>
    <row r="57" spans="1:20" s="34" customFormat="1" ht="15.95" customHeight="1">
      <c r="A57" s="536">
        <v>18608302</v>
      </c>
      <c r="B57" s="235">
        <v>18608752</v>
      </c>
      <c r="C57" s="30" t="s">
        <v>214</v>
      </c>
      <c r="D57" s="722" t="s">
        <v>66</v>
      </c>
      <c r="E57" s="732"/>
      <c r="F57" s="723"/>
      <c r="G57" s="128">
        <f>'GAS Activity 2019'!G57</f>
        <v>2050122.67</v>
      </c>
      <c r="H57" s="38">
        <f>G57+'GAS Activity 2019'!H57</f>
        <v>2050122.67</v>
      </c>
      <c r="I57" s="38">
        <f>H57+'GAS Activity 2019'!I57</f>
        <v>2050122.67</v>
      </c>
      <c r="J57" s="38">
        <f>I57+'GAS Activity 2019'!J57</f>
        <v>2050122.67</v>
      </c>
      <c r="K57" s="365">
        <f>J57+'GAS Activity 2019'!K57</f>
        <v>2050122.67</v>
      </c>
      <c r="L57" s="38">
        <f>K57+'GAS Activity 2019'!L57</f>
        <v>2050122.67</v>
      </c>
      <c r="M57" s="249">
        <f>L57+'GAS Activity 2019'!M57</f>
        <v>2050122.67</v>
      </c>
      <c r="N57" s="38">
        <f>M57+'GAS Activity 2019'!N57</f>
        <v>2050122.67</v>
      </c>
      <c r="O57" s="38">
        <f>N57+'GAS Activity 2019'!O57</f>
        <v>2050122.67</v>
      </c>
      <c r="P57" s="38">
        <f>O57+'GAS Activity 2019'!P57</f>
        <v>2050122.67</v>
      </c>
      <c r="Q57" s="365">
        <f>P57+'GAS Activity 2019'!Q57</f>
        <v>2050122.67</v>
      </c>
      <c r="R57" s="38">
        <f>Q57+'GAS Activity 2019'!R57</f>
        <v>2050122.67</v>
      </c>
      <c r="S57" s="249">
        <f>R57+'GAS Activity 2019'!S57</f>
        <v>2050122.67</v>
      </c>
      <c r="T57" s="114"/>
    </row>
    <row r="58" spans="1:20" s="34" customFormat="1" ht="15.95" customHeight="1">
      <c r="A58" s="539"/>
      <c r="B58" s="235">
        <v>18608752</v>
      </c>
      <c r="C58" s="30" t="s">
        <v>273</v>
      </c>
      <c r="D58" s="730"/>
      <c r="E58" s="732"/>
      <c r="F58" s="730"/>
      <c r="G58" s="128">
        <f>'GAS Activity 2019'!G58</f>
        <v>-1114592.67</v>
      </c>
      <c r="H58" s="38">
        <f>G58+'GAS Activity 2019'!H58</f>
        <v>-1114592.67</v>
      </c>
      <c r="I58" s="38">
        <f>H58+'GAS Activity 2019'!I58</f>
        <v>-1114592.67</v>
      </c>
      <c r="J58" s="38">
        <f>I58+'GAS Activity 2019'!J58</f>
        <v>-1114592.67</v>
      </c>
      <c r="K58" s="365">
        <f>J58+'GAS Activity 2019'!K58</f>
        <v>-1114592.67</v>
      </c>
      <c r="L58" s="38">
        <f>K58+'GAS Activity 2019'!L58</f>
        <v>-1114592.67</v>
      </c>
      <c r="M58" s="249">
        <f>L58+'GAS Activity 2019'!M58</f>
        <v>-1114592.67</v>
      </c>
      <c r="N58" s="38">
        <f>M58+'GAS Activity 2019'!N58</f>
        <v>-1114592.67</v>
      </c>
      <c r="O58" s="38">
        <f>N58+'GAS Activity 2019'!O58</f>
        <v>-1114592.67</v>
      </c>
      <c r="P58" s="38">
        <f>O58+'GAS Activity 2019'!P58</f>
        <v>-1114592.67</v>
      </c>
      <c r="Q58" s="365">
        <f>P58+'GAS Activity 2019'!Q58</f>
        <v>-1114592.67</v>
      </c>
      <c r="R58" s="38">
        <f>Q58+'GAS Activity 2019'!R58</f>
        <v>-1114592.67</v>
      </c>
      <c r="S58" s="249">
        <f>R58+'GAS Activity 2019'!S58</f>
        <v>-1114592.67</v>
      </c>
      <c r="T58" s="114"/>
    </row>
    <row r="59" spans="1:20" s="34" customFormat="1" ht="15.95" customHeight="1">
      <c r="A59" s="539"/>
      <c r="B59" s="656">
        <v>18608752</v>
      </c>
      <c r="C59" s="657" t="s">
        <v>20</v>
      </c>
      <c r="D59" s="659" t="s">
        <v>67</v>
      </c>
      <c r="E59" s="654">
        <v>43070</v>
      </c>
      <c r="F59" s="655" t="s">
        <v>12</v>
      </c>
      <c r="G59" s="128">
        <f>'GAS Activity 2019'!G59</f>
        <v>-935530</v>
      </c>
      <c r="H59" s="340">
        <f>G59+'GAS Activity 2019'!H59</f>
        <v>-935530</v>
      </c>
      <c r="I59" s="340">
        <f>H59+'GAS Activity 2019'!I59</f>
        <v>-935530</v>
      </c>
      <c r="J59" s="340">
        <f>I59+'GAS Activity 2019'!J59</f>
        <v>-935530</v>
      </c>
      <c r="K59" s="423">
        <f>J59+'GAS Activity 2019'!K59</f>
        <v>-935530</v>
      </c>
      <c r="L59" s="340">
        <f>K59+'GAS Activity 2019'!L59</f>
        <v>-935530</v>
      </c>
      <c r="M59" s="342">
        <f>L59+'GAS Activity 2019'!M59</f>
        <v>-935530</v>
      </c>
      <c r="N59" s="340">
        <f>M59+'GAS Activity 2019'!N59</f>
        <v>-935530</v>
      </c>
      <c r="O59" s="340">
        <f>N59+'GAS Activity 2019'!O59</f>
        <v>-935530</v>
      </c>
      <c r="P59" s="340">
        <f>O59+'GAS Activity 2019'!P59</f>
        <v>-935530</v>
      </c>
      <c r="Q59" s="423">
        <f>P59+'GAS Activity 2019'!Q59</f>
        <v>-935530</v>
      </c>
      <c r="R59" s="340">
        <f>Q59+'GAS Activity 2019'!R59</f>
        <v>-935530</v>
      </c>
      <c r="S59" s="342">
        <f>R59+'GAS Activity 2019'!S59</f>
        <v>-935530</v>
      </c>
      <c r="T59" s="114"/>
    </row>
    <row r="60" spans="1:20" s="34" customFormat="1" ht="15.95" customHeight="1">
      <c r="A60" s="41"/>
      <c r="B60" s="237"/>
      <c r="C60" s="49" t="s">
        <v>80</v>
      </c>
      <c r="D60" s="48"/>
      <c r="E60" s="45"/>
      <c r="F60" s="118"/>
      <c r="G60" s="127">
        <f>SUM(G57:G59)</f>
        <v>0</v>
      </c>
      <c r="H60" s="46">
        <f t="shared" ref="H60:S60" si="9">SUM(H57:H59)</f>
        <v>0</v>
      </c>
      <c r="I60" s="46">
        <f t="shared" si="9"/>
        <v>0</v>
      </c>
      <c r="J60" s="46">
        <f t="shared" si="9"/>
        <v>0</v>
      </c>
      <c r="K60" s="341">
        <f t="shared" si="9"/>
        <v>0</v>
      </c>
      <c r="L60" s="46">
        <f t="shared" si="9"/>
        <v>0</v>
      </c>
      <c r="M60" s="250">
        <f t="shared" si="9"/>
        <v>0</v>
      </c>
      <c r="N60" s="46">
        <f t="shared" si="9"/>
        <v>0</v>
      </c>
      <c r="O60" s="46">
        <f t="shared" si="9"/>
        <v>0</v>
      </c>
      <c r="P60" s="46">
        <f t="shared" si="9"/>
        <v>0</v>
      </c>
      <c r="Q60" s="341">
        <f t="shared" si="9"/>
        <v>0</v>
      </c>
      <c r="R60" s="46">
        <f t="shared" si="9"/>
        <v>0</v>
      </c>
      <c r="S60" s="250">
        <f t="shared" si="9"/>
        <v>0</v>
      </c>
      <c r="T60" s="114"/>
    </row>
    <row r="61" spans="1:20" s="37" customFormat="1" ht="9.75" customHeight="1">
      <c r="A61" s="479"/>
      <c r="B61" s="480"/>
      <c r="C61" s="481"/>
      <c r="D61" s="461"/>
      <c r="E61" s="462"/>
      <c r="F61" s="463"/>
      <c r="G61" s="464"/>
      <c r="H61" s="465"/>
      <c r="I61" s="465"/>
      <c r="J61" s="466"/>
      <c r="K61" s="467"/>
      <c r="L61" s="466"/>
      <c r="M61" s="468"/>
      <c r="N61" s="466"/>
      <c r="O61" s="466"/>
      <c r="P61" s="466"/>
      <c r="Q61" s="467"/>
      <c r="R61" s="466"/>
      <c r="S61" s="468"/>
      <c r="T61" s="115"/>
    </row>
    <row r="62" spans="1:20" s="34" customFormat="1" ht="15.95" customHeight="1">
      <c r="A62" s="536">
        <v>18607104</v>
      </c>
      <c r="B62" s="235">
        <v>18608002</v>
      </c>
      <c r="C62" s="30" t="s">
        <v>215</v>
      </c>
      <c r="D62" s="241" t="s">
        <v>66</v>
      </c>
      <c r="E62" s="245"/>
      <c r="F62" s="242"/>
      <c r="G62" s="128">
        <f>'GAS Activity 2019'!G62</f>
        <v>814699.93</v>
      </c>
      <c r="H62" s="38">
        <f>G62+'GAS Activity 2019'!H62</f>
        <v>815182.43</v>
      </c>
      <c r="I62" s="38">
        <f>H62+'GAS Activity 2019'!I62</f>
        <v>815182.43</v>
      </c>
      <c r="J62" s="38">
        <f>I62+'GAS Activity 2019'!J62</f>
        <v>828708.14</v>
      </c>
      <c r="K62" s="365">
        <f>J62+'GAS Activity 2019'!K62</f>
        <v>828708.14</v>
      </c>
      <c r="L62" s="38">
        <f>K62+'GAS Activity 2019'!L62</f>
        <v>839725.24</v>
      </c>
      <c r="M62" s="249">
        <f>L62+'GAS Activity 2019'!M62</f>
        <v>840838.99</v>
      </c>
      <c r="N62" s="38">
        <f>M62+'GAS Activity 2019'!N62</f>
        <v>841865.17</v>
      </c>
      <c r="O62" s="38">
        <f>N62+'GAS Activity 2019'!O62</f>
        <v>841865.17</v>
      </c>
      <c r="P62" s="38">
        <f>O62+'GAS Activity 2019'!P62</f>
        <v>842742.6</v>
      </c>
      <c r="Q62" s="365">
        <f>P62+'GAS Activity 2019'!Q62</f>
        <v>842742.6</v>
      </c>
      <c r="R62" s="38">
        <f>Q62+'GAS Activity 2019'!R62</f>
        <v>846834.02</v>
      </c>
      <c r="S62" s="249">
        <f>R62+'GAS Activity 2019'!S62</f>
        <v>865022.53</v>
      </c>
      <c r="T62" s="114"/>
    </row>
    <row r="63" spans="1:20" s="34" customFormat="1" ht="15.95" customHeight="1">
      <c r="A63" s="539"/>
      <c r="B63" s="656">
        <v>18608002</v>
      </c>
      <c r="C63" s="657" t="s">
        <v>20</v>
      </c>
      <c r="D63" s="659" t="s">
        <v>67</v>
      </c>
      <c r="E63" s="654">
        <v>43070</v>
      </c>
      <c r="F63" s="655" t="s">
        <v>12</v>
      </c>
      <c r="G63" s="128">
        <f>'GAS Activity 2019'!G63</f>
        <v>-518202.47</v>
      </c>
      <c r="H63" s="340">
        <f>G63+'GAS Activity 2019'!H63</f>
        <v>-518202.47</v>
      </c>
      <c r="I63" s="340">
        <f>H63+'GAS Activity 2019'!I63</f>
        <v>-518202.47</v>
      </c>
      <c r="J63" s="340">
        <f>I63+'GAS Activity 2019'!J63</f>
        <v>-518202.47</v>
      </c>
      <c r="K63" s="423">
        <f>J63+'GAS Activity 2019'!K63</f>
        <v>-518202.47</v>
      </c>
      <c r="L63" s="340">
        <f>K63+'GAS Activity 2019'!L63</f>
        <v>-518202.47</v>
      </c>
      <c r="M63" s="342">
        <f>L63+'GAS Activity 2019'!M63</f>
        <v>-518202.47</v>
      </c>
      <c r="N63" s="340">
        <f>M63+'GAS Activity 2019'!N63</f>
        <v>-518202.47</v>
      </c>
      <c r="O63" s="340">
        <f>N63+'GAS Activity 2019'!O63</f>
        <v>-518202.47</v>
      </c>
      <c r="P63" s="340">
        <f>O63+'GAS Activity 2019'!P63</f>
        <v>-518202.47</v>
      </c>
      <c r="Q63" s="423">
        <f>P63+'GAS Activity 2019'!Q63</f>
        <v>-518202.47</v>
      </c>
      <c r="R63" s="340">
        <f>Q63+'GAS Activity 2019'!R63</f>
        <v>-518202.47</v>
      </c>
      <c r="S63" s="342">
        <f>R63+'GAS Activity 2019'!S63</f>
        <v>-518202.47</v>
      </c>
      <c r="T63" s="114"/>
    </row>
    <row r="64" spans="1:20" s="34" customFormat="1" ht="15.95" customHeight="1">
      <c r="A64" s="41"/>
      <c r="B64" s="237"/>
      <c r="C64" s="49" t="s">
        <v>81</v>
      </c>
      <c r="D64" s="48"/>
      <c r="E64" s="45"/>
      <c r="F64" s="118"/>
      <c r="G64" s="127">
        <f t="shared" ref="G64" si="10">SUM(G62:G63)</f>
        <v>296497.46000000002</v>
      </c>
      <c r="H64" s="46">
        <f t="shared" ref="H64:S64" si="11">SUM(H62:H63)</f>
        <v>296979.96000000002</v>
      </c>
      <c r="I64" s="46">
        <f t="shared" si="11"/>
        <v>296979.96000000002</v>
      </c>
      <c r="J64" s="46">
        <f t="shared" si="11"/>
        <v>310505.67</v>
      </c>
      <c r="K64" s="341">
        <f t="shared" si="11"/>
        <v>310505.67</v>
      </c>
      <c r="L64" s="46">
        <f t="shared" si="11"/>
        <v>321522.77</v>
      </c>
      <c r="M64" s="250">
        <f t="shared" si="11"/>
        <v>322636.52</v>
      </c>
      <c r="N64" s="46">
        <f t="shared" si="11"/>
        <v>323662.7</v>
      </c>
      <c r="O64" s="46">
        <f t="shared" si="11"/>
        <v>323662.7</v>
      </c>
      <c r="P64" s="46">
        <f t="shared" si="11"/>
        <v>324540.13</v>
      </c>
      <c r="Q64" s="341">
        <f t="shared" si="11"/>
        <v>324540.13</v>
      </c>
      <c r="R64" s="46">
        <f t="shared" si="11"/>
        <v>328631.55</v>
      </c>
      <c r="S64" s="250">
        <f t="shared" si="11"/>
        <v>346820.06</v>
      </c>
      <c r="T64" s="114"/>
    </row>
    <row r="65" spans="1:20" s="37" customFormat="1" ht="9.75" customHeight="1">
      <c r="A65" s="479"/>
      <c r="B65" s="480"/>
      <c r="C65" s="481"/>
      <c r="D65" s="461"/>
      <c r="E65" s="462"/>
      <c r="F65" s="463"/>
      <c r="G65" s="464"/>
      <c r="H65" s="465"/>
      <c r="I65" s="465"/>
      <c r="J65" s="466"/>
      <c r="K65" s="467"/>
      <c r="L65" s="466"/>
      <c r="M65" s="468"/>
      <c r="N65" s="466"/>
      <c r="O65" s="466"/>
      <c r="P65" s="466"/>
      <c r="Q65" s="467"/>
      <c r="R65" s="466"/>
      <c r="S65" s="468"/>
      <c r="T65" s="115"/>
    </row>
    <row r="66" spans="1:20" s="34" customFormat="1" ht="15.95" customHeight="1">
      <c r="A66" s="536">
        <v>18230212</v>
      </c>
      <c r="B66" s="235">
        <v>18237112</v>
      </c>
      <c r="C66" s="30" t="s">
        <v>216</v>
      </c>
      <c r="D66" s="241" t="s">
        <v>66</v>
      </c>
      <c r="E66" s="245"/>
      <c r="F66" s="242"/>
      <c r="G66" s="128">
        <f>'GAS Activity 2019'!G66</f>
        <v>294228.84000000003</v>
      </c>
      <c r="H66" s="38">
        <f>G66+'GAS Activity 2019'!H66</f>
        <v>294228.84000000003</v>
      </c>
      <c r="I66" s="38">
        <f>H66+'GAS Activity 2019'!I66</f>
        <v>294228.84000000003</v>
      </c>
      <c r="J66" s="38">
        <f>I66+'GAS Activity 2019'!J66</f>
        <v>294228.84000000003</v>
      </c>
      <c r="K66" s="365">
        <f>J66+'GAS Activity 2019'!K66</f>
        <v>294228.84000000003</v>
      </c>
      <c r="L66" s="38">
        <f>K66+'GAS Activity 2019'!L66</f>
        <v>294228.84000000003</v>
      </c>
      <c r="M66" s="249">
        <f>L66+'GAS Activity 2019'!M66</f>
        <v>294228.84000000003</v>
      </c>
      <c r="N66" s="38">
        <f>M66+'GAS Activity 2019'!N66</f>
        <v>294228.84000000003</v>
      </c>
      <c r="O66" s="38">
        <f>N66+'GAS Activity 2019'!O66</f>
        <v>294228.84000000003</v>
      </c>
      <c r="P66" s="38">
        <f>O66+'GAS Activity 2019'!P66</f>
        <v>294228.84000000003</v>
      </c>
      <c r="Q66" s="365">
        <f>P66+'GAS Activity 2019'!Q66</f>
        <v>294228.84000000003</v>
      </c>
      <c r="R66" s="38">
        <f>Q66+'GAS Activity 2019'!R66</f>
        <v>294228.84000000003</v>
      </c>
      <c r="S66" s="249">
        <f>R66+'GAS Activity 2019'!S66</f>
        <v>294228.84000000003</v>
      </c>
      <c r="T66" s="114"/>
    </row>
    <row r="67" spans="1:20" s="34" customFormat="1" ht="15.95" customHeight="1">
      <c r="A67" s="539"/>
      <c r="B67" s="656">
        <v>18237112</v>
      </c>
      <c r="C67" s="657" t="s">
        <v>20</v>
      </c>
      <c r="D67" s="663" t="s">
        <v>67</v>
      </c>
      <c r="E67" s="654">
        <v>43070</v>
      </c>
      <c r="F67" s="664" t="s">
        <v>12</v>
      </c>
      <c r="G67" s="128">
        <f>'GAS Activity 2019'!G67</f>
        <v>-289121.19</v>
      </c>
      <c r="H67" s="340">
        <f>G67+'GAS Activity 2019'!H67</f>
        <v>-289121.19</v>
      </c>
      <c r="I67" s="340">
        <f>H67+'GAS Activity 2019'!I67</f>
        <v>-289121.19</v>
      </c>
      <c r="J67" s="340">
        <f>I67+'GAS Activity 2019'!J67</f>
        <v>-289121.19</v>
      </c>
      <c r="K67" s="423">
        <f>J67+'GAS Activity 2019'!K67</f>
        <v>-289121.19</v>
      </c>
      <c r="L67" s="340">
        <f>K67+'GAS Activity 2019'!L67</f>
        <v>-289121.19</v>
      </c>
      <c r="M67" s="342">
        <f>L67+'GAS Activity 2019'!M67</f>
        <v>-289121.19</v>
      </c>
      <c r="N67" s="340">
        <f>M67+'GAS Activity 2019'!N67</f>
        <v>-289121.19</v>
      </c>
      <c r="O67" s="340">
        <f>N67+'GAS Activity 2019'!O67</f>
        <v>-289121.19</v>
      </c>
      <c r="P67" s="340">
        <f>O67+'GAS Activity 2019'!P67</f>
        <v>-289121.19</v>
      </c>
      <c r="Q67" s="423">
        <f>P67+'GAS Activity 2019'!Q67</f>
        <v>-289121.19</v>
      </c>
      <c r="R67" s="340">
        <f>Q67+'GAS Activity 2019'!R67</f>
        <v>-289121.19</v>
      </c>
      <c r="S67" s="342">
        <f>R67+'GAS Activity 2019'!S67</f>
        <v>-289121.19</v>
      </c>
      <c r="T67" s="114"/>
    </row>
    <row r="68" spans="1:20" s="34" customFormat="1" ht="15.95" customHeight="1">
      <c r="A68" s="41"/>
      <c r="B68" s="237"/>
      <c r="C68" s="49" t="s">
        <v>82</v>
      </c>
      <c r="D68" s="48"/>
      <c r="E68" s="45"/>
      <c r="F68" s="118"/>
      <c r="G68" s="127">
        <f>SUM(G66:G67)</f>
        <v>5107.6499999999996</v>
      </c>
      <c r="H68" s="46">
        <f t="shared" ref="H68:R68" si="12">SUM(H66:H67)</f>
        <v>5107.6499999999996</v>
      </c>
      <c r="I68" s="46">
        <f t="shared" si="12"/>
        <v>5107.6499999999996</v>
      </c>
      <c r="J68" s="46">
        <f t="shared" si="12"/>
        <v>5107.6499999999996</v>
      </c>
      <c r="K68" s="341">
        <f t="shared" si="12"/>
        <v>5107.6499999999996</v>
      </c>
      <c r="L68" s="46">
        <f t="shared" si="12"/>
        <v>5107.6499999999996</v>
      </c>
      <c r="M68" s="250">
        <f t="shared" si="12"/>
        <v>5107.6499999999996</v>
      </c>
      <c r="N68" s="46">
        <f t="shared" si="12"/>
        <v>5107.6499999999996</v>
      </c>
      <c r="O68" s="46">
        <f t="shared" si="12"/>
        <v>5107.6499999999996</v>
      </c>
      <c r="P68" s="46">
        <f t="shared" si="12"/>
        <v>5107.6499999999996</v>
      </c>
      <c r="Q68" s="341">
        <f t="shared" si="12"/>
        <v>5107.6499999999996</v>
      </c>
      <c r="R68" s="46">
        <f t="shared" si="12"/>
        <v>5107.6499999999996</v>
      </c>
      <c r="S68" s="250">
        <f>SUM(S66:S67)</f>
        <v>5107.6499999999996</v>
      </c>
      <c r="T68" s="418"/>
    </row>
    <row r="69" spans="1:20" s="37" customFormat="1" ht="9.75" customHeight="1">
      <c r="A69" s="479"/>
      <c r="B69" s="480"/>
      <c r="C69" s="481"/>
      <c r="D69" s="461"/>
      <c r="E69" s="462"/>
      <c r="F69" s="463"/>
      <c r="G69" s="464"/>
      <c r="H69" s="465"/>
      <c r="I69" s="465"/>
      <c r="J69" s="466"/>
      <c r="K69" s="467"/>
      <c r="L69" s="466"/>
      <c r="M69" s="468"/>
      <c r="N69" s="466"/>
      <c r="O69" s="466"/>
      <c r="P69" s="466"/>
      <c r="Q69" s="467"/>
      <c r="R69" s="466"/>
      <c r="S69" s="468"/>
      <c r="T69" s="115"/>
    </row>
    <row r="70" spans="1:20" s="34" customFormat="1" ht="15.95" customHeight="1">
      <c r="A70" s="548"/>
      <c r="B70" s="235">
        <v>18237122</v>
      </c>
      <c r="C70" s="30" t="s">
        <v>217</v>
      </c>
      <c r="D70" s="246" t="s">
        <v>66</v>
      </c>
      <c r="E70" s="244" t="s">
        <v>83</v>
      </c>
      <c r="F70" s="119"/>
      <c r="G70" s="128">
        <f>'GAS Activity 2019'!G73</f>
        <v>169602.13</v>
      </c>
      <c r="H70" s="38">
        <f>G70+'GAS Activity 2019'!H73</f>
        <v>169602.13</v>
      </c>
      <c r="I70" s="38">
        <f>H70+'GAS Activity 2019'!I73</f>
        <v>169602.13</v>
      </c>
      <c r="J70" s="38">
        <f>I70+'GAS Activity 2019'!J73</f>
        <v>169602.13</v>
      </c>
      <c r="K70" s="365">
        <f>J70+'GAS Activity 2019'!K73</f>
        <v>169602.13</v>
      </c>
      <c r="L70" s="38">
        <f>K70+'GAS Activity 2019'!L73</f>
        <v>169602.13</v>
      </c>
      <c r="M70" s="249">
        <f>L70+'GAS Activity 2019'!M73</f>
        <v>169602.13</v>
      </c>
      <c r="N70" s="38">
        <f>M70+'GAS Activity 2019'!N73</f>
        <v>169602.13</v>
      </c>
      <c r="O70" s="38">
        <f>N70+'GAS Activity 2019'!O73</f>
        <v>169602.13</v>
      </c>
      <c r="P70" s="38">
        <f>O70+'GAS Activity 2019'!P73</f>
        <v>169602.13</v>
      </c>
      <c r="Q70" s="365">
        <f>P70+'GAS Activity 2019'!Q73</f>
        <v>169602.13</v>
      </c>
      <c r="R70" s="38">
        <f>Q70+'GAS Activity 2019'!R73</f>
        <v>169602.13</v>
      </c>
      <c r="S70" s="249">
        <f>R70+'GAS Activity 2019'!S73</f>
        <v>169602.13</v>
      </c>
      <c r="T70" s="418"/>
    </row>
    <row r="71" spans="1:20" s="34" customFormat="1" ht="15.95" customHeight="1">
      <c r="A71" s="539"/>
      <c r="B71" s="656">
        <v>18237122</v>
      </c>
      <c r="C71" s="657" t="s">
        <v>20</v>
      </c>
      <c r="D71" s="659" t="s">
        <v>67</v>
      </c>
      <c r="E71" s="665">
        <v>43070</v>
      </c>
      <c r="F71" s="666" t="s">
        <v>12</v>
      </c>
      <c r="G71" s="128">
        <f>'GAS Activity 2019'!G74</f>
        <v>-169602.13</v>
      </c>
      <c r="H71" s="340">
        <f>G71+'GAS Activity 2019'!H74</f>
        <v>-169602.13</v>
      </c>
      <c r="I71" s="340">
        <f>H71+'GAS Activity 2019'!I74</f>
        <v>-169602.13</v>
      </c>
      <c r="J71" s="340">
        <f>I71+'GAS Activity 2019'!J74</f>
        <v>-169602.13</v>
      </c>
      <c r="K71" s="424">
        <f>J71+'GAS Activity 2019'!K74</f>
        <v>-169602.13</v>
      </c>
      <c r="L71" s="143">
        <f>K71+'GAS Activity 2019'!L74</f>
        <v>-169602.13</v>
      </c>
      <c r="M71" s="355">
        <f>L71+'GAS Activity 2019'!M74</f>
        <v>-169602.13</v>
      </c>
      <c r="N71" s="143">
        <f>M71+'GAS Activity 2019'!N74</f>
        <v>-169602.13</v>
      </c>
      <c r="O71" s="143">
        <f>N71+'GAS Activity 2019'!O74</f>
        <v>-169602.13</v>
      </c>
      <c r="P71" s="143">
        <f>O71+'GAS Activity 2019'!P74</f>
        <v>-169602.13</v>
      </c>
      <c r="Q71" s="423">
        <f>P71+'GAS Activity 2019'!Q74</f>
        <v>-169602.13</v>
      </c>
      <c r="R71" s="340">
        <f>Q71+'GAS Activity 2019'!R74</f>
        <v>-169602.13</v>
      </c>
      <c r="S71" s="355">
        <f>R71+'GAS Activity 2019'!S74</f>
        <v>-169602.13</v>
      </c>
      <c r="T71" s="418"/>
    </row>
    <row r="72" spans="1:20" s="34" customFormat="1" ht="15.95" customHeight="1">
      <c r="A72" s="538"/>
      <c r="B72" s="237"/>
      <c r="C72" s="49" t="s">
        <v>84</v>
      </c>
      <c r="D72" s="48"/>
      <c r="E72" s="45"/>
      <c r="F72" s="117"/>
      <c r="G72" s="127">
        <f>SUM(G70:G71)</f>
        <v>0</v>
      </c>
      <c r="H72" s="46">
        <f t="shared" ref="H72:I72" si="13">SUM(H70:H71)</f>
        <v>0</v>
      </c>
      <c r="I72" s="46">
        <f t="shared" si="13"/>
        <v>0</v>
      </c>
      <c r="J72" s="46">
        <f t="shared" ref="J72:S72" si="14">SUM(J70:J71)</f>
        <v>0</v>
      </c>
      <c r="K72" s="341">
        <f t="shared" si="14"/>
        <v>0</v>
      </c>
      <c r="L72" s="46">
        <f t="shared" si="14"/>
        <v>0</v>
      </c>
      <c r="M72" s="250">
        <f t="shared" si="14"/>
        <v>0</v>
      </c>
      <c r="N72" s="46">
        <f t="shared" si="14"/>
        <v>0</v>
      </c>
      <c r="O72" s="46">
        <f t="shared" si="14"/>
        <v>0</v>
      </c>
      <c r="P72" s="46">
        <f t="shared" si="14"/>
        <v>0</v>
      </c>
      <c r="Q72" s="341">
        <f t="shared" si="14"/>
        <v>0</v>
      </c>
      <c r="R72" s="46">
        <f t="shared" si="14"/>
        <v>0</v>
      </c>
      <c r="S72" s="250">
        <f t="shared" si="14"/>
        <v>0</v>
      </c>
      <c r="T72" s="114"/>
    </row>
    <row r="73" spans="1:20" s="37" customFormat="1" ht="9.75" customHeight="1">
      <c r="A73" s="479"/>
      <c r="B73" s="480"/>
      <c r="C73" s="481"/>
      <c r="D73" s="461"/>
      <c r="E73" s="462"/>
      <c r="F73" s="463"/>
      <c r="G73" s="464"/>
      <c r="H73" s="465"/>
      <c r="I73" s="465"/>
      <c r="J73" s="466"/>
      <c r="K73" s="467"/>
      <c r="L73" s="466"/>
      <c r="M73" s="468"/>
      <c r="N73" s="466"/>
      <c r="O73" s="466"/>
      <c r="P73" s="466"/>
      <c r="Q73" s="467"/>
      <c r="R73" s="466"/>
      <c r="S73" s="468"/>
      <c r="T73" s="115"/>
    </row>
    <row r="74" spans="1:20" s="34" customFormat="1" ht="15.95" customHeight="1">
      <c r="A74" s="548"/>
      <c r="B74" s="235">
        <v>18237132</v>
      </c>
      <c r="C74" s="30" t="s">
        <v>218</v>
      </c>
      <c r="D74" s="246" t="s">
        <v>66</v>
      </c>
      <c r="E74" s="244" t="s">
        <v>83</v>
      </c>
      <c r="F74" s="119"/>
      <c r="G74" s="128">
        <f>'GAS Activity 2019'!G77</f>
        <v>133750.43</v>
      </c>
      <c r="H74" s="38">
        <f>G74+'GAS Activity 2019'!H74</f>
        <v>133750.43</v>
      </c>
      <c r="I74" s="38">
        <f>H74+'GAS Activity 2019'!I74</f>
        <v>133750.43</v>
      </c>
      <c r="J74" s="38">
        <f>I74+'GAS Activity 2019'!J74</f>
        <v>133750.43</v>
      </c>
      <c r="K74" s="365">
        <f>J74+'GAS Activity 2019'!K74</f>
        <v>133750.43</v>
      </c>
      <c r="L74" s="38">
        <f>K74+'GAS Activity 2019'!L74</f>
        <v>133750.43</v>
      </c>
      <c r="M74" s="249">
        <f>L74+'GAS Activity 2019'!M74</f>
        <v>133750.43</v>
      </c>
      <c r="N74" s="38">
        <f>M74+'GAS Activity 2019'!N74</f>
        <v>133750.43</v>
      </c>
      <c r="O74" s="38">
        <f>N74+'GAS Activity 2019'!O74</f>
        <v>133750.43</v>
      </c>
      <c r="P74" s="38">
        <f>O74+'GAS Activity 2019'!P74</f>
        <v>133750.43</v>
      </c>
      <c r="Q74" s="365">
        <f>P74+'GAS Activity 2019'!Q74</f>
        <v>133750.43</v>
      </c>
      <c r="R74" s="38">
        <f>Q74+'GAS Activity 2019'!R74</f>
        <v>133750.43</v>
      </c>
      <c r="S74" s="249">
        <f>R74+'GAS Activity 2019'!S74</f>
        <v>133750.43</v>
      </c>
      <c r="T74" s="114"/>
    </row>
    <row r="75" spans="1:20" s="34" customFormat="1" ht="15.95" customHeight="1">
      <c r="A75" s="539"/>
      <c r="B75" s="656">
        <v>18237132</v>
      </c>
      <c r="C75" s="657" t="s">
        <v>20</v>
      </c>
      <c r="D75" s="659" t="s">
        <v>67</v>
      </c>
      <c r="E75" s="654">
        <v>43070</v>
      </c>
      <c r="F75" s="655" t="s">
        <v>12</v>
      </c>
      <c r="G75" s="128">
        <f>'GAS Activity 2019'!G78</f>
        <v>-133750.43</v>
      </c>
      <c r="H75" s="340">
        <f>G75+'GAS Activity 2019'!H75</f>
        <v>-133750.43</v>
      </c>
      <c r="I75" s="340">
        <f>H75+'GAS Activity 2019'!I75</f>
        <v>-133750.43</v>
      </c>
      <c r="J75" s="340">
        <f>I75+'GAS Activity 2019'!J75</f>
        <v>-133750.43</v>
      </c>
      <c r="K75" s="423">
        <f>J75+'GAS Activity 2019'!K75</f>
        <v>-133750.43</v>
      </c>
      <c r="L75" s="340">
        <f>K75+'GAS Activity 2019'!L75</f>
        <v>-133750.43</v>
      </c>
      <c r="M75" s="342">
        <f>L75+'GAS Activity 2019'!M75</f>
        <v>-133750.43</v>
      </c>
      <c r="N75" s="340">
        <f>M75+'GAS Activity 2019'!N75</f>
        <v>-133750.43</v>
      </c>
      <c r="O75" s="340">
        <f>N75+'GAS Activity 2019'!O75</f>
        <v>-133750.43</v>
      </c>
      <c r="P75" s="340">
        <f>O75+'GAS Activity 2019'!P75</f>
        <v>-133750.43</v>
      </c>
      <c r="Q75" s="423">
        <f>P75+'GAS Activity 2019'!Q75</f>
        <v>-133750.43</v>
      </c>
      <c r="R75" s="340">
        <f>Q75+'GAS Activity 2019'!R75</f>
        <v>-133750.43</v>
      </c>
      <c r="S75" s="342">
        <f>R75+'GAS Activity 2019'!S75</f>
        <v>-133750.43</v>
      </c>
      <c r="T75" s="114"/>
    </row>
    <row r="76" spans="1:20" s="34" customFormat="1" ht="15.95" customHeight="1">
      <c r="A76" s="538"/>
      <c r="B76" s="237"/>
      <c r="C76" s="49" t="s">
        <v>85</v>
      </c>
      <c r="D76" s="51"/>
      <c r="E76" s="45"/>
      <c r="F76" s="117"/>
      <c r="G76" s="127">
        <f>SUM(G74:G75)</f>
        <v>0</v>
      </c>
      <c r="H76" s="46">
        <f t="shared" ref="H76:I76" si="15">SUM(H74:H75)</f>
        <v>0</v>
      </c>
      <c r="I76" s="46">
        <f t="shared" si="15"/>
        <v>0</v>
      </c>
      <c r="J76" s="46">
        <f>SUM(J74:J75)</f>
        <v>0</v>
      </c>
      <c r="K76" s="341">
        <f t="shared" ref="K76:S76" si="16">SUM(K74:K75)</f>
        <v>0</v>
      </c>
      <c r="L76" s="46">
        <f t="shared" si="16"/>
        <v>0</v>
      </c>
      <c r="M76" s="250">
        <f t="shared" si="16"/>
        <v>0</v>
      </c>
      <c r="N76" s="46">
        <f t="shared" si="16"/>
        <v>0</v>
      </c>
      <c r="O76" s="46">
        <f t="shared" si="16"/>
        <v>0</v>
      </c>
      <c r="P76" s="46">
        <f t="shared" si="16"/>
        <v>0</v>
      </c>
      <c r="Q76" s="341">
        <f t="shared" si="16"/>
        <v>0</v>
      </c>
      <c r="R76" s="46">
        <f t="shared" si="16"/>
        <v>0</v>
      </c>
      <c r="S76" s="250">
        <f t="shared" si="16"/>
        <v>0</v>
      </c>
      <c r="T76" s="114"/>
    </row>
    <row r="77" spans="1:20" s="37" customFormat="1" ht="9.75" customHeight="1">
      <c r="A77" s="479"/>
      <c r="B77" s="480"/>
      <c r="C77" s="481"/>
      <c r="D77" s="461"/>
      <c r="E77" s="462"/>
      <c r="F77" s="463"/>
      <c r="G77" s="464"/>
      <c r="H77" s="465"/>
      <c r="I77" s="465"/>
      <c r="J77" s="466"/>
      <c r="K77" s="467"/>
      <c r="L77" s="466"/>
      <c r="M77" s="468"/>
      <c r="N77" s="466"/>
      <c r="O77" s="466"/>
      <c r="P77" s="466"/>
      <c r="Q77" s="467"/>
      <c r="R77" s="466"/>
      <c r="S77" s="468"/>
      <c r="T77" s="115"/>
    </row>
    <row r="78" spans="1:20" s="34" customFormat="1" ht="15.95" customHeight="1">
      <c r="A78" s="548"/>
      <c r="B78" s="235">
        <v>18237142</v>
      </c>
      <c r="C78" s="30" t="s">
        <v>219</v>
      </c>
      <c r="D78" s="246" t="s">
        <v>66</v>
      </c>
      <c r="E78" s="244" t="s">
        <v>83</v>
      </c>
      <c r="F78" s="119"/>
      <c r="G78" s="128">
        <f>'GAS Activity 2019'!G81</f>
        <v>53995.63</v>
      </c>
      <c r="H78" s="38">
        <f>G78+'GAS Activity 2019'!H81</f>
        <v>53995.63</v>
      </c>
      <c r="I78" s="38">
        <f>H78+'GAS Activity 2019'!I81</f>
        <v>53995.63</v>
      </c>
      <c r="J78" s="38">
        <f>I78+'GAS Activity 2019'!J81</f>
        <v>53995.63</v>
      </c>
      <c r="K78" s="365">
        <f>J78+'GAS Activity 2019'!K81</f>
        <v>53995.63</v>
      </c>
      <c r="L78" s="38">
        <f>K78+'GAS Activity 2019'!L81</f>
        <v>53995.63</v>
      </c>
      <c r="M78" s="249">
        <f>L78+'GAS Activity 2019'!M81</f>
        <v>53995.63</v>
      </c>
      <c r="N78" s="38">
        <f>M78+'GAS Activity 2019'!N81</f>
        <v>53995.63</v>
      </c>
      <c r="O78" s="38">
        <f>N78+'GAS Activity 2019'!O81</f>
        <v>53995.63</v>
      </c>
      <c r="P78" s="38">
        <f>O78+'GAS Activity 2019'!P81</f>
        <v>53995.63</v>
      </c>
      <c r="Q78" s="365">
        <f>P78+'GAS Activity 2019'!Q81</f>
        <v>53995.63</v>
      </c>
      <c r="R78" s="38">
        <f>Q78+'GAS Activity 2019'!R81</f>
        <v>53995.63</v>
      </c>
      <c r="S78" s="249">
        <f>R78+'GAS Activity 2019'!S81</f>
        <v>53995.63</v>
      </c>
      <c r="T78" s="114"/>
    </row>
    <row r="79" spans="1:20" s="34" customFormat="1" ht="15.95" customHeight="1">
      <c r="A79" s="539"/>
      <c r="B79" s="656">
        <v>18237142</v>
      </c>
      <c r="C79" s="657" t="s">
        <v>20</v>
      </c>
      <c r="D79" s="659" t="s">
        <v>67</v>
      </c>
      <c r="E79" s="654">
        <v>43070</v>
      </c>
      <c r="F79" s="655" t="s">
        <v>12</v>
      </c>
      <c r="G79" s="128">
        <f>'GAS Activity 2019'!G82</f>
        <v>-53995.63</v>
      </c>
      <c r="H79" s="340">
        <f>G79+'GAS Activity 2019'!H82</f>
        <v>-53995.63</v>
      </c>
      <c r="I79" s="340">
        <f>H79+'GAS Activity 2019'!I82</f>
        <v>-53995.63</v>
      </c>
      <c r="J79" s="340">
        <f>I79+'GAS Activity 2019'!J82</f>
        <v>-53995.63</v>
      </c>
      <c r="K79" s="424">
        <f>J79+'GAS Activity 2019'!K82</f>
        <v>-53995.63</v>
      </c>
      <c r="L79" s="143">
        <f>K79+'GAS Activity 2019'!L82</f>
        <v>-53995.63</v>
      </c>
      <c r="M79" s="355">
        <f>L79+'GAS Activity 2019'!M82</f>
        <v>-53995.63</v>
      </c>
      <c r="N79" s="340">
        <f>M79+'GAS Activity 2019'!N82</f>
        <v>-53995.63</v>
      </c>
      <c r="O79" s="340">
        <f>N79+'GAS Activity 2019'!O82</f>
        <v>-53995.63</v>
      </c>
      <c r="P79" s="340">
        <f>O79+'GAS Activity 2019'!P82</f>
        <v>-53995.63</v>
      </c>
      <c r="Q79" s="424">
        <f>P79+'GAS Activity 2019'!Q82</f>
        <v>-53995.63</v>
      </c>
      <c r="R79" s="143">
        <f>Q79+'GAS Activity 2019'!R82</f>
        <v>-53995.63</v>
      </c>
      <c r="S79" s="355">
        <f>R79+'GAS Activity 2019'!S82</f>
        <v>-53995.63</v>
      </c>
      <c r="T79" s="114"/>
    </row>
    <row r="80" spans="1:20" s="34" customFormat="1" ht="15.95" customHeight="1">
      <c r="A80" s="538"/>
      <c r="B80" s="549"/>
      <c r="C80" s="49" t="s">
        <v>86</v>
      </c>
      <c r="D80" s="51"/>
      <c r="E80" s="47"/>
      <c r="F80" s="117"/>
      <c r="G80" s="127">
        <f t="shared" ref="G80" si="17">SUM(G78:G79)</f>
        <v>0</v>
      </c>
      <c r="H80" s="46">
        <f>SUM(H78:H79)</f>
        <v>0</v>
      </c>
      <c r="I80" s="46">
        <f t="shared" ref="I80" si="18">SUM(I78:I79)</f>
        <v>0</v>
      </c>
      <c r="J80" s="46">
        <f>SUM(J78:J79)</f>
        <v>0</v>
      </c>
      <c r="K80" s="341">
        <f t="shared" ref="K80:S80" si="19">SUM(K78:K79)</f>
        <v>0</v>
      </c>
      <c r="L80" s="46">
        <f t="shared" si="19"/>
        <v>0</v>
      </c>
      <c r="M80" s="250">
        <f t="shared" si="19"/>
        <v>0</v>
      </c>
      <c r="N80" s="46">
        <f t="shared" si="19"/>
        <v>0</v>
      </c>
      <c r="O80" s="46">
        <f t="shared" si="19"/>
        <v>0</v>
      </c>
      <c r="P80" s="46">
        <f t="shared" si="19"/>
        <v>0</v>
      </c>
      <c r="Q80" s="341">
        <f t="shared" si="19"/>
        <v>0</v>
      </c>
      <c r="R80" s="46">
        <f t="shared" si="19"/>
        <v>0</v>
      </c>
      <c r="S80" s="250">
        <f t="shared" si="19"/>
        <v>0</v>
      </c>
      <c r="T80" s="114"/>
    </row>
    <row r="81" spans="1:20" s="37" customFormat="1" ht="9.75" customHeight="1">
      <c r="A81" s="479"/>
      <c r="B81" s="480"/>
      <c r="C81" s="481"/>
      <c r="D81" s="461"/>
      <c r="E81" s="462"/>
      <c r="F81" s="463"/>
      <c r="G81" s="464"/>
      <c r="H81" s="465"/>
      <c r="I81" s="465"/>
      <c r="J81" s="466"/>
      <c r="K81" s="467"/>
      <c r="L81" s="466"/>
      <c r="M81" s="468"/>
      <c r="N81" s="466"/>
      <c r="O81" s="466"/>
      <c r="P81" s="466"/>
      <c r="Q81" s="467"/>
      <c r="R81" s="466"/>
      <c r="S81" s="468"/>
      <c r="T81" s="115"/>
    </row>
    <row r="82" spans="1:20" s="34" customFormat="1" ht="15.95" customHeight="1">
      <c r="A82" s="548"/>
      <c r="B82" s="235">
        <v>18237152</v>
      </c>
      <c r="C82" s="30" t="s">
        <v>220</v>
      </c>
      <c r="D82" s="246" t="s">
        <v>66</v>
      </c>
      <c r="E82" s="244" t="s">
        <v>83</v>
      </c>
      <c r="F82" s="119"/>
      <c r="G82" s="128">
        <f>'GAS Activity 2019'!G85</f>
        <v>67987.45</v>
      </c>
      <c r="H82" s="38">
        <f>G82+'GAS Activity 2019'!H85</f>
        <v>67987.45</v>
      </c>
      <c r="I82" s="38">
        <f>H82+'GAS Activity 2019'!I85</f>
        <v>67987.45</v>
      </c>
      <c r="J82" s="38">
        <f>I82+'GAS Activity 2019'!J85</f>
        <v>67987.45</v>
      </c>
      <c r="K82" s="365">
        <f>J82+'GAS Activity 2019'!K85</f>
        <v>67987.45</v>
      </c>
      <c r="L82" s="38">
        <f>K82+'GAS Activity 2019'!L85</f>
        <v>67987.45</v>
      </c>
      <c r="M82" s="249">
        <f>L82+'GAS Activity 2019'!M85</f>
        <v>67987.45</v>
      </c>
      <c r="N82" s="38">
        <f>M82+'GAS Activity 2019'!N85</f>
        <v>67987.45</v>
      </c>
      <c r="O82" s="38">
        <f>N82+'GAS Activity 2019'!O85</f>
        <v>67987.45</v>
      </c>
      <c r="P82" s="38">
        <f>O82+'GAS Activity 2019'!P85</f>
        <v>67987.45</v>
      </c>
      <c r="Q82" s="365">
        <f>P82+'GAS Activity 2019'!Q85</f>
        <v>67987.45</v>
      </c>
      <c r="R82" s="38">
        <f>Q82+'GAS Activity 2019'!R85</f>
        <v>67987.45</v>
      </c>
      <c r="S82" s="249">
        <f>R82+'GAS Activity 2019'!S85</f>
        <v>67987.45</v>
      </c>
      <c r="T82" s="114"/>
    </row>
    <row r="83" spans="1:20" s="34" customFormat="1" ht="15.95" customHeight="1">
      <c r="A83" s="539"/>
      <c r="B83" s="656">
        <v>18237152</v>
      </c>
      <c r="C83" s="657" t="s">
        <v>20</v>
      </c>
      <c r="D83" s="659" t="s">
        <v>67</v>
      </c>
      <c r="E83" s="654">
        <v>43070</v>
      </c>
      <c r="F83" s="655" t="s">
        <v>12</v>
      </c>
      <c r="G83" s="128">
        <f>'GAS Activity 2019'!G86</f>
        <v>-67987.45</v>
      </c>
      <c r="H83" s="340">
        <f>G83+'GAS Activity 2019'!H86</f>
        <v>-67987.45</v>
      </c>
      <c r="I83" s="340">
        <f>H83+'GAS Activity 2019'!I86</f>
        <v>-67987.45</v>
      </c>
      <c r="J83" s="340">
        <f>I83+'GAS Activity 2019'!J86</f>
        <v>-67987.45</v>
      </c>
      <c r="K83" s="424">
        <f>J83+'GAS Activity 2019'!K86</f>
        <v>-67987.45</v>
      </c>
      <c r="L83" s="143">
        <f>K83+'GAS Activity 2019'!L86</f>
        <v>-67987.45</v>
      </c>
      <c r="M83" s="355">
        <f>L83+'GAS Activity 2019'!M86</f>
        <v>-67987.45</v>
      </c>
      <c r="N83" s="340">
        <f>M83+'GAS Activity 2019'!N86</f>
        <v>-67987.45</v>
      </c>
      <c r="O83" s="340">
        <f>N83+'GAS Activity 2019'!O86</f>
        <v>-67987.45</v>
      </c>
      <c r="P83" s="340">
        <f>O83+'GAS Activity 2019'!P86</f>
        <v>-67987.45</v>
      </c>
      <c r="Q83" s="424">
        <f>P83+'GAS Activity 2019'!Q86</f>
        <v>-67987.45</v>
      </c>
      <c r="R83" s="143">
        <f>Q83+'GAS Activity 2019'!R86</f>
        <v>-67987.45</v>
      </c>
      <c r="S83" s="355">
        <f>R83+'GAS Activity 2019'!S86</f>
        <v>-67987.45</v>
      </c>
      <c r="T83" s="114"/>
    </row>
    <row r="84" spans="1:20" s="34" customFormat="1" ht="15.95" customHeight="1">
      <c r="A84" s="538"/>
      <c r="B84" s="549"/>
      <c r="C84" s="49" t="s">
        <v>87</v>
      </c>
      <c r="D84" s="48"/>
      <c r="E84" s="47"/>
      <c r="F84" s="117"/>
      <c r="G84" s="127">
        <f t="shared" ref="G84" si="20">SUM(G82:G83)</f>
        <v>0</v>
      </c>
      <c r="H84" s="46">
        <f t="shared" ref="H84:I84" si="21">SUM(H82:H83)</f>
        <v>0</v>
      </c>
      <c r="I84" s="46">
        <f t="shared" si="21"/>
        <v>0</v>
      </c>
      <c r="J84" s="46">
        <f>SUM(J82:J83)</f>
        <v>0</v>
      </c>
      <c r="K84" s="341">
        <f t="shared" ref="K84:S84" si="22">SUM(K82:K83)</f>
        <v>0</v>
      </c>
      <c r="L84" s="46">
        <f t="shared" si="22"/>
        <v>0</v>
      </c>
      <c r="M84" s="250">
        <f t="shared" si="22"/>
        <v>0</v>
      </c>
      <c r="N84" s="46">
        <f t="shared" si="22"/>
        <v>0</v>
      </c>
      <c r="O84" s="46">
        <f t="shared" si="22"/>
        <v>0</v>
      </c>
      <c r="P84" s="46">
        <f t="shared" si="22"/>
        <v>0</v>
      </c>
      <c r="Q84" s="341">
        <f t="shared" si="22"/>
        <v>0</v>
      </c>
      <c r="R84" s="46">
        <f t="shared" si="22"/>
        <v>0</v>
      </c>
      <c r="S84" s="250">
        <f t="shared" si="22"/>
        <v>0</v>
      </c>
      <c r="T84" s="114"/>
    </row>
    <row r="85" spans="1:20" s="37" customFormat="1" ht="9.75" customHeight="1">
      <c r="A85" s="479"/>
      <c r="B85" s="480"/>
      <c r="C85" s="481"/>
      <c r="D85" s="461"/>
      <c r="E85" s="462"/>
      <c r="F85" s="463"/>
      <c r="G85" s="464"/>
      <c r="H85" s="465"/>
      <c r="I85" s="465"/>
      <c r="J85" s="466"/>
      <c r="K85" s="467"/>
      <c r="L85" s="466"/>
      <c r="M85" s="468"/>
      <c r="N85" s="466"/>
      <c r="O85" s="466"/>
      <c r="P85" s="466"/>
      <c r="Q85" s="467"/>
      <c r="R85" s="466"/>
      <c r="S85" s="468"/>
      <c r="T85" s="115"/>
    </row>
    <row r="86" spans="1:20" s="34" customFormat="1" ht="15.95" customHeight="1">
      <c r="A86" s="548"/>
      <c r="B86" s="235">
        <v>18608062</v>
      </c>
      <c r="C86" s="30" t="s">
        <v>88</v>
      </c>
      <c r="D86" s="53" t="s">
        <v>61</v>
      </c>
      <c r="E86" s="54" t="s">
        <v>62</v>
      </c>
      <c r="F86" s="254"/>
      <c r="G86" s="128">
        <f>'GAS Activity 2019'!G89</f>
        <v>-50492384.920000002</v>
      </c>
      <c r="H86" s="38">
        <f>G86+'GAS Activity 2019'!H89</f>
        <v>-50492384.920000002</v>
      </c>
      <c r="I86" s="38">
        <f>H86+'GAS Activity 2019'!I89</f>
        <v>-50506942.07</v>
      </c>
      <c r="J86" s="38">
        <f>I86+'GAS Activity 2019'!J89</f>
        <v>-50506942.07</v>
      </c>
      <c r="K86" s="365">
        <f>J86+'GAS Activity 2019'!K89</f>
        <v>-50506942.07</v>
      </c>
      <c r="L86" s="38">
        <f>K86+'GAS Activity 2019'!L89</f>
        <v>-50506942.07</v>
      </c>
      <c r="M86" s="249">
        <f>L86+'GAS Activity 2019'!M89</f>
        <v>-50506942.07</v>
      </c>
      <c r="N86" s="38">
        <f>M86+'GAS Activity 2019'!N89</f>
        <v>-50506942.07</v>
      </c>
      <c r="O86" s="38">
        <f>N86+'GAS Activity 2019'!O89</f>
        <v>-50506942.07</v>
      </c>
      <c r="P86" s="38">
        <f>O86+'GAS Activity 2019'!P89</f>
        <v>-50506942.07</v>
      </c>
      <c r="Q86" s="365">
        <f>P86+'GAS Activity 2019'!Q89</f>
        <v>-50506942.07</v>
      </c>
      <c r="R86" s="38">
        <f>Q86+'GAS Activity 2019'!R89</f>
        <v>-50506942.07</v>
      </c>
      <c r="S86" s="249">
        <f>R86+'GAS Activity 2019'!S89</f>
        <v>-50506942.07</v>
      </c>
      <c r="T86" s="114"/>
    </row>
    <row r="87" spans="1:20" s="34" customFormat="1" ht="15.95" customHeight="1">
      <c r="A87" s="539"/>
      <c r="B87" s="235">
        <v>18608062</v>
      </c>
      <c r="C87" s="667" t="s">
        <v>251</v>
      </c>
      <c r="D87" s="526" t="s">
        <v>67</v>
      </c>
      <c r="E87" s="520">
        <v>43070</v>
      </c>
      <c r="F87" s="668"/>
      <c r="G87" s="128">
        <f>'GAS Activity 2019'!G90</f>
        <v>0</v>
      </c>
      <c r="H87" s="38">
        <f>G87+'GAS Activity 2019'!H90</f>
        <v>0</v>
      </c>
      <c r="I87" s="38">
        <f>H87+'GAS Activity 2019'!I90</f>
        <v>0</v>
      </c>
      <c r="J87" s="38">
        <f>I87+'GAS Activity 2019'!J90</f>
        <v>0</v>
      </c>
      <c r="K87" s="365">
        <f>J87+'GAS Activity 2019'!K90</f>
        <v>0</v>
      </c>
      <c r="L87" s="38">
        <f>K87+'GAS Activity 2019'!L90</f>
        <v>0</v>
      </c>
      <c r="M87" s="249">
        <f>L87+'GAS Activity 2019'!M90</f>
        <v>0</v>
      </c>
      <c r="N87" s="38">
        <f>M87+'GAS Activity 2019'!N90</f>
        <v>0</v>
      </c>
      <c r="O87" s="38">
        <f>N87+'GAS Activity 2019'!O90</f>
        <v>0</v>
      </c>
      <c r="P87" s="38">
        <f>O87+'GAS Activity 2019'!P90</f>
        <v>0</v>
      </c>
      <c r="Q87" s="365">
        <f>P87+'GAS Activity 2019'!Q90</f>
        <v>0</v>
      </c>
      <c r="R87" s="38">
        <f>Q87+'GAS Activity 2019'!R90</f>
        <v>0</v>
      </c>
      <c r="S87" s="249">
        <f>R87+'GAS Activity 2019'!S90</f>
        <v>0</v>
      </c>
      <c r="T87" s="114"/>
    </row>
    <row r="88" spans="1:20" s="34" customFormat="1" ht="15.95" customHeight="1">
      <c r="A88" s="539"/>
      <c r="B88" s="656">
        <v>18608062</v>
      </c>
      <c r="C88" s="657" t="s">
        <v>20</v>
      </c>
      <c r="D88" s="669" t="s">
        <v>67</v>
      </c>
      <c r="E88" s="654">
        <v>43070</v>
      </c>
      <c r="F88" s="664" t="s">
        <v>12</v>
      </c>
      <c r="G88" s="128">
        <f>'GAS Activity 2019'!G91</f>
        <v>29176116</v>
      </c>
      <c r="H88" s="340">
        <f>G88+'GAS Activity 2019'!H91</f>
        <v>29176116</v>
      </c>
      <c r="I88" s="340">
        <f>H88+'GAS Activity 2019'!I91</f>
        <v>29176116</v>
      </c>
      <c r="J88" s="340">
        <f>I88+'GAS Activity 2019'!J91</f>
        <v>29176116</v>
      </c>
      <c r="K88" s="424">
        <f>J88+'GAS Activity 2019'!K91</f>
        <v>29176116</v>
      </c>
      <c r="L88" s="143">
        <f>K88+'GAS Activity 2019'!L91</f>
        <v>29176116</v>
      </c>
      <c r="M88" s="355">
        <f>L88+'GAS Activity 2019'!M91</f>
        <v>29176116</v>
      </c>
      <c r="N88" s="143">
        <f>M88+'GAS Activity 2019'!N91</f>
        <v>29176116</v>
      </c>
      <c r="O88" s="143">
        <f>N88+'GAS Activity 2019'!O91</f>
        <v>29176116</v>
      </c>
      <c r="P88" s="143">
        <f>O88+'GAS Activity 2019'!P91</f>
        <v>29176116</v>
      </c>
      <c r="Q88" s="424">
        <f>P88+'GAS Activity 2019'!Q91</f>
        <v>29176116</v>
      </c>
      <c r="R88" s="143">
        <f>Q88+'GAS Activity 2019'!R91</f>
        <v>29176116</v>
      </c>
      <c r="S88" s="355">
        <f>R88+'GAS Activity 2019'!S91</f>
        <v>29176116</v>
      </c>
      <c r="T88" s="114"/>
    </row>
    <row r="89" spans="1:20" s="34" customFormat="1" ht="15.95" customHeight="1">
      <c r="A89" s="550"/>
      <c r="B89" s="549"/>
      <c r="C89" s="49" t="s">
        <v>89</v>
      </c>
      <c r="D89" s="48"/>
      <c r="E89" s="45"/>
      <c r="F89" s="48"/>
      <c r="G89" s="127">
        <f>SUM(G86:G88)</f>
        <v>-21316268.920000002</v>
      </c>
      <c r="H89" s="46">
        <f t="shared" ref="H89:I89" si="23">SUM(H86:H88)</f>
        <v>-21316268.920000002</v>
      </c>
      <c r="I89" s="46">
        <f t="shared" si="23"/>
        <v>-21330826.07</v>
      </c>
      <c r="J89" s="46">
        <f>SUM(J86:J88)</f>
        <v>-21330826.07</v>
      </c>
      <c r="K89" s="341">
        <f t="shared" ref="K89:S89" si="24">SUM(K86:K88)</f>
        <v>-21330826.07</v>
      </c>
      <c r="L89" s="46">
        <f t="shared" si="24"/>
        <v>-21330826.07</v>
      </c>
      <c r="M89" s="250">
        <f t="shared" si="24"/>
        <v>-21330826.07</v>
      </c>
      <c r="N89" s="46">
        <f t="shared" si="24"/>
        <v>-21330826.07</v>
      </c>
      <c r="O89" s="46">
        <f t="shared" si="24"/>
        <v>-21330826.07</v>
      </c>
      <c r="P89" s="46">
        <f t="shared" si="24"/>
        <v>-21330826.07</v>
      </c>
      <c r="Q89" s="341">
        <f t="shared" si="24"/>
        <v>-21330826.07</v>
      </c>
      <c r="R89" s="46">
        <f t="shared" si="24"/>
        <v>-21330826.07</v>
      </c>
      <c r="S89" s="250">
        <f t="shared" si="24"/>
        <v>-21330826.07</v>
      </c>
      <c r="T89" s="114"/>
    </row>
    <row r="90" spans="1:20" s="37" customFormat="1" ht="9.75" customHeight="1">
      <c r="A90" s="479"/>
      <c r="B90" s="480"/>
      <c r="C90" s="481"/>
      <c r="D90" s="461"/>
      <c r="E90" s="462"/>
      <c r="F90" s="463"/>
      <c r="G90" s="464"/>
      <c r="H90" s="465"/>
      <c r="I90" s="465"/>
      <c r="J90" s="466"/>
      <c r="K90" s="467"/>
      <c r="L90" s="466"/>
      <c r="M90" s="468"/>
      <c r="N90" s="466"/>
      <c r="O90" s="466"/>
      <c r="P90" s="466"/>
      <c r="Q90" s="467"/>
      <c r="R90" s="466"/>
      <c r="S90" s="468"/>
      <c r="T90" s="115"/>
    </row>
    <row r="91" spans="1:20" s="34" customFormat="1" ht="15.95" customHeight="1">
      <c r="A91" s="551"/>
      <c r="B91" s="552"/>
      <c r="C91" s="552"/>
      <c r="D91" s="553"/>
      <c r="E91" s="554"/>
      <c r="F91" s="555"/>
      <c r="G91" s="562"/>
      <c r="H91" s="563"/>
      <c r="I91" s="563"/>
      <c r="J91" s="563"/>
      <c r="K91" s="564"/>
      <c r="L91" s="563"/>
      <c r="M91" s="565"/>
      <c r="N91" s="563"/>
      <c r="O91" s="563"/>
      <c r="P91" s="563"/>
      <c r="Q91" s="564"/>
      <c r="R91" s="563"/>
      <c r="S91" s="565"/>
      <c r="T91" s="114"/>
    </row>
    <row r="92" spans="1:20" s="34" customFormat="1" ht="15.95" customHeight="1" thickBot="1">
      <c r="A92" s="556"/>
      <c r="B92" s="557"/>
      <c r="C92" s="558" t="s">
        <v>64</v>
      </c>
      <c r="D92" s="559"/>
      <c r="E92" s="560"/>
      <c r="F92" s="561"/>
      <c r="G92" s="129">
        <f>G9+G17+G23+G27+G36+G40+G45+G49+G55+G60+G64+G68+#REF!+G72+G76+G80+G84+G89</f>
        <v>-14622647.41</v>
      </c>
      <c r="H92" s="369">
        <f>H9+H17+H23+H27+H36+H40+H45+H49+H55+H60+H64+H68+#REF!+H72+H76+H80+H84+H89</f>
        <v>-14515389.01</v>
      </c>
      <c r="I92" s="420">
        <f>I9+I17+I23+I27+I36+I40+I45+I49+I55+I60+I64+I68+#REF!+I72+I76+I80+I84+I89</f>
        <v>-14283541.029999999</v>
      </c>
      <c r="J92" s="338">
        <f>J9+J17+J23+J27+J36+J40+J45+J49+J55+J60+J64+J68+#REF!+J72+J76+J80+J84+J89</f>
        <v>-14034904.73</v>
      </c>
      <c r="K92" s="369">
        <f>K9+K17+K23+K27+K36+K40+K45+K49+K55+K60+K64+K68+K72+K76+K80+K84+K89</f>
        <v>-13936583.84</v>
      </c>
      <c r="L92" s="420">
        <f>L9+L17+L23+L27+L36+L40+L45+L49+L55+L60+L64+L68+L72+L76+L80+L84+L89</f>
        <v>-13748872.93</v>
      </c>
      <c r="M92" s="338">
        <f>M9+M17+M23+M27+M36+M40+M45+M49+M55+M60+M64+M68+M72+M76+M80+M84+M89</f>
        <v>-13561285.859999999</v>
      </c>
      <c r="N92" s="369">
        <f>N9+N17+N23+N27+N36+N40+N45+N49+N55+N60+N64+N68+#REF!+N72+N76+N80+N84+N89</f>
        <v>-13387759.130000001</v>
      </c>
      <c r="O92" s="420">
        <f>O9+O17+O23+O27+O36+O40+O45+O49+O55+O60+O64+O68+#REF!+O72+O76+O80+O84+O89</f>
        <v>-13300355.869999999</v>
      </c>
      <c r="P92" s="338">
        <f>P9+P17+P23+P27+P36+P40+P45+P49+P55+P60+P64+P68+#REF!+P72+P76+P80+P84+P89</f>
        <v>-13170327.5</v>
      </c>
      <c r="Q92" s="369">
        <f>Q9+Q17+Q23+Q27+Q36+Q40+Q45+Q49+Q55+Q60+Q64+Q68+#REF!+Q72+Q76+Q80+Q84+Q89</f>
        <v>-12952049.109999999</v>
      </c>
      <c r="R92" s="420">
        <f>R9+R17+R23+R27+R36+R40+R45+R49+R55+R60+R64+R68+#REF!+R72+R76+R80+R84+R89</f>
        <v>-12716465.289999999</v>
      </c>
      <c r="S92" s="338">
        <f>S9+S17+S23+S27+S36+S40+S45+S49+S55+S60+S64+S68+#REF!+S72+S76+S80+S84+S89</f>
        <v>-12549154.41</v>
      </c>
      <c r="T92" s="114"/>
    </row>
    <row r="93" spans="1:20" s="27" customFormat="1" ht="15.95" customHeight="1" thickTop="1" thickBot="1">
      <c r="A93" s="271"/>
      <c r="B93" s="258"/>
      <c r="C93" s="258"/>
      <c r="D93" s="258"/>
      <c r="E93" s="258"/>
      <c r="F93" s="259"/>
      <c r="G93" s="130"/>
      <c r="H93" s="59"/>
      <c r="I93" s="59"/>
      <c r="J93" s="421"/>
      <c r="K93" s="425"/>
      <c r="L93" s="422"/>
      <c r="M93" s="426"/>
      <c r="N93" s="422"/>
      <c r="O93" s="59"/>
      <c r="P93" s="421"/>
      <c r="Q93" s="427"/>
      <c r="R93" s="428"/>
      <c r="S93" s="426"/>
      <c r="T93" s="116"/>
    </row>
    <row r="94" spans="1:20" s="27" customFormat="1" ht="15.95" customHeight="1">
      <c r="A94" s="61"/>
      <c r="B94" s="34"/>
      <c r="C94" s="34"/>
      <c r="F94" s="62"/>
      <c r="G94" s="63"/>
      <c r="H94" s="63"/>
      <c r="I94" s="63"/>
      <c r="J94" s="64"/>
      <c r="K94" s="64"/>
      <c r="L94" s="64"/>
      <c r="M94" s="64"/>
      <c r="N94" s="64"/>
      <c r="O94" s="64"/>
      <c r="P94" s="64"/>
      <c r="Q94" s="64"/>
      <c r="R94" s="64"/>
      <c r="S94" s="64"/>
      <c r="T94" s="116"/>
    </row>
    <row r="95" spans="1:20" s="27" customFormat="1" ht="15.95" customHeight="1">
      <c r="A95" s="65"/>
      <c r="B95" s="34"/>
      <c r="C95" s="34"/>
      <c r="F95" s="62"/>
      <c r="G95" s="62"/>
      <c r="H95" s="62"/>
      <c r="I95" s="62"/>
      <c r="S95" s="64"/>
      <c r="T95" s="116"/>
    </row>
    <row r="96" spans="1:20" s="27" customFormat="1" ht="15.95" customHeight="1">
      <c r="A96" s="61"/>
      <c r="B96" s="34"/>
      <c r="C96" s="34"/>
      <c r="F96" s="62"/>
      <c r="G96" s="62"/>
      <c r="H96" s="62"/>
      <c r="I96" s="62"/>
      <c r="S96" s="64"/>
      <c r="T96" s="116"/>
    </row>
    <row r="97" spans="1:19" ht="15.95" customHeight="1">
      <c r="A97" s="10"/>
      <c r="B97" s="2"/>
      <c r="C97" s="2"/>
      <c r="F97" s="5"/>
      <c r="G97" s="5"/>
      <c r="H97" s="5"/>
      <c r="I97" s="5"/>
      <c r="S97" s="8"/>
    </row>
    <row r="98" spans="1:19">
      <c r="A98" s="10"/>
      <c r="B98" s="2"/>
      <c r="C98" s="2"/>
      <c r="F98" s="5"/>
      <c r="G98" s="5"/>
      <c r="H98" s="5"/>
      <c r="I98" s="5"/>
      <c r="S98" s="8"/>
    </row>
    <row r="99" spans="1:19">
      <c r="A99" s="10"/>
      <c r="B99" s="2"/>
      <c r="C99" s="2"/>
      <c r="F99" s="5"/>
      <c r="G99" s="5"/>
      <c r="H99" s="5"/>
      <c r="I99" s="5"/>
    </row>
    <row r="100" spans="1:19">
      <c r="A100" s="10"/>
      <c r="B100" s="2"/>
      <c r="C100" s="2"/>
      <c r="F100" s="5"/>
      <c r="G100" s="5"/>
      <c r="H100" s="5"/>
      <c r="I100" s="5"/>
    </row>
    <row r="101" spans="1:19">
      <c r="A101" s="10"/>
      <c r="B101" s="2"/>
      <c r="C101" s="2"/>
      <c r="F101" s="5"/>
      <c r="G101" s="5"/>
      <c r="H101" s="5"/>
      <c r="I101" s="5"/>
    </row>
    <row r="102" spans="1:19">
      <c r="A102" s="10"/>
      <c r="B102" s="2"/>
      <c r="C102" s="2"/>
    </row>
    <row r="103" spans="1:19">
      <c r="A103" s="10"/>
      <c r="B103" s="2"/>
      <c r="C103" s="2"/>
    </row>
    <row r="104" spans="1:19">
      <c r="A104" s="10"/>
      <c r="B104" s="2"/>
      <c r="C104" s="2"/>
    </row>
    <row r="105" spans="1:19">
      <c r="A105" s="10"/>
      <c r="B105" s="2"/>
      <c r="C105" s="2"/>
    </row>
    <row r="106" spans="1:19">
      <c r="A106" s="10"/>
      <c r="B106" s="2"/>
      <c r="C106" s="2"/>
    </row>
    <row r="107" spans="1:19">
      <c r="A107" s="10"/>
      <c r="B107" s="2"/>
      <c r="C107" s="2"/>
    </row>
    <row r="108" spans="1:19">
      <c r="A108" s="10"/>
      <c r="B108" s="2"/>
      <c r="C108" s="2"/>
    </row>
    <row r="109" spans="1:19">
      <c r="A109" s="10"/>
      <c r="B109" s="2"/>
      <c r="C109" s="2"/>
    </row>
    <row r="110" spans="1:19">
      <c r="A110" s="10"/>
      <c r="B110" s="2"/>
      <c r="C110" s="2"/>
    </row>
    <row r="111" spans="1:19">
      <c r="A111" s="10"/>
      <c r="B111" s="2"/>
      <c r="C111" s="2"/>
    </row>
  </sheetData>
  <mergeCells count="27">
    <mergeCell ref="D57:D58"/>
    <mergeCell ref="E57:E58"/>
    <mergeCell ref="F57:F58"/>
    <mergeCell ref="D51:D52"/>
    <mergeCell ref="E51:E52"/>
    <mergeCell ref="F51:F52"/>
    <mergeCell ref="D53:D54"/>
    <mergeCell ref="E53:E54"/>
    <mergeCell ref="F53:F54"/>
    <mergeCell ref="D33:D35"/>
    <mergeCell ref="E33:E35"/>
    <mergeCell ref="F33:F35"/>
    <mergeCell ref="D11:D13"/>
    <mergeCell ref="E11:E13"/>
    <mergeCell ref="F11:F13"/>
    <mergeCell ref="D14:D16"/>
    <mergeCell ref="E14:E16"/>
    <mergeCell ref="F14:F16"/>
    <mergeCell ref="E19:E20"/>
    <mergeCell ref="F19:F20"/>
    <mergeCell ref="A1:S1"/>
    <mergeCell ref="A2:S2"/>
    <mergeCell ref="A3:S3"/>
    <mergeCell ref="H5:J5"/>
    <mergeCell ref="K5:M5"/>
    <mergeCell ref="N5:P5"/>
    <mergeCell ref="Q5:S5"/>
  </mergeCells>
  <printOptions horizontalCentered="1"/>
  <pageMargins left="0.2" right="0.2" top="0.5" bottom="0.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12"/>
  <sheetViews>
    <sheetView tabSelected="1" workbookViewId="0">
      <selection activeCell="A4" sqref="A4"/>
    </sheetView>
  </sheetViews>
  <sheetFormatPr defaultRowHeight="15"/>
  <sheetData>
    <row r="2" spans="1:1">
      <c r="A2" t="s">
        <v>180</v>
      </c>
    </row>
    <row r="3" spans="1:1">
      <c r="A3" t="s">
        <v>300</v>
      </c>
    </row>
    <row r="4" spans="1:1">
      <c r="A4" t="s">
        <v>277</v>
      </c>
    </row>
    <row r="5" spans="1:1">
      <c r="A5" t="s">
        <v>181</v>
      </c>
    </row>
    <row r="6" spans="1:1">
      <c r="A6" t="s">
        <v>278</v>
      </c>
    </row>
    <row r="7" spans="1:1">
      <c r="A7" t="s">
        <v>182</v>
      </c>
    </row>
    <row r="8" spans="1:1">
      <c r="A8" t="s">
        <v>183</v>
      </c>
    </row>
    <row r="12" spans="1:1">
      <c r="A12" s="1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90" zoomScaleNormal="90" workbookViewId="0">
      <pane xSplit="1" ySplit="8" topLeftCell="B9" activePane="bottomRight" state="frozen"/>
      <selection activeCell="D12" sqref="D12"/>
      <selection pane="topRight" activeCell="D12" sqref="D12"/>
      <selection pane="bottomLeft" activeCell="D12" sqref="D12"/>
      <selection pane="bottomRight" activeCell="H30" sqref="H30"/>
    </sheetView>
  </sheetViews>
  <sheetFormatPr defaultRowHeight="15"/>
  <cols>
    <col min="1" max="1" width="20.42578125" customWidth="1"/>
    <col min="2" max="2" width="45" customWidth="1"/>
    <col min="3" max="3" width="51.85546875" bestFit="1" customWidth="1"/>
    <col min="4" max="5" width="14.5703125" bestFit="1" customWidth="1"/>
    <col min="6" max="6" width="13.7109375" customWidth="1"/>
    <col min="7" max="7" width="15.140625" customWidth="1"/>
    <col min="8" max="8" width="15" bestFit="1" customWidth="1"/>
    <col min="9" max="9" width="5.28515625" style="15" bestFit="1" customWidth="1"/>
    <col min="10" max="10" width="10.5703125" bestFit="1" customWidth="1"/>
    <col min="12" max="12" width="10.42578125" bestFit="1" customWidth="1"/>
    <col min="13" max="13" width="9.5703125" bestFit="1" customWidth="1"/>
    <col min="14" max="14" width="11.140625" bestFit="1" customWidth="1"/>
    <col min="15" max="15" width="10.5703125" bestFit="1" customWidth="1"/>
  </cols>
  <sheetData>
    <row r="1" spans="1:15" ht="15.75">
      <c r="A1" s="747" t="s">
        <v>0</v>
      </c>
      <c r="B1" s="747"/>
      <c r="C1" s="747"/>
      <c r="D1" s="747"/>
      <c r="E1" s="747"/>
      <c r="F1" s="747"/>
      <c r="G1" s="747"/>
      <c r="H1" s="747"/>
    </row>
    <row r="2" spans="1:15" ht="15.75">
      <c r="A2" s="747" t="s">
        <v>90</v>
      </c>
      <c r="B2" s="747"/>
      <c r="C2" s="747"/>
      <c r="D2" s="747"/>
      <c r="E2" s="747"/>
      <c r="F2" s="747"/>
      <c r="G2" s="747"/>
      <c r="H2" s="747"/>
    </row>
    <row r="3" spans="1:15" ht="15.75">
      <c r="A3" s="747" t="s">
        <v>280</v>
      </c>
      <c r="B3" s="747"/>
      <c r="C3" s="747"/>
      <c r="D3" s="747"/>
      <c r="E3" s="747"/>
      <c r="F3" s="747"/>
      <c r="G3" s="747"/>
      <c r="H3" s="747"/>
    </row>
    <row r="4" spans="1:15" ht="15.75">
      <c r="A4" s="67"/>
      <c r="B4" s="67"/>
      <c r="C4" s="67"/>
      <c r="D4" s="67"/>
      <c r="E4" s="67"/>
      <c r="F4" s="67"/>
      <c r="G4" s="67"/>
      <c r="H4" s="67"/>
    </row>
    <row r="5" spans="1:15" ht="16.5" thickBot="1">
      <c r="A5" s="67"/>
      <c r="B5" s="67"/>
      <c r="C5" s="67"/>
      <c r="D5" s="67"/>
      <c r="E5" s="67"/>
      <c r="F5" s="67"/>
      <c r="G5" s="67"/>
      <c r="H5" s="67"/>
    </row>
    <row r="6" spans="1:15" s="27" customFormat="1" ht="12.75">
      <c r="A6" s="151"/>
      <c r="B6" s="151"/>
      <c r="E6" s="751" t="s">
        <v>283</v>
      </c>
      <c r="F6" s="752"/>
      <c r="G6" s="752"/>
      <c r="H6" s="753"/>
      <c r="I6" s="37"/>
    </row>
    <row r="7" spans="1:15" s="27" customFormat="1" ht="15.95" customHeight="1" thickBot="1">
      <c r="A7" s="151"/>
      <c r="B7" s="151"/>
      <c r="D7" s="152"/>
      <c r="E7" s="748" t="s">
        <v>241</v>
      </c>
      <c r="F7" s="749"/>
      <c r="G7" s="749"/>
      <c r="H7" s="750"/>
      <c r="I7" s="37"/>
    </row>
    <row r="8" spans="1:15" s="27" customFormat="1" ht="39" thickBot="1">
      <c r="A8" s="153" t="s">
        <v>3</v>
      </c>
      <c r="B8" s="26" t="s">
        <v>237</v>
      </c>
      <c r="C8" s="171" t="s">
        <v>4</v>
      </c>
      <c r="D8" s="147" t="s">
        <v>258</v>
      </c>
      <c r="E8" s="147" t="s">
        <v>282</v>
      </c>
      <c r="F8" s="176" t="s">
        <v>91</v>
      </c>
      <c r="G8" s="200" t="s">
        <v>92</v>
      </c>
      <c r="H8" s="147" t="s">
        <v>269</v>
      </c>
      <c r="I8" s="623"/>
    </row>
    <row r="9" spans="1:15" s="27" customFormat="1" ht="15.95" customHeight="1">
      <c r="A9" s="164" t="s">
        <v>153</v>
      </c>
      <c r="B9" s="154" t="s">
        <v>93</v>
      </c>
      <c r="C9" s="172" t="s">
        <v>94</v>
      </c>
      <c r="D9" s="400">
        <f>'ELEC Activity 2019'!G9</f>
        <v>61259.91</v>
      </c>
      <c r="E9" s="512">
        <f>SUM('ELEC Activity 2019'!H7:S7)</f>
        <v>0</v>
      </c>
      <c r="F9" s="401">
        <v>0</v>
      </c>
      <c r="G9" s="402">
        <v>0</v>
      </c>
      <c r="H9" s="403">
        <f>SUM(D9:G9)</f>
        <v>61259.91</v>
      </c>
      <c r="I9" s="621"/>
      <c r="J9" s="34"/>
      <c r="K9" s="34"/>
    </row>
    <row r="10" spans="1:15" s="27" customFormat="1" ht="15.95" customHeight="1">
      <c r="A10" s="165" t="s">
        <v>154</v>
      </c>
      <c r="B10" s="155" t="s">
        <v>95</v>
      </c>
      <c r="C10" s="86" t="s">
        <v>96</v>
      </c>
      <c r="D10" s="404">
        <f>'ELEC Activity 2019'!G13</f>
        <v>25495.09</v>
      </c>
      <c r="E10" s="404">
        <f>SUM('ELEC Activity 2019'!H11:S11)</f>
        <v>1581.4</v>
      </c>
      <c r="F10" s="405">
        <v>0</v>
      </c>
      <c r="G10" s="406">
        <v>0</v>
      </c>
      <c r="H10" s="407">
        <f>SUM(D10:G10)</f>
        <v>27076.49</v>
      </c>
      <c r="I10" s="621"/>
      <c r="J10" s="34"/>
      <c r="K10" s="34"/>
    </row>
    <row r="11" spans="1:15" s="34" customFormat="1" ht="15.95" customHeight="1">
      <c r="A11" s="166" t="s">
        <v>155</v>
      </c>
      <c r="B11" s="155" t="s">
        <v>97</v>
      </c>
      <c r="C11" s="86" t="s">
        <v>98</v>
      </c>
      <c r="D11" s="404">
        <f>'ELEC Activity 2019'!G19</f>
        <v>-87291.95</v>
      </c>
      <c r="E11" s="404">
        <f>SUM('ELEC Activity 2019'!H15:S15)+SUM('ELEC Activity 2019'!H17:S18)</f>
        <v>5742.36</v>
      </c>
      <c r="F11" s="405">
        <f>SUM('ELEC Activity 2019'!Q16:S16)</f>
        <v>0</v>
      </c>
      <c r="G11" s="406">
        <v>0</v>
      </c>
      <c r="H11" s="407">
        <f>SUM(D11:G11)</f>
        <v>-81549.59</v>
      </c>
      <c r="I11" s="621"/>
      <c r="L11" s="27"/>
      <c r="M11" s="27"/>
      <c r="N11" s="27"/>
      <c r="O11" s="27"/>
    </row>
    <row r="12" spans="1:15" s="34" customFormat="1" ht="15.95" customHeight="1">
      <c r="A12" s="166" t="s">
        <v>263</v>
      </c>
      <c r="B12" s="230" t="s">
        <v>100</v>
      </c>
      <c r="C12" s="86" t="s">
        <v>299</v>
      </c>
      <c r="D12" s="404">
        <f>'ELEC Activity 2019'!G22</f>
        <v>0</v>
      </c>
      <c r="E12" s="404">
        <f>SUM('ELEC Activity 2019'!H21:S21)</f>
        <v>99931.95</v>
      </c>
      <c r="F12" s="405">
        <v>0</v>
      </c>
      <c r="G12" s="406">
        <v>0</v>
      </c>
      <c r="H12" s="407">
        <f t="shared" ref="H12:H27" si="0">SUM(D12:G12)</f>
        <v>99931.95</v>
      </c>
      <c r="I12" s="621"/>
      <c r="L12" s="27"/>
      <c r="M12" s="27"/>
      <c r="N12" s="27"/>
      <c r="O12" s="27"/>
    </row>
    <row r="13" spans="1:15" s="34" customFormat="1" ht="15.95" customHeight="1">
      <c r="A13" s="166" t="s">
        <v>156</v>
      </c>
      <c r="B13" s="230" t="s">
        <v>100</v>
      </c>
      <c r="C13" s="231" t="s">
        <v>101</v>
      </c>
      <c r="D13" s="404">
        <f>'ELEC Activity 2019'!G26</f>
        <v>40199.760000000002</v>
      </c>
      <c r="E13" s="404">
        <f>SUM('ELEC Activity 2019'!H24:S24)</f>
        <v>50666.17</v>
      </c>
      <c r="F13" s="405">
        <v>0</v>
      </c>
      <c r="G13" s="406">
        <v>0</v>
      </c>
      <c r="H13" s="407">
        <f t="shared" si="0"/>
        <v>90865.93</v>
      </c>
      <c r="I13" s="621"/>
      <c r="L13" s="27"/>
      <c r="M13" s="27"/>
      <c r="N13" s="27"/>
      <c r="O13" s="27"/>
    </row>
    <row r="14" spans="1:15" s="34" customFormat="1" ht="15.95" customHeight="1">
      <c r="A14" s="166" t="s">
        <v>157</v>
      </c>
      <c r="B14" s="230" t="s">
        <v>102</v>
      </c>
      <c r="C14" s="231" t="s">
        <v>103</v>
      </c>
      <c r="D14" s="404">
        <f>'ELEC Activity 2019'!G30</f>
        <v>0</v>
      </c>
      <c r="E14" s="404">
        <f>SUM('ELEC Activity 2019'!H28:S28)</f>
        <v>0</v>
      </c>
      <c r="F14" s="405">
        <v>0</v>
      </c>
      <c r="G14" s="406">
        <v>0</v>
      </c>
      <c r="H14" s="407">
        <f t="shared" si="0"/>
        <v>0</v>
      </c>
      <c r="I14" s="621"/>
      <c r="L14" s="27"/>
      <c r="M14" s="27"/>
      <c r="N14" s="27"/>
      <c r="O14" s="27"/>
    </row>
    <row r="15" spans="1:15" s="34" customFormat="1" ht="15.95" customHeight="1">
      <c r="A15" s="166" t="s">
        <v>158</v>
      </c>
      <c r="B15" s="230" t="s">
        <v>104</v>
      </c>
      <c r="C15" s="231" t="s">
        <v>105</v>
      </c>
      <c r="D15" s="404">
        <f>'ELEC Activity 2019'!G36</f>
        <v>686475.96</v>
      </c>
      <c r="E15" s="404">
        <f>SUM('ELEC Activity 2019'!H32:S32)</f>
        <v>117243.69</v>
      </c>
      <c r="F15" s="405">
        <f>SUM('ELEC Activity 2019'!H33:S33)</f>
        <v>-8507.1200000000008</v>
      </c>
      <c r="G15" s="406">
        <v>0</v>
      </c>
      <c r="H15" s="407">
        <f t="shared" si="0"/>
        <v>795212.53</v>
      </c>
      <c r="I15" s="621"/>
      <c r="L15" s="27"/>
      <c r="M15" s="27"/>
      <c r="N15" s="27"/>
      <c r="O15" s="27"/>
    </row>
    <row r="16" spans="1:15" s="34" customFormat="1" ht="15.95" customHeight="1">
      <c r="A16" s="166" t="s">
        <v>159</v>
      </c>
      <c r="B16" s="230" t="s">
        <v>100</v>
      </c>
      <c r="C16" s="231" t="s">
        <v>106</v>
      </c>
      <c r="D16" s="404">
        <f>'ELEC Activity 2019'!G40</f>
        <v>10000.120000000001</v>
      </c>
      <c r="E16" s="404">
        <f>SUM('ELEC Activity 2019'!H38:S38)</f>
        <v>0</v>
      </c>
      <c r="F16" s="405">
        <v>0</v>
      </c>
      <c r="G16" s="406">
        <v>0</v>
      </c>
      <c r="H16" s="407">
        <f t="shared" si="0"/>
        <v>10000.120000000001</v>
      </c>
      <c r="I16" s="621"/>
      <c r="L16" s="27"/>
      <c r="M16" s="27"/>
      <c r="N16" s="27"/>
      <c r="O16" s="27"/>
    </row>
    <row r="17" spans="1:11" s="27" customFormat="1" ht="15.95" customHeight="1">
      <c r="A17" s="167" t="s">
        <v>160</v>
      </c>
      <c r="B17" s="158" t="s">
        <v>107</v>
      </c>
      <c r="C17" s="231" t="s">
        <v>108</v>
      </c>
      <c r="D17" s="404">
        <f>'ELEC Activity 2019'!G44</f>
        <v>1543.5</v>
      </c>
      <c r="E17" s="404">
        <f>SUM('ELEC Activity 2019'!H42:S42)</f>
        <v>0</v>
      </c>
      <c r="F17" s="405">
        <v>0</v>
      </c>
      <c r="G17" s="406">
        <v>0</v>
      </c>
      <c r="H17" s="407">
        <f t="shared" si="0"/>
        <v>1543.5</v>
      </c>
      <c r="I17" s="621"/>
      <c r="J17" s="34"/>
      <c r="K17" s="34"/>
    </row>
    <row r="18" spans="1:11" s="27" customFormat="1" ht="15.95" customHeight="1">
      <c r="A18" s="167" t="s">
        <v>161</v>
      </c>
      <c r="B18" s="158" t="s">
        <v>107</v>
      </c>
      <c r="C18" s="231" t="s">
        <v>109</v>
      </c>
      <c r="D18" s="404">
        <f>'ELEC Activity 2019'!G48</f>
        <v>0</v>
      </c>
      <c r="E18" s="404">
        <f>SUM('ELEC Activity 2019'!H46:S46)</f>
        <v>0</v>
      </c>
      <c r="F18" s="405">
        <v>0</v>
      </c>
      <c r="G18" s="406">
        <v>0</v>
      </c>
      <c r="H18" s="407">
        <f>SUM(D18:G18)</f>
        <v>0</v>
      </c>
      <c r="I18" s="621"/>
      <c r="J18" s="34"/>
      <c r="K18" s="34"/>
    </row>
    <row r="19" spans="1:11" s="27" customFormat="1" ht="15.95" customHeight="1">
      <c r="A19" s="167" t="s">
        <v>162</v>
      </c>
      <c r="B19" s="158" t="s">
        <v>107</v>
      </c>
      <c r="C19" s="231" t="s">
        <v>110</v>
      </c>
      <c r="D19" s="404">
        <f>'ELEC Activity 2019'!G55</f>
        <v>-138357</v>
      </c>
      <c r="E19" s="404">
        <f>SUM('ELEC Activity 2019'!H50:S50)+SUM('ELEC Activity 2019'!H53:S54)</f>
        <v>-1723970.68</v>
      </c>
      <c r="F19" s="405">
        <f>SUM('ELEC Activity 2019'!H51:S52)</f>
        <v>1862327.68</v>
      </c>
      <c r="G19" s="406">
        <v>0</v>
      </c>
      <c r="H19" s="407">
        <f>SUM(D19:G19)</f>
        <v>0</v>
      </c>
      <c r="I19" s="621"/>
      <c r="J19" s="34"/>
      <c r="K19" s="34"/>
    </row>
    <row r="20" spans="1:11" s="27" customFormat="1" ht="15.95" customHeight="1">
      <c r="A20" s="167" t="s">
        <v>164</v>
      </c>
      <c r="B20" s="158" t="s">
        <v>114</v>
      </c>
      <c r="C20" s="231" t="s">
        <v>239</v>
      </c>
      <c r="D20" s="404">
        <f>'ELEC Activity 2019'!G58</f>
        <v>212724.66</v>
      </c>
      <c r="E20" s="404">
        <f>SUM('ELEC Activity 2019'!H57:S57)</f>
        <v>52226.92</v>
      </c>
      <c r="F20" s="405">
        <v>0</v>
      </c>
      <c r="G20" s="406">
        <v>0</v>
      </c>
      <c r="H20" s="407">
        <f t="shared" si="0"/>
        <v>264951.58</v>
      </c>
      <c r="I20" s="621"/>
      <c r="J20" s="34"/>
      <c r="K20" s="34"/>
    </row>
    <row r="21" spans="1:11" s="27" customFormat="1" ht="15.95" customHeight="1">
      <c r="A21" s="167" t="s">
        <v>165</v>
      </c>
      <c r="B21" s="158" t="s">
        <v>114</v>
      </c>
      <c r="C21" s="231" t="s">
        <v>238</v>
      </c>
      <c r="D21" s="404">
        <f>'ELEC Activity 2019'!G61</f>
        <v>0</v>
      </c>
      <c r="E21" s="404">
        <f>SUM('ELEC Activity 2019'!H60:S60)</f>
        <v>0</v>
      </c>
      <c r="F21" s="405">
        <v>0</v>
      </c>
      <c r="G21" s="406">
        <v>0</v>
      </c>
      <c r="H21" s="407">
        <f t="shared" si="0"/>
        <v>0</v>
      </c>
      <c r="I21" s="621"/>
      <c r="J21" s="34"/>
      <c r="K21" s="34"/>
    </row>
    <row r="22" spans="1:11" s="27" customFormat="1" ht="15.95" customHeight="1">
      <c r="A22" s="167" t="s">
        <v>275</v>
      </c>
      <c r="B22" s="158" t="s">
        <v>114</v>
      </c>
      <c r="C22" s="231" t="s">
        <v>284</v>
      </c>
      <c r="D22" s="404">
        <f>'ELEC Actual 2019'!G61</f>
        <v>0</v>
      </c>
      <c r="E22" s="404">
        <f>SUM('ELEC Activity 2019'!H63:S63)</f>
        <v>125479.6</v>
      </c>
      <c r="F22" s="405">
        <v>0</v>
      </c>
      <c r="G22" s="406">
        <v>0</v>
      </c>
      <c r="H22" s="407">
        <f t="shared" si="0"/>
        <v>125479.6</v>
      </c>
      <c r="I22" s="621"/>
      <c r="J22" s="34"/>
      <c r="K22" s="34"/>
    </row>
    <row r="23" spans="1:11" s="27" customFormat="1" ht="15.95" customHeight="1">
      <c r="A23" s="167" t="s">
        <v>268</v>
      </c>
      <c r="B23" s="158" t="s">
        <v>114</v>
      </c>
      <c r="C23" s="231" t="s">
        <v>285</v>
      </c>
      <c r="D23" s="404">
        <f>'ELEC Actual 2019'!G64</f>
        <v>0</v>
      </c>
      <c r="E23" s="404">
        <f>SUM('ELEC Activity 2019'!H66:S66)</f>
        <v>57225.96</v>
      </c>
      <c r="F23" s="405">
        <v>0</v>
      </c>
      <c r="G23" s="406">
        <v>0</v>
      </c>
      <c r="H23" s="407">
        <f t="shared" si="0"/>
        <v>57225.96</v>
      </c>
      <c r="I23" s="621"/>
      <c r="J23" s="34"/>
      <c r="K23" s="34"/>
    </row>
    <row r="24" spans="1:11" s="27" customFormat="1" ht="15.95" customHeight="1">
      <c r="A24" s="167" t="s">
        <v>163</v>
      </c>
      <c r="B24" s="230" t="s">
        <v>99</v>
      </c>
      <c r="C24" s="231" t="s">
        <v>111</v>
      </c>
      <c r="D24" s="404">
        <f>'ELEC Activity 2019'!G71</f>
        <v>98638.91</v>
      </c>
      <c r="E24" s="404">
        <f>SUM('ELEC Activity 2019'!H69:S69)</f>
        <v>0</v>
      </c>
      <c r="F24" s="405">
        <v>0</v>
      </c>
      <c r="G24" s="406">
        <v>0</v>
      </c>
      <c r="H24" s="407">
        <f t="shared" si="0"/>
        <v>98638.91</v>
      </c>
      <c r="I24" s="621"/>
      <c r="J24" s="34"/>
      <c r="K24" s="34"/>
    </row>
    <row r="25" spans="1:11" s="27" customFormat="1" ht="15.95" customHeight="1">
      <c r="A25" s="167">
        <v>18608171</v>
      </c>
      <c r="B25" s="158" t="s">
        <v>107</v>
      </c>
      <c r="C25" s="231" t="s">
        <v>112</v>
      </c>
      <c r="D25" s="404">
        <f>'ELEC Activity 2019'!G75</f>
        <v>0</v>
      </c>
      <c r="E25" s="404">
        <f>SUM('ELEC Activity 2019'!H73:S73)</f>
        <v>0</v>
      </c>
      <c r="F25" s="405">
        <v>0</v>
      </c>
      <c r="G25" s="406">
        <v>0</v>
      </c>
      <c r="H25" s="407">
        <f t="shared" si="0"/>
        <v>0</v>
      </c>
      <c r="I25" s="621"/>
      <c r="J25" s="34"/>
      <c r="K25" s="34"/>
    </row>
    <row r="26" spans="1:11" s="27" customFormat="1" ht="15.95" customHeight="1">
      <c r="A26" s="167" t="s">
        <v>52</v>
      </c>
      <c r="B26" s="158" t="s">
        <v>107</v>
      </c>
      <c r="C26" s="231" t="s">
        <v>113</v>
      </c>
      <c r="D26" s="404">
        <f>'ELEC Activity 2019'!G79</f>
        <v>0</v>
      </c>
      <c r="E26" s="404">
        <f>SUM('ELEC Activity 2019'!Q77:S77)</f>
        <v>0</v>
      </c>
      <c r="F26" s="405">
        <v>0</v>
      </c>
      <c r="G26" s="406">
        <v>0</v>
      </c>
      <c r="H26" s="407">
        <f t="shared" si="0"/>
        <v>0</v>
      </c>
      <c r="I26" s="621"/>
      <c r="J26" s="34"/>
      <c r="K26" s="34"/>
    </row>
    <row r="27" spans="1:11" s="27" customFormat="1" ht="15.95" customHeight="1">
      <c r="A27" s="167" t="s">
        <v>59</v>
      </c>
      <c r="B27" s="159" t="s">
        <v>61</v>
      </c>
      <c r="C27" s="86" t="s">
        <v>115</v>
      </c>
      <c r="D27" s="404">
        <f>'ELEC Activity 2019'!G84</f>
        <v>-2428589.7200000002</v>
      </c>
      <c r="E27" s="404">
        <f>SUM('ELEC Activity 2019'!H81:S81)</f>
        <v>-186707.08</v>
      </c>
      <c r="F27" s="405">
        <v>0</v>
      </c>
      <c r="G27" s="406">
        <v>0</v>
      </c>
      <c r="H27" s="407">
        <f t="shared" si="0"/>
        <v>-2615296.7999999998</v>
      </c>
      <c r="I27" s="621"/>
      <c r="J27" s="34"/>
      <c r="K27" s="34"/>
    </row>
    <row r="28" spans="1:11" s="27" customFormat="1" ht="15.95" customHeight="1">
      <c r="A28" s="168"/>
      <c r="B28" s="160"/>
      <c r="C28" s="173"/>
      <c r="D28" s="356"/>
      <c r="E28" s="513"/>
      <c r="F28" s="357"/>
      <c r="G28" s="408"/>
      <c r="H28" s="624"/>
      <c r="I28" s="622"/>
      <c r="J28" s="34"/>
      <c r="K28" s="34"/>
    </row>
    <row r="29" spans="1:11" s="27" customFormat="1" ht="15.95" customHeight="1" thickBot="1">
      <c r="A29" s="168"/>
      <c r="B29" s="160"/>
      <c r="C29" s="174" t="s">
        <v>116</v>
      </c>
      <c r="D29" s="358">
        <f>SUM(D9:D28)</f>
        <v>-1517900.76</v>
      </c>
      <c r="E29" s="358">
        <f>SUM(E9:E28)</f>
        <v>-1400579.71</v>
      </c>
      <c r="F29" s="359">
        <f>SUM(F9:F28)</f>
        <v>1853820.56</v>
      </c>
      <c r="G29" s="409">
        <f>SUM(G9:G28)</f>
        <v>0</v>
      </c>
      <c r="H29" s="625">
        <f>SUM(H9:H28)</f>
        <v>-1064659.9099999999</v>
      </c>
      <c r="I29" s="622"/>
      <c r="J29" s="34"/>
      <c r="K29" s="34"/>
    </row>
    <row r="30" spans="1:11" s="27" customFormat="1" ht="15.95" customHeight="1" thickTop="1" thickBot="1">
      <c r="A30" s="169"/>
      <c r="B30" s="161"/>
      <c r="C30" s="175"/>
      <c r="D30" s="178"/>
      <c r="E30" s="178"/>
      <c r="F30" s="177"/>
      <c r="G30" s="162" t="s">
        <v>240</v>
      </c>
      <c r="H30" s="626">
        <f>'ELEC Activity 2019'!T87-H29</f>
        <v>0</v>
      </c>
      <c r="I30" s="622"/>
      <c r="J30" s="34"/>
      <c r="K30" s="34"/>
    </row>
    <row r="31" spans="1:11">
      <c r="D31" s="2"/>
      <c r="E31" s="12"/>
      <c r="F31" s="2"/>
      <c r="G31" s="12"/>
      <c r="H31" s="2"/>
      <c r="I31" s="627"/>
      <c r="J31" s="2"/>
      <c r="K31" s="2"/>
    </row>
    <row r="32" spans="1:11">
      <c r="A32" s="13" t="s">
        <v>184</v>
      </c>
      <c r="B32" s="14"/>
      <c r="D32" s="2"/>
      <c r="E32" s="2"/>
      <c r="F32" s="2"/>
      <c r="G32" s="2"/>
      <c r="H32" s="2"/>
      <c r="I32" s="627"/>
      <c r="J32" s="2"/>
      <c r="K32" s="2"/>
    </row>
    <row r="33" spans="1:11">
      <c r="A33" s="13" t="s">
        <v>185</v>
      </c>
      <c r="D33" s="2"/>
      <c r="E33" s="2"/>
      <c r="F33" s="2"/>
      <c r="G33" s="2"/>
      <c r="H33" s="2"/>
      <c r="I33" s="627"/>
      <c r="J33" s="2"/>
      <c r="K33" s="2"/>
    </row>
    <row r="34" spans="1:11">
      <c r="A34" s="13" t="s">
        <v>186</v>
      </c>
      <c r="D34" s="2"/>
      <c r="E34" s="2"/>
      <c r="F34" s="2"/>
      <c r="G34" s="2"/>
    </row>
    <row r="35" spans="1:11">
      <c r="A35" s="20" t="s">
        <v>187</v>
      </c>
      <c r="D35" s="2"/>
      <c r="E35" s="2"/>
      <c r="F35" s="2"/>
      <c r="G35" s="2"/>
    </row>
    <row r="36" spans="1:11">
      <c r="A36" s="14"/>
      <c r="D36" s="2"/>
      <c r="E36" s="2"/>
      <c r="F36" s="2"/>
      <c r="G36" s="2"/>
      <c r="H36" s="8"/>
    </row>
    <row r="37" spans="1:11">
      <c r="E37" s="7"/>
    </row>
  </sheetData>
  <mergeCells count="5">
    <mergeCell ref="A1:H1"/>
    <mergeCell ref="A2:H2"/>
    <mergeCell ref="A3:H3"/>
    <mergeCell ref="E7:H7"/>
    <mergeCell ref="E6:H6"/>
  </mergeCells>
  <printOptions horizontalCentered="1"/>
  <pageMargins left="0.7" right="0.7" top="0.75" bottom="0.75" header="0.3" footer="0.3"/>
  <pageSetup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zoomScale="80" zoomScaleNormal="80" workbookViewId="0">
      <pane xSplit="3" ySplit="6" topLeftCell="E52" activePane="bottomRight" state="frozen"/>
      <selection activeCell="D12" sqref="D12"/>
      <selection pane="topRight" activeCell="D12" sqref="D12"/>
      <selection pane="bottomLeft" activeCell="D12" sqref="D12"/>
      <selection pane="bottomRight" activeCell="L88" sqref="L88"/>
    </sheetView>
  </sheetViews>
  <sheetFormatPr defaultColWidth="9.140625" defaultRowHeight="15.95" customHeight="1" outlineLevelCol="1"/>
  <cols>
    <col min="1" max="1" width="10.7109375" style="65" customWidth="1"/>
    <col min="2" max="2" width="12" style="201" bestFit="1" customWidth="1"/>
    <col min="3" max="3" width="70.28515625" style="27" bestFit="1" customWidth="1"/>
    <col min="4" max="4" width="15" style="27" customWidth="1"/>
    <col min="5" max="5" width="12.7109375" style="27" bestFit="1" customWidth="1"/>
    <col min="6" max="6" width="12.7109375" style="27" customWidth="1"/>
    <col min="7" max="7" width="15.5703125" style="27" customWidth="1" outlineLevel="1"/>
    <col min="8" max="9" width="13.7109375" style="34" customWidth="1"/>
    <col min="10" max="10" width="14.85546875" style="34" bestFit="1" customWidth="1"/>
    <col min="11" max="18" width="13.7109375" style="34" customWidth="1"/>
    <col min="19" max="19" width="13.7109375" style="27" customWidth="1"/>
    <col min="20" max="20" width="16.7109375" style="27" customWidth="1"/>
    <col min="21" max="21" width="5.5703125" style="27" bestFit="1" customWidth="1"/>
    <col min="22" max="16384" width="9.140625" style="27"/>
  </cols>
  <sheetData>
    <row r="1" spans="1:22" customFormat="1" ht="15.95" customHeight="1">
      <c r="A1" s="721" t="s">
        <v>0</v>
      </c>
      <c r="B1" s="721"/>
      <c r="C1" s="721"/>
      <c r="D1" s="721"/>
      <c r="E1" s="721"/>
      <c r="F1" s="721"/>
      <c r="G1" s="721"/>
      <c r="H1" s="721"/>
      <c r="I1" s="721"/>
      <c r="J1" s="721"/>
      <c r="K1" s="721"/>
      <c r="L1" s="721"/>
      <c r="M1" s="721"/>
      <c r="N1" s="721"/>
      <c r="O1" s="721"/>
      <c r="P1" s="721"/>
      <c r="Q1" s="721"/>
      <c r="R1" s="721"/>
      <c r="S1" s="721"/>
      <c r="T1" s="721"/>
    </row>
    <row r="2" spans="1:22" customFormat="1" ht="15.95" customHeight="1">
      <c r="A2" s="721" t="s">
        <v>117</v>
      </c>
      <c r="B2" s="721"/>
      <c r="C2" s="721"/>
      <c r="D2" s="721"/>
      <c r="E2" s="721"/>
      <c r="F2" s="721"/>
      <c r="G2" s="721"/>
      <c r="H2" s="721"/>
      <c r="I2" s="721"/>
      <c r="J2" s="721"/>
      <c r="K2" s="721"/>
      <c r="L2" s="721"/>
      <c r="M2" s="721"/>
      <c r="N2" s="721"/>
      <c r="O2" s="721"/>
      <c r="P2" s="721"/>
      <c r="Q2" s="721"/>
      <c r="R2" s="721"/>
      <c r="S2" s="721"/>
      <c r="T2" s="721"/>
    </row>
    <row r="3" spans="1:22" customFormat="1" ht="21">
      <c r="A3" s="710" t="s">
        <v>279</v>
      </c>
      <c r="B3" s="710"/>
      <c r="C3" s="710"/>
      <c r="D3" s="710"/>
      <c r="E3" s="710"/>
      <c r="F3" s="710"/>
      <c r="G3" s="710"/>
      <c r="H3" s="710"/>
      <c r="I3" s="710"/>
      <c r="J3" s="710"/>
      <c r="K3" s="710"/>
      <c r="L3" s="710"/>
      <c r="M3" s="710"/>
      <c r="N3" s="710"/>
      <c r="O3" s="710"/>
      <c r="P3" s="710"/>
      <c r="Q3" s="710"/>
      <c r="R3" s="710"/>
      <c r="S3" s="710"/>
      <c r="T3" s="710"/>
    </row>
    <row r="4" spans="1:22" customFormat="1" ht="21">
      <c r="A4" s="66"/>
      <c r="B4" s="353"/>
      <c r="C4" s="66"/>
      <c r="D4" s="66"/>
      <c r="E4" s="66"/>
      <c r="F4" s="66"/>
      <c r="G4" s="66"/>
      <c r="H4" s="66"/>
      <c r="I4" s="66"/>
      <c r="J4" s="66"/>
      <c r="K4" s="66"/>
      <c r="L4" s="66"/>
      <c r="M4" s="66"/>
      <c r="N4" s="66"/>
      <c r="O4" s="66"/>
      <c r="P4" s="66"/>
      <c r="Q4" s="66"/>
      <c r="R4" s="66"/>
      <c r="S4" s="66"/>
    </row>
    <row r="5" spans="1:22" customFormat="1" ht="15.75" thickBot="1">
      <c r="A5" s="1"/>
      <c r="B5" s="354"/>
      <c r="D5" s="354"/>
      <c r="G5" s="352" t="s">
        <v>236</v>
      </c>
      <c r="H5" s="755" t="s">
        <v>252</v>
      </c>
      <c r="I5" s="755"/>
      <c r="J5" s="755"/>
      <c r="K5" s="711" t="s">
        <v>253</v>
      </c>
      <c r="L5" s="711"/>
      <c r="M5" s="711"/>
      <c r="N5" s="711" t="s">
        <v>254</v>
      </c>
      <c r="O5" s="711"/>
      <c r="P5" s="711"/>
      <c r="Q5" s="711" t="s">
        <v>255</v>
      </c>
      <c r="R5" s="711"/>
      <c r="S5" s="754"/>
      <c r="T5" s="102" t="s">
        <v>236</v>
      </c>
      <c r="V5" s="23"/>
    </row>
    <row r="6" spans="1:22" s="28" customFormat="1" ht="26.25" thickBot="1">
      <c r="A6" s="25" t="s">
        <v>2</v>
      </c>
      <c r="B6" s="101" t="s">
        <v>3</v>
      </c>
      <c r="C6" s="232" t="s">
        <v>4</v>
      </c>
      <c r="D6" s="101" t="s">
        <v>5</v>
      </c>
      <c r="E6" s="101" t="s">
        <v>6</v>
      </c>
      <c r="F6" s="110" t="s">
        <v>7</v>
      </c>
      <c r="G6" s="150" t="s">
        <v>195</v>
      </c>
      <c r="H6" s="120">
        <v>43466</v>
      </c>
      <c r="I6" s="94">
        <v>43497</v>
      </c>
      <c r="J6" s="303">
        <v>43525</v>
      </c>
      <c r="K6" s="257">
        <v>43556</v>
      </c>
      <c r="L6" s="120">
        <v>43586</v>
      </c>
      <c r="M6" s="256">
        <v>43617</v>
      </c>
      <c r="N6" s="120">
        <v>43647</v>
      </c>
      <c r="O6" s="94">
        <v>43678</v>
      </c>
      <c r="P6" s="303">
        <v>43709</v>
      </c>
      <c r="Q6" s="257">
        <v>43739</v>
      </c>
      <c r="R6" s="120">
        <v>43770</v>
      </c>
      <c r="S6" s="256">
        <v>43800</v>
      </c>
      <c r="T6" s="150" t="s">
        <v>256</v>
      </c>
      <c r="U6" s="620"/>
    </row>
    <row r="7" spans="1:22" s="34" customFormat="1" ht="15.95" customHeight="1">
      <c r="A7" s="573">
        <v>18230010</v>
      </c>
      <c r="B7" s="233" t="s">
        <v>8</v>
      </c>
      <c r="C7" s="70" t="s">
        <v>221</v>
      </c>
      <c r="D7" s="205" t="s">
        <v>9</v>
      </c>
      <c r="E7" s="514"/>
      <c r="F7" s="133"/>
      <c r="G7" s="122">
        <v>67166.16</v>
      </c>
      <c r="H7" s="69">
        <v>0</v>
      </c>
      <c r="I7" s="69"/>
      <c r="J7" s="32"/>
      <c r="K7" s="365">
        <v>0</v>
      </c>
      <c r="L7" s="38">
        <v>0</v>
      </c>
      <c r="M7" s="249">
        <v>0</v>
      </c>
      <c r="N7" s="38">
        <v>0</v>
      </c>
      <c r="O7" s="38">
        <v>0</v>
      </c>
      <c r="P7" s="38">
        <v>0</v>
      </c>
      <c r="Q7" s="365">
        <v>0</v>
      </c>
      <c r="R7" s="38">
        <v>0</v>
      </c>
      <c r="S7" s="249">
        <v>0</v>
      </c>
      <c r="T7" s="144">
        <f>SUM(G7:S7)</f>
        <v>67166.16</v>
      </c>
      <c r="U7" s="621"/>
    </row>
    <row r="8" spans="1:22" s="34" customFormat="1" ht="15.95" customHeight="1">
      <c r="A8" s="686"/>
      <c r="B8" s="416" t="s">
        <v>8</v>
      </c>
      <c r="C8" s="261" t="s">
        <v>10</v>
      </c>
      <c r="D8" s="670" t="s">
        <v>11</v>
      </c>
      <c r="E8" s="671">
        <v>43070</v>
      </c>
      <c r="F8" s="132" t="s">
        <v>12</v>
      </c>
      <c r="G8" s="123">
        <v>-5906.25</v>
      </c>
      <c r="H8" s="687">
        <v>0</v>
      </c>
      <c r="I8" s="687">
        <v>0</v>
      </c>
      <c r="J8" s="687">
        <v>0</v>
      </c>
      <c r="K8" s="361">
        <v>0</v>
      </c>
      <c r="L8" s="687">
        <v>0</v>
      </c>
      <c r="M8" s="362">
        <v>0</v>
      </c>
      <c r="N8" s="687">
        <v>0</v>
      </c>
      <c r="O8" s="687">
        <v>0</v>
      </c>
      <c r="P8" s="687">
        <v>0</v>
      </c>
      <c r="Q8" s="366">
        <v>0</v>
      </c>
      <c r="R8" s="40">
        <v>0</v>
      </c>
      <c r="S8" s="367">
        <v>0</v>
      </c>
      <c r="T8" s="123">
        <f>SUM(G8:S8)</f>
        <v>-5906.25</v>
      </c>
      <c r="U8" s="621"/>
    </row>
    <row r="9" spans="1:22" s="34" customFormat="1" ht="15.95" customHeight="1">
      <c r="A9" s="574"/>
      <c r="B9" s="571"/>
      <c r="C9" s="572" t="s">
        <v>13</v>
      </c>
      <c r="D9" s="207"/>
      <c r="E9" s="208"/>
      <c r="F9" s="223"/>
      <c r="G9" s="124">
        <f>SUM(G7:G8)</f>
        <v>61259.91</v>
      </c>
      <c r="H9" s="36">
        <f>SUM(H7:H8)</f>
        <v>0</v>
      </c>
      <c r="I9" s="36">
        <f t="shared" ref="I9:T9" si="0">SUM(I7:I8)</f>
        <v>0</v>
      </c>
      <c r="J9" s="36">
        <f t="shared" si="0"/>
        <v>0</v>
      </c>
      <c r="K9" s="363">
        <f t="shared" si="0"/>
        <v>0</v>
      </c>
      <c r="L9" s="36">
        <f t="shared" si="0"/>
        <v>0</v>
      </c>
      <c r="M9" s="364">
        <f t="shared" si="0"/>
        <v>0</v>
      </c>
      <c r="N9" s="36">
        <f t="shared" si="0"/>
        <v>0</v>
      </c>
      <c r="O9" s="36">
        <f t="shared" si="0"/>
        <v>0</v>
      </c>
      <c r="P9" s="36">
        <f t="shared" si="0"/>
        <v>0</v>
      </c>
      <c r="Q9" s="363">
        <f t="shared" si="0"/>
        <v>0</v>
      </c>
      <c r="R9" s="36">
        <f t="shared" si="0"/>
        <v>0</v>
      </c>
      <c r="S9" s="364">
        <f t="shared" si="0"/>
        <v>0</v>
      </c>
      <c r="T9" s="124">
        <f t="shared" si="0"/>
        <v>61259.91</v>
      </c>
      <c r="U9" s="621"/>
    </row>
    <row r="10" spans="1:22" s="4" customFormat="1" ht="11.25" customHeight="1">
      <c r="A10" s="458"/>
      <c r="B10" s="459"/>
      <c r="C10" s="460"/>
      <c r="D10" s="461"/>
      <c r="E10" s="462"/>
      <c r="F10" s="463"/>
      <c r="G10" s="464"/>
      <c r="H10" s="465"/>
      <c r="I10" s="465"/>
      <c r="J10" s="466"/>
      <c r="K10" s="467"/>
      <c r="L10" s="466"/>
      <c r="M10" s="468"/>
      <c r="N10" s="466"/>
      <c r="O10" s="466"/>
      <c r="P10" s="466"/>
      <c r="Q10" s="467"/>
      <c r="R10" s="466"/>
      <c r="S10" s="468"/>
      <c r="T10" s="464"/>
      <c r="U10" s="37"/>
      <c r="V10" s="115"/>
    </row>
    <row r="11" spans="1:22" s="34" customFormat="1" ht="15.95" customHeight="1">
      <c r="A11" s="576">
        <v>18230009</v>
      </c>
      <c r="B11" s="233" t="s">
        <v>14</v>
      </c>
      <c r="C11" s="70" t="s">
        <v>222</v>
      </c>
      <c r="D11" s="207" t="s">
        <v>9</v>
      </c>
      <c r="E11" s="514"/>
      <c r="F11" s="133"/>
      <c r="G11" s="122">
        <v>2173054.2000000002</v>
      </c>
      <c r="H11" s="32">
        <v>874.65</v>
      </c>
      <c r="I11" s="32"/>
      <c r="J11" s="32"/>
      <c r="K11" s="365">
        <v>0</v>
      </c>
      <c r="L11" s="38">
        <v>0</v>
      </c>
      <c r="M11" s="249">
        <v>0</v>
      </c>
      <c r="N11" s="38">
        <v>0</v>
      </c>
      <c r="O11" s="38">
        <v>0</v>
      </c>
      <c r="P11" s="38">
        <v>0</v>
      </c>
      <c r="Q11" s="365">
        <v>0</v>
      </c>
      <c r="R11" s="38">
        <v>0</v>
      </c>
      <c r="S11" s="249">
        <v>706.75</v>
      </c>
      <c r="T11" s="122">
        <f>SUM(G11:S11)</f>
        <v>2174635.6</v>
      </c>
      <c r="U11" s="621"/>
    </row>
    <row r="12" spans="1:22" s="34" customFormat="1" ht="15.95" customHeight="1">
      <c r="A12" s="686"/>
      <c r="B12" s="416" t="s">
        <v>14</v>
      </c>
      <c r="C12" s="261" t="s">
        <v>10</v>
      </c>
      <c r="D12" s="672" t="s">
        <v>11</v>
      </c>
      <c r="E12" s="671">
        <v>43070</v>
      </c>
      <c r="F12" s="132" t="s">
        <v>12</v>
      </c>
      <c r="G12" s="125">
        <v>-2147559.11</v>
      </c>
      <c r="H12" s="40">
        <v>0</v>
      </c>
      <c r="I12" s="40">
        <v>0</v>
      </c>
      <c r="J12" s="40">
        <v>0</v>
      </c>
      <c r="K12" s="366">
        <v>0</v>
      </c>
      <c r="L12" s="40">
        <v>0</v>
      </c>
      <c r="M12" s="367">
        <v>0</v>
      </c>
      <c r="N12" s="40">
        <v>0</v>
      </c>
      <c r="O12" s="40">
        <v>0</v>
      </c>
      <c r="P12" s="40">
        <v>0</v>
      </c>
      <c r="Q12" s="366">
        <v>0</v>
      </c>
      <c r="R12" s="40">
        <v>0</v>
      </c>
      <c r="S12" s="367">
        <v>0</v>
      </c>
      <c r="T12" s="125">
        <f>SUM(G12:S12)</f>
        <v>-2147559.11</v>
      </c>
      <c r="U12" s="621"/>
    </row>
    <row r="13" spans="1:22" s="34" customFormat="1" ht="15.95" customHeight="1">
      <c r="A13" s="210"/>
      <c r="B13" s="571"/>
      <c r="C13" s="572" t="s">
        <v>15</v>
      </c>
      <c r="D13" s="207"/>
      <c r="E13" s="211"/>
      <c r="F13" s="216"/>
      <c r="G13" s="124">
        <f>SUM(G11:G12)</f>
        <v>25495.09</v>
      </c>
      <c r="H13" s="36">
        <f t="shared" ref="H13:S13" si="1">SUM(H11:H12)</f>
        <v>874.65</v>
      </c>
      <c r="I13" s="36">
        <f t="shared" si="1"/>
        <v>0</v>
      </c>
      <c r="J13" s="36">
        <f t="shared" si="1"/>
        <v>0</v>
      </c>
      <c r="K13" s="363">
        <f t="shared" si="1"/>
        <v>0</v>
      </c>
      <c r="L13" s="36">
        <f t="shared" si="1"/>
        <v>0</v>
      </c>
      <c r="M13" s="364">
        <f t="shared" si="1"/>
        <v>0</v>
      </c>
      <c r="N13" s="36">
        <f t="shared" si="1"/>
        <v>0</v>
      </c>
      <c r="O13" s="36">
        <f t="shared" si="1"/>
        <v>0</v>
      </c>
      <c r="P13" s="36">
        <f t="shared" si="1"/>
        <v>0</v>
      </c>
      <c r="Q13" s="363">
        <f t="shared" si="1"/>
        <v>0</v>
      </c>
      <c r="R13" s="36">
        <f t="shared" si="1"/>
        <v>0</v>
      </c>
      <c r="S13" s="364">
        <f t="shared" si="1"/>
        <v>706.75</v>
      </c>
      <c r="T13" s="124">
        <f>SUM(T11:T12)</f>
        <v>27076.49</v>
      </c>
      <c r="U13" s="621"/>
    </row>
    <row r="14" spans="1:22" s="4" customFormat="1" ht="11.25" customHeight="1">
      <c r="A14" s="458"/>
      <c r="B14" s="459"/>
      <c r="C14" s="460"/>
      <c r="D14" s="461"/>
      <c r="E14" s="462"/>
      <c r="F14" s="463"/>
      <c r="G14" s="464"/>
      <c r="H14" s="465"/>
      <c r="I14" s="465"/>
      <c r="J14" s="466"/>
      <c r="K14" s="467"/>
      <c r="L14" s="466"/>
      <c r="M14" s="468"/>
      <c r="N14" s="466"/>
      <c r="O14" s="466"/>
      <c r="P14" s="466"/>
      <c r="Q14" s="467"/>
      <c r="R14" s="466"/>
      <c r="S14" s="468"/>
      <c r="T14" s="464"/>
      <c r="U14" s="37"/>
      <c r="V14" s="115"/>
    </row>
    <row r="15" spans="1:22" s="34" customFormat="1" ht="15.95" customHeight="1">
      <c r="A15" s="576">
        <v>18230021</v>
      </c>
      <c r="B15" s="233" t="s">
        <v>16</v>
      </c>
      <c r="C15" s="70" t="s">
        <v>223</v>
      </c>
      <c r="D15" s="719" t="s">
        <v>17</v>
      </c>
      <c r="E15" s="720"/>
      <c r="F15" s="713"/>
      <c r="G15" s="122">
        <v>972337.9</v>
      </c>
      <c r="H15" s="50">
        <v>-27101.040000000001</v>
      </c>
      <c r="I15" s="50">
        <v>16708.38</v>
      </c>
      <c r="J15" s="32">
        <v>18339.73</v>
      </c>
      <c r="K15" s="360">
        <v>-1116.94</v>
      </c>
      <c r="L15" s="32">
        <v>14415.65</v>
      </c>
      <c r="M15" s="248">
        <v>12825.53</v>
      </c>
      <c r="N15" s="32">
        <v>14458.53</v>
      </c>
      <c r="O15" s="32">
        <v>4576.21</v>
      </c>
      <c r="P15" s="32">
        <v>-39600.18</v>
      </c>
      <c r="Q15" s="360">
        <v>-16457.7</v>
      </c>
      <c r="R15" s="32">
        <v>3512.99</v>
      </c>
      <c r="S15" s="248">
        <v>5181.2</v>
      </c>
      <c r="T15" s="122">
        <f>SUM(G15:S15)</f>
        <v>978080.26</v>
      </c>
      <c r="U15" s="621"/>
    </row>
    <row r="16" spans="1:22" ht="15.95" customHeight="1">
      <c r="A16" s="577"/>
      <c r="B16" s="233" t="s">
        <v>16</v>
      </c>
      <c r="C16" s="70" t="s">
        <v>224</v>
      </c>
      <c r="D16" s="719"/>
      <c r="E16" s="720"/>
      <c r="F16" s="714"/>
      <c r="G16" s="122">
        <v>-628034.49</v>
      </c>
      <c r="H16" s="32">
        <v>0</v>
      </c>
      <c r="I16" s="50">
        <v>0</v>
      </c>
      <c r="J16" s="32">
        <v>0</v>
      </c>
      <c r="K16" s="360">
        <v>0</v>
      </c>
      <c r="L16" s="50">
        <v>0</v>
      </c>
      <c r="M16" s="248">
        <v>0</v>
      </c>
      <c r="N16" s="32">
        <v>0</v>
      </c>
      <c r="O16" s="50">
        <v>0</v>
      </c>
      <c r="P16" s="32">
        <v>0</v>
      </c>
      <c r="Q16" s="360">
        <v>0</v>
      </c>
      <c r="R16" s="32">
        <v>0</v>
      </c>
      <c r="S16" s="248">
        <v>0</v>
      </c>
      <c r="T16" s="136">
        <f>SUM(G16:S16)</f>
        <v>-628034.49</v>
      </c>
      <c r="U16" s="621"/>
    </row>
    <row r="17" spans="1:22" s="34" customFormat="1" ht="15.95" customHeight="1">
      <c r="A17" s="688"/>
      <c r="B17" s="235" t="s">
        <v>16</v>
      </c>
      <c r="C17" s="30" t="s">
        <v>197</v>
      </c>
      <c r="D17" s="134"/>
      <c r="E17" s="673"/>
      <c r="F17" s="674"/>
      <c r="G17" s="136">
        <v>-37720.86</v>
      </c>
      <c r="H17" s="689"/>
      <c r="I17" s="690"/>
      <c r="J17" s="689"/>
      <c r="K17" s="691">
        <v>0</v>
      </c>
      <c r="L17" s="690">
        <v>0</v>
      </c>
      <c r="M17" s="692">
        <v>0</v>
      </c>
      <c r="N17" s="689"/>
      <c r="O17" s="690"/>
      <c r="P17" s="689"/>
      <c r="Q17" s="691">
        <v>0</v>
      </c>
      <c r="R17" s="690">
        <v>0</v>
      </c>
      <c r="S17" s="692">
        <v>0</v>
      </c>
      <c r="T17" s="122">
        <f>SUM(G17:S17)</f>
        <v>-37720.86</v>
      </c>
      <c r="U17" s="621"/>
    </row>
    <row r="18" spans="1:22" s="34" customFormat="1" ht="15.95" customHeight="1">
      <c r="A18" s="688"/>
      <c r="B18" s="416" t="s">
        <v>16</v>
      </c>
      <c r="C18" s="261" t="s">
        <v>10</v>
      </c>
      <c r="D18" s="670" t="s">
        <v>11</v>
      </c>
      <c r="E18" s="671">
        <v>43070</v>
      </c>
      <c r="F18" s="675" t="s">
        <v>12</v>
      </c>
      <c r="G18" s="123">
        <v>-393874.5</v>
      </c>
      <c r="H18" s="687">
        <v>0</v>
      </c>
      <c r="I18" s="687">
        <v>0</v>
      </c>
      <c r="J18" s="687">
        <v>0</v>
      </c>
      <c r="K18" s="361">
        <v>0</v>
      </c>
      <c r="L18" s="687">
        <v>0</v>
      </c>
      <c r="M18" s="362">
        <v>0</v>
      </c>
      <c r="N18" s="687">
        <v>0</v>
      </c>
      <c r="O18" s="687">
        <v>0</v>
      </c>
      <c r="P18" s="687">
        <v>0</v>
      </c>
      <c r="Q18" s="361">
        <v>0</v>
      </c>
      <c r="R18" s="687">
        <v>0</v>
      </c>
      <c r="S18" s="355">
        <v>0</v>
      </c>
      <c r="T18" s="693">
        <f>SUM(G18:S18)</f>
        <v>-393874.5</v>
      </c>
      <c r="U18" s="621"/>
    </row>
    <row r="19" spans="1:22" ht="15.95" customHeight="1">
      <c r="A19" s="210"/>
      <c r="B19" s="571"/>
      <c r="C19" s="572" t="s">
        <v>18</v>
      </c>
      <c r="D19" s="78"/>
      <c r="E19" s="79"/>
      <c r="F19" s="78"/>
      <c r="G19" s="127">
        <f>SUM(G15:G18)</f>
        <v>-87291.95</v>
      </c>
      <c r="H19" s="46">
        <f t="shared" ref="H19:S19" si="2">SUM(H15:H18)</f>
        <v>-27101.040000000001</v>
      </c>
      <c r="I19" s="46">
        <f t="shared" si="2"/>
        <v>16708.38</v>
      </c>
      <c r="J19" s="46">
        <f>SUM(J15:J18)</f>
        <v>18339.73</v>
      </c>
      <c r="K19" s="341">
        <f t="shared" si="2"/>
        <v>-1116.94</v>
      </c>
      <c r="L19" s="46">
        <f t="shared" si="2"/>
        <v>14415.65</v>
      </c>
      <c r="M19" s="250">
        <f t="shared" si="2"/>
        <v>12825.53</v>
      </c>
      <c r="N19" s="46">
        <f t="shared" si="2"/>
        <v>14458.53</v>
      </c>
      <c r="O19" s="46">
        <f t="shared" si="2"/>
        <v>4576.21</v>
      </c>
      <c r="P19" s="46">
        <f t="shared" si="2"/>
        <v>-39600.18</v>
      </c>
      <c r="Q19" s="341">
        <f t="shared" si="2"/>
        <v>-16457.7</v>
      </c>
      <c r="R19" s="46">
        <f t="shared" si="2"/>
        <v>3512.99</v>
      </c>
      <c r="S19" s="250">
        <f t="shared" si="2"/>
        <v>5181.2</v>
      </c>
      <c r="T19" s="127">
        <f>SUM(T15:T18)</f>
        <v>-81549.59</v>
      </c>
      <c r="U19" s="621"/>
    </row>
    <row r="20" spans="1:22" s="4" customFormat="1" ht="11.25" customHeight="1">
      <c r="A20" s="458"/>
      <c r="B20" s="459"/>
      <c r="C20" s="460"/>
      <c r="D20" s="461"/>
      <c r="E20" s="462"/>
      <c r="F20" s="463"/>
      <c r="G20" s="464"/>
      <c r="H20" s="465"/>
      <c r="I20" s="465"/>
      <c r="J20" s="466"/>
      <c r="K20" s="467"/>
      <c r="L20" s="466"/>
      <c r="M20" s="468"/>
      <c r="N20" s="466"/>
      <c r="O20" s="466"/>
      <c r="P20" s="466"/>
      <c r="Q20" s="467"/>
      <c r="R20" s="466"/>
      <c r="S20" s="468"/>
      <c r="T20" s="464"/>
      <c r="U20" s="37"/>
      <c r="V20" s="115"/>
    </row>
    <row r="21" spans="1:22" s="34" customFormat="1" ht="15.95" customHeight="1">
      <c r="A21" s="584" t="s">
        <v>261</v>
      </c>
      <c r="B21" s="578" t="s">
        <v>262</v>
      </c>
      <c r="C21" s="579" t="s">
        <v>298</v>
      </c>
      <c r="D21" s="580"/>
      <c r="E21" s="519">
        <v>43525</v>
      </c>
      <c r="F21" s="515"/>
      <c r="G21" s="383">
        <v>0</v>
      </c>
      <c r="H21" s="95">
        <v>0</v>
      </c>
      <c r="I21" s="95">
        <v>0</v>
      </c>
      <c r="J21" s="95">
        <v>0</v>
      </c>
      <c r="K21" s="372"/>
      <c r="L21" s="95">
        <v>14407.52</v>
      </c>
      <c r="M21" s="373">
        <v>52505</v>
      </c>
      <c r="N21" s="95">
        <v>25071.64</v>
      </c>
      <c r="O21" s="95">
        <v>0</v>
      </c>
      <c r="P21" s="95">
        <v>4299.04</v>
      </c>
      <c r="Q21" s="372">
        <v>3648.75</v>
      </c>
      <c r="R21" s="95">
        <v>0</v>
      </c>
      <c r="S21" s="373">
        <v>0</v>
      </c>
      <c r="T21" s="128">
        <f>SUM(G21:S21)</f>
        <v>99931.95</v>
      </c>
      <c r="U21" s="621"/>
    </row>
    <row r="22" spans="1:22" s="34" customFormat="1" ht="15.95" customHeight="1">
      <c r="A22" s="585"/>
      <c r="B22" s="532"/>
      <c r="C22" s="581" t="s">
        <v>260</v>
      </c>
      <c r="D22" s="582"/>
      <c r="E22" s="546"/>
      <c r="F22" s="583"/>
      <c r="G22" s="127">
        <f>SUM(G21)</f>
        <v>0</v>
      </c>
      <c r="H22" s="46">
        <f t="shared" ref="H22:T22" si="3">SUM(H21:H21)</f>
        <v>0</v>
      </c>
      <c r="I22" s="46">
        <f t="shared" si="3"/>
        <v>0</v>
      </c>
      <c r="J22" s="46">
        <f t="shared" si="3"/>
        <v>0</v>
      </c>
      <c r="K22" s="341">
        <f t="shared" si="3"/>
        <v>0</v>
      </c>
      <c r="L22" s="46">
        <f t="shared" si="3"/>
        <v>14407.52</v>
      </c>
      <c r="M22" s="250">
        <f t="shared" si="3"/>
        <v>52505</v>
      </c>
      <c r="N22" s="46">
        <f t="shared" si="3"/>
        <v>25071.64</v>
      </c>
      <c r="O22" s="46">
        <f t="shared" si="3"/>
        <v>0</v>
      </c>
      <c r="P22" s="46">
        <f t="shared" si="3"/>
        <v>4299.04</v>
      </c>
      <c r="Q22" s="341">
        <f t="shared" si="3"/>
        <v>3648.75</v>
      </c>
      <c r="R22" s="46">
        <f t="shared" si="3"/>
        <v>0</v>
      </c>
      <c r="S22" s="250">
        <f t="shared" si="3"/>
        <v>0</v>
      </c>
      <c r="T22" s="127">
        <f t="shared" si="3"/>
        <v>99931.95</v>
      </c>
      <c r="U22" s="621"/>
    </row>
    <row r="23" spans="1:22" s="4" customFormat="1" ht="11.25" customHeight="1">
      <c r="A23" s="458"/>
      <c r="B23" s="459"/>
      <c r="C23" s="460"/>
      <c r="D23" s="461"/>
      <c r="E23" s="462"/>
      <c r="F23" s="463"/>
      <c r="G23" s="464"/>
      <c r="H23" s="465"/>
      <c r="I23" s="465"/>
      <c r="J23" s="466"/>
      <c r="K23" s="467"/>
      <c r="L23" s="466"/>
      <c r="M23" s="468"/>
      <c r="N23" s="466"/>
      <c r="O23" s="466"/>
      <c r="P23" s="466"/>
      <c r="Q23" s="467"/>
      <c r="R23" s="466"/>
      <c r="S23" s="468"/>
      <c r="T23" s="464"/>
      <c r="U23" s="37"/>
      <c r="V23" s="115"/>
    </row>
    <row r="24" spans="1:22" s="34" customFormat="1" ht="15.95" customHeight="1">
      <c r="A24" s="576" t="s">
        <v>21</v>
      </c>
      <c r="B24" s="233" t="s">
        <v>22</v>
      </c>
      <c r="C24" s="70" t="s">
        <v>225</v>
      </c>
      <c r="D24" s="207" t="s">
        <v>23</v>
      </c>
      <c r="E24" s="514"/>
      <c r="F24" s="133"/>
      <c r="G24" s="122">
        <v>481196.65</v>
      </c>
      <c r="H24" s="50">
        <v>0</v>
      </c>
      <c r="I24" s="50">
        <v>928</v>
      </c>
      <c r="J24" s="32">
        <v>0</v>
      </c>
      <c r="K24" s="360">
        <v>928</v>
      </c>
      <c r="L24" s="32">
        <v>2160.9899999999998</v>
      </c>
      <c r="M24" s="248">
        <v>0</v>
      </c>
      <c r="N24" s="32">
        <v>432.5</v>
      </c>
      <c r="O24" s="32">
        <v>0</v>
      </c>
      <c r="P24" s="32">
        <v>7081.1</v>
      </c>
      <c r="Q24" s="360">
        <v>0</v>
      </c>
      <c r="R24" s="32">
        <v>30670.65</v>
      </c>
      <c r="S24" s="248">
        <v>8464.93</v>
      </c>
      <c r="T24" s="122">
        <f>SUM(G24:S24)</f>
        <v>531862.81999999995</v>
      </c>
      <c r="U24" s="621"/>
    </row>
    <row r="25" spans="1:22" s="34" customFormat="1" ht="15.95" customHeight="1">
      <c r="A25" s="688"/>
      <c r="B25" s="416" t="s">
        <v>22</v>
      </c>
      <c r="C25" s="261" t="s">
        <v>20</v>
      </c>
      <c r="D25" s="134" t="s">
        <v>11</v>
      </c>
      <c r="E25" s="671">
        <v>43070</v>
      </c>
      <c r="F25" s="132" t="s">
        <v>12</v>
      </c>
      <c r="G25" s="125">
        <v>-440996.89</v>
      </c>
      <c r="H25" s="40">
        <v>0</v>
      </c>
      <c r="I25" s="40">
        <v>0</v>
      </c>
      <c r="J25" s="40">
        <v>0</v>
      </c>
      <c r="K25" s="366">
        <v>0</v>
      </c>
      <c r="L25" s="40">
        <v>0</v>
      </c>
      <c r="M25" s="367">
        <v>0</v>
      </c>
      <c r="N25" s="40">
        <v>0</v>
      </c>
      <c r="O25" s="40">
        <v>0</v>
      </c>
      <c r="P25" s="40">
        <v>0</v>
      </c>
      <c r="Q25" s="366">
        <v>0</v>
      </c>
      <c r="R25" s="40">
        <v>0</v>
      </c>
      <c r="S25" s="367">
        <v>0</v>
      </c>
      <c r="T25" s="125">
        <f>SUM(G25:S25)</f>
        <v>-440996.89</v>
      </c>
      <c r="U25" s="621"/>
    </row>
    <row r="26" spans="1:22" s="34" customFormat="1" ht="15.95" customHeight="1">
      <c r="A26" s="210"/>
      <c r="B26" s="571"/>
      <c r="C26" s="586" t="s">
        <v>24</v>
      </c>
      <c r="D26" s="587"/>
      <c r="E26" s="88"/>
      <c r="F26" s="135"/>
      <c r="G26" s="124">
        <f>SUM(G24:G25)</f>
        <v>40199.760000000002</v>
      </c>
      <c r="H26" s="36">
        <f t="shared" ref="H26:S26" si="4">SUM(H24:H25)</f>
        <v>0</v>
      </c>
      <c r="I26" s="36">
        <f t="shared" si="4"/>
        <v>928</v>
      </c>
      <c r="J26" s="36">
        <f t="shared" si="4"/>
        <v>0</v>
      </c>
      <c r="K26" s="363">
        <f t="shared" si="4"/>
        <v>928</v>
      </c>
      <c r="L26" s="36">
        <f t="shared" si="4"/>
        <v>2160.9899999999998</v>
      </c>
      <c r="M26" s="364">
        <f t="shared" si="4"/>
        <v>0</v>
      </c>
      <c r="N26" s="36">
        <f t="shared" si="4"/>
        <v>432.5</v>
      </c>
      <c r="O26" s="36">
        <f t="shared" si="4"/>
        <v>0</v>
      </c>
      <c r="P26" s="36">
        <f t="shared" si="4"/>
        <v>7081.1</v>
      </c>
      <c r="Q26" s="363">
        <f t="shared" si="4"/>
        <v>0</v>
      </c>
      <c r="R26" s="36">
        <f t="shared" si="4"/>
        <v>30670.65</v>
      </c>
      <c r="S26" s="364">
        <f t="shared" si="4"/>
        <v>8464.93</v>
      </c>
      <c r="T26" s="124">
        <f>SUM(T24:T25)</f>
        <v>90865.93</v>
      </c>
      <c r="U26" s="621"/>
    </row>
    <row r="27" spans="1:22" s="4" customFormat="1" ht="11.25" customHeight="1">
      <c r="A27" s="458"/>
      <c r="B27" s="459"/>
      <c r="C27" s="460"/>
      <c r="D27" s="461"/>
      <c r="E27" s="462"/>
      <c r="F27" s="463"/>
      <c r="G27" s="464"/>
      <c r="H27" s="465"/>
      <c r="I27" s="465"/>
      <c r="J27" s="466"/>
      <c r="K27" s="467"/>
      <c r="L27" s="466"/>
      <c r="M27" s="468"/>
      <c r="N27" s="466"/>
      <c r="O27" s="466"/>
      <c r="P27" s="466"/>
      <c r="Q27" s="467"/>
      <c r="R27" s="466"/>
      <c r="S27" s="468"/>
      <c r="T27" s="464"/>
      <c r="U27" s="37"/>
      <c r="V27" s="115"/>
    </row>
    <row r="28" spans="1:22" s="34" customFormat="1" ht="15.95" customHeight="1">
      <c r="A28" s="576" t="s">
        <v>25</v>
      </c>
      <c r="B28" s="233" t="s">
        <v>26</v>
      </c>
      <c r="C28" s="70" t="s">
        <v>226</v>
      </c>
      <c r="D28" s="207" t="s">
        <v>27</v>
      </c>
      <c r="E28" s="514"/>
      <c r="F28" s="133"/>
      <c r="G28" s="122">
        <v>2254508.17</v>
      </c>
      <c r="H28" s="50">
        <v>0</v>
      </c>
      <c r="I28" s="50">
        <v>0</v>
      </c>
      <c r="J28" s="32">
        <v>0</v>
      </c>
      <c r="K28" s="374">
        <v>0</v>
      </c>
      <c r="L28" s="50">
        <v>0</v>
      </c>
      <c r="M28" s="248">
        <v>0</v>
      </c>
      <c r="N28" s="50">
        <v>0</v>
      </c>
      <c r="O28" s="50">
        <v>0</v>
      </c>
      <c r="P28" s="32">
        <v>0</v>
      </c>
      <c r="Q28" s="374">
        <v>0</v>
      </c>
      <c r="R28" s="50">
        <v>0</v>
      </c>
      <c r="S28" s="248">
        <v>0</v>
      </c>
      <c r="T28" s="122">
        <f>SUM(G28:S28)</f>
        <v>2254508.17</v>
      </c>
      <c r="U28" s="621"/>
    </row>
    <row r="29" spans="1:22" s="34" customFormat="1" ht="15.95" customHeight="1">
      <c r="A29" s="688"/>
      <c r="B29" s="416" t="s">
        <v>26</v>
      </c>
      <c r="C29" s="261" t="s">
        <v>20</v>
      </c>
      <c r="D29" s="672" t="s">
        <v>11</v>
      </c>
      <c r="E29" s="671">
        <v>43070</v>
      </c>
      <c r="F29" s="132" t="s">
        <v>12</v>
      </c>
      <c r="G29" s="125">
        <v>-2254508.17</v>
      </c>
      <c r="H29" s="40">
        <v>0</v>
      </c>
      <c r="I29" s="40">
        <v>0</v>
      </c>
      <c r="J29" s="40">
        <v>0</v>
      </c>
      <c r="K29" s="366">
        <v>0</v>
      </c>
      <c r="L29" s="40">
        <v>0</v>
      </c>
      <c r="M29" s="367">
        <v>0</v>
      </c>
      <c r="N29" s="40">
        <v>0</v>
      </c>
      <c r="O29" s="40">
        <v>0</v>
      </c>
      <c r="P29" s="40">
        <v>0</v>
      </c>
      <c r="Q29" s="366">
        <v>0</v>
      </c>
      <c r="R29" s="40">
        <v>0</v>
      </c>
      <c r="S29" s="367">
        <v>0</v>
      </c>
      <c r="T29" s="125">
        <f>SUM(G29:S29)</f>
        <v>-2254508.17</v>
      </c>
      <c r="U29" s="621"/>
    </row>
    <row r="30" spans="1:22" s="34" customFormat="1" ht="15.95" customHeight="1">
      <c r="A30" s="210"/>
      <c r="B30" s="571"/>
      <c r="C30" s="588" t="s">
        <v>28</v>
      </c>
      <c r="D30" s="135"/>
      <c r="E30" s="88"/>
      <c r="F30" s="135"/>
      <c r="G30" s="124">
        <f>SUM(G28:G29)</f>
        <v>0</v>
      </c>
      <c r="H30" s="36">
        <f t="shared" ref="H30:T30" si="5">SUM(H28:H29)</f>
        <v>0</v>
      </c>
      <c r="I30" s="36">
        <f t="shared" si="5"/>
        <v>0</v>
      </c>
      <c r="J30" s="36">
        <f t="shared" si="5"/>
        <v>0</v>
      </c>
      <c r="K30" s="363">
        <f t="shared" si="5"/>
        <v>0</v>
      </c>
      <c r="L30" s="36">
        <f t="shared" si="5"/>
        <v>0</v>
      </c>
      <c r="M30" s="364">
        <f t="shared" si="5"/>
        <v>0</v>
      </c>
      <c r="N30" s="36">
        <f t="shared" si="5"/>
        <v>0</v>
      </c>
      <c r="O30" s="36">
        <f t="shared" si="5"/>
        <v>0</v>
      </c>
      <c r="P30" s="36">
        <f t="shared" si="5"/>
        <v>0</v>
      </c>
      <c r="Q30" s="363">
        <f t="shared" si="5"/>
        <v>0</v>
      </c>
      <c r="R30" s="36">
        <f t="shared" si="5"/>
        <v>0</v>
      </c>
      <c r="S30" s="364">
        <f t="shared" si="5"/>
        <v>0</v>
      </c>
      <c r="T30" s="124">
        <f t="shared" si="5"/>
        <v>0</v>
      </c>
      <c r="U30" s="621"/>
    </row>
    <row r="31" spans="1:22" s="4" customFormat="1" ht="11.25" customHeight="1">
      <c r="A31" s="458"/>
      <c r="B31" s="459"/>
      <c r="C31" s="460"/>
      <c r="D31" s="461"/>
      <c r="E31" s="462"/>
      <c r="F31" s="463"/>
      <c r="G31" s="464"/>
      <c r="H31" s="465"/>
      <c r="I31" s="465"/>
      <c r="J31" s="466"/>
      <c r="K31" s="467"/>
      <c r="L31" s="466"/>
      <c r="M31" s="468"/>
      <c r="N31" s="466"/>
      <c r="O31" s="466"/>
      <c r="P31" s="466"/>
      <c r="Q31" s="467"/>
      <c r="R31" s="466"/>
      <c r="S31" s="468"/>
      <c r="T31" s="464"/>
      <c r="U31" s="37"/>
      <c r="V31" s="115"/>
    </row>
    <row r="32" spans="1:22" s="34" customFormat="1" ht="15.95" customHeight="1">
      <c r="A32" s="209" t="s">
        <v>29</v>
      </c>
      <c r="B32" s="233" t="s">
        <v>30</v>
      </c>
      <c r="C32" s="70" t="s">
        <v>227</v>
      </c>
      <c r="D32" s="719" t="s">
        <v>31</v>
      </c>
      <c r="E32" s="720"/>
      <c r="F32" s="713"/>
      <c r="G32" s="122">
        <v>3332774.73</v>
      </c>
      <c r="H32" s="50">
        <v>100.69</v>
      </c>
      <c r="I32" s="50">
        <v>3683.75</v>
      </c>
      <c r="J32" s="32">
        <v>12812.92</v>
      </c>
      <c r="K32" s="360"/>
      <c r="L32" s="32">
        <v>1228.5</v>
      </c>
      <c r="M32" s="248">
        <v>8647.83</v>
      </c>
      <c r="N32" s="32">
        <v>1725</v>
      </c>
      <c r="O32" s="32">
        <v>20591.25</v>
      </c>
      <c r="P32" s="32">
        <v>19920.830000000002</v>
      </c>
      <c r="Q32" s="360">
        <v>12416</v>
      </c>
      <c r="R32" s="32">
        <v>18912.68</v>
      </c>
      <c r="S32" s="248">
        <v>17204.240000000002</v>
      </c>
      <c r="T32" s="122">
        <f>SUM(G32:S32)</f>
        <v>3450018.42</v>
      </c>
      <c r="U32" s="621"/>
    </row>
    <row r="33" spans="1:22" s="34" customFormat="1" ht="15.95" customHeight="1">
      <c r="A33" s="180" t="s">
        <v>196</v>
      </c>
      <c r="B33" s="236" t="s">
        <v>30</v>
      </c>
      <c r="C33" s="70" t="s">
        <v>228</v>
      </c>
      <c r="D33" s="719"/>
      <c r="E33" s="720"/>
      <c r="F33" s="714"/>
      <c r="G33" s="122">
        <v>-715288.03</v>
      </c>
      <c r="H33" s="50">
        <v>0</v>
      </c>
      <c r="I33" s="50">
        <v>-255.31</v>
      </c>
      <c r="J33" s="32">
        <v>0</v>
      </c>
      <c r="K33" s="360">
        <v>0</v>
      </c>
      <c r="L33" s="32">
        <v>0</v>
      </c>
      <c r="M33" s="248">
        <v>0</v>
      </c>
      <c r="N33" s="32">
        <v>0</v>
      </c>
      <c r="O33" s="32">
        <v>0</v>
      </c>
      <c r="P33" s="32">
        <v>0</v>
      </c>
      <c r="Q33" s="360">
        <v>-5147.8100000000004</v>
      </c>
      <c r="R33" s="32">
        <v>-3104</v>
      </c>
      <c r="S33" s="248">
        <v>0</v>
      </c>
      <c r="T33" s="136">
        <f>SUM(G33:S33)</f>
        <v>-723795.15</v>
      </c>
      <c r="U33" s="621"/>
    </row>
    <row r="34" spans="1:22" s="34" customFormat="1" ht="15.95" customHeight="1">
      <c r="A34" s="694"/>
      <c r="B34" s="676" t="s">
        <v>30</v>
      </c>
      <c r="C34" s="30" t="s">
        <v>197</v>
      </c>
      <c r="D34" s="134"/>
      <c r="E34" s="673"/>
      <c r="F34" s="224"/>
      <c r="G34" s="122">
        <v>-351153.55</v>
      </c>
      <c r="H34" s="690"/>
      <c r="I34" s="690"/>
      <c r="J34" s="371"/>
      <c r="K34" s="374">
        <v>0</v>
      </c>
      <c r="L34" s="50">
        <v>0</v>
      </c>
      <c r="M34" s="248">
        <v>0</v>
      </c>
      <c r="N34" s="50">
        <v>0</v>
      </c>
      <c r="O34" s="50">
        <v>0</v>
      </c>
      <c r="P34" s="32">
        <v>0</v>
      </c>
      <c r="Q34" s="374">
        <v>0</v>
      </c>
      <c r="R34" s="50">
        <v>0</v>
      </c>
      <c r="S34" s="248">
        <v>0</v>
      </c>
      <c r="T34" s="122">
        <f>SUM(G34:S34)</f>
        <v>-351153.55</v>
      </c>
      <c r="U34" s="621"/>
    </row>
    <row r="35" spans="1:22" s="34" customFormat="1" ht="15.95" customHeight="1">
      <c r="A35" s="688"/>
      <c r="B35" s="416" t="s">
        <v>30</v>
      </c>
      <c r="C35" s="261" t="s">
        <v>20</v>
      </c>
      <c r="D35" s="219" t="s">
        <v>11</v>
      </c>
      <c r="E35" s="671">
        <v>43070</v>
      </c>
      <c r="F35" s="132" t="s">
        <v>12</v>
      </c>
      <c r="G35" s="125">
        <v>-1579857.19</v>
      </c>
      <c r="H35" s="687">
        <v>0</v>
      </c>
      <c r="I35" s="687">
        <v>0</v>
      </c>
      <c r="J35" s="687">
        <v>0</v>
      </c>
      <c r="K35" s="366">
        <v>0</v>
      </c>
      <c r="L35" s="40">
        <v>0</v>
      </c>
      <c r="M35" s="367">
        <v>0</v>
      </c>
      <c r="N35" s="40">
        <v>0</v>
      </c>
      <c r="O35" s="40">
        <v>0</v>
      </c>
      <c r="P35" s="40">
        <v>0</v>
      </c>
      <c r="Q35" s="366">
        <v>0</v>
      </c>
      <c r="R35" s="40">
        <v>0</v>
      </c>
      <c r="S35" s="367">
        <v>0</v>
      </c>
      <c r="T35" s="123">
        <f>SUM(G35:S35)</f>
        <v>-1579857.19</v>
      </c>
      <c r="U35" s="621"/>
    </row>
    <row r="36" spans="1:22" s="34" customFormat="1" ht="15.95" customHeight="1">
      <c r="A36" s="210"/>
      <c r="B36" s="571"/>
      <c r="C36" s="588" t="s">
        <v>32</v>
      </c>
      <c r="D36" s="135"/>
      <c r="E36" s="88"/>
      <c r="F36" s="135"/>
      <c r="G36" s="124">
        <f>SUM(G32:G35)</f>
        <v>686475.96</v>
      </c>
      <c r="H36" s="36">
        <f t="shared" ref="H36:S36" si="6">SUM(H32:H35)</f>
        <v>100.69</v>
      </c>
      <c r="I36" s="36">
        <f t="shared" si="6"/>
        <v>3428.44</v>
      </c>
      <c r="J36" s="36">
        <f t="shared" si="6"/>
        <v>12812.92</v>
      </c>
      <c r="K36" s="363">
        <f t="shared" si="6"/>
        <v>0</v>
      </c>
      <c r="L36" s="36">
        <f t="shared" si="6"/>
        <v>1228.5</v>
      </c>
      <c r="M36" s="364">
        <f t="shared" si="6"/>
        <v>8647.83</v>
      </c>
      <c r="N36" s="36">
        <f t="shared" si="6"/>
        <v>1725</v>
      </c>
      <c r="O36" s="36">
        <f t="shared" si="6"/>
        <v>20591.25</v>
      </c>
      <c r="P36" s="36">
        <f t="shared" si="6"/>
        <v>19920.830000000002</v>
      </c>
      <c r="Q36" s="363">
        <f t="shared" si="6"/>
        <v>7268.19</v>
      </c>
      <c r="R36" s="36">
        <f t="shared" si="6"/>
        <v>15808.68</v>
      </c>
      <c r="S36" s="364">
        <f t="shared" si="6"/>
        <v>17204.240000000002</v>
      </c>
      <c r="T36" s="124">
        <f>SUM(T32:T35)</f>
        <v>795212.53</v>
      </c>
      <c r="U36" s="621"/>
    </row>
    <row r="37" spans="1:22" s="4" customFormat="1" ht="11.25" customHeight="1">
      <c r="A37" s="458"/>
      <c r="B37" s="459"/>
      <c r="C37" s="460"/>
      <c r="D37" s="461"/>
      <c r="E37" s="462"/>
      <c r="F37" s="463"/>
      <c r="G37" s="464"/>
      <c r="H37" s="465"/>
      <c r="I37" s="465"/>
      <c r="J37" s="466"/>
      <c r="K37" s="467"/>
      <c r="L37" s="466"/>
      <c r="M37" s="468"/>
      <c r="N37" s="466"/>
      <c r="O37" s="466"/>
      <c r="P37" s="466"/>
      <c r="Q37" s="467"/>
      <c r="R37" s="466"/>
      <c r="S37" s="468"/>
      <c r="T37" s="464"/>
      <c r="U37" s="37"/>
      <c r="V37" s="115"/>
    </row>
    <row r="38" spans="1:22" s="34" customFormat="1" ht="15.95" customHeight="1">
      <c r="A38" s="576" t="s">
        <v>33</v>
      </c>
      <c r="B38" s="233" t="s">
        <v>34</v>
      </c>
      <c r="C38" s="70" t="s">
        <v>229</v>
      </c>
      <c r="D38" s="216" t="s">
        <v>23</v>
      </c>
      <c r="E38" s="514"/>
      <c r="F38" s="133"/>
      <c r="G38" s="122">
        <v>669654.71</v>
      </c>
      <c r="H38" s="50">
        <v>0</v>
      </c>
      <c r="I38" s="50">
        <v>0</v>
      </c>
      <c r="J38" s="32">
        <v>0</v>
      </c>
      <c r="K38" s="374">
        <v>0</v>
      </c>
      <c r="L38" s="50">
        <v>0</v>
      </c>
      <c r="M38" s="248">
        <v>0</v>
      </c>
      <c r="N38" s="50">
        <v>0</v>
      </c>
      <c r="O38" s="50">
        <v>0</v>
      </c>
      <c r="P38" s="32">
        <v>0</v>
      </c>
      <c r="Q38" s="374">
        <v>0</v>
      </c>
      <c r="R38" s="50">
        <v>0</v>
      </c>
      <c r="S38" s="248">
        <v>0</v>
      </c>
      <c r="T38" s="122">
        <f>SUM(G38:S38)</f>
        <v>669654.71</v>
      </c>
      <c r="U38" s="621"/>
    </row>
    <row r="39" spans="1:22" s="34" customFormat="1" ht="15.95" customHeight="1">
      <c r="A39" s="688"/>
      <c r="B39" s="416" t="s">
        <v>34</v>
      </c>
      <c r="C39" s="261" t="s">
        <v>20</v>
      </c>
      <c r="D39" s="134" t="s">
        <v>11</v>
      </c>
      <c r="E39" s="671">
        <v>43070</v>
      </c>
      <c r="F39" s="132" t="s">
        <v>12</v>
      </c>
      <c r="G39" s="125">
        <v>-659654.59</v>
      </c>
      <c r="H39" s="40">
        <v>0</v>
      </c>
      <c r="I39" s="40">
        <v>0</v>
      </c>
      <c r="J39" s="40">
        <v>0</v>
      </c>
      <c r="K39" s="366">
        <v>0</v>
      </c>
      <c r="L39" s="40">
        <v>0</v>
      </c>
      <c r="M39" s="367">
        <v>0</v>
      </c>
      <c r="N39" s="40">
        <v>0</v>
      </c>
      <c r="O39" s="40">
        <v>0</v>
      </c>
      <c r="P39" s="40">
        <v>0</v>
      </c>
      <c r="Q39" s="366">
        <v>0</v>
      </c>
      <c r="R39" s="40">
        <v>0</v>
      </c>
      <c r="S39" s="367">
        <v>0</v>
      </c>
      <c r="T39" s="125">
        <f>SUM(G39:S39)</f>
        <v>-659654.59</v>
      </c>
      <c r="U39" s="621"/>
    </row>
    <row r="40" spans="1:22" s="34" customFormat="1" ht="15.95" customHeight="1">
      <c r="A40" s="210"/>
      <c r="B40" s="571"/>
      <c r="C40" s="586" t="s">
        <v>35</v>
      </c>
      <c r="D40" s="587"/>
      <c r="E40" s="88"/>
      <c r="F40" s="135"/>
      <c r="G40" s="124">
        <f>SUM(G38:G39)</f>
        <v>10000.120000000001</v>
      </c>
      <c r="H40" s="36">
        <f t="shared" ref="H40:S40" si="7">SUM(H38:H39)</f>
        <v>0</v>
      </c>
      <c r="I40" s="36">
        <f t="shared" si="7"/>
        <v>0</v>
      </c>
      <c r="J40" s="36">
        <f t="shared" si="7"/>
        <v>0</v>
      </c>
      <c r="K40" s="363">
        <f t="shared" si="7"/>
        <v>0</v>
      </c>
      <c r="L40" s="36">
        <f t="shared" si="7"/>
        <v>0</v>
      </c>
      <c r="M40" s="364">
        <f t="shared" si="7"/>
        <v>0</v>
      </c>
      <c r="N40" s="36">
        <f t="shared" si="7"/>
        <v>0</v>
      </c>
      <c r="O40" s="36">
        <f t="shared" si="7"/>
        <v>0</v>
      </c>
      <c r="P40" s="36">
        <f t="shared" si="7"/>
        <v>0</v>
      </c>
      <c r="Q40" s="363">
        <f t="shared" si="7"/>
        <v>0</v>
      </c>
      <c r="R40" s="36">
        <f t="shared" si="7"/>
        <v>0</v>
      </c>
      <c r="S40" s="364">
        <f t="shared" si="7"/>
        <v>0</v>
      </c>
      <c r="T40" s="124">
        <f>SUM(T38:T39)</f>
        <v>10000.120000000001</v>
      </c>
      <c r="U40" s="621"/>
    </row>
    <row r="41" spans="1:22" s="4" customFormat="1" ht="11.25" customHeight="1">
      <c r="A41" s="458"/>
      <c r="B41" s="459"/>
      <c r="C41" s="460"/>
      <c r="D41" s="461"/>
      <c r="E41" s="462"/>
      <c r="F41" s="463"/>
      <c r="G41" s="464"/>
      <c r="H41" s="465"/>
      <c r="I41" s="465"/>
      <c r="J41" s="466"/>
      <c r="K41" s="467"/>
      <c r="L41" s="466"/>
      <c r="M41" s="468"/>
      <c r="N41" s="466"/>
      <c r="O41" s="466"/>
      <c r="P41" s="466"/>
      <c r="Q41" s="467"/>
      <c r="R41" s="466"/>
      <c r="S41" s="468"/>
      <c r="T41" s="464"/>
      <c r="U41" s="37"/>
      <c r="V41" s="115"/>
    </row>
    <row r="42" spans="1:22" s="34" customFormat="1" ht="18" customHeight="1">
      <c r="A42" s="576" t="s">
        <v>36</v>
      </c>
      <c r="B42" s="233" t="s">
        <v>37</v>
      </c>
      <c r="C42" s="70" t="s">
        <v>230</v>
      </c>
      <c r="D42" s="524" t="s">
        <v>194</v>
      </c>
      <c r="E42" s="514"/>
      <c r="F42" s="133"/>
      <c r="G42" s="122">
        <v>226423.26</v>
      </c>
      <c r="H42" s="50">
        <v>0</v>
      </c>
      <c r="I42" s="50">
        <v>0</v>
      </c>
      <c r="J42" s="32">
        <v>0</v>
      </c>
      <c r="K42" s="374">
        <v>0</v>
      </c>
      <c r="L42" s="50">
        <v>0</v>
      </c>
      <c r="M42" s="248">
        <v>0</v>
      </c>
      <c r="N42" s="50">
        <v>0</v>
      </c>
      <c r="O42" s="50">
        <v>0</v>
      </c>
      <c r="P42" s="32">
        <v>0</v>
      </c>
      <c r="Q42" s="374">
        <v>0</v>
      </c>
      <c r="R42" s="50">
        <v>0</v>
      </c>
      <c r="S42" s="248">
        <v>0</v>
      </c>
      <c r="T42" s="122">
        <f>SUM(G42:S42)</f>
        <v>226423.26</v>
      </c>
      <c r="U42" s="621"/>
    </row>
    <row r="43" spans="1:22" s="34" customFormat="1" ht="15.95" customHeight="1">
      <c r="A43" s="688"/>
      <c r="B43" s="416" t="s">
        <v>37</v>
      </c>
      <c r="C43" s="261" t="s">
        <v>20</v>
      </c>
      <c r="D43" s="219" t="s">
        <v>11</v>
      </c>
      <c r="E43" s="671">
        <v>43070</v>
      </c>
      <c r="F43" s="132" t="s">
        <v>12</v>
      </c>
      <c r="G43" s="125">
        <v>-224879.76</v>
      </c>
      <c r="H43" s="40">
        <v>0</v>
      </c>
      <c r="I43" s="40">
        <v>0</v>
      </c>
      <c r="J43" s="40">
        <v>0</v>
      </c>
      <c r="K43" s="366">
        <v>0</v>
      </c>
      <c r="L43" s="40">
        <v>0</v>
      </c>
      <c r="M43" s="367">
        <v>0</v>
      </c>
      <c r="N43" s="40">
        <v>0</v>
      </c>
      <c r="O43" s="40">
        <v>0</v>
      </c>
      <c r="P43" s="40">
        <v>0</v>
      </c>
      <c r="Q43" s="366">
        <v>0</v>
      </c>
      <c r="R43" s="40">
        <v>0</v>
      </c>
      <c r="S43" s="367">
        <v>0</v>
      </c>
      <c r="T43" s="125">
        <f>SUM(G43:S43)</f>
        <v>-224879.76</v>
      </c>
      <c r="U43" s="621"/>
    </row>
    <row r="44" spans="1:22" s="34" customFormat="1" ht="15.95" customHeight="1">
      <c r="A44" s="210"/>
      <c r="B44" s="571"/>
      <c r="C44" s="588" t="s">
        <v>39</v>
      </c>
      <c r="D44" s="135"/>
      <c r="E44" s="88"/>
      <c r="F44" s="135"/>
      <c r="G44" s="124">
        <f>SUM(G42:G43)</f>
        <v>1543.5</v>
      </c>
      <c r="H44" s="36">
        <f t="shared" ref="H44:T44" si="8">SUM(H42:H43)</f>
        <v>0</v>
      </c>
      <c r="I44" s="36">
        <f t="shared" si="8"/>
        <v>0</v>
      </c>
      <c r="J44" s="36">
        <f t="shared" si="8"/>
        <v>0</v>
      </c>
      <c r="K44" s="363">
        <f t="shared" si="8"/>
        <v>0</v>
      </c>
      <c r="L44" s="36">
        <f t="shared" si="8"/>
        <v>0</v>
      </c>
      <c r="M44" s="364">
        <f t="shared" si="8"/>
        <v>0</v>
      </c>
      <c r="N44" s="36">
        <f t="shared" si="8"/>
        <v>0</v>
      </c>
      <c r="O44" s="36">
        <f t="shared" si="8"/>
        <v>0</v>
      </c>
      <c r="P44" s="36">
        <f t="shared" si="8"/>
        <v>0</v>
      </c>
      <c r="Q44" s="363">
        <f t="shared" si="8"/>
        <v>0</v>
      </c>
      <c r="R44" s="36">
        <f t="shared" si="8"/>
        <v>0</v>
      </c>
      <c r="S44" s="364">
        <f t="shared" si="8"/>
        <v>0</v>
      </c>
      <c r="T44" s="124">
        <f t="shared" si="8"/>
        <v>1543.5</v>
      </c>
      <c r="U44" s="621"/>
    </row>
    <row r="45" spans="1:22" s="4" customFormat="1" ht="11.25" customHeight="1">
      <c r="A45" s="458"/>
      <c r="B45" s="459"/>
      <c r="C45" s="460"/>
      <c r="D45" s="461"/>
      <c r="E45" s="462"/>
      <c r="F45" s="463"/>
      <c r="G45" s="464"/>
      <c r="H45" s="465"/>
      <c r="I45" s="465"/>
      <c r="J45" s="466"/>
      <c r="K45" s="467"/>
      <c r="L45" s="466"/>
      <c r="M45" s="468"/>
      <c r="N45" s="466"/>
      <c r="O45" s="466"/>
      <c r="P45" s="466"/>
      <c r="Q45" s="467"/>
      <c r="R45" s="466"/>
      <c r="S45" s="468"/>
      <c r="T45" s="464"/>
      <c r="U45" s="37"/>
      <c r="V45" s="115"/>
    </row>
    <row r="46" spans="1:22" s="34" customFormat="1" ht="15.95" customHeight="1">
      <c r="A46" s="576">
        <v>18601130</v>
      </c>
      <c r="B46" s="233" t="s">
        <v>40</v>
      </c>
      <c r="C46" s="70" t="s">
        <v>231</v>
      </c>
      <c r="D46" s="524" t="s">
        <v>38</v>
      </c>
      <c r="E46" s="514"/>
      <c r="F46" s="133"/>
      <c r="G46" s="122">
        <v>400495.47</v>
      </c>
      <c r="H46" s="50">
        <v>0</v>
      </c>
      <c r="I46" s="50">
        <v>0</v>
      </c>
      <c r="J46" s="32">
        <v>0</v>
      </c>
      <c r="K46" s="374">
        <v>0</v>
      </c>
      <c r="L46" s="50">
        <v>0</v>
      </c>
      <c r="M46" s="248">
        <v>0</v>
      </c>
      <c r="N46" s="50">
        <v>0</v>
      </c>
      <c r="O46" s="50">
        <v>0</v>
      </c>
      <c r="P46" s="32">
        <v>0</v>
      </c>
      <c r="Q46" s="374">
        <v>0</v>
      </c>
      <c r="R46" s="50">
        <v>0</v>
      </c>
      <c r="S46" s="248">
        <v>0</v>
      </c>
      <c r="T46" s="122">
        <f>SUM(G46:S46)</f>
        <v>400495.47</v>
      </c>
      <c r="U46" s="621"/>
    </row>
    <row r="47" spans="1:22" s="34" customFormat="1" ht="15.95" customHeight="1">
      <c r="A47" s="688"/>
      <c r="B47" s="416" t="s">
        <v>40</v>
      </c>
      <c r="C47" s="261" t="s">
        <v>20</v>
      </c>
      <c r="D47" s="670" t="s">
        <v>11</v>
      </c>
      <c r="E47" s="671">
        <v>43070</v>
      </c>
      <c r="F47" s="132" t="s">
        <v>12</v>
      </c>
      <c r="G47" s="123">
        <v>-400495.47</v>
      </c>
      <c r="H47" s="687">
        <v>0</v>
      </c>
      <c r="I47" s="687">
        <v>0</v>
      </c>
      <c r="J47" s="687">
        <v>0</v>
      </c>
      <c r="K47" s="366">
        <v>0</v>
      </c>
      <c r="L47" s="40">
        <v>0</v>
      </c>
      <c r="M47" s="367">
        <v>0</v>
      </c>
      <c r="N47" s="40">
        <v>0</v>
      </c>
      <c r="O47" s="40">
        <v>0</v>
      </c>
      <c r="P47" s="40">
        <v>0</v>
      </c>
      <c r="Q47" s="366">
        <v>0</v>
      </c>
      <c r="R47" s="40">
        <v>0</v>
      </c>
      <c r="S47" s="367">
        <v>0</v>
      </c>
      <c r="T47" s="125">
        <f>SUM(G47:S47)</f>
        <v>-400495.47</v>
      </c>
      <c r="U47" s="621"/>
    </row>
    <row r="48" spans="1:22" s="34" customFormat="1" ht="15.95" customHeight="1">
      <c r="A48" s="210"/>
      <c r="B48" s="571"/>
      <c r="C48" s="588" t="s">
        <v>41</v>
      </c>
      <c r="D48" s="78"/>
      <c r="E48" s="79"/>
      <c r="F48" s="135"/>
      <c r="G48" s="124">
        <f>SUM(G46:G47)</f>
        <v>0</v>
      </c>
      <c r="H48" s="36">
        <f t="shared" ref="H48:T48" si="9">SUM(H46:H47)</f>
        <v>0</v>
      </c>
      <c r="I48" s="36">
        <f t="shared" si="9"/>
        <v>0</v>
      </c>
      <c r="J48" s="36">
        <f t="shared" si="9"/>
        <v>0</v>
      </c>
      <c r="K48" s="363">
        <f t="shared" si="9"/>
        <v>0</v>
      </c>
      <c r="L48" s="36">
        <f t="shared" si="9"/>
        <v>0</v>
      </c>
      <c r="M48" s="364">
        <f t="shared" si="9"/>
        <v>0</v>
      </c>
      <c r="N48" s="36">
        <f t="shared" si="9"/>
        <v>0</v>
      </c>
      <c r="O48" s="36">
        <f t="shared" si="9"/>
        <v>0</v>
      </c>
      <c r="P48" s="36">
        <f t="shared" si="9"/>
        <v>0</v>
      </c>
      <c r="Q48" s="363">
        <f t="shared" si="9"/>
        <v>0</v>
      </c>
      <c r="R48" s="36">
        <f t="shared" si="9"/>
        <v>0</v>
      </c>
      <c r="S48" s="364">
        <f t="shared" si="9"/>
        <v>0</v>
      </c>
      <c r="T48" s="124">
        <f t="shared" si="9"/>
        <v>0</v>
      </c>
      <c r="U48" s="621"/>
    </row>
    <row r="49" spans="1:22" s="4" customFormat="1" ht="11.25" customHeight="1">
      <c r="A49" s="458"/>
      <c r="B49" s="459"/>
      <c r="C49" s="460"/>
      <c r="D49" s="461"/>
      <c r="E49" s="462"/>
      <c r="F49" s="463"/>
      <c r="G49" s="464"/>
      <c r="H49" s="465"/>
      <c r="I49" s="465"/>
      <c r="J49" s="466"/>
      <c r="K49" s="467"/>
      <c r="L49" s="466"/>
      <c r="M49" s="468"/>
      <c r="N49" s="466"/>
      <c r="O49" s="466"/>
      <c r="P49" s="466"/>
      <c r="Q49" s="467"/>
      <c r="R49" s="466"/>
      <c r="S49" s="468"/>
      <c r="T49" s="464"/>
      <c r="U49" s="37"/>
      <c r="V49" s="115"/>
    </row>
    <row r="50" spans="1:22" s="34" customFormat="1" ht="15.95" customHeight="1">
      <c r="A50" s="209" t="s">
        <v>42</v>
      </c>
      <c r="B50" s="233" t="s">
        <v>43</v>
      </c>
      <c r="C50" s="70" t="s">
        <v>232</v>
      </c>
      <c r="D50" s="715" t="s">
        <v>38</v>
      </c>
      <c r="E50" s="717"/>
      <c r="F50" s="592"/>
      <c r="G50" s="137">
        <v>2004927.06</v>
      </c>
      <c r="H50" s="72">
        <v>0</v>
      </c>
      <c r="I50" s="72">
        <v>0</v>
      </c>
      <c r="J50" s="71">
        <f>-G50</f>
        <v>-2004927.06</v>
      </c>
      <c r="K50" s="375">
        <v>0</v>
      </c>
      <c r="L50" s="71">
        <v>0</v>
      </c>
      <c r="M50" s="73">
        <v>0</v>
      </c>
      <c r="N50" s="71">
        <v>0</v>
      </c>
      <c r="O50" s="71">
        <v>0</v>
      </c>
      <c r="P50" s="71">
        <v>0</v>
      </c>
      <c r="Q50" s="528">
        <v>0</v>
      </c>
      <c r="R50" s="71">
        <v>0</v>
      </c>
      <c r="S50" s="71">
        <v>0</v>
      </c>
      <c r="T50" s="137">
        <f>SUM(G50:S50)</f>
        <v>0</v>
      </c>
      <c r="U50" s="621"/>
    </row>
    <row r="51" spans="1:22" s="34" customFormat="1" ht="15.95" customHeight="1">
      <c r="A51" s="591" t="s">
        <v>44</v>
      </c>
      <c r="B51" s="233" t="s">
        <v>45</v>
      </c>
      <c r="C51" s="70" t="s">
        <v>245</v>
      </c>
      <c r="D51" s="716"/>
      <c r="E51" s="718"/>
      <c r="F51" s="593"/>
      <c r="G51" s="137">
        <v>-105008.2</v>
      </c>
      <c r="H51" s="71">
        <v>0</v>
      </c>
      <c r="I51" s="71">
        <v>0</v>
      </c>
      <c r="J51" s="71">
        <f>-G51</f>
        <v>105008.2</v>
      </c>
      <c r="K51" s="375">
        <v>0</v>
      </c>
      <c r="L51" s="71">
        <v>0</v>
      </c>
      <c r="M51" s="73">
        <v>0</v>
      </c>
      <c r="N51" s="71">
        <v>0</v>
      </c>
      <c r="O51" s="71">
        <v>0</v>
      </c>
      <c r="P51" s="71">
        <v>0</v>
      </c>
      <c r="Q51" s="375">
        <v>0</v>
      </c>
      <c r="R51" s="71">
        <v>0</v>
      </c>
      <c r="S51" s="71">
        <v>0</v>
      </c>
      <c r="T51" s="137">
        <f>SUM(G51:S51)</f>
        <v>0</v>
      </c>
      <c r="U51" s="621"/>
    </row>
    <row r="52" spans="1:22" s="34" customFormat="1" ht="15.95" customHeight="1">
      <c r="A52" s="590"/>
      <c r="B52" s="233" t="s">
        <v>246</v>
      </c>
      <c r="C52" s="239" t="s">
        <v>259</v>
      </c>
      <c r="D52" s="74"/>
      <c r="E52" s="240">
        <v>43344</v>
      </c>
      <c r="F52" s="131"/>
      <c r="G52" s="138">
        <v>-1757319.48</v>
      </c>
      <c r="H52" s="75">
        <v>0</v>
      </c>
      <c r="I52" s="75">
        <v>0</v>
      </c>
      <c r="J52" s="371">
        <f>-G52</f>
        <v>1757319.48</v>
      </c>
      <c r="K52" s="372">
        <v>0</v>
      </c>
      <c r="L52" s="95">
        <v>0</v>
      </c>
      <c r="M52" s="251">
        <v>0</v>
      </c>
      <c r="N52" s="95">
        <v>0</v>
      </c>
      <c r="O52" s="95">
        <v>0</v>
      </c>
      <c r="P52" s="56">
        <v>0</v>
      </c>
      <c r="Q52" s="374">
        <v>0</v>
      </c>
      <c r="R52" s="95">
        <v>0</v>
      </c>
      <c r="S52" s="56">
        <v>0</v>
      </c>
      <c r="T52" s="128">
        <f>SUM(G52:S52)</f>
        <v>0</v>
      </c>
      <c r="U52" s="621"/>
    </row>
    <row r="53" spans="1:22" s="34" customFormat="1" ht="15.95" customHeight="1">
      <c r="A53" s="688"/>
      <c r="B53" s="233" t="s">
        <v>43</v>
      </c>
      <c r="C53" s="70" t="s">
        <v>197</v>
      </c>
      <c r="D53" s="677"/>
      <c r="E53" s="678"/>
      <c r="F53" s="679"/>
      <c r="G53" s="137">
        <v>-49258.14</v>
      </c>
      <c r="H53" s="71">
        <v>0</v>
      </c>
      <c r="I53" s="71">
        <v>0</v>
      </c>
      <c r="J53" s="695">
        <f>-G53</f>
        <v>49258.14</v>
      </c>
      <c r="K53" s="374">
        <v>0</v>
      </c>
      <c r="L53" s="50">
        <v>0</v>
      </c>
      <c r="M53" s="248">
        <v>0</v>
      </c>
      <c r="N53" s="50">
        <v>0</v>
      </c>
      <c r="O53" s="50">
        <v>0</v>
      </c>
      <c r="P53" s="32">
        <v>0</v>
      </c>
      <c r="Q53" s="374">
        <v>0</v>
      </c>
      <c r="R53" s="50">
        <v>0</v>
      </c>
      <c r="S53" s="248">
        <v>0</v>
      </c>
      <c r="T53" s="122">
        <f>SUM(G53:S53)</f>
        <v>0</v>
      </c>
      <c r="U53" s="621"/>
    </row>
    <row r="54" spans="1:22" s="34" customFormat="1" ht="15.95" customHeight="1">
      <c r="A54" s="688"/>
      <c r="B54" s="680" t="s">
        <v>43</v>
      </c>
      <c r="C54" s="681" t="s">
        <v>20</v>
      </c>
      <c r="D54" s="670" t="s">
        <v>11</v>
      </c>
      <c r="E54" s="671">
        <v>43070</v>
      </c>
      <c r="F54" s="675" t="s">
        <v>12</v>
      </c>
      <c r="G54" s="139">
        <v>-231698.24</v>
      </c>
      <c r="H54" s="77">
        <v>0</v>
      </c>
      <c r="I54" s="77">
        <v>0</v>
      </c>
      <c r="J54" s="77">
        <f>-G54</f>
        <v>231698.24</v>
      </c>
      <c r="K54" s="366">
        <v>0</v>
      </c>
      <c r="L54" s="40">
        <v>0</v>
      </c>
      <c r="M54" s="367">
        <v>0</v>
      </c>
      <c r="N54" s="40">
        <v>0</v>
      </c>
      <c r="O54" s="40">
        <v>0</v>
      </c>
      <c r="P54" s="40">
        <v>0</v>
      </c>
      <c r="Q54" s="366">
        <v>0</v>
      </c>
      <c r="R54" s="40">
        <v>0</v>
      </c>
      <c r="S54" s="367">
        <v>0</v>
      </c>
      <c r="T54" s="125">
        <f>SUM(G54:S54)</f>
        <v>0</v>
      </c>
      <c r="U54" s="621"/>
    </row>
    <row r="55" spans="1:22" s="34" customFormat="1" ht="15.95" customHeight="1">
      <c r="A55" s="210"/>
      <c r="B55" s="234"/>
      <c r="C55" s="215" t="s">
        <v>46</v>
      </c>
      <c r="D55" s="135"/>
      <c r="E55" s="88"/>
      <c r="F55" s="135"/>
      <c r="G55" s="276">
        <f>SUM(G50:G54)</f>
        <v>-138357</v>
      </c>
      <c r="H55" s="96">
        <f t="shared" ref="H55:S55" si="10">SUM(H50:H54)</f>
        <v>0</v>
      </c>
      <c r="I55" s="96">
        <f t="shared" si="10"/>
        <v>0</v>
      </c>
      <c r="J55" s="96">
        <f t="shared" si="10"/>
        <v>138357</v>
      </c>
      <c r="K55" s="376">
        <f t="shared" si="10"/>
        <v>0</v>
      </c>
      <c r="L55" s="96">
        <f t="shared" si="10"/>
        <v>0</v>
      </c>
      <c r="M55" s="377">
        <f t="shared" si="10"/>
        <v>0</v>
      </c>
      <c r="N55" s="96">
        <f t="shared" si="10"/>
        <v>0</v>
      </c>
      <c r="O55" s="96">
        <f t="shared" si="10"/>
        <v>0</v>
      </c>
      <c r="P55" s="96">
        <f t="shared" si="10"/>
        <v>0</v>
      </c>
      <c r="Q55" s="376">
        <f t="shared" si="10"/>
        <v>0</v>
      </c>
      <c r="R55" s="96">
        <f t="shared" si="10"/>
        <v>0</v>
      </c>
      <c r="S55" s="377">
        <f t="shared" si="10"/>
        <v>0</v>
      </c>
      <c r="T55" s="145">
        <f>SUM(T50:T54)</f>
        <v>0</v>
      </c>
      <c r="U55" s="621"/>
    </row>
    <row r="56" spans="1:22" s="4" customFormat="1" ht="11.25" customHeight="1">
      <c r="A56" s="458"/>
      <c r="B56" s="459"/>
      <c r="C56" s="460"/>
      <c r="D56" s="461"/>
      <c r="E56" s="462"/>
      <c r="F56" s="463"/>
      <c r="G56" s="464"/>
      <c r="H56" s="465"/>
      <c r="I56" s="465"/>
      <c r="J56" s="466"/>
      <c r="K56" s="467"/>
      <c r="L56" s="466"/>
      <c r="M56" s="468"/>
      <c r="N56" s="466"/>
      <c r="O56" s="466"/>
      <c r="P56" s="466"/>
      <c r="Q56" s="467"/>
      <c r="R56" s="466"/>
      <c r="S56" s="468"/>
      <c r="T56" s="464"/>
      <c r="U56" s="37"/>
      <c r="V56" s="115"/>
    </row>
    <row r="57" spans="1:22" s="34" customFormat="1" ht="17.25" customHeight="1">
      <c r="A57" s="573">
        <v>18601163</v>
      </c>
      <c r="B57" s="416" t="s">
        <v>54</v>
      </c>
      <c r="C57" s="261" t="s">
        <v>247</v>
      </c>
      <c r="D57" s="84" t="s">
        <v>38</v>
      </c>
      <c r="E57" s="85"/>
      <c r="F57" s="132"/>
      <c r="G57" s="139">
        <v>212724.66</v>
      </c>
      <c r="H57" s="77">
        <v>18596.46</v>
      </c>
      <c r="I57" s="77">
        <v>3192.15</v>
      </c>
      <c r="J57" s="77">
        <v>0</v>
      </c>
      <c r="K57" s="378">
        <v>0</v>
      </c>
      <c r="L57" s="77">
        <v>18273.25</v>
      </c>
      <c r="M57" s="266"/>
      <c r="N57" s="77">
        <v>0</v>
      </c>
      <c r="O57" s="77">
        <v>0</v>
      </c>
      <c r="P57" s="77">
        <v>0</v>
      </c>
      <c r="Q57" s="378">
        <v>8538.06</v>
      </c>
      <c r="R57" s="77">
        <v>2214.75</v>
      </c>
      <c r="S57" s="266">
        <v>1412.25</v>
      </c>
      <c r="T57" s="139">
        <f>SUM(G57:S57)</f>
        <v>264951.58</v>
      </c>
      <c r="U57" s="621"/>
    </row>
    <row r="58" spans="1:22" s="34" customFormat="1" ht="15.95" customHeight="1">
      <c r="A58" s="595"/>
      <c r="B58" s="594"/>
      <c r="C58" s="588" t="s">
        <v>55</v>
      </c>
      <c r="D58" s="217"/>
      <c r="E58" s="218"/>
      <c r="F58" s="217"/>
      <c r="G58" s="140">
        <f>SUM(G57)</f>
        <v>212724.66</v>
      </c>
      <c r="H58" s="80">
        <f t="shared" ref="H58:S58" si="11">SUM(H57:H57)</f>
        <v>18596.46</v>
      </c>
      <c r="I58" s="80">
        <f t="shared" si="11"/>
        <v>3192.15</v>
      </c>
      <c r="J58" s="80">
        <f t="shared" si="11"/>
        <v>0</v>
      </c>
      <c r="K58" s="379">
        <f t="shared" si="11"/>
        <v>0</v>
      </c>
      <c r="L58" s="80">
        <f t="shared" si="11"/>
        <v>18273.25</v>
      </c>
      <c r="M58" s="214">
        <f t="shared" si="11"/>
        <v>0</v>
      </c>
      <c r="N58" s="80">
        <f t="shared" si="11"/>
        <v>0</v>
      </c>
      <c r="O58" s="80">
        <f t="shared" si="11"/>
        <v>0</v>
      </c>
      <c r="P58" s="80">
        <f t="shared" si="11"/>
        <v>0</v>
      </c>
      <c r="Q58" s="379">
        <f t="shared" si="11"/>
        <v>8538.06</v>
      </c>
      <c r="R58" s="80">
        <f t="shared" si="11"/>
        <v>2214.75</v>
      </c>
      <c r="S58" s="214">
        <f t="shared" si="11"/>
        <v>1412.25</v>
      </c>
      <c r="T58" s="146">
        <f>SUM(T57:T57)</f>
        <v>264951.58</v>
      </c>
      <c r="U58" s="621"/>
    </row>
    <row r="59" spans="1:22" s="4" customFormat="1" ht="11.25" customHeight="1">
      <c r="A59" s="458"/>
      <c r="B59" s="459"/>
      <c r="C59" s="460"/>
      <c r="D59" s="461"/>
      <c r="E59" s="462"/>
      <c r="F59" s="463"/>
      <c r="G59" s="464"/>
      <c r="H59" s="465"/>
      <c r="I59" s="465"/>
      <c r="J59" s="466"/>
      <c r="K59" s="467"/>
      <c r="L59" s="466"/>
      <c r="M59" s="468"/>
      <c r="N59" s="466"/>
      <c r="O59" s="466"/>
      <c r="P59" s="466"/>
      <c r="Q59" s="467"/>
      <c r="R59" s="466"/>
      <c r="S59" s="468"/>
      <c r="T59" s="464"/>
      <c r="U59" s="37"/>
      <c r="V59" s="115"/>
    </row>
    <row r="60" spans="1:22" s="34" customFormat="1" ht="15.75" customHeight="1">
      <c r="A60" s="573" t="s">
        <v>56</v>
      </c>
      <c r="B60" s="233" t="s">
        <v>57</v>
      </c>
      <c r="C60" s="70" t="s">
        <v>248</v>
      </c>
      <c r="D60" s="84" t="s">
        <v>38</v>
      </c>
      <c r="E60" s="219"/>
      <c r="F60" s="132"/>
      <c r="G60" s="139">
        <v>0</v>
      </c>
      <c r="H60" s="77">
        <v>0</v>
      </c>
      <c r="I60" s="77">
        <v>0</v>
      </c>
      <c r="J60" s="77">
        <v>0</v>
      </c>
      <c r="K60" s="378">
        <v>0</v>
      </c>
      <c r="L60" s="77">
        <v>0</v>
      </c>
      <c r="M60" s="266">
        <v>0</v>
      </c>
      <c r="N60" s="77">
        <v>0</v>
      </c>
      <c r="O60" s="77">
        <v>0</v>
      </c>
      <c r="P60" s="77">
        <v>0</v>
      </c>
      <c r="Q60" s="378">
        <v>0</v>
      </c>
      <c r="R60" s="77">
        <v>0</v>
      </c>
      <c r="S60" s="266">
        <v>0</v>
      </c>
      <c r="T60" s="139">
        <f>SUM(G60:S60)</f>
        <v>0</v>
      </c>
      <c r="U60" s="621"/>
    </row>
    <row r="61" spans="1:22" s="34" customFormat="1" ht="15.95" customHeight="1">
      <c r="A61" s="595"/>
      <c r="B61" s="594"/>
      <c r="C61" s="588" t="s">
        <v>58</v>
      </c>
      <c r="D61" s="217"/>
      <c r="E61" s="156"/>
      <c r="F61" s="220"/>
      <c r="G61" s="140">
        <f>SUM(G60)</f>
        <v>0</v>
      </c>
      <c r="H61" s="80">
        <f t="shared" ref="H61:S61" si="12">SUM(H60:H60)</f>
        <v>0</v>
      </c>
      <c r="I61" s="80">
        <f t="shared" si="12"/>
        <v>0</v>
      </c>
      <c r="J61" s="80">
        <f t="shared" si="12"/>
        <v>0</v>
      </c>
      <c r="K61" s="379">
        <f t="shared" si="12"/>
        <v>0</v>
      </c>
      <c r="L61" s="80">
        <f t="shared" si="12"/>
        <v>0</v>
      </c>
      <c r="M61" s="214">
        <f t="shared" si="12"/>
        <v>0</v>
      </c>
      <c r="N61" s="80">
        <f t="shared" si="12"/>
        <v>0</v>
      </c>
      <c r="O61" s="80">
        <f t="shared" si="12"/>
        <v>0</v>
      </c>
      <c r="P61" s="80">
        <f t="shared" si="12"/>
        <v>0</v>
      </c>
      <c r="Q61" s="379">
        <f t="shared" si="12"/>
        <v>0</v>
      </c>
      <c r="R61" s="80">
        <f t="shared" si="12"/>
        <v>0</v>
      </c>
      <c r="S61" s="214">
        <f t="shared" si="12"/>
        <v>0</v>
      </c>
      <c r="T61" s="146">
        <f>SUM(G60:T60)</f>
        <v>0</v>
      </c>
      <c r="U61" s="621"/>
    </row>
    <row r="62" spans="1:22" s="4" customFormat="1" ht="11.25" customHeight="1">
      <c r="A62" s="458"/>
      <c r="B62" s="459"/>
      <c r="C62" s="460"/>
      <c r="D62" s="461"/>
      <c r="E62" s="462"/>
      <c r="F62" s="463"/>
      <c r="G62" s="464"/>
      <c r="H62" s="465"/>
      <c r="I62" s="465"/>
      <c r="J62" s="466"/>
      <c r="K62" s="467"/>
      <c r="L62" s="466"/>
      <c r="M62" s="468"/>
      <c r="N62" s="466"/>
      <c r="O62" s="466"/>
      <c r="P62" s="466"/>
      <c r="Q62" s="467"/>
      <c r="R62" s="466"/>
      <c r="S62" s="468"/>
      <c r="T62" s="464"/>
      <c r="U62" s="37"/>
      <c r="V62" s="115"/>
    </row>
    <row r="63" spans="1:22" s="34" customFormat="1" ht="17.100000000000001" customHeight="1">
      <c r="A63" s="415" t="s">
        <v>272</v>
      </c>
      <c r="B63" s="233" t="s">
        <v>274</v>
      </c>
      <c r="C63" s="70" t="s">
        <v>270</v>
      </c>
      <c r="D63" s="84"/>
      <c r="E63" s="240">
        <v>43788</v>
      </c>
      <c r="F63" s="132"/>
      <c r="G63" s="139">
        <v>0</v>
      </c>
      <c r="H63" s="77">
        <v>0</v>
      </c>
      <c r="I63" s="77">
        <v>0</v>
      </c>
      <c r="J63" s="77">
        <v>0</v>
      </c>
      <c r="K63" s="378">
        <v>0</v>
      </c>
      <c r="L63" s="77">
        <v>0</v>
      </c>
      <c r="M63" s="266">
        <v>0</v>
      </c>
      <c r="N63" s="378">
        <v>0</v>
      </c>
      <c r="O63" s="77">
        <v>0</v>
      </c>
      <c r="P63" s="266">
        <v>0</v>
      </c>
      <c r="Q63" s="378">
        <v>0</v>
      </c>
      <c r="R63" s="77">
        <v>121019.67</v>
      </c>
      <c r="S63" s="266">
        <v>4459.93</v>
      </c>
      <c r="T63" s="139">
        <f>SUM(G63:S63)</f>
        <v>125479.6</v>
      </c>
      <c r="U63" s="621"/>
    </row>
    <row r="64" spans="1:22" s="34" customFormat="1" ht="15.95" customHeight="1">
      <c r="A64" s="595"/>
      <c r="B64" s="594"/>
      <c r="C64" s="588" t="s">
        <v>271</v>
      </c>
      <c r="D64" s="217"/>
      <c r="E64" s="596"/>
      <c r="F64" s="220"/>
      <c r="G64" s="140">
        <f>SUM(G63)</f>
        <v>0</v>
      </c>
      <c r="H64" s="80">
        <f t="shared" ref="H64:S64" si="13">SUM(H63:H63)</f>
        <v>0</v>
      </c>
      <c r="I64" s="80">
        <f t="shared" si="13"/>
        <v>0</v>
      </c>
      <c r="J64" s="80">
        <f t="shared" si="13"/>
        <v>0</v>
      </c>
      <c r="K64" s="379">
        <f t="shared" si="13"/>
        <v>0</v>
      </c>
      <c r="L64" s="80">
        <f t="shared" si="13"/>
        <v>0</v>
      </c>
      <c r="M64" s="214">
        <f t="shared" si="13"/>
        <v>0</v>
      </c>
      <c r="N64" s="80">
        <f t="shared" si="13"/>
        <v>0</v>
      </c>
      <c r="O64" s="80">
        <f t="shared" si="13"/>
        <v>0</v>
      </c>
      <c r="P64" s="80">
        <f t="shared" si="13"/>
        <v>0</v>
      </c>
      <c r="Q64" s="379">
        <f t="shared" si="13"/>
        <v>0</v>
      </c>
      <c r="R64" s="80">
        <f t="shared" si="13"/>
        <v>121019.67</v>
      </c>
      <c r="S64" s="214">
        <f t="shared" si="13"/>
        <v>4459.93</v>
      </c>
      <c r="T64" s="146">
        <f>SUM(T63:T63)</f>
        <v>125479.6</v>
      </c>
      <c r="U64" s="621"/>
    </row>
    <row r="65" spans="1:22" s="4" customFormat="1" ht="11.25" customHeight="1">
      <c r="A65" s="458"/>
      <c r="B65" s="459"/>
      <c r="C65" s="460"/>
      <c r="D65" s="461"/>
      <c r="E65" s="462"/>
      <c r="F65" s="463"/>
      <c r="G65" s="464"/>
      <c r="H65" s="465"/>
      <c r="I65" s="465"/>
      <c r="J65" s="466"/>
      <c r="K65" s="467"/>
      <c r="L65" s="466"/>
      <c r="M65" s="468"/>
      <c r="N65" s="466"/>
      <c r="O65" s="466"/>
      <c r="P65" s="466"/>
      <c r="Q65" s="467"/>
      <c r="R65" s="466"/>
      <c r="S65" s="468"/>
      <c r="T65" s="464"/>
      <c r="U65" s="37"/>
      <c r="V65" s="115"/>
    </row>
    <row r="66" spans="1:22" s="34" customFormat="1" ht="17.100000000000001" customHeight="1">
      <c r="A66" s="415" t="s">
        <v>265</v>
      </c>
      <c r="B66" s="416" t="s">
        <v>266</v>
      </c>
      <c r="C66" s="261" t="s">
        <v>297</v>
      </c>
      <c r="D66" s="524"/>
      <c r="E66" s="240">
        <v>43617</v>
      </c>
      <c r="F66" s="597"/>
      <c r="G66" s="139">
        <v>0</v>
      </c>
      <c r="H66" s="77">
        <v>0</v>
      </c>
      <c r="I66" s="77">
        <v>0</v>
      </c>
      <c r="J66" s="77">
        <v>0</v>
      </c>
      <c r="K66" s="378">
        <v>0</v>
      </c>
      <c r="L66" s="77">
        <v>0</v>
      </c>
      <c r="M66" s="266">
        <v>0</v>
      </c>
      <c r="N66" s="77">
        <v>15478.05</v>
      </c>
      <c r="O66" s="77">
        <v>9031.0300000000007</v>
      </c>
      <c r="P66" s="77">
        <v>3328.75</v>
      </c>
      <c r="Q66" s="378">
        <v>11425.59</v>
      </c>
      <c r="R66" s="77">
        <v>4382</v>
      </c>
      <c r="S66" s="266">
        <v>13580.54</v>
      </c>
      <c r="T66" s="139">
        <f>SUM(G66:S66)</f>
        <v>57225.96</v>
      </c>
      <c r="U66" s="621"/>
    </row>
    <row r="67" spans="1:22" s="34" customFormat="1" ht="15.95" customHeight="1">
      <c r="A67" s="601"/>
      <c r="B67" s="598"/>
      <c r="C67" s="586" t="s">
        <v>267</v>
      </c>
      <c r="D67" s="599"/>
      <c r="E67" s="596"/>
      <c r="F67" s="600"/>
      <c r="G67" s="140">
        <f>SUM(G66)</f>
        <v>0</v>
      </c>
      <c r="H67" s="80">
        <f t="shared" ref="H67:S67" si="14">SUM(H66:H66)</f>
        <v>0</v>
      </c>
      <c r="I67" s="80">
        <f t="shared" si="14"/>
        <v>0</v>
      </c>
      <c r="J67" s="80">
        <f t="shared" si="14"/>
        <v>0</v>
      </c>
      <c r="K67" s="379">
        <f t="shared" si="14"/>
        <v>0</v>
      </c>
      <c r="L67" s="80">
        <f t="shared" si="14"/>
        <v>0</v>
      </c>
      <c r="M67" s="214">
        <f t="shared" si="14"/>
        <v>0</v>
      </c>
      <c r="N67" s="80">
        <f t="shared" si="14"/>
        <v>15478.05</v>
      </c>
      <c r="O67" s="80">
        <f t="shared" si="14"/>
        <v>9031.0300000000007</v>
      </c>
      <c r="P67" s="80">
        <f t="shared" si="14"/>
        <v>3328.75</v>
      </c>
      <c r="Q67" s="379">
        <f t="shared" si="14"/>
        <v>11425.59</v>
      </c>
      <c r="R67" s="80">
        <f t="shared" si="14"/>
        <v>4382</v>
      </c>
      <c r="S67" s="214">
        <f t="shared" si="14"/>
        <v>13580.54</v>
      </c>
      <c r="T67" s="146">
        <f>SUM(T66:T66)</f>
        <v>57225.96</v>
      </c>
      <c r="U67" s="621"/>
    </row>
    <row r="68" spans="1:22" s="4" customFormat="1" ht="11.25" customHeight="1">
      <c r="A68" s="458"/>
      <c r="B68" s="459"/>
      <c r="C68" s="460"/>
      <c r="D68" s="461"/>
      <c r="E68" s="462"/>
      <c r="F68" s="463"/>
      <c r="G68" s="464"/>
      <c r="H68" s="465"/>
      <c r="I68" s="465"/>
      <c r="J68" s="466"/>
      <c r="K68" s="467"/>
      <c r="L68" s="466"/>
      <c r="M68" s="468"/>
      <c r="N68" s="466"/>
      <c r="O68" s="466"/>
      <c r="P68" s="466"/>
      <c r="Q68" s="467"/>
      <c r="R68" s="466"/>
      <c r="S68" s="468"/>
      <c r="T68" s="464"/>
      <c r="U68" s="37"/>
      <c r="V68" s="115"/>
    </row>
    <row r="69" spans="1:22" s="34" customFormat="1" ht="15.95" customHeight="1">
      <c r="A69" s="576" t="s">
        <v>47</v>
      </c>
      <c r="B69" s="233" t="s">
        <v>48</v>
      </c>
      <c r="C69" s="70" t="s">
        <v>233</v>
      </c>
      <c r="D69" s="224" t="s">
        <v>19</v>
      </c>
      <c r="E69" s="514"/>
      <c r="F69" s="133"/>
      <c r="G69" s="137">
        <v>99334.66</v>
      </c>
      <c r="H69" s="82">
        <v>0</v>
      </c>
      <c r="I69" s="82">
        <v>0</v>
      </c>
      <c r="J69" s="71">
        <v>0</v>
      </c>
      <c r="K69" s="375">
        <v>0</v>
      </c>
      <c r="L69" s="71">
        <v>0</v>
      </c>
      <c r="M69" s="73">
        <v>0</v>
      </c>
      <c r="N69" s="375">
        <v>0</v>
      </c>
      <c r="O69" s="71">
        <v>0</v>
      </c>
      <c r="P69" s="73">
        <v>0</v>
      </c>
      <c r="Q69" s="375"/>
      <c r="R69" s="71"/>
      <c r="S69" s="73"/>
      <c r="T69" s="122">
        <f>SUM(G69:S69)</f>
        <v>99334.66</v>
      </c>
      <c r="U69" s="621"/>
    </row>
    <row r="70" spans="1:22" s="34" customFormat="1" ht="15.95" customHeight="1">
      <c r="A70" s="688"/>
      <c r="B70" s="416" t="s">
        <v>48</v>
      </c>
      <c r="C70" s="261" t="s">
        <v>20</v>
      </c>
      <c r="D70" s="224" t="s">
        <v>11</v>
      </c>
      <c r="E70" s="671">
        <v>43070</v>
      </c>
      <c r="F70" s="132" t="s">
        <v>12</v>
      </c>
      <c r="G70" s="696">
        <v>-695.75</v>
      </c>
      <c r="H70" s="76">
        <v>0</v>
      </c>
      <c r="I70" s="76">
        <v>0</v>
      </c>
      <c r="J70" s="76">
        <v>0</v>
      </c>
      <c r="K70" s="380">
        <v>0</v>
      </c>
      <c r="L70" s="76">
        <v>0</v>
      </c>
      <c r="M70" s="267">
        <v>0</v>
      </c>
      <c r="N70" s="76">
        <v>0</v>
      </c>
      <c r="O70" s="76">
        <v>0</v>
      </c>
      <c r="P70" s="76">
        <v>0</v>
      </c>
      <c r="Q70" s="380">
        <v>0</v>
      </c>
      <c r="R70" s="76">
        <v>0</v>
      </c>
      <c r="S70" s="267">
        <v>0</v>
      </c>
      <c r="T70" s="125">
        <f>SUM(G70:S70)</f>
        <v>-695.75</v>
      </c>
      <c r="U70" s="621"/>
    </row>
    <row r="71" spans="1:22" s="34" customFormat="1" ht="15.95" customHeight="1">
      <c r="A71" s="210"/>
      <c r="B71" s="571"/>
      <c r="C71" s="586" t="s">
        <v>49</v>
      </c>
      <c r="D71" s="602"/>
      <c r="E71" s="79"/>
      <c r="F71" s="78"/>
      <c r="G71" s="140">
        <f>SUM(G69:G70)</f>
        <v>98638.91</v>
      </c>
      <c r="H71" s="80">
        <f t="shared" ref="H71:S71" si="15">SUM(H69:H70)</f>
        <v>0</v>
      </c>
      <c r="I71" s="80">
        <f t="shared" si="15"/>
        <v>0</v>
      </c>
      <c r="J71" s="80">
        <f t="shared" si="15"/>
        <v>0</v>
      </c>
      <c r="K71" s="379">
        <f t="shared" si="15"/>
        <v>0</v>
      </c>
      <c r="L71" s="80">
        <f t="shared" si="15"/>
        <v>0</v>
      </c>
      <c r="M71" s="214">
        <f t="shared" si="15"/>
        <v>0</v>
      </c>
      <c r="N71" s="80">
        <f t="shared" si="15"/>
        <v>0</v>
      </c>
      <c r="O71" s="96">
        <f t="shared" si="15"/>
        <v>0</v>
      </c>
      <c r="P71" s="80">
        <f t="shared" si="15"/>
        <v>0</v>
      </c>
      <c r="Q71" s="379">
        <f t="shared" si="15"/>
        <v>0</v>
      </c>
      <c r="R71" s="80">
        <f t="shared" si="15"/>
        <v>0</v>
      </c>
      <c r="S71" s="214">
        <f t="shared" si="15"/>
        <v>0</v>
      </c>
      <c r="T71" s="146">
        <f>SUM(T69:T70)</f>
        <v>98638.91</v>
      </c>
      <c r="U71" s="621"/>
    </row>
    <row r="72" spans="1:22" s="4" customFormat="1" ht="11.25" customHeight="1">
      <c r="A72" s="458"/>
      <c r="B72" s="459"/>
      <c r="C72" s="460"/>
      <c r="D72" s="461"/>
      <c r="E72" s="462"/>
      <c r="F72" s="463"/>
      <c r="G72" s="464"/>
      <c r="H72" s="465"/>
      <c r="I72" s="465"/>
      <c r="J72" s="466"/>
      <c r="K72" s="467"/>
      <c r="L72" s="466"/>
      <c r="M72" s="468"/>
      <c r="N72" s="466"/>
      <c r="O72" s="466"/>
      <c r="P72" s="466"/>
      <c r="Q72" s="467"/>
      <c r="R72" s="466"/>
      <c r="S72" s="468"/>
      <c r="T72" s="464"/>
      <c r="U72" s="37"/>
      <c r="V72" s="115"/>
    </row>
    <row r="73" spans="1:22" s="34" customFormat="1" ht="16.5" customHeight="1">
      <c r="A73" s="576">
        <v>18601129</v>
      </c>
      <c r="B73" s="416" t="s">
        <v>50</v>
      </c>
      <c r="C73" s="261" t="s">
        <v>234</v>
      </c>
      <c r="D73" s="524" t="s">
        <v>38</v>
      </c>
      <c r="E73" s="83">
        <v>2011</v>
      </c>
      <c r="F73" s="134"/>
      <c r="G73" s="137">
        <v>212588.68</v>
      </c>
      <c r="H73" s="82">
        <v>0</v>
      </c>
      <c r="I73" s="82">
        <v>0</v>
      </c>
      <c r="J73" s="71">
        <v>0</v>
      </c>
      <c r="K73" s="381">
        <v>0</v>
      </c>
      <c r="L73" s="82">
        <v>0</v>
      </c>
      <c r="M73" s="73">
        <v>0</v>
      </c>
      <c r="N73" s="82">
        <v>0</v>
      </c>
      <c r="O73" s="82">
        <v>0</v>
      </c>
      <c r="P73" s="71">
        <v>0</v>
      </c>
      <c r="Q73" s="381">
        <v>0</v>
      </c>
      <c r="R73" s="82">
        <v>0</v>
      </c>
      <c r="S73" s="73">
        <v>0</v>
      </c>
      <c r="T73" s="122">
        <f>SUM(G73:S73)</f>
        <v>212588.68</v>
      </c>
      <c r="U73" s="621"/>
    </row>
    <row r="74" spans="1:22" s="34" customFormat="1" ht="15.95" customHeight="1">
      <c r="A74" s="688"/>
      <c r="B74" s="680" t="s">
        <v>50</v>
      </c>
      <c r="C74" s="682" t="s">
        <v>20</v>
      </c>
      <c r="D74" s="219" t="s">
        <v>11</v>
      </c>
      <c r="E74" s="671">
        <v>43070</v>
      </c>
      <c r="F74" s="132" t="s">
        <v>12</v>
      </c>
      <c r="G74" s="696">
        <v>-212588.68</v>
      </c>
      <c r="H74" s="76">
        <v>0</v>
      </c>
      <c r="I74" s="76">
        <v>0</v>
      </c>
      <c r="J74" s="76">
        <v>0</v>
      </c>
      <c r="K74" s="380">
        <v>0</v>
      </c>
      <c r="L74" s="76">
        <v>0</v>
      </c>
      <c r="M74" s="267">
        <v>0</v>
      </c>
      <c r="N74" s="76">
        <v>0</v>
      </c>
      <c r="O74" s="76">
        <v>0</v>
      </c>
      <c r="P74" s="76">
        <v>0</v>
      </c>
      <c r="Q74" s="380">
        <v>0</v>
      </c>
      <c r="R74" s="76">
        <v>0</v>
      </c>
      <c r="S74" s="267">
        <v>0</v>
      </c>
      <c r="T74" s="125">
        <f>SUM(G74:S74)</f>
        <v>-212588.68</v>
      </c>
      <c r="U74" s="621"/>
    </row>
    <row r="75" spans="1:22" s="34" customFormat="1" ht="15.95" customHeight="1">
      <c r="A75" s="210"/>
      <c r="B75" s="234"/>
      <c r="C75" s="215" t="s">
        <v>51</v>
      </c>
      <c r="D75" s="525"/>
      <c r="E75" s="79"/>
      <c r="F75" s="78"/>
      <c r="G75" s="140">
        <f>SUM(G73:G74)</f>
        <v>0</v>
      </c>
      <c r="H75" s="80">
        <f t="shared" ref="H75:I75" si="16">SUM(H73:H74)</f>
        <v>0</v>
      </c>
      <c r="I75" s="80">
        <f t="shared" si="16"/>
        <v>0</v>
      </c>
      <c r="J75" s="80">
        <f>SUM(J73:J74)</f>
        <v>0</v>
      </c>
      <c r="K75" s="379">
        <f t="shared" ref="K75:S75" si="17">SUM(K73:K74)</f>
        <v>0</v>
      </c>
      <c r="L75" s="80">
        <f t="shared" si="17"/>
        <v>0</v>
      </c>
      <c r="M75" s="214">
        <f t="shared" si="17"/>
        <v>0</v>
      </c>
      <c r="N75" s="80">
        <f t="shared" si="17"/>
        <v>0</v>
      </c>
      <c r="O75" s="80">
        <f t="shared" si="17"/>
        <v>0</v>
      </c>
      <c r="P75" s="80">
        <f t="shared" si="17"/>
        <v>0</v>
      </c>
      <c r="Q75" s="379">
        <f t="shared" si="17"/>
        <v>0</v>
      </c>
      <c r="R75" s="80">
        <f t="shared" si="17"/>
        <v>0</v>
      </c>
      <c r="S75" s="214">
        <f t="shared" si="17"/>
        <v>0</v>
      </c>
      <c r="T75" s="146">
        <f>SUM(T73:T74)</f>
        <v>0</v>
      </c>
      <c r="U75" s="621"/>
    </row>
    <row r="76" spans="1:22" s="4" customFormat="1" ht="11.25" customHeight="1">
      <c r="A76" s="458"/>
      <c r="B76" s="459"/>
      <c r="C76" s="460"/>
      <c r="D76" s="461"/>
      <c r="E76" s="462"/>
      <c r="F76" s="463"/>
      <c r="G76" s="464"/>
      <c r="H76" s="465"/>
      <c r="I76" s="465"/>
      <c r="J76" s="466"/>
      <c r="K76" s="467"/>
      <c r="L76" s="466"/>
      <c r="M76" s="468"/>
      <c r="N76" s="466"/>
      <c r="O76" s="466"/>
      <c r="P76" s="466"/>
      <c r="Q76" s="467"/>
      <c r="R76" s="466"/>
      <c r="S76" s="468"/>
      <c r="T76" s="464"/>
      <c r="U76" s="37"/>
      <c r="V76" s="115"/>
    </row>
    <row r="77" spans="1:22" s="34" customFormat="1" ht="17.25" customHeight="1">
      <c r="A77" s="573">
        <v>18601151</v>
      </c>
      <c r="B77" s="233" t="s">
        <v>52</v>
      </c>
      <c r="C77" s="70" t="s">
        <v>235</v>
      </c>
      <c r="D77" s="524" t="s">
        <v>38</v>
      </c>
      <c r="E77" s="514">
        <v>2011</v>
      </c>
      <c r="F77" s="133"/>
      <c r="G77" s="137">
        <v>111880.23</v>
      </c>
      <c r="H77" s="82">
        <v>0</v>
      </c>
      <c r="I77" s="82">
        <v>0</v>
      </c>
      <c r="J77" s="71">
        <v>0</v>
      </c>
      <c r="K77" s="381">
        <v>0</v>
      </c>
      <c r="L77" s="82">
        <v>0</v>
      </c>
      <c r="M77" s="73">
        <v>0</v>
      </c>
      <c r="N77" s="82">
        <v>0</v>
      </c>
      <c r="O77" s="82">
        <v>0</v>
      </c>
      <c r="P77" s="71">
        <v>0</v>
      </c>
      <c r="Q77" s="381">
        <v>0</v>
      </c>
      <c r="R77" s="82">
        <v>0</v>
      </c>
      <c r="S77" s="73">
        <v>0</v>
      </c>
      <c r="T77" s="122">
        <f>SUM(G77:S77)</f>
        <v>111880.23</v>
      </c>
      <c r="U77" s="621"/>
    </row>
    <row r="78" spans="1:22" s="34" customFormat="1" ht="15.95" customHeight="1">
      <c r="A78" s="697"/>
      <c r="B78" s="416" t="s">
        <v>52</v>
      </c>
      <c r="C78" s="261" t="s">
        <v>20</v>
      </c>
      <c r="D78" s="224" t="s">
        <v>11</v>
      </c>
      <c r="E78" s="671">
        <v>43070</v>
      </c>
      <c r="F78" s="132" t="s">
        <v>12</v>
      </c>
      <c r="G78" s="696">
        <v>-111880.23</v>
      </c>
      <c r="H78" s="698">
        <v>0</v>
      </c>
      <c r="I78" s="698">
        <v>0</v>
      </c>
      <c r="J78" s="76">
        <v>0</v>
      </c>
      <c r="K78" s="380">
        <v>0</v>
      </c>
      <c r="L78" s="76">
        <v>0</v>
      </c>
      <c r="M78" s="267">
        <v>0</v>
      </c>
      <c r="N78" s="76">
        <v>0</v>
      </c>
      <c r="O78" s="76">
        <v>0</v>
      </c>
      <c r="P78" s="76">
        <v>0</v>
      </c>
      <c r="Q78" s="380">
        <v>0</v>
      </c>
      <c r="R78" s="76">
        <v>0</v>
      </c>
      <c r="S78" s="267">
        <v>0</v>
      </c>
      <c r="T78" s="125">
        <f>SUM(G78:S78)</f>
        <v>-111880.23</v>
      </c>
      <c r="U78" s="621"/>
    </row>
    <row r="79" spans="1:22" s="34" customFormat="1" ht="15.95" customHeight="1">
      <c r="A79" s="604"/>
      <c r="B79" s="594"/>
      <c r="C79" s="586" t="s">
        <v>53</v>
      </c>
      <c r="D79" s="603"/>
      <c r="E79" s="79"/>
      <c r="F79" s="78"/>
      <c r="G79" s="140">
        <f>SUM(G77:G78)</f>
        <v>0</v>
      </c>
      <c r="H79" s="80">
        <f t="shared" ref="H79:I79" si="18">SUM(H77:H78)</f>
        <v>0</v>
      </c>
      <c r="I79" s="80">
        <f t="shared" si="18"/>
        <v>0</v>
      </c>
      <c r="J79" s="80">
        <f>SUM(J77:J78)</f>
        <v>0</v>
      </c>
      <c r="K79" s="379">
        <f t="shared" ref="K79:S79" si="19">SUM(K77:K78)</f>
        <v>0</v>
      </c>
      <c r="L79" s="80">
        <f t="shared" si="19"/>
        <v>0</v>
      </c>
      <c r="M79" s="214">
        <f t="shared" si="19"/>
        <v>0</v>
      </c>
      <c r="N79" s="80">
        <f t="shared" si="19"/>
        <v>0</v>
      </c>
      <c r="O79" s="80">
        <f t="shared" si="19"/>
        <v>0</v>
      </c>
      <c r="P79" s="80">
        <f t="shared" si="19"/>
        <v>0</v>
      </c>
      <c r="Q79" s="379">
        <f t="shared" si="19"/>
        <v>0</v>
      </c>
      <c r="R79" s="80">
        <f t="shared" si="19"/>
        <v>0</v>
      </c>
      <c r="S79" s="214">
        <f t="shared" si="19"/>
        <v>0</v>
      </c>
      <c r="T79" s="146">
        <f>SUM(T77:T78)</f>
        <v>0</v>
      </c>
      <c r="U79" s="621"/>
    </row>
    <row r="80" spans="1:22" s="4" customFormat="1" ht="11.25" customHeight="1">
      <c r="A80" s="458"/>
      <c r="B80" s="459"/>
      <c r="C80" s="460"/>
      <c r="D80" s="461"/>
      <c r="E80" s="462"/>
      <c r="F80" s="463"/>
      <c r="G80" s="464"/>
      <c r="H80" s="465"/>
      <c r="I80" s="465"/>
      <c r="J80" s="466"/>
      <c r="K80" s="467"/>
      <c r="L80" s="466"/>
      <c r="M80" s="468"/>
      <c r="N80" s="466"/>
      <c r="O80" s="466"/>
      <c r="P80" s="466"/>
      <c r="Q80" s="467"/>
      <c r="R80" s="466"/>
      <c r="S80" s="468"/>
      <c r="T80" s="464"/>
      <c r="U80" s="37"/>
      <c r="V80" s="115"/>
    </row>
    <row r="81" spans="1:22" s="34" customFormat="1" ht="15.95" customHeight="1">
      <c r="A81" s="260"/>
      <c r="B81" s="233" t="s">
        <v>59</v>
      </c>
      <c r="C81" s="70" t="s">
        <v>60</v>
      </c>
      <c r="D81" s="221" t="s">
        <v>61</v>
      </c>
      <c r="E81" s="222" t="s">
        <v>62</v>
      </c>
      <c r="F81" s="225"/>
      <c r="G81" s="137">
        <v>-4610484.08</v>
      </c>
      <c r="H81" s="87">
        <v>0</v>
      </c>
      <c r="I81" s="87">
        <v>0</v>
      </c>
      <c r="J81" s="71">
        <v>-166272.1</v>
      </c>
      <c r="K81" s="382"/>
      <c r="L81" s="87">
        <v>0</v>
      </c>
      <c r="M81" s="73">
        <v>-9986.23</v>
      </c>
      <c r="N81" s="87"/>
      <c r="O81" s="87">
        <v>0</v>
      </c>
      <c r="P81" s="71">
        <v>0</v>
      </c>
      <c r="Q81" s="382">
        <v>0</v>
      </c>
      <c r="R81" s="87">
        <v>0</v>
      </c>
      <c r="S81" s="73">
        <v>-10448.75</v>
      </c>
      <c r="T81" s="137">
        <f>SUM(G81:S81)</f>
        <v>-4797191.16</v>
      </c>
      <c r="U81" s="621"/>
    </row>
    <row r="82" spans="1:22" s="34" customFormat="1" ht="15.95" customHeight="1">
      <c r="A82" s="697"/>
      <c r="B82" s="233" t="s">
        <v>59</v>
      </c>
      <c r="C82" s="70" t="s">
        <v>197</v>
      </c>
      <c r="D82" s="683"/>
      <c r="E82" s="684"/>
      <c r="F82" s="685"/>
      <c r="G82" s="699">
        <v>438132.55</v>
      </c>
      <c r="H82" s="700">
        <v>0</v>
      </c>
      <c r="I82" s="700">
        <v>0</v>
      </c>
      <c r="J82" s="701"/>
      <c r="K82" s="702">
        <v>0</v>
      </c>
      <c r="L82" s="700">
        <v>0</v>
      </c>
      <c r="M82" s="703">
        <v>0</v>
      </c>
      <c r="N82" s="700">
        <v>0</v>
      </c>
      <c r="O82" s="700">
        <v>0</v>
      </c>
      <c r="P82" s="701">
        <v>0</v>
      </c>
      <c r="Q82" s="702">
        <v>0</v>
      </c>
      <c r="R82" s="700">
        <v>0</v>
      </c>
      <c r="S82" s="703">
        <v>0</v>
      </c>
      <c r="T82" s="122">
        <f>SUM(G82:S82)</f>
        <v>438132.55</v>
      </c>
      <c r="U82" s="621"/>
    </row>
    <row r="83" spans="1:22" s="34" customFormat="1" ht="15.95" customHeight="1">
      <c r="A83" s="697"/>
      <c r="B83" s="416" t="s">
        <v>59</v>
      </c>
      <c r="C83" s="261" t="s">
        <v>20</v>
      </c>
      <c r="D83" s="224" t="s">
        <v>11</v>
      </c>
      <c r="E83" s="671">
        <v>43070</v>
      </c>
      <c r="F83" s="132" t="s">
        <v>12</v>
      </c>
      <c r="G83" s="139">
        <v>1743761.81</v>
      </c>
      <c r="H83" s="77">
        <v>0</v>
      </c>
      <c r="I83" s="77">
        <v>0</v>
      </c>
      <c r="J83" s="77">
        <v>0</v>
      </c>
      <c r="K83" s="378">
        <v>0</v>
      </c>
      <c r="L83" s="77">
        <v>0</v>
      </c>
      <c r="M83" s="266">
        <v>0</v>
      </c>
      <c r="N83" s="77">
        <v>0</v>
      </c>
      <c r="O83" s="77">
        <v>0</v>
      </c>
      <c r="P83" s="77">
        <v>0</v>
      </c>
      <c r="Q83" s="378">
        <v>0</v>
      </c>
      <c r="R83" s="77">
        <v>0</v>
      </c>
      <c r="S83" s="266">
        <v>0</v>
      </c>
      <c r="T83" s="125">
        <f>SUM(G83:S83)</f>
        <v>1743761.81</v>
      </c>
      <c r="U83" s="621"/>
    </row>
    <row r="84" spans="1:22" s="34" customFormat="1" ht="15.95" customHeight="1">
      <c r="A84" s="606"/>
      <c r="B84" s="594"/>
      <c r="C84" s="586" t="s">
        <v>63</v>
      </c>
      <c r="D84" s="596"/>
      <c r="E84" s="156"/>
      <c r="F84" s="220"/>
      <c r="G84" s="140">
        <f>SUM(G81:G83)</f>
        <v>-2428589.7200000002</v>
      </c>
      <c r="H84" s="80">
        <f t="shared" ref="H84:I84" si="20">SUM(H81:H83)</f>
        <v>0</v>
      </c>
      <c r="I84" s="80">
        <f t="shared" si="20"/>
        <v>0</v>
      </c>
      <c r="J84" s="80">
        <f>SUM(J81:J83)</f>
        <v>-166272.1</v>
      </c>
      <c r="K84" s="379">
        <f t="shared" ref="K84:R84" si="21">SUM(K81:K83)</f>
        <v>0</v>
      </c>
      <c r="L84" s="80">
        <f t="shared" si="21"/>
        <v>0</v>
      </c>
      <c r="M84" s="214">
        <f t="shared" si="21"/>
        <v>-9986.23</v>
      </c>
      <c r="N84" s="80">
        <f t="shared" si="21"/>
        <v>0</v>
      </c>
      <c r="O84" s="80">
        <f t="shared" si="21"/>
        <v>0</v>
      </c>
      <c r="P84" s="80">
        <f t="shared" si="21"/>
        <v>0</v>
      </c>
      <c r="Q84" s="379">
        <f t="shared" si="21"/>
        <v>0</v>
      </c>
      <c r="R84" s="80">
        <f t="shared" si="21"/>
        <v>0</v>
      </c>
      <c r="S84" s="214">
        <f>SUM(S81:S83)</f>
        <v>-10448.75</v>
      </c>
      <c r="T84" s="146">
        <f>SUM(T81:T83)</f>
        <v>-2615296.7999999998</v>
      </c>
      <c r="U84" s="621"/>
    </row>
    <row r="85" spans="1:22" s="4" customFormat="1" ht="11.25" customHeight="1">
      <c r="A85" s="458"/>
      <c r="B85" s="459"/>
      <c r="C85" s="460"/>
      <c r="D85" s="461"/>
      <c r="E85" s="462"/>
      <c r="F85" s="463"/>
      <c r="G85" s="464"/>
      <c r="H85" s="465"/>
      <c r="I85" s="465"/>
      <c r="J85" s="466"/>
      <c r="K85" s="467"/>
      <c r="L85" s="466"/>
      <c r="M85" s="468"/>
      <c r="N85" s="466"/>
      <c r="O85" s="466"/>
      <c r="P85" s="466"/>
      <c r="Q85" s="467"/>
      <c r="R85" s="466"/>
      <c r="S85" s="468"/>
      <c r="T85" s="464"/>
      <c r="U85" s="37"/>
      <c r="V85" s="115"/>
    </row>
    <row r="86" spans="1:22" ht="15.95" customHeight="1">
      <c r="A86" s="607"/>
      <c r="B86" s="608"/>
      <c r="C86" s="608"/>
      <c r="D86" s="608"/>
      <c r="E86" s="608"/>
      <c r="F86" s="609"/>
      <c r="G86" s="141"/>
      <c r="H86" s="616"/>
      <c r="I86" s="616"/>
      <c r="J86" s="616"/>
      <c r="K86" s="615"/>
      <c r="L86" s="616"/>
      <c r="M86" s="617"/>
      <c r="N86" s="616"/>
      <c r="O86" s="616"/>
      <c r="P86" s="616"/>
      <c r="Q86" s="615"/>
      <c r="R86" s="616"/>
      <c r="S86" s="617"/>
      <c r="T86" s="614"/>
    </row>
    <row r="87" spans="1:22" ht="15.95" customHeight="1" thickBot="1">
      <c r="A87" s="610"/>
      <c r="B87" s="611"/>
      <c r="C87" s="612" t="s">
        <v>64</v>
      </c>
      <c r="D87" s="611"/>
      <c r="E87" s="611"/>
      <c r="F87" s="613"/>
      <c r="G87" s="142">
        <f>G9+G13+G19+G22+G26+G30+G36+G40+G44+G48+G58+G61+G64+G67+G71+G75+G79+G84+G55</f>
        <v>-1517900.76</v>
      </c>
      <c r="H87" s="170">
        <f t="shared" ref="H87:S87" si="22">H9+H13+H19+H22+H26+H30+H36+H40+H44+H48+H55+H58+H61+H71+H75+H79+H84+H64+H67</f>
        <v>-7529.24</v>
      </c>
      <c r="I87" s="527">
        <f t="shared" si="22"/>
        <v>24256.97</v>
      </c>
      <c r="J87" s="527">
        <f t="shared" si="22"/>
        <v>3237.55</v>
      </c>
      <c r="K87" s="170">
        <f t="shared" si="22"/>
        <v>-188.94</v>
      </c>
      <c r="L87" s="527">
        <f t="shared" si="22"/>
        <v>50485.91</v>
      </c>
      <c r="M87" s="527">
        <f t="shared" si="22"/>
        <v>63992.13</v>
      </c>
      <c r="N87" s="170">
        <f t="shared" si="22"/>
        <v>57165.72</v>
      </c>
      <c r="O87" s="527">
        <f t="shared" si="22"/>
        <v>34198.49</v>
      </c>
      <c r="P87" s="527">
        <f t="shared" si="22"/>
        <v>-4970.46</v>
      </c>
      <c r="Q87" s="170">
        <f t="shared" si="22"/>
        <v>14422.89</v>
      </c>
      <c r="R87" s="527">
        <f t="shared" si="22"/>
        <v>177608.74</v>
      </c>
      <c r="S87" s="527">
        <f t="shared" si="22"/>
        <v>40561.089999999997</v>
      </c>
      <c r="T87" s="142">
        <f>T9+T13+T19+T22+T26+T30+T36+T40+T44+T48+T55+T58+T61+T64+T67+T71+T75+T79+T84</f>
        <v>-1064659.9099999999</v>
      </c>
      <c r="U87" s="181"/>
    </row>
    <row r="88" spans="1:22" ht="15.95" customHeight="1" thickTop="1" thickBot="1">
      <c r="A88" s="107"/>
      <c r="B88" s="108"/>
      <c r="C88" s="109"/>
      <c r="D88" s="57"/>
      <c r="E88" s="57"/>
      <c r="F88" s="57"/>
      <c r="G88" s="130"/>
      <c r="H88" s="59"/>
      <c r="I88" s="59"/>
      <c r="J88" s="58"/>
      <c r="K88" s="370"/>
      <c r="L88" s="60"/>
      <c r="M88" s="252"/>
      <c r="N88" s="60"/>
      <c r="O88" s="60"/>
      <c r="P88" s="58"/>
      <c r="Q88" s="370"/>
      <c r="R88" s="60"/>
      <c r="S88" s="252"/>
      <c r="T88" s="130"/>
    </row>
    <row r="89" spans="1:22" ht="15.95" customHeight="1">
      <c r="S89" s="179" t="s">
        <v>240</v>
      </c>
      <c r="T89" s="90">
        <f>'ELEC Actual 2019'!S84-'ELEC Activity 2019'!T87</f>
        <v>0</v>
      </c>
    </row>
    <row r="90" spans="1:22" ht="15.95" customHeight="1">
      <c r="T90" s="62"/>
    </row>
    <row r="91" spans="1:22" ht="15.95" customHeight="1">
      <c r="T91" s="62"/>
    </row>
    <row r="92" spans="1:22" ht="15.95" customHeight="1">
      <c r="T92" s="62"/>
    </row>
    <row r="93" spans="1:22" s="34" customFormat="1" ht="15.95" customHeight="1">
      <c r="A93" s="65"/>
      <c r="B93" s="201"/>
      <c r="C93" s="27"/>
      <c r="D93" s="27"/>
      <c r="E93" s="27"/>
      <c r="F93" s="27"/>
      <c r="G93" s="64"/>
      <c r="S93" s="27"/>
      <c r="T93" s="62"/>
      <c r="U93" s="27"/>
    </row>
    <row r="94" spans="1:22" ht="15.95" customHeight="1">
      <c r="T94" s="62"/>
    </row>
    <row r="95" spans="1:22" ht="15.95" customHeight="1">
      <c r="T95" s="62"/>
    </row>
    <row r="96" spans="1:22" ht="15.95" customHeight="1">
      <c r="T96" s="62"/>
    </row>
    <row r="97" spans="20:20" ht="15.95" customHeight="1">
      <c r="T97" s="62"/>
    </row>
    <row r="98" spans="20:20" ht="15.95" customHeight="1">
      <c r="T98" s="62"/>
    </row>
    <row r="99" spans="20:20" ht="15.95" customHeight="1">
      <c r="T99" s="62"/>
    </row>
    <row r="100" spans="20:20" ht="15.95" customHeight="1">
      <c r="T100" s="62"/>
    </row>
    <row r="101" spans="20:20" ht="15.95" customHeight="1">
      <c r="T101" s="62"/>
    </row>
    <row r="102" spans="20:20" ht="15.95" customHeight="1">
      <c r="T102" s="62"/>
    </row>
    <row r="103" spans="20:20" ht="15.95" customHeight="1">
      <c r="T103" s="62"/>
    </row>
  </sheetData>
  <mergeCells count="15">
    <mergeCell ref="Q5:S5"/>
    <mergeCell ref="A1:T1"/>
    <mergeCell ref="A2:T2"/>
    <mergeCell ref="A3:T3"/>
    <mergeCell ref="D50:D51"/>
    <mergeCell ref="E50:E51"/>
    <mergeCell ref="D15:D16"/>
    <mergeCell ref="E15:E16"/>
    <mergeCell ref="D32:D33"/>
    <mergeCell ref="E32:E33"/>
    <mergeCell ref="F15:F16"/>
    <mergeCell ref="F32:F33"/>
    <mergeCell ref="H5:J5"/>
    <mergeCell ref="K5:M5"/>
    <mergeCell ref="N5:P5"/>
  </mergeCells>
  <printOptions horizontalCentered="1"/>
  <pageMargins left="0.25" right="0.25" top="0.45" bottom="0.75" header="0.3" footer="0.3"/>
  <pageSetup scale="3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zoomScale="90" zoomScaleNormal="90" workbookViewId="0">
      <pane xSplit="1" ySplit="8" topLeftCell="B9" activePane="bottomRight" state="frozen"/>
      <selection activeCell="D12" sqref="D12"/>
      <selection pane="topRight" activeCell="D12" sqref="D12"/>
      <selection pane="bottomLeft" activeCell="D12" sqref="D12"/>
      <selection pane="bottomRight" activeCell="H15" sqref="H15"/>
    </sheetView>
  </sheetViews>
  <sheetFormatPr defaultRowHeight="15"/>
  <cols>
    <col min="1" max="1" width="21.5703125" customWidth="1"/>
    <col min="2" max="2" width="22.7109375" bestFit="1" customWidth="1"/>
    <col min="3" max="3" width="47.7109375" bestFit="1" customWidth="1"/>
    <col min="4" max="4" width="15.28515625" customWidth="1"/>
    <col min="5" max="5" width="13.5703125" bestFit="1" customWidth="1"/>
    <col min="6" max="6" width="14.5703125" bestFit="1" customWidth="1"/>
    <col min="7" max="7" width="16" bestFit="1" customWidth="1"/>
    <col min="8" max="8" width="15.7109375" bestFit="1" customWidth="1"/>
    <col min="9" max="9" width="9.5703125" bestFit="1" customWidth="1"/>
    <col min="10" max="10" width="11.7109375" style="15" bestFit="1" customWidth="1"/>
    <col min="11" max="11" width="10.42578125" style="15" bestFit="1" customWidth="1"/>
    <col min="12" max="12" width="11.140625" style="15" bestFit="1" customWidth="1"/>
    <col min="13" max="14" width="12.140625" style="15" bestFit="1" customWidth="1"/>
  </cols>
  <sheetData>
    <row r="1" spans="1:14" ht="15.75">
      <c r="A1" s="747" t="s">
        <v>0</v>
      </c>
      <c r="B1" s="747"/>
      <c r="C1" s="747"/>
      <c r="D1" s="747"/>
      <c r="E1" s="747"/>
      <c r="F1" s="747"/>
      <c r="G1" s="747"/>
      <c r="H1" s="747"/>
    </row>
    <row r="2" spans="1:14" ht="15.75">
      <c r="A2" s="747" t="s">
        <v>118</v>
      </c>
      <c r="B2" s="747"/>
      <c r="C2" s="747"/>
      <c r="D2" s="747"/>
      <c r="E2" s="747"/>
      <c r="F2" s="747"/>
      <c r="G2" s="747"/>
      <c r="H2" s="747"/>
    </row>
    <row r="3" spans="1:14" ht="15.75">
      <c r="A3" s="747" t="s">
        <v>280</v>
      </c>
      <c r="B3" s="747"/>
      <c r="C3" s="747"/>
      <c r="D3" s="747"/>
      <c r="E3" s="747"/>
      <c r="F3" s="747"/>
      <c r="G3" s="747"/>
      <c r="H3" s="747"/>
    </row>
    <row r="4" spans="1:14" ht="15.75">
      <c r="A4" s="67"/>
      <c r="B4" s="67"/>
      <c r="C4" s="67"/>
      <c r="D4" s="67"/>
      <c r="E4" s="67"/>
      <c r="F4" s="67"/>
      <c r="G4" s="67"/>
      <c r="H4" s="67"/>
    </row>
    <row r="5" spans="1:14" s="27" customFormat="1" ht="13.5" thickBot="1">
      <c r="A5" s="183"/>
      <c r="B5" s="183"/>
      <c r="C5" s="183"/>
      <c r="D5" s="183"/>
      <c r="E5" s="183"/>
      <c r="F5" s="183"/>
      <c r="G5" s="183"/>
      <c r="H5" s="183"/>
      <c r="J5" s="37"/>
      <c r="K5" s="37"/>
      <c r="L5" s="37"/>
      <c r="M5" s="37"/>
      <c r="N5" s="37"/>
    </row>
    <row r="6" spans="1:14" s="27" customFormat="1" ht="12.75">
      <c r="A6" s="151"/>
      <c r="B6" s="151"/>
      <c r="E6" s="751" t="s">
        <v>283</v>
      </c>
      <c r="F6" s="752"/>
      <c r="G6" s="752"/>
      <c r="H6" s="753"/>
      <c r="J6" s="37"/>
      <c r="K6" s="37"/>
      <c r="L6" s="37"/>
      <c r="M6" s="37"/>
      <c r="N6" s="37"/>
    </row>
    <row r="7" spans="1:14" s="27" customFormat="1" ht="13.5" thickBot="1">
      <c r="A7" s="151"/>
      <c r="B7" s="151"/>
      <c r="D7" s="152"/>
      <c r="E7" s="748" t="s">
        <v>241</v>
      </c>
      <c r="F7" s="749"/>
      <c r="G7" s="749"/>
      <c r="H7" s="750"/>
    </row>
    <row r="8" spans="1:14" s="27" customFormat="1" ht="46.15" customHeight="1" thickBot="1">
      <c r="A8" s="153" t="s">
        <v>3</v>
      </c>
      <c r="B8" s="26" t="s">
        <v>237</v>
      </c>
      <c r="C8" s="171" t="s">
        <v>4</v>
      </c>
      <c r="D8" s="147" t="s">
        <v>258</v>
      </c>
      <c r="E8" s="147" t="s">
        <v>281</v>
      </c>
      <c r="F8" s="176" t="s">
        <v>91</v>
      </c>
      <c r="G8" s="200" t="s">
        <v>92</v>
      </c>
      <c r="H8" s="147" t="s">
        <v>269</v>
      </c>
      <c r="I8" s="184"/>
    </row>
    <row r="9" spans="1:14" s="34" customFormat="1" ht="15.95" customHeight="1">
      <c r="A9" s="185" t="s">
        <v>166</v>
      </c>
      <c r="B9" s="186" t="s">
        <v>119</v>
      </c>
      <c r="C9" s="196" t="s">
        <v>120</v>
      </c>
      <c r="D9" s="632">
        <f>'GAS Activity 2019'!G9</f>
        <v>76257.679999999993</v>
      </c>
      <c r="E9" s="632">
        <f>SUM('GAS Activity 2019'!H7:S7)</f>
        <v>29648.79</v>
      </c>
      <c r="F9" s="633">
        <v>0</v>
      </c>
      <c r="G9" s="634">
        <v>0</v>
      </c>
      <c r="H9" s="632">
        <f>SUM(D9:G9)</f>
        <v>105906.47</v>
      </c>
      <c r="I9" s="635"/>
      <c r="J9" s="27"/>
      <c r="K9" s="27"/>
      <c r="L9" s="27"/>
      <c r="M9" s="27"/>
      <c r="N9" s="27"/>
    </row>
    <row r="10" spans="1:14" s="34" customFormat="1" ht="15.95" customHeight="1">
      <c r="A10" s="187" t="s">
        <v>167</v>
      </c>
      <c r="B10" s="188" t="s">
        <v>119</v>
      </c>
      <c r="C10" s="189" t="s">
        <v>121</v>
      </c>
      <c r="D10" s="636">
        <f>'GAS Activity 2019'!G17</f>
        <v>8409.15</v>
      </c>
      <c r="E10" s="636">
        <f>SUM('GAS Activity 2019'!H17:S17)</f>
        <v>8688.36</v>
      </c>
      <c r="F10" s="637">
        <v>0</v>
      </c>
      <c r="G10" s="638">
        <v>0</v>
      </c>
      <c r="H10" s="636">
        <f t="shared" ref="H10:H26" si="0">SUM(D10:G10)</f>
        <v>17097.509999999998</v>
      </c>
      <c r="I10" s="635"/>
      <c r="J10" s="27"/>
      <c r="K10" s="27"/>
      <c r="L10" s="27"/>
      <c r="M10" s="27"/>
      <c r="N10" s="27"/>
    </row>
    <row r="11" spans="1:14" s="34" customFormat="1" ht="15.95" customHeight="1">
      <c r="A11" s="187" t="s">
        <v>168</v>
      </c>
      <c r="B11" s="188" t="s">
        <v>122</v>
      </c>
      <c r="C11" s="197" t="s">
        <v>123</v>
      </c>
      <c r="D11" s="636">
        <f>'GAS Activity 2019'!G23</f>
        <v>25491.68</v>
      </c>
      <c r="E11" s="636">
        <f>SUM('GAS Activity 2019'!H23:S23)</f>
        <v>10974.81</v>
      </c>
      <c r="F11" s="637">
        <v>0</v>
      </c>
      <c r="G11" s="638">
        <v>0</v>
      </c>
      <c r="H11" s="636">
        <f t="shared" si="0"/>
        <v>36466.49</v>
      </c>
      <c r="I11" s="635"/>
      <c r="J11" s="27"/>
      <c r="K11" s="27"/>
      <c r="L11" s="27"/>
      <c r="M11" s="27"/>
      <c r="N11" s="27"/>
    </row>
    <row r="12" spans="1:14" s="34" customFormat="1" ht="15.95" customHeight="1">
      <c r="A12" s="190" t="s">
        <v>169</v>
      </c>
      <c r="B12" s="188" t="s">
        <v>119</v>
      </c>
      <c r="C12" s="197" t="s">
        <v>124</v>
      </c>
      <c r="D12" s="636">
        <f>'GAS Activity 2019'!G27</f>
        <v>16333.92</v>
      </c>
      <c r="E12" s="636">
        <f>SUM('GAS Activity 2019'!H27:S27)</f>
        <v>9585.19</v>
      </c>
      <c r="F12" s="637">
        <v>0</v>
      </c>
      <c r="G12" s="638">
        <v>0</v>
      </c>
      <c r="H12" s="636">
        <f t="shared" si="0"/>
        <v>25919.11</v>
      </c>
      <c r="I12" s="635"/>
      <c r="J12" s="27"/>
      <c r="K12" s="27"/>
      <c r="L12" s="27"/>
      <c r="M12" s="27"/>
      <c r="N12" s="27"/>
    </row>
    <row r="13" spans="1:14" s="34" customFormat="1" ht="15.95" customHeight="1">
      <c r="A13" s="187" t="s">
        <v>170</v>
      </c>
      <c r="B13" s="188" t="s">
        <v>119</v>
      </c>
      <c r="C13" s="197" t="s">
        <v>125</v>
      </c>
      <c r="D13" s="636">
        <f>'GAS Activity 2019'!G36</f>
        <v>3932788.87</v>
      </c>
      <c r="E13" s="636">
        <f>SUM('GAS Activity 2019'!H29:S29)</f>
        <v>1916545.71</v>
      </c>
      <c r="F13" s="637">
        <f>SUM('GAS Activity 2019'!H32:S32)</f>
        <v>-416990.34</v>
      </c>
      <c r="G13" s="638">
        <v>0</v>
      </c>
      <c r="H13" s="636">
        <f t="shared" si="0"/>
        <v>5432344.2400000002</v>
      </c>
      <c r="I13" s="635"/>
      <c r="J13" s="27"/>
      <c r="K13" s="27"/>
      <c r="L13" s="27"/>
      <c r="M13" s="27"/>
      <c r="N13" s="27"/>
    </row>
    <row r="14" spans="1:14" s="34" customFormat="1" ht="15.95" customHeight="1">
      <c r="A14" s="157" t="s">
        <v>171</v>
      </c>
      <c r="B14" s="188" t="s">
        <v>119</v>
      </c>
      <c r="C14" s="197" t="s">
        <v>126</v>
      </c>
      <c r="D14" s="636">
        <f>'GAS Activity 2019'!G40</f>
        <v>66428.639999999999</v>
      </c>
      <c r="E14" s="636">
        <f>SUM('GAS Activity 2019'!H38:S38)</f>
        <v>53862</v>
      </c>
      <c r="F14" s="637">
        <v>0</v>
      </c>
      <c r="G14" s="638">
        <v>0</v>
      </c>
      <c r="H14" s="636">
        <f t="shared" si="0"/>
        <v>120290.64</v>
      </c>
      <c r="I14" s="635"/>
      <c r="J14" s="27"/>
      <c r="K14" s="27"/>
      <c r="L14" s="27"/>
      <c r="M14" s="27"/>
      <c r="N14" s="27"/>
    </row>
    <row r="15" spans="1:14" s="34" customFormat="1" ht="15.95" customHeight="1">
      <c r="A15" s="157" t="s">
        <v>172</v>
      </c>
      <c r="B15" s="188" t="s">
        <v>122</v>
      </c>
      <c r="C15" s="197" t="s">
        <v>127</v>
      </c>
      <c r="D15" s="636">
        <f>'GAS Activity 2019'!G45</f>
        <v>803658.59</v>
      </c>
      <c r="E15" s="636">
        <f>SUM('GAS Activity 2019'!H45:S45)</f>
        <v>274816.36</v>
      </c>
      <c r="F15" s="637">
        <v>0</v>
      </c>
      <c r="G15" s="638">
        <v>0</v>
      </c>
      <c r="H15" s="636">
        <f t="shared" si="0"/>
        <v>1078474.95</v>
      </c>
      <c r="I15" s="635"/>
      <c r="J15" s="27"/>
      <c r="K15" s="27"/>
      <c r="L15" s="27"/>
      <c r="M15" s="27"/>
      <c r="N15" s="27"/>
    </row>
    <row r="16" spans="1:14" s="34" customFormat="1" ht="15.95" customHeight="1">
      <c r="A16" s="157" t="s">
        <v>173</v>
      </c>
      <c r="B16" s="188" t="s">
        <v>119</v>
      </c>
      <c r="C16" s="197" t="s">
        <v>128</v>
      </c>
      <c r="D16" s="636">
        <f>'GAS Activity 2019'!G49</f>
        <v>1364254.66</v>
      </c>
      <c r="E16" s="636">
        <f>SUM('GAS Activity 2019'!H47:S47)</f>
        <v>138777.78</v>
      </c>
      <c r="F16" s="637">
        <v>0</v>
      </c>
      <c r="G16" s="638">
        <v>0</v>
      </c>
      <c r="H16" s="636">
        <f t="shared" si="0"/>
        <v>1503032.44</v>
      </c>
      <c r="I16" s="635"/>
      <c r="J16" s="27"/>
      <c r="K16" s="27"/>
      <c r="L16" s="27"/>
      <c r="M16" s="27"/>
      <c r="N16" s="27"/>
    </row>
    <row r="17" spans="1:14" s="34" customFormat="1" ht="15.95" customHeight="1">
      <c r="A17" s="187" t="s">
        <v>174</v>
      </c>
      <c r="B17" s="188" t="s">
        <v>119</v>
      </c>
      <c r="C17" s="197" t="s">
        <v>129</v>
      </c>
      <c r="D17" s="636">
        <f>'GAS Activity 2019'!G55</f>
        <v>98393.21</v>
      </c>
      <c r="E17" s="636">
        <f>SUM('GAS Activity 2019'!H51:S51)</f>
        <v>11818.89</v>
      </c>
      <c r="F17" s="637">
        <v>0</v>
      </c>
      <c r="G17" s="638">
        <v>0</v>
      </c>
      <c r="H17" s="636">
        <f t="shared" si="0"/>
        <v>110212.1</v>
      </c>
      <c r="I17" s="635"/>
      <c r="J17" s="27"/>
      <c r="K17" s="27"/>
      <c r="L17" s="27"/>
      <c r="M17" s="27"/>
      <c r="N17" s="27"/>
    </row>
    <row r="18" spans="1:14" s="34" customFormat="1" ht="15.95" customHeight="1">
      <c r="A18" s="157" t="s">
        <v>175</v>
      </c>
      <c r="B18" s="188" t="s">
        <v>119</v>
      </c>
      <c r="C18" s="197" t="s">
        <v>130</v>
      </c>
      <c r="D18" s="636">
        <f>'GAS Activity 2019'!G60</f>
        <v>0</v>
      </c>
      <c r="E18" s="636">
        <f>SUM('GAS Activity 2019'!H57:S57)</f>
        <v>0</v>
      </c>
      <c r="F18" s="637">
        <v>0</v>
      </c>
      <c r="G18" s="638">
        <v>0</v>
      </c>
      <c r="H18" s="636">
        <f t="shared" si="0"/>
        <v>0</v>
      </c>
      <c r="I18" s="635"/>
      <c r="J18" s="27"/>
      <c r="K18" s="27"/>
      <c r="L18" s="27"/>
      <c r="M18" s="27"/>
      <c r="N18" s="27"/>
    </row>
    <row r="19" spans="1:14" s="34" customFormat="1" ht="15.95" customHeight="1">
      <c r="A19" s="157" t="s">
        <v>176</v>
      </c>
      <c r="B19" s="188" t="s">
        <v>119</v>
      </c>
      <c r="C19" s="189" t="s">
        <v>131</v>
      </c>
      <c r="D19" s="636">
        <f>'GAS Activity 2019'!G64</f>
        <v>296497.46000000002</v>
      </c>
      <c r="E19" s="636">
        <f>SUM('GAS Activity 2019'!H62:S62)</f>
        <v>50322.6</v>
      </c>
      <c r="F19" s="637">
        <v>0</v>
      </c>
      <c r="G19" s="638">
        <v>0</v>
      </c>
      <c r="H19" s="636">
        <f t="shared" si="0"/>
        <v>346820.06</v>
      </c>
      <c r="I19" s="635"/>
      <c r="J19" s="27"/>
      <c r="K19" s="27"/>
      <c r="L19" s="27"/>
      <c r="M19" s="27"/>
      <c r="N19" s="27"/>
    </row>
    <row r="20" spans="1:14" s="34" customFormat="1" ht="15.95" customHeight="1">
      <c r="A20" s="157" t="s">
        <v>177</v>
      </c>
      <c r="B20" s="188" t="s">
        <v>119</v>
      </c>
      <c r="C20" s="197" t="s">
        <v>132</v>
      </c>
      <c r="D20" s="636">
        <f>'GAS Activity 2019'!G68</f>
        <v>5107.6499999999996</v>
      </c>
      <c r="E20" s="636">
        <f>SUM('GAS Activity 2019'!H66:S66)</f>
        <v>0</v>
      </c>
      <c r="F20" s="637">
        <v>0</v>
      </c>
      <c r="G20" s="638">
        <v>0</v>
      </c>
      <c r="H20" s="636">
        <f t="shared" si="0"/>
        <v>5107.6499999999996</v>
      </c>
      <c r="I20" s="635"/>
      <c r="J20" s="27"/>
      <c r="K20" s="27"/>
      <c r="L20" s="27"/>
      <c r="M20" s="27"/>
      <c r="N20" s="27"/>
    </row>
    <row r="21" spans="1:14" s="34" customFormat="1" ht="15.95" customHeight="1">
      <c r="A21" s="157" t="s">
        <v>244</v>
      </c>
      <c r="B21" s="188" t="s">
        <v>66</v>
      </c>
      <c r="C21" s="197" t="s">
        <v>243</v>
      </c>
      <c r="D21" s="636">
        <f>'GAS Activity 2019'!G71</f>
        <v>0</v>
      </c>
      <c r="E21" s="636">
        <f>SUM('GAS Activity 2019'!H70:S70)</f>
        <v>0</v>
      </c>
      <c r="F21" s="637">
        <v>0</v>
      </c>
      <c r="G21" s="638">
        <v>0</v>
      </c>
      <c r="H21" s="636">
        <f t="shared" si="0"/>
        <v>0</v>
      </c>
      <c r="I21" s="635"/>
      <c r="J21" s="27"/>
      <c r="K21" s="27"/>
      <c r="L21" s="27"/>
      <c r="M21" s="27"/>
      <c r="N21" s="27"/>
    </row>
    <row r="22" spans="1:14" s="34" customFormat="1" ht="15.95" customHeight="1">
      <c r="A22" s="157">
        <v>18237122</v>
      </c>
      <c r="B22" s="188" t="s">
        <v>119</v>
      </c>
      <c r="C22" s="197" t="s">
        <v>133</v>
      </c>
      <c r="D22" s="636">
        <f>'GAS Activity 2019'!G75</f>
        <v>0</v>
      </c>
      <c r="E22" s="636">
        <f>SUM('GAS Activity 2019'!H73:S73)</f>
        <v>0</v>
      </c>
      <c r="F22" s="637">
        <v>0</v>
      </c>
      <c r="G22" s="638">
        <v>0</v>
      </c>
      <c r="H22" s="636">
        <f t="shared" si="0"/>
        <v>0</v>
      </c>
      <c r="I22" s="635"/>
      <c r="J22" s="27"/>
      <c r="K22" s="27"/>
      <c r="L22" s="27"/>
      <c r="M22" s="27"/>
      <c r="N22" s="27"/>
    </row>
    <row r="23" spans="1:14" s="34" customFormat="1" ht="15.95" customHeight="1">
      <c r="A23" s="157">
        <v>18237132</v>
      </c>
      <c r="B23" s="188" t="s">
        <v>119</v>
      </c>
      <c r="C23" s="197" t="s">
        <v>134</v>
      </c>
      <c r="D23" s="636">
        <f>'GAS Activity 2019'!G79</f>
        <v>0</v>
      </c>
      <c r="E23" s="636">
        <f>SUM('GAS Activity 2019'!H77:S77)</f>
        <v>0</v>
      </c>
      <c r="F23" s="637">
        <v>0</v>
      </c>
      <c r="G23" s="638">
        <v>0</v>
      </c>
      <c r="H23" s="636">
        <f t="shared" si="0"/>
        <v>0</v>
      </c>
      <c r="I23" s="635"/>
      <c r="J23" s="27"/>
      <c r="K23" s="27"/>
      <c r="L23" s="27"/>
      <c r="M23" s="27"/>
      <c r="N23" s="27"/>
    </row>
    <row r="24" spans="1:14" s="34" customFormat="1" ht="15.95" customHeight="1">
      <c r="A24" s="157">
        <v>18237142</v>
      </c>
      <c r="B24" s="188" t="s">
        <v>119</v>
      </c>
      <c r="C24" s="197" t="s">
        <v>135</v>
      </c>
      <c r="D24" s="636">
        <f>'GAS Activity 2019'!G83</f>
        <v>0</v>
      </c>
      <c r="E24" s="636">
        <f>SUM('GAS Activity 2019'!H81:S81)</f>
        <v>0</v>
      </c>
      <c r="F24" s="637">
        <v>0</v>
      </c>
      <c r="G24" s="638">
        <v>0</v>
      </c>
      <c r="H24" s="636">
        <f t="shared" si="0"/>
        <v>0</v>
      </c>
      <c r="I24" s="635"/>
      <c r="J24" s="27"/>
      <c r="K24" s="27"/>
      <c r="L24" s="27"/>
      <c r="M24" s="27"/>
      <c r="N24" s="27"/>
    </row>
    <row r="25" spans="1:14" s="34" customFormat="1" ht="15.95" customHeight="1">
      <c r="A25" s="157">
        <v>18237152</v>
      </c>
      <c r="B25" s="188" t="s">
        <v>119</v>
      </c>
      <c r="C25" s="197" t="s">
        <v>136</v>
      </c>
      <c r="D25" s="636">
        <f>'GAS Activity 2019'!G87</f>
        <v>0</v>
      </c>
      <c r="E25" s="636">
        <f>SUM('GAS Activity 2019'!H85:S85)</f>
        <v>0</v>
      </c>
      <c r="F25" s="637">
        <v>0</v>
      </c>
      <c r="G25" s="638">
        <v>0</v>
      </c>
      <c r="H25" s="636">
        <f t="shared" si="0"/>
        <v>0</v>
      </c>
      <c r="I25" s="635"/>
      <c r="J25" s="27"/>
      <c r="K25" s="27"/>
      <c r="L25" s="27"/>
      <c r="M25" s="27"/>
      <c r="N25" s="27"/>
    </row>
    <row r="26" spans="1:14" s="34" customFormat="1" ht="15.95" customHeight="1">
      <c r="A26" s="157">
        <v>18608062</v>
      </c>
      <c r="B26" s="191" t="s">
        <v>61</v>
      </c>
      <c r="C26" s="189" t="s">
        <v>88</v>
      </c>
      <c r="D26" s="636">
        <f>'GAS Activity 2019'!G92</f>
        <v>-21316268.920000002</v>
      </c>
      <c r="E26" s="636">
        <f>SUM('GAS Activity 2019'!H89:S89)</f>
        <v>-14557.15</v>
      </c>
      <c r="F26" s="637">
        <v>0</v>
      </c>
      <c r="G26" s="638">
        <v>0</v>
      </c>
      <c r="H26" s="636">
        <f t="shared" si="0"/>
        <v>-21330826.07</v>
      </c>
      <c r="I26" s="635"/>
      <c r="J26" s="27"/>
      <c r="K26" s="27"/>
      <c r="L26" s="27"/>
      <c r="M26" s="27"/>
      <c r="N26" s="27"/>
    </row>
    <row r="27" spans="1:14" s="34" customFormat="1" ht="15.95" customHeight="1">
      <c r="A27" s="192"/>
      <c r="B27" s="193"/>
      <c r="C27" s="53"/>
      <c r="D27" s="639"/>
      <c r="E27" s="639"/>
      <c r="F27" s="640"/>
      <c r="G27" s="641"/>
      <c r="H27" s="639"/>
      <c r="I27" s="642"/>
      <c r="J27" s="27"/>
      <c r="K27" s="27"/>
      <c r="L27" s="27"/>
      <c r="M27" s="27"/>
      <c r="N27" s="27"/>
    </row>
    <row r="28" spans="1:14" s="34" customFormat="1" ht="15.95" customHeight="1" thickBot="1">
      <c r="A28" s="192"/>
      <c r="B28" s="193"/>
      <c r="C28" s="198" t="s">
        <v>116</v>
      </c>
      <c r="D28" s="643">
        <f>SUM(D9:D27)</f>
        <v>-14622647.41</v>
      </c>
      <c r="E28" s="643">
        <f>SUM(E9:E27)</f>
        <v>2490483.34</v>
      </c>
      <c r="F28" s="644">
        <f>SUM(F9:F27)</f>
        <v>-416990.34</v>
      </c>
      <c r="G28" s="645">
        <f t="shared" ref="G28:H28" si="1">SUM(G9:G27)</f>
        <v>0</v>
      </c>
      <c r="H28" s="643">
        <f t="shared" si="1"/>
        <v>-12549154.41</v>
      </c>
      <c r="I28" s="646"/>
      <c r="J28" s="27"/>
      <c r="K28" s="27"/>
      <c r="L28" s="27"/>
      <c r="M28" s="27"/>
      <c r="N28" s="27"/>
    </row>
    <row r="29" spans="1:14" s="34" customFormat="1" ht="15.95" customHeight="1" thickTop="1" thickBot="1">
      <c r="A29" s="194"/>
      <c r="B29" s="195"/>
      <c r="C29" s="199"/>
      <c r="D29" s="178"/>
      <c r="E29" s="178"/>
      <c r="F29" s="177"/>
      <c r="G29" s="647" t="s">
        <v>240</v>
      </c>
      <c r="H29" s="648">
        <f>'GAS Activity 2019'!T95-H28</f>
        <v>0</v>
      </c>
      <c r="J29" s="27"/>
      <c r="K29" s="27"/>
      <c r="L29" s="27"/>
      <c r="M29" s="27"/>
      <c r="N29" s="27"/>
    </row>
    <row r="30" spans="1:14" s="34" customFormat="1" ht="15.95" customHeight="1">
      <c r="J30" s="27"/>
      <c r="K30" s="27"/>
      <c r="L30" s="27"/>
      <c r="M30" s="27"/>
      <c r="N30" s="27"/>
    </row>
    <row r="31" spans="1:14" s="2" customFormat="1" ht="16.149999999999999" customHeight="1">
      <c r="A31" s="13" t="s">
        <v>188</v>
      </c>
      <c r="J31"/>
      <c r="K31"/>
      <c r="L31"/>
      <c r="M31"/>
      <c r="N31"/>
    </row>
    <row r="32" spans="1:14">
      <c r="A32" s="13" t="s">
        <v>189</v>
      </c>
      <c r="B32" s="13"/>
      <c r="D32" s="2"/>
      <c r="E32" s="2"/>
      <c r="F32" s="2"/>
      <c r="G32" s="2"/>
      <c r="H32" s="2"/>
      <c r="I32" s="2"/>
      <c r="J32"/>
      <c r="K32"/>
      <c r="L32"/>
      <c r="M32"/>
      <c r="N32"/>
    </row>
    <row r="33" spans="1:14">
      <c r="A33" s="13" t="s">
        <v>190</v>
      </c>
      <c r="D33" s="2"/>
      <c r="E33" s="2"/>
      <c r="F33" s="2"/>
      <c r="G33" s="2"/>
      <c r="H33" s="2"/>
      <c r="I33" s="2"/>
      <c r="J33"/>
      <c r="K33"/>
      <c r="L33"/>
      <c r="M33"/>
      <c r="N33"/>
    </row>
    <row r="34" spans="1:14">
      <c r="A34" s="20" t="s">
        <v>191</v>
      </c>
      <c r="D34" s="2"/>
      <c r="E34" s="2"/>
      <c r="F34" s="2"/>
      <c r="G34" s="2"/>
      <c r="H34" s="2"/>
      <c r="I34" s="2"/>
      <c r="J34"/>
      <c r="K34"/>
      <c r="L34"/>
      <c r="M34"/>
      <c r="N34"/>
    </row>
    <row r="35" spans="1:14">
      <c r="A35" s="13"/>
      <c r="D35" s="2"/>
      <c r="E35" s="2"/>
      <c r="F35" s="2"/>
      <c r="G35" s="2"/>
      <c r="H35" s="2"/>
      <c r="I35" s="2"/>
    </row>
    <row r="36" spans="1:14">
      <c r="A36" s="14"/>
      <c r="D36" s="2"/>
      <c r="E36" s="2"/>
      <c r="F36" s="2"/>
      <c r="G36" s="2"/>
      <c r="H36" s="2"/>
      <c r="I36" s="2"/>
    </row>
  </sheetData>
  <mergeCells count="5">
    <mergeCell ref="A1:H1"/>
    <mergeCell ref="A2:H2"/>
    <mergeCell ref="A3:H3"/>
    <mergeCell ref="E7:H7"/>
    <mergeCell ref="E6:H6"/>
  </mergeCells>
  <pageMargins left="0.7" right="0.7" top="0.75" bottom="0.75" header="0.3" footer="0.3"/>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4"/>
  <sheetViews>
    <sheetView zoomScale="80" zoomScaleNormal="80" workbookViewId="0">
      <pane xSplit="3" ySplit="6" topLeftCell="E61" activePane="bottomRight" state="frozen"/>
      <selection activeCell="D12" sqref="D12"/>
      <selection pane="topRight" activeCell="D12" sqref="D12"/>
      <selection pane="bottomLeft" activeCell="D12" sqref="D12"/>
      <selection pane="bottomRight" activeCell="N35" sqref="N35"/>
    </sheetView>
  </sheetViews>
  <sheetFormatPr defaultRowHeight="15" outlineLevelCol="1"/>
  <cols>
    <col min="1" max="1" width="10.7109375" style="1" customWidth="1"/>
    <col min="2" max="2" width="12" bestFit="1" customWidth="1"/>
    <col min="3" max="3" width="67.28515625" bestFit="1" customWidth="1"/>
    <col min="4" max="4" width="15.85546875" style="354" customWidth="1"/>
    <col min="5" max="6" width="13.7109375" customWidth="1"/>
    <col min="7" max="7" width="15.7109375" customWidth="1" outlineLevel="1"/>
    <col min="8" max="19" width="13.7109375" customWidth="1"/>
    <col min="20" max="20" width="16.140625" style="5" customWidth="1"/>
    <col min="22" max="22" width="11.28515625" style="23" bestFit="1" customWidth="1"/>
  </cols>
  <sheetData>
    <row r="1" spans="1:22" ht="15.95" customHeight="1">
      <c r="A1" s="721" t="s">
        <v>0</v>
      </c>
      <c r="B1" s="721"/>
      <c r="C1" s="721"/>
      <c r="D1" s="721"/>
      <c r="E1" s="721"/>
      <c r="F1" s="721"/>
      <c r="G1" s="721"/>
      <c r="H1" s="721"/>
      <c r="I1" s="721"/>
      <c r="J1" s="721"/>
      <c r="K1" s="721"/>
      <c r="L1" s="721"/>
      <c r="M1" s="721"/>
      <c r="N1" s="721"/>
      <c r="O1" s="721"/>
      <c r="P1" s="721"/>
      <c r="Q1" s="721"/>
      <c r="R1" s="721"/>
      <c r="S1" s="721"/>
      <c r="T1" s="721"/>
    </row>
    <row r="2" spans="1:22" ht="15.95" customHeight="1">
      <c r="A2" s="721" t="s">
        <v>137</v>
      </c>
      <c r="B2" s="721"/>
      <c r="C2" s="721"/>
      <c r="D2" s="721"/>
      <c r="E2" s="721"/>
      <c r="F2" s="721"/>
      <c r="G2" s="721"/>
      <c r="H2" s="721"/>
      <c r="I2" s="721"/>
      <c r="J2" s="721"/>
      <c r="K2" s="721"/>
      <c r="L2" s="721"/>
      <c r="M2" s="721"/>
      <c r="N2" s="721"/>
      <c r="O2" s="721"/>
      <c r="P2" s="721"/>
      <c r="Q2" s="721"/>
      <c r="R2" s="721"/>
      <c r="S2" s="721"/>
      <c r="T2" s="721"/>
    </row>
    <row r="3" spans="1:22" ht="21">
      <c r="A3" s="710" t="s">
        <v>286</v>
      </c>
      <c r="B3" s="710"/>
      <c r="C3" s="710"/>
      <c r="D3" s="710"/>
      <c r="E3" s="710"/>
      <c r="F3" s="710"/>
      <c r="G3" s="710"/>
      <c r="H3" s="710"/>
      <c r="I3" s="710"/>
      <c r="J3" s="710"/>
      <c r="K3" s="710"/>
      <c r="L3" s="710"/>
      <c r="M3" s="710"/>
      <c r="N3" s="710"/>
      <c r="O3" s="710"/>
      <c r="P3" s="710"/>
      <c r="Q3" s="710"/>
      <c r="R3" s="710"/>
      <c r="S3" s="710"/>
      <c r="T3" s="710"/>
    </row>
    <row r="4" spans="1:22" ht="15.95" customHeight="1">
      <c r="A4" s="19"/>
      <c r="B4" s="19"/>
      <c r="C4" s="19"/>
      <c r="D4" s="353"/>
      <c r="E4" s="19"/>
      <c r="F4" s="19"/>
      <c r="G4" s="19"/>
      <c r="H4" s="19"/>
      <c r="I4" s="19"/>
      <c r="J4" s="19"/>
      <c r="K4" s="19"/>
      <c r="L4" s="19"/>
      <c r="M4" s="19"/>
      <c r="N4" s="19"/>
      <c r="O4" s="19"/>
      <c r="P4" s="19"/>
      <c r="Q4" s="19"/>
      <c r="R4" s="19"/>
      <c r="S4" s="19"/>
      <c r="T4" s="21"/>
    </row>
    <row r="5" spans="1:22" ht="15.75" thickBot="1">
      <c r="G5" s="68" t="s">
        <v>236</v>
      </c>
      <c r="H5" s="755" t="s">
        <v>252</v>
      </c>
      <c r="I5" s="755"/>
      <c r="J5" s="755"/>
      <c r="K5" s="755" t="s">
        <v>253</v>
      </c>
      <c r="L5" s="755"/>
      <c r="M5" s="755"/>
      <c r="N5" s="755" t="s">
        <v>254</v>
      </c>
      <c r="O5" s="755"/>
      <c r="P5" s="755"/>
      <c r="Q5" s="755" t="s">
        <v>255</v>
      </c>
      <c r="R5" s="755"/>
      <c r="S5" s="755"/>
      <c r="T5" s="102" t="s">
        <v>236</v>
      </c>
    </row>
    <row r="6" spans="1:22" s="3" customFormat="1" ht="26.25" thickBot="1">
      <c r="A6" s="25" t="s">
        <v>2</v>
      </c>
      <c r="B6" s="101" t="s">
        <v>3</v>
      </c>
      <c r="C6" s="232" t="s">
        <v>4</v>
      </c>
      <c r="D6" s="101" t="s">
        <v>5</v>
      </c>
      <c r="E6" s="101" t="s">
        <v>6</v>
      </c>
      <c r="F6" s="110" t="s">
        <v>7</v>
      </c>
      <c r="G6" s="150" t="s">
        <v>195</v>
      </c>
      <c r="H6" s="120">
        <v>43466</v>
      </c>
      <c r="I6" s="94">
        <v>43497</v>
      </c>
      <c r="J6" s="303">
        <v>43525</v>
      </c>
      <c r="K6" s="257">
        <v>43556</v>
      </c>
      <c r="L6" s="120">
        <v>43586</v>
      </c>
      <c r="M6" s="256">
        <v>43617</v>
      </c>
      <c r="N6" s="120">
        <v>43647</v>
      </c>
      <c r="O6" s="94">
        <v>43678</v>
      </c>
      <c r="P6" s="303">
        <v>43709</v>
      </c>
      <c r="Q6" s="257">
        <v>43739</v>
      </c>
      <c r="R6" s="120">
        <v>43770</v>
      </c>
      <c r="S6" s="256">
        <v>43800</v>
      </c>
      <c r="T6" s="149" t="s">
        <v>256</v>
      </c>
      <c r="U6" s="28"/>
      <c r="V6" s="113"/>
    </row>
    <row r="7" spans="1:22" s="2" customFormat="1" ht="15.95" customHeight="1">
      <c r="A7" s="536">
        <v>18606102</v>
      </c>
      <c r="B7" s="235">
        <v>18608612</v>
      </c>
      <c r="C7" s="30" t="s">
        <v>198</v>
      </c>
      <c r="D7" s="31" t="s">
        <v>66</v>
      </c>
      <c r="E7" s="517"/>
      <c r="F7" s="521"/>
      <c r="G7" s="122">
        <v>862215.01</v>
      </c>
      <c r="H7" s="33">
        <v>0</v>
      </c>
      <c r="I7" s="33">
        <v>510</v>
      </c>
      <c r="J7" s="32">
        <v>615</v>
      </c>
      <c r="K7" s="360">
        <v>1495.63</v>
      </c>
      <c r="L7" s="32">
        <v>5301.22</v>
      </c>
      <c r="M7" s="248">
        <v>3405.62</v>
      </c>
      <c r="N7" s="32">
        <v>9232.81</v>
      </c>
      <c r="O7" s="32">
        <v>1799.68</v>
      </c>
      <c r="P7" s="32">
        <v>652.5</v>
      </c>
      <c r="Q7" s="360">
        <v>1780.62</v>
      </c>
      <c r="R7" s="32">
        <v>2722.48</v>
      </c>
      <c r="S7" s="248">
        <v>2133.23</v>
      </c>
      <c r="T7" s="144">
        <f>SUM(G7:S7)</f>
        <v>891863.8</v>
      </c>
      <c r="U7" s="34"/>
      <c r="V7" s="114"/>
    </row>
    <row r="8" spans="1:22" s="2" customFormat="1" ht="15.95" customHeight="1">
      <c r="A8" s="704"/>
      <c r="B8" s="653">
        <v>18608612</v>
      </c>
      <c r="C8" s="579" t="s">
        <v>10</v>
      </c>
      <c r="D8" s="652" t="s">
        <v>67</v>
      </c>
      <c r="E8" s="654">
        <v>43070</v>
      </c>
      <c r="F8" s="655" t="s">
        <v>12</v>
      </c>
      <c r="G8" s="123">
        <v>-785957.33</v>
      </c>
      <c r="H8" s="687">
        <v>0</v>
      </c>
      <c r="I8" s="687">
        <v>0</v>
      </c>
      <c r="J8" s="687">
        <v>0</v>
      </c>
      <c r="K8" s="361">
        <v>0</v>
      </c>
      <c r="L8" s="687">
        <v>0</v>
      </c>
      <c r="M8" s="362">
        <v>0</v>
      </c>
      <c r="N8" s="687">
        <v>0</v>
      </c>
      <c r="O8" s="687">
        <v>0</v>
      </c>
      <c r="P8" s="687">
        <v>0</v>
      </c>
      <c r="Q8" s="361">
        <v>0</v>
      </c>
      <c r="R8" s="687">
        <v>0</v>
      </c>
      <c r="S8" s="362">
        <v>0</v>
      </c>
      <c r="T8" s="128">
        <f>SUM(G8:S8)</f>
        <v>-785957.33</v>
      </c>
      <c r="U8" s="34"/>
      <c r="V8" s="114"/>
    </row>
    <row r="9" spans="1:22" s="2" customFormat="1" ht="15.95" customHeight="1">
      <c r="A9" s="535"/>
      <c r="B9" s="532"/>
      <c r="C9" s="533" t="s">
        <v>68</v>
      </c>
      <c r="D9" s="534"/>
      <c r="E9" s="451"/>
      <c r="F9" s="452"/>
      <c r="G9" s="276">
        <f>SUM(G7:G8)</f>
        <v>76257.679999999993</v>
      </c>
      <c r="H9" s="306">
        <f t="shared" ref="H9:T9" si="0">SUM(H7:H8)</f>
        <v>0</v>
      </c>
      <c r="I9" s="306">
        <f t="shared" si="0"/>
        <v>510</v>
      </c>
      <c r="J9" s="306">
        <f t="shared" si="0"/>
        <v>615</v>
      </c>
      <c r="K9" s="419">
        <f>'GAS Activity 2019'!K7</f>
        <v>1495.63</v>
      </c>
      <c r="L9" s="306">
        <f t="shared" si="0"/>
        <v>5301.22</v>
      </c>
      <c r="M9" s="277">
        <f t="shared" si="0"/>
        <v>3405.62</v>
      </c>
      <c r="N9" s="306">
        <f t="shared" si="0"/>
        <v>9232.81</v>
      </c>
      <c r="O9" s="306">
        <f t="shared" si="0"/>
        <v>1799.68</v>
      </c>
      <c r="P9" s="306">
        <f t="shared" si="0"/>
        <v>652.5</v>
      </c>
      <c r="Q9" s="419">
        <f t="shared" si="0"/>
        <v>1780.62</v>
      </c>
      <c r="R9" s="306">
        <f t="shared" si="0"/>
        <v>2722.48</v>
      </c>
      <c r="S9" s="277">
        <f t="shared" si="0"/>
        <v>2133.23</v>
      </c>
      <c r="T9" s="453">
        <f t="shared" si="0"/>
        <v>105906.47</v>
      </c>
      <c r="U9" s="34"/>
      <c r="V9" s="114"/>
    </row>
    <row r="10" spans="1:22" s="4" customFormat="1" ht="11.25" customHeight="1">
      <c r="A10" s="479"/>
      <c r="B10" s="480"/>
      <c r="C10" s="481"/>
      <c r="D10" s="461"/>
      <c r="E10" s="462"/>
      <c r="F10" s="463"/>
      <c r="G10" s="464"/>
      <c r="H10" s="465"/>
      <c r="I10" s="465"/>
      <c r="J10" s="466"/>
      <c r="K10" s="467"/>
      <c r="L10" s="466"/>
      <c r="M10" s="468"/>
      <c r="N10" s="466"/>
      <c r="O10" s="466"/>
      <c r="P10" s="466"/>
      <c r="Q10" s="467"/>
      <c r="R10" s="466"/>
      <c r="S10" s="468"/>
      <c r="T10" s="464"/>
      <c r="U10" s="37"/>
      <c r="V10" s="115"/>
    </row>
    <row r="11" spans="1:22" s="2" customFormat="1" ht="15.95" customHeight="1">
      <c r="A11" s="42">
        <v>18607102</v>
      </c>
      <c r="B11" s="237">
        <v>18608712</v>
      </c>
      <c r="C11" s="118" t="s">
        <v>199</v>
      </c>
      <c r="D11" s="723" t="s">
        <v>66</v>
      </c>
      <c r="E11" s="731"/>
      <c r="F11" s="733"/>
      <c r="G11" s="454">
        <v>5369617.5199999996</v>
      </c>
      <c r="H11" s="455">
        <v>0</v>
      </c>
      <c r="I11" s="455">
        <v>0</v>
      </c>
      <c r="J11" s="455">
        <v>8688.36</v>
      </c>
      <c r="K11" s="456">
        <v>0</v>
      </c>
      <c r="L11" s="455">
        <v>0</v>
      </c>
      <c r="M11" s="457">
        <v>0</v>
      </c>
      <c r="N11" s="455">
        <v>0</v>
      </c>
      <c r="O11" s="455">
        <v>0</v>
      </c>
      <c r="P11" s="455">
        <v>0</v>
      </c>
      <c r="Q11" s="456">
        <v>0</v>
      </c>
      <c r="R11" s="455">
        <v>0</v>
      </c>
      <c r="S11" s="457">
        <v>0</v>
      </c>
      <c r="T11" s="454">
        <f>SUM(G11:S11)</f>
        <v>5378305.8799999999</v>
      </c>
      <c r="U11" s="39"/>
      <c r="V11" s="114"/>
    </row>
    <row r="12" spans="1:22" s="2" customFormat="1" ht="15.95" customHeight="1">
      <c r="A12" s="539"/>
      <c r="B12" s="235">
        <v>18608772</v>
      </c>
      <c r="C12" s="30" t="s">
        <v>200</v>
      </c>
      <c r="D12" s="723"/>
      <c r="E12" s="732"/>
      <c r="F12" s="733"/>
      <c r="G12" s="122">
        <v>-3488999.1</v>
      </c>
      <c r="H12" s="38">
        <v>0</v>
      </c>
      <c r="I12" s="38">
        <v>0</v>
      </c>
      <c r="J12" s="38">
        <v>0</v>
      </c>
      <c r="K12" s="365">
        <v>0</v>
      </c>
      <c r="L12" s="38">
        <v>0</v>
      </c>
      <c r="M12" s="249">
        <v>0</v>
      </c>
      <c r="N12" s="38">
        <v>0</v>
      </c>
      <c r="O12" s="38">
        <v>0</v>
      </c>
      <c r="P12" s="38">
        <v>0</v>
      </c>
      <c r="Q12" s="365">
        <v>0</v>
      </c>
      <c r="R12" s="38">
        <v>0</v>
      </c>
      <c r="S12" s="249">
        <v>0</v>
      </c>
      <c r="T12" s="122">
        <f t="shared" ref="T12:T16" si="1">SUM(G12:S12)</f>
        <v>-3488999.1</v>
      </c>
      <c r="U12" s="39"/>
      <c r="V12" s="114"/>
    </row>
    <row r="13" spans="1:22" s="2" customFormat="1" ht="15.95" customHeight="1">
      <c r="A13" s="539"/>
      <c r="B13" s="235">
        <v>18608722</v>
      </c>
      <c r="C13" s="30" t="s">
        <v>69</v>
      </c>
      <c r="D13" s="730"/>
      <c r="E13" s="732"/>
      <c r="F13" s="734"/>
      <c r="G13" s="122">
        <v>8781.25</v>
      </c>
      <c r="H13" s="38">
        <v>0</v>
      </c>
      <c r="I13" s="38">
        <v>0</v>
      </c>
      <c r="J13" s="38">
        <v>0</v>
      </c>
      <c r="K13" s="365">
        <v>0</v>
      </c>
      <c r="L13" s="38">
        <v>0</v>
      </c>
      <c r="M13" s="249">
        <v>0</v>
      </c>
      <c r="N13" s="38">
        <v>0</v>
      </c>
      <c r="O13" s="38">
        <v>0</v>
      </c>
      <c r="P13" s="38">
        <v>0</v>
      </c>
      <c r="Q13" s="365">
        <v>0</v>
      </c>
      <c r="R13" s="38">
        <v>0</v>
      </c>
      <c r="S13" s="249">
        <v>0</v>
      </c>
      <c r="T13" s="122">
        <f t="shared" si="1"/>
        <v>8781.25</v>
      </c>
      <c r="U13" s="39"/>
      <c r="V13" s="114"/>
    </row>
    <row r="14" spans="1:22" s="2" customFormat="1" ht="15.95" customHeight="1">
      <c r="A14" s="705"/>
      <c r="B14" s="235">
        <v>18608712</v>
      </c>
      <c r="C14" s="30" t="s">
        <v>10</v>
      </c>
      <c r="D14" s="722" t="s">
        <v>67</v>
      </c>
      <c r="E14" s="725">
        <v>43070</v>
      </c>
      <c r="F14" s="735" t="s">
        <v>12</v>
      </c>
      <c r="G14" s="122">
        <v>-5361208.37</v>
      </c>
      <c r="H14" s="32">
        <v>0</v>
      </c>
      <c r="I14" s="32">
        <v>0</v>
      </c>
      <c r="J14" s="32">
        <v>0</v>
      </c>
      <c r="K14" s="360">
        <v>0</v>
      </c>
      <c r="L14" s="32">
        <v>0</v>
      </c>
      <c r="M14" s="248">
        <v>0</v>
      </c>
      <c r="N14" s="32">
        <v>0</v>
      </c>
      <c r="O14" s="32">
        <v>0</v>
      </c>
      <c r="P14" s="32">
        <v>0</v>
      </c>
      <c r="Q14" s="360">
        <v>0</v>
      </c>
      <c r="R14" s="32">
        <v>0</v>
      </c>
      <c r="S14" s="248">
        <v>0</v>
      </c>
      <c r="T14" s="122">
        <f t="shared" si="1"/>
        <v>-5361208.37</v>
      </c>
      <c r="U14" s="39"/>
      <c r="V14" s="114"/>
    </row>
    <row r="15" spans="1:22" s="2" customFormat="1" ht="15.95" customHeight="1">
      <c r="A15" s="704"/>
      <c r="B15" s="235">
        <v>18608722</v>
      </c>
      <c r="C15" s="30" t="s">
        <v>10</v>
      </c>
      <c r="D15" s="723"/>
      <c r="E15" s="725"/>
      <c r="F15" s="736"/>
      <c r="G15" s="122">
        <v>3488999.1</v>
      </c>
      <c r="H15" s="32">
        <v>0</v>
      </c>
      <c r="I15" s="32">
        <v>0</v>
      </c>
      <c r="J15" s="32">
        <v>0</v>
      </c>
      <c r="K15" s="360">
        <v>0</v>
      </c>
      <c r="L15" s="32">
        <v>0</v>
      </c>
      <c r="M15" s="248">
        <v>0</v>
      </c>
      <c r="N15" s="32">
        <v>0</v>
      </c>
      <c r="O15" s="32">
        <v>0</v>
      </c>
      <c r="P15" s="32">
        <v>0</v>
      </c>
      <c r="Q15" s="360">
        <v>0</v>
      </c>
      <c r="R15" s="32">
        <v>0</v>
      </c>
      <c r="S15" s="248">
        <v>0</v>
      </c>
      <c r="T15" s="122">
        <f t="shared" si="1"/>
        <v>3488999.1</v>
      </c>
      <c r="U15" s="39"/>
      <c r="V15" s="114"/>
    </row>
    <row r="16" spans="1:22" s="2" customFormat="1" ht="15.95" customHeight="1">
      <c r="A16" s="705"/>
      <c r="B16" s="656">
        <v>18608772</v>
      </c>
      <c r="C16" s="657" t="s">
        <v>10</v>
      </c>
      <c r="D16" s="724"/>
      <c r="E16" s="726"/>
      <c r="F16" s="737"/>
      <c r="G16" s="125">
        <v>-8781.25</v>
      </c>
      <c r="H16" s="40">
        <v>0</v>
      </c>
      <c r="I16" s="40">
        <v>0</v>
      </c>
      <c r="J16" s="40">
        <v>0</v>
      </c>
      <c r="K16" s="366">
        <v>0</v>
      </c>
      <c r="L16" s="40">
        <v>0</v>
      </c>
      <c r="M16" s="367">
        <v>0</v>
      </c>
      <c r="N16" s="40">
        <v>0</v>
      </c>
      <c r="O16" s="40">
        <v>0</v>
      </c>
      <c r="P16" s="40">
        <v>0</v>
      </c>
      <c r="Q16" s="366">
        <v>0</v>
      </c>
      <c r="R16" s="40">
        <v>0</v>
      </c>
      <c r="S16" s="367">
        <v>0</v>
      </c>
      <c r="T16" s="123">
        <f t="shared" si="1"/>
        <v>-8781.25</v>
      </c>
      <c r="U16" s="39"/>
      <c r="V16" s="114"/>
    </row>
    <row r="17" spans="1:22" s="2" customFormat="1" ht="15.95" customHeight="1">
      <c r="A17" s="538"/>
      <c r="B17" s="237"/>
      <c r="C17" s="35" t="s">
        <v>70</v>
      </c>
      <c r="D17" s="516"/>
      <c r="E17" s="523"/>
      <c r="F17" s="521"/>
      <c r="G17" s="276">
        <f>SUM(G11:G16)</f>
        <v>8409.15</v>
      </c>
      <c r="H17" s="306">
        <f t="shared" ref="H17:T17" si="2">SUM(H11:H16)</f>
        <v>0</v>
      </c>
      <c r="I17" s="306">
        <f t="shared" si="2"/>
        <v>0</v>
      </c>
      <c r="J17" s="306">
        <f t="shared" si="2"/>
        <v>8688.36</v>
      </c>
      <c r="K17" s="419">
        <f t="shared" si="2"/>
        <v>0</v>
      </c>
      <c r="L17" s="306">
        <f t="shared" si="2"/>
        <v>0</v>
      </c>
      <c r="M17" s="277">
        <f t="shared" si="2"/>
        <v>0</v>
      </c>
      <c r="N17" s="306">
        <f t="shared" si="2"/>
        <v>0</v>
      </c>
      <c r="O17" s="306">
        <f t="shared" si="2"/>
        <v>0</v>
      </c>
      <c r="P17" s="306">
        <f t="shared" si="2"/>
        <v>0</v>
      </c>
      <c r="Q17" s="419">
        <f t="shared" si="2"/>
        <v>0</v>
      </c>
      <c r="R17" s="306">
        <f t="shared" si="2"/>
        <v>0</v>
      </c>
      <c r="S17" s="277">
        <f t="shared" si="2"/>
        <v>0</v>
      </c>
      <c r="T17" s="453">
        <f t="shared" si="2"/>
        <v>17097.509999999998</v>
      </c>
      <c r="U17" s="34"/>
      <c r="V17" s="114"/>
    </row>
    <row r="18" spans="1:22" s="4" customFormat="1" ht="11.25" customHeight="1">
      <c r="A18" s="479"/>
      <c r="B18" s="480"/>
      <c r="C18" s="481"/>
      <c r="D18" s="461"/>
      <c r="E18" s="462"/>
      <c r="F18" s="463"/>
      <c r="G18" s="464"/>
      <c r="H18" s="465"/>
      <c r="I18" s="465"/>
      <c r="J18" s="466"/>
      <c r="K18" s="467"/>
      <c r="L18" s="466"/>
      <c r="M18" s="468"/>
      <c r="N18" s="466"/>
      <c r="O18" s="466"/>
      <c r="P18" s="466"/>
      <c r="Q18" s="467"/>
      <c r="R18" s="466"/>
      <c r="S18" s="468"/>
      <c r="T18" s="464"/>
      <c r="U18" s="37"/>
      <c r="V18" s="115"/>
    </row>
    <row r="19" spans="1:22" s="2" customFormat="1" ht="15.95" customHeight="1">
      <c r="A19" s="536">
        <v>18602102</v>
      </c>
      <c r="B19" s="235">
        <v>18608212</v>
      </c>
      <c r="C19" s="30" t="s">
        <v>201</v>
      </c>
      <c r="D19" s="515" t="s">
        <v>71</v>
      </c>
      <c r="E19" s="732"/>
      <c r="F19" s="733"/>
      <c r="G19" s="126">
        <v>1496343.93</v>
      </c>
      <c r="H19" s="33">
        <v>0</v>
      </c>
      <c r="I19" s="33">
        <v>0</v>
      </c>
      <c r="J19" s="469">
        <v>0</v>
      </c>
      <c r="K19" s="470">
        <v>0</v>
      </c>
      <c r="L19" s="469">
        <v>0</v>
      </c>
      <c r="M19" s="471">
        <v>898</v>
      </c>
      <c r="N19" s="469">
        <v>0</v>
      </c>
      <c r="O19" s="469">
        <v>0</v>
      </c>
      <c r="P19" s="469">
        <v>7298.06</v>
      </c>
      <c r="Q19" s="470">
        <v>0</v>
      </c>
      <c r="R19" s="469">
        <v>0</v>
      </c>
      <c r="S19" s="471">
        <v>2778.75</v>
      </c>
      <c r="T19" s="454">
        <f>SUM(G19:S19)</f>
        <v>1507318.74</v>
      </c>
      <c r="U19" s="34"/>
      <c r="V19" s="114"/>
    </row>
    <row r="20" spans="1:22" s="2" customFormat="1" ht="15.95" customHeight="1">
      <c r="A20" s="539"/>
      <c r="B20" s="235">
        <v>18608782</v>
      </c>
      <c r="C20" s="30" t="s">
        <v>202</v>
      </c>
      <c r="D20" s="43"/>
      <c r="E20" s="732"/>
      <c r="F20" s="734"/>
      <c r="G20" s="126">
        <v>-801550.75</v>
      </c>
      <c r="H20" s="33">
        <v>0</v>
      </c>
      <c r="I20" s="33">
        <v>0</v>
      </c>
      <c r="J20" s="32">
        <v>0</v>
      </c>
      <c r="K20" s="368">
        <v>0</v>
      </c>
      <c r="L20" s="33">
        <v>0</v>
      </c>
      <c r="M20" s="248">
        <v>0</v>
      </c>
      <c r="N20" s="33">
        <v>0</v>
      </c>
      <c r="O20" s="33">
        <v>0</v>
      </c>
      <c r="P20" s="32">
        <v>0</v>
      </c>
      <c r="Q20" s="368">
        <v>0</v>
      </c>
      <c r="R20" s="33">
        <v>0</v>
      </c>
      <c r="S20" s="248">
        <v>0</v>
      </c>
      <c r="T20" s="122">
        <f t="shared" ref="T20:T22" si="3">SUM(G20:S20)</f>
        <v>-801550.75</v>
      </c>
      <c r="U20" s="34"/>
      <c r="V20" s="114"/>
    </row>
    <row r="21" spans="1:22" s="2" customFormat="1" ht="15.95" customHeight="1">
      <c r="A21" s="705"/>
      <c r="B21" s="235" t="s">
        <v>72</v>
      </c>
      <c r="C21" s="30" t="s">
        <v>10</v>
      </c>
      <c r="D21" s="652"/>
      <c r="E21" s="658"/>
      <c r="F21" s="651"/>
      <c r="G21" s="122">
        <v>-1470852.25</v>
      </c>
      <c r="H21" s="32">
        <v>0</v>
      </c>
      <c r="I21" s="32">
        <v>0</v>
      </c>
      <c r="J21" s="32">
        <v>0</v>
      </c>
      <c r="K21" s="360">
        <v>0</v>
      </c>
      <c r="L21" s="32">
        <v>0</v>
      </c>
      <c r="M21" s="248">
        <v>0</v>
      </c>
      <c r="N21" s="32">
        <v>0</v>
      </c>
      <c r="O21" s="32">
        <v>0</v>
      </c>
      <c r="P21" s="32">
        <v>0</v>
      </c>
      <c r="Q21" s="360">
        <v>0</v>
      </c>
      <c r="R21" s="32">
        <v>0</v>
      </c>
      <c r="S21" s="248">
        <v>0</v>
      </c>
      <c r="T21" s="122">
        <f t="shared" si="3"/>
        <v>-1470852.25</v>
      </c>
      <c r="U21" s="34"/>
      <c r="V21" s="114"/>
    </row>
    <row r="22" spans="1:22" s="2" customFormat="1" ht="15.95" customHeight="1">
      <c r="A22" s="705"/>
      <c r="B22" s="656">
        <v>18608782</v>
      </c>
      <c r="C22" s="657" t="s">
        <v>10</v>
      </c>
      <c r="D22" s="659" t="s">
        <v>67</v>
      </c>
      <c r="E22" s="654">
        <v>43070</v>
      </c>
      <c r="F22" s="655" t="s">
        <v>12</v>
      </c>
      <c r="G22" s="125">
        <v>801550.75</v>
      </c>
      <c r="H22" s="40">
        <v>0</v>
      </c>
      <c r="I22" s="40">
        <v>0</v>
      </c>
      <c r="J22" s="40">
        <v>0</v>
      </c>
      <c r="K22" s="366">
        <v>0</v>
      </c>
      <c r="L22" s="40">
        <v>0</v>
      </c>
      <c r="M22" s="367">
        <v>0</v>
      </c>
      <c r="N22" s="40">
        <v>0</v>
      </c>
      <c r="O22" s="40">
        <v>0</v>
      </c>
      <c r="P22" s="40">
        <v>0</v>
      </c>
      <c r="Q22" s="366">
        <v>0</v>
      </c>
      <c r="R22" s="40">
        <v>0</v>
      </c>
      <c r="S22" s="367">
        <v>0</v>
      </c>
      <c r="T22" s="123">
        <f t="shared" si="3"/>
        <v>801550.75</v>
      </c>
      <c r="U22" s="34"/>
      <c r="V22" s="114"/>
    </row>
    <row r="23" spans="1:22" s="2" customFormat="1" ht="15.95" customHeight="1">
      <c r="A23" s="538"/>
      <c r="B23" s="237"/>
      <c r="C23" s="35" t="s">
        <v>73</v>
      </c>
      <c r="D23" s="48"/>
      <c r="E23" s="45"/>
      <c r="F23" s="117"/>
      <c r="G23" s="127">
        <f t="shared" ref="G23" si="4">SUM(G19:G22)</f>
        <v>25491.68</v>
      </c>
      <c r="H23" s="46">
        <f t="shared" ref="H23:S23" si="5">SUM(H19:H22)</f>
        <v>0</v>
      </c>
      <c r="I23" s="46">
        <f t="shared" si="5"/>
        <v>0</v>
      </c>
      <c r="J23" s="46">
        <f t="shared" si="5"/>
        <v>0</v>
      </c>
      <c r="K23" s="341">
        <f t="shared" si="5"/>
        <v>0</v>
      </c>
      <c r="L23" s="46">
        <f t="shared" si="5"/>
        <v>0</v>
      </c>
      <c r="M23" s="250">
        <f t="shared" si="5"/>
        <v>898</v>
      </c>
      <c r="N23" s="46">
        <f t="shared" si="5"/>
        <v>0</v>
      </c>
      <c r="O23" s="46">
        <f t="shared" si="5"/>
        <v>0</v>
      </c>
      <c r="P23" s="46">
        <f t="shared" si="5"/>
        <v>7298.06</v>
      </c>
      <c r="Q23" s="341">
        <f t="shared" si="5"/>
        <v>0</v>
      </c>
      <c r="R23" s="46">
        <f t="shared" si="5"/>
        <v>0</v>
      </c>
      <c r="S23" s="250">
        <f t="shared" si="5"/>
        <v>2778.75</v>
      </c>
      <c r="T23" s="127">
        <f>SUM(T19:T22)</f>
        <v>36466.49</v>
      </c>
      <c r="U23" s="34"/>
      <c r="V23" s="114"/>
    </row>
    <row r="24" spans="1:22" s="4" customFormat="1" ht="11.25" customHeight="1">
      <c r="A24" s="479"/>
      <c r="B24" s="480"/>
      <c r="C24" s="481"/>
      <c r="D24" s="461"/>
      <c r="E24" s="462"/>
      <c r="F24" s="463"/>
      <c r="G24" s="464"/>
      <c r="H24" s="465"/>
      <c r="I24" s="465"/>
      <c r="J24" s="466"/>
      <c r="K24" s="467"/>
      <c r="L24" s="466"/>
      <c r="M24" s="468"/>
      <c r="N24" s="466"/>
      <c r="O24" s="466"/>
      <c r="P24" s="466"/>
      <c r="Q24" s="467"/>
      <c r="R24" s="466"/>
      <c r="S24" s="468"/>
      <c r="T24" s="464"/>
      <c r="U24" s="37"/>
      <c r="V24" s="115"/>
    </row>
    <row r="25" spans="1:22" s="2" customFormat="1" ht="15.95" customHeight="1">
      <c r="A25" s="42">
        <v>18603102</v>
      </c>
      <c r="B25" s="237">
        <v>18608312</v>
      </c>
      <c r="C25" s="30" t="s">
        <v>203</v>
      </c>
      <c r="D25" s="515" t="s">
        <v>66</v>
      </c>
      <c r="E25" s="522"/>
      <c r="F25" s="516"/>
      <c r="G25" s="122">
        <v>3977595.92</v>
      </c>
      <c r="H25" s="32">
        <v>0</v>
      </c>
      <c r="I25" s="32">
        <v>0</v>
      </c>
      <c r="J25" s="32">
        <v>0</v>
      </c>
      <c r="K25" s="360">
        <v>0</v>
      </c>
      <c r="L25" s="32">
        <v>0</v>
      </c>
      <c r="M25" s="248">
        <v>3529.31</v>
      </c>
      <c r="N25" s="32">
        <v>0</v>
      </c>
      <c r="O25" s="32">
        <v>0</v>
      </c>
      <c r="P25" s="32">
        <v>4795.88</v>
      </c>
      <c r="Q25" s="360">
        <v>0</v>
      </c>
      <c r="R25" s="32">
        <v>0</v>
      </c>
      <c r="S25" s="248">
        <v>1260</v>
      </c>
      <c r="T25" s="122">
        <f>SUM(G25:S25)</f>
        <v>3987181.11</v>
      </c>
      <c r="U25" s="34"/>
      <c r="V25" s="114"/>
    </row>
    <row r="26" spans="1:22" s="2" customFormat="1" ht="15.95" customHeight="1">
      <c r="A26" s="705"/>
      <c r="B26" s="656">
        <v>18608312</v>
      </c>
      <c r="C26" s="657" t="s">
        <v>10</v>
      </c>
      <c r="D26" s="659" t="s">
        <v>67</v>
      </c>
      <c r="E26" s="654">
        <v>43070</v>
      </c>
      <c r="F26" s="655" t="s">
        <v>12</v>
      </c>
      <c r="G26" s="125">
        <v>-3961262</v>
      </c>
      <c r="H26" s="40">
        <v>0</v>
      </c>
      <c r="I26" s="40">
        <v>0</v>
      </c>
      <c r="J26" s="40">
        <v>0</v>
      </c>
      <c r="K26" s="366">
        <v>0</v>
      </c>
      <c r="L26" s="40">
        <v>0</v>
      </c>
      <c r="M26" s="367">
        <v>0</v>
      </c>
      <c r="N26" s="687">
        <v>0</v>
      </c>
      <c r="O26" s="687">
        <v>0</v>
      </c>
      <c r="P26" s="687">
        <v>0</v>
      </c>
      <c r="Q26" s="366">
        <v>0</v>
      </c>
      <c r="R26" s="40">
        <v>0</v>
      </c>
      <c r="S26" s="367">
        <v>0</v>
      </c>
      <c r="T26" s="123">
        <f>SUM(G26:S26)</f>
        <v>-3961262</v>
      </c>
      <c r="U26" s="34"/>
      <c r="V26" s="114"/>
    </row>
    <row r="27" spans="1:22" s="2" customFormat="1" ht="15.95" customHeight="1">
      <c r="A27" s="41"/>
      <c r="B27" s="237"/>
      <c r="C27" s="35" t="s">
        <v>74</v>
      </c>
      <c r="D27" s="48"/>
      <c r="E27" s="47"/>
      <c r="F27" s="117"/>
      <c r="G27" s="127">
        <f t="shared" ref="G27" si="6">SUM(G25:G26)</f>
        <v>16333.92</v>
      </c>
      <c r="H27" s="46">
        <f t="shared" ref="H27:S27" si="7">SUM(H25:H26)</f>
        <v>0</v>
      </c>
      <c r="I27" s="46">
        <f t="shared" si="7"/>
        <v>0</v>
      </c>
      <c r="J27" s="46">
        <f t="shared" si="7"/>
        <v>0</v>
      </c>
      <c r="K27" s="341">
        <f t="shared" si="7"/>
        <v>0</v>
      </c>
      <c r="L27" s="46">
        <f t="shared" si="7"/>
        <v>0</v>
      </c>
      <c r="M27" s="250">
        <f t="shared" si="7"/>
        <v>3529.31</v>
      </c>
      <c r="N27" s="46">
        <f t="shared" si="7"/>
        <v>0</v>
      </c>
      <c r="O27" s="46">
        <f t="shared" si="7"/>
        <v>0</v>
      </c>
      <c r="P27" s="46">
        <f t="shared" si="7"/>
        <v>4795.88</v>
      </c>
      <c r="Q27" s="341">
        <f t="shared" si="7"/>
        <v>0</v>
      </c>
      <c r="R27" s="46">
        <f t="shared" si="7"/>
        <v>0</v>
      </c>
      <c r="S27" s="250">
        <f t="shared" si="7"/>
        <v>1260</v>
      </c>
      <c r="T27" s="124">
        <f>SUM(T24:T26)</f>
        <v>25919.11</v>
      </c>
      <c r="U27" s="34"/>
      <c r="V27" s="114"/>
    </row>
    <row r="28" spans="1:22" s="4" customFormat="1" ht="11.25" customHeight="1">
      <c r="A28" s="479"/>
      <c r="B28" s="480"/>
      <c r="C28" s="481"/>
      <c r="D28" s="461"/>
      <c r="E28" s="462"/>
      <c r="F28" s="463"/>
      <c r="G28" s="464"/>
      <c r="H28" s="465"/>
      <c r="I28" s="465"/>
      <c r="J28" s="466"/>
      <c r="K28" s="467"/>
      <c r="L28" s="466"/>
      <c r="M28" s="468"/>
      <c r="N28" s="466"/>
      <c r="O28" s="466"/>
      <c r="P28" s="466"/>
      <c r="Q28" s="467"/>
      <c r="R28" s="466"/>
      <c r="S28" s="468"/>
      <c r="T28" s="464"/>
      <c r="U28" s="37"/>
      <c r="V28" s="115"/>
    </row>
    <row r="29" spans="1:22" s="9" customFormat="1" ht="15.95" customHeight="1">
      <c r="A29" s="41">
        <v>18606302</v>
      </c>
      <c r="B29" s="344">
        <v>18609432</v>
      </c>
      <c r="C29" s="30" t="s">
        <v>204</v>
      </c>
      <c r="D29" s="515" t="s">
        <v>66</v>
      </c>
      <c r="E29" s="529"/>
      <c r="F29" s="530"/>
      <c r="G29" s="122">
        <v>11699823.960000001</v>
      </c>
      <c r="H29" s="32">
        <v>87315.96</v>
      </c>
      <c r="I29" s="32">
        <v>189911.36</v>
      </c>
      <c r="J29" s="32">
        <v>198891</v>
      </c>
      <c r="K29" s="360">
        <v>189024.8</v>
      </c>
      <c r="L29" s="32">
        <v>141297.15</v>
      </c>
      <c r="M29" s="248">
        <v>165888.10999999999</v>
      </c>
      <c r="N29" s="32">
        <v>134858.95000000001</v>
      </c>
      <c r="O29" s="32">
        <v>171532.3</v>
      </c>
      <c r="P29" s="32">
        <v>100131.76</v>
      </c>
      <c r="Q29" s="360">
        <v>168335.96</v>
      </c>
      <c r="R29" s="32">
        <v>187236.61</v>
      </c>
      <c r="S29" s="248">
        <v>182121.75</v>
      </c>
      <c r="T29" s="122">
        <f>SUM(G29:S29)</f>
        <v>13616369.67</v>
      </c>
      <c r="U29" s="34"/>
      <c r="V29" s="114"/>
    </row>
    <row r="30" spans="1:22" s="9" customFormat="1" ht="15.95" customHeight="1">
      <c r="A30" s="41">
        <v>18604102</v>
      </c>
      <c r="B30" s="344">
        <v>18608412</v>
      </c>
      <c r="C30" s="30" t="s">
        <v>205</v>
      </c>
      <c r="D30" s="526" t="str">
        <f>D29</f>
        <v>UG-920840</v>
      </c>
      <c r="E30" s="628"/>
      <c r="F30" s="629"/>
      <c r="G30" s="122">
        <v>2651381.7400000002</v>
      </c>
      <c r="H30" s="33">
        <v>0</v>
      </c>
      <c r="I30" s="33">
        <v>0</v>
      </c>
      <c r="J30" s="32">
        <v>0</v>
      </c>
      <c r="K30" s="374">
        <v>0</v>
      </c>
      <c r="L30" s="50">
        <v>0</v>
      </c>
      <c r="M30" s="248">
        <v>0</v>
      </c>
      <c r="N30" s="33">
        <v>0</v>
      </c>
      <c r="O30" s="33">
        <v>0</v>
      </c>
      <c r="P30" s="32">
        <v>0</v>
      </c>
      <c r="Q30" s="368">
        <v>0</v>
      </c>
      <c r="R30" s="33">
        <v>0</v>
      </c>
      <c r="S30" s="32">
        <v>0</v>
      </c>
      <c r="T30" s="122">
        <f>SUM(G30:S30)</f>
        <v>2651381.7400000002</v>
      </c>
      <c r="U30" s="34"/>
      <c r="V30" s="114"/>
    </row>
    <row r="31" spans="1:22" s="9" customFormat="1" ht="15.95" customHeight="1">
      <c r="A31" s="41">
        <v>18614102</v>
      </c>
      <c r="B31" s="344">
        <v>18609312</v>
      </c>
      <c r="C31" s="30" t="s">
        <v>206</v>
      </c>
      <c r="D31" s="526" t="str">
        <f>D30</f>
        <v>UG-920840</v>
      </c>
      <c r="E31" s="628"/>
      <c r="F31" s="629"/>
      <c r="G31" s="122">
        <v>12405154.710000001</v>
      </c>
      <c r="H31" s="32">
        <v>0</v>
      </c>
      <c r="I31" s="32">
        <v>0</v>
      </c>
      <c r="J31" s="32">
        <v>0</v>
      </c>
      <c r="K31" s="360">
        <v>0</v>
      </c>
      <c r="L31" s="32">
        <v>0</v>
      </c>
      <c r="M31" s="248">
        <v>0</v>
      </c>
      <c r="N31" s="32">
        <v>0</v>
      </c>
      <c r="O31" s="32">
        <v>0</v>
      </c>
      <c r="P31" s="32">
        <v>0</v>
      </c>
      <c r="Q31" s="360">
        <v>0</v>
      </c>
      <c r="R31" s="32">
        <v>0</v>
      </c>
      <c r="S31" s="32">
        <v>0</v>
      </c>
      <c r="T31" s="122">
        <f t="shared" ref="T31:T32" si="8">SUM(G31:S31)</f>
        <v>12405154.710000001</v>
      </c>
      <c r="U31" s="34"/>
      <c r="V31" s="114"/>
    </row>
    <row r="32" spans="1:22" s="9" customFormat="1" ht="15.95" customHeight="1">
      <c r="A32" s="41">
        <v>18606303</v>
      </c>
      <c r="B32" s="344">
        <v>18609402</v>
      </c>
      <c r="C32" s="30" t="s">
        <v>207</v>
      </c>
      <c r="D32" s="518" t="str">
        <f>D31</f>
        <v>UG-920840</v>
      </c>
      <c r="E32" s="531"/>
      <c r="F32" s="43"/>
      <c r="G32" s="122">
        <v>-894661.47</v>
      </c>
      <c r="H32" s="32">
        <v>0</v>
      </c>
      <c r="I32" s="97">
        <v>0</v>
      </c>
      <c r="J32" s="97">
        <v>0</v>
      </c>
      <c r="K32" s="360">
        <v>-128122.65</v>
      </c>
      <c r="L32" s="97">
        <v>0</v>
      </c>
      <c r="M32" s="248">
        <v>-106632.79</v>
      </c>
      <c r="N32" s="32">
        <v>0</v>
      </c>
      <c r="O32" s="32">
        <v>-100353.11</v>
      </c>
      <c r="P32" s="97">
        <v>0</v>
      </c>
      <c r="Q32" s="360">
        <v>0</v>
      </c>
      <c r="R32" s="32">
        <v>0</v>
      </c>
      <c r="S32" s="32">
        <v>-81881.789999999994</v>
      </c>
      <c r="T32" s="122">
        <f t="shared" si="8"/>
        <v>-1311651.81</v>
      </c>
      <c r="U32" s="34"/>
      <c r="V32" s="114"/>
    </row>
    <row r="33" spans="1:22" s="9" customFormat="1" ht="15.95" customHeight="1">
      <c r="A33" s="706"/>
      <c r="B33" s="660">
        <v>18609432</v>
      </c>
      <c r="C33" s="30" t="s">
        <v>10</v>
      </c>
      <c r="D33" s="722" t="s">
        <v>67</v>
      </c>
      <c r="E33" s="725">
        <v>43070</v>
      </c>
      <c r="F33" s="727" t="s">
        <v>12</v>
      </c>
      <c r="G33" s="122">
        <v>-6872373.6200000001</v>
      </c>
      <c r="H33" s="32">
        <v>0</v>
      </c>
      <c r="I33" s="32">
        <v>0</v>
      </c>
      <c r="J33" s="32">
        <v>0</v>
      </c>
      <c r="K33" s="360">
        <v>0</v>
      </c>
      <c r="L33" s="32">
        <v>0</v>
      </c>
      <c r="M33" s="248">
        <v>0</v>
      </c>
      <c r="N33" s="32">
        <v>0</v>
      </c>
      <c r="O33" s="32">
        <v>0</v>
      </c>
      <c r="P33" s="32">
        <v>0</v>
      </c>
      <c r="Q33" s="360">
        <v>0</v>
      </c>
      <c r="R33" s="32">
        <v>0</v>
      </c>
      <c r="S33" s="32">
        <v>0</v>
      </c>
      <c r="T33" s="122">
        <f>SUM(G33:S33)</f>
        <v>-6872373.6200000001</v>
      </c>
      <c r="U33" s="34"/>
      <c r="V33" s="114"/>
    </row>
    <row r="34" spans="1:22" s="9" customFormat="1" ht="15.95" customHeight="1">
      <c r="A34" s="705"/>
      <c r="B34" s="344">
        <v>18608412</v>
      </c>
      <c r="C34" s="30" t="s">
        <v>10</v>
      </c>
      <c r="D34" s="723"/>
      <c r="E34" s="725"/>
      <c r="F34" s="728"/>
      <c r="G34" s="122">
        <v>-2651381.7400000002</v>
      </c>
      <c r="H34" s="32">
        <v>0</v>
      </c>
      <c r="I34" s="32">
        <v>0</v>
      </c>
      <c r="J34" s="32">
        <v>0</v>
      </c>
      <c r="K34" s="360">
        <v>0</v>
      </c>
      <c r="L34" s="32">
        <v>0</v>
      </c>
      <c r="M34" s="248">
        <v>0</v>
      </c>
      <c r="N34" s="32">
        <v>0</v>
      </c>
      <c r="O34" s="32">
        <v>0</v>
      </c>
      <c r="P34" s="32">
        <v>0</v>
      </c>
      <c r="Q34" s="360">
        <v>0</v>
      </c>
      <c r="R34" s="32">
        <v>0</v>
      </c>
      <c r="S34" s="32">
        <v>0</v>
      </c>
      <c r="T34" s="122">
        <f t="shared" ref="T34:T35" si="9">SUM(G34:S34)</f>
        <v>-2651381.7400000002</v>
      </c>
      <c r="U34" s="34"/>
      <c r="V34" s="114"/>
    </row>
    <row r="35" spans="1:22" s="2" customFormat="1" ht="15.95" customHeight="1">
      <c r="A35" s="705"/>
      <c r="B35" s="661">
        <v>18609312</v>
      </c>
      <c r="C35" s="657" t="s">
        <v>10</v>
      </c>
      <c r="D35" s="724"/>
      <c r="E35" s="726"/>
      <c r="F35" s="729"/>
      <c r="G35" s="123">
        <v>-12405154.710000001</v>
      </c>
      <c r="H35" s="687">
        <v>0</v>
      </c>
      <c r="I35" s="687">
        <v>0</v>
      </c>
      <c r="J35" s="687">
        <v>0</v>
      </c>
      <c r="K35" s="417">
        <v>0</v>
      </c>
      <c r="L35" s="56">
        <v>0</v>
      </c>
      <c r="M35" s="251">
        <v>0</v>
      </c>
      <c r="N35" s="687">
        <v>0</v>
      </c>
      <c r="O35" s="687">
        <v>0</v>
      </c>
      <c r="P35" s="687">
        <v>0</v>
      </c>
      <c r="Q35" s="361">
        <v>0</v>
      </c>
      <c r="R35" s="687">
        <v>0</v>
      </c>
      <c r="S35" s="687">
        <v>0</v>
      </c>
      <c r="T35" s="122">
        <f t="shared" si="9"/>
        <v>-12405154.710000001</v>
      </c>
      <c r="U35" s="34"/>
      <c r="V35" s="114"/>
    </row>
    <row r="36" spans="1:22" s="2" customFormat="1" ht="15.95" customHeight="1">
      <c r="A36" s="41"/>
      <c r="B36" s="237"/>
      <c r="C36" s="35" t="s">
        <v>75</v>
      </c>
      <c r="D36" s="48"/>
      <c r="E36" s="45"/>
      <c r="F36" s="117"/>
      <c r="G36" s="127">
        <f>SUM(G29:G35)</f>
        <v>3932788.87</v>
      </c>
      <c r="H36" s="46">
        <f t="shared" ref="H36:R36" si="10">SUM(H29:H35)</f>
        <v>87315.96</v>
      </c>
      <c r="I36" s="46">
        <f t="shared" si="10"/>
        <v>189911.36</v>
      </c>
      <c r="J36" s="46">
        <f t="shared" si="10"/>
        <v>198891</v>
      </c>
      <c r="K36" s="341">
        <f t="shared" si="10"/>
        <v>60902.15</v>
      </c>
      <c r="L36" s="46">
        <f t="shared" si="10"/>
        <v>141297.15</v>
      </c>
      <c r="M36" s="250">
        <f t="shared" si="10"/>
        <v>59255.32</v>
      </c>
      <c r="N36" s="46">
        <f t="shared" si="10"/>
        <v>134858.95000000001</v>
      </c>
      <c r="O36" s="46">
        <f>SUM(O29:O35)</f>
        <v>71179.19</v>
      </c>
      <c r="P36" s="46">
        <f t="shared" si="10"/>
        <v>100131.76</v>
      </c>
      <c r="Q36" s="341">
        <f t="shared" si="10"/>
        <v>168335.96</v>
      </c>
      <c r="R36" s="46">
        <f t="shared" si="10"/>
        <v>187236.61</v>
      </c>
      <c r="S36" s="250">
        <f>SUM(S29:S35)</f>
        <v>100239.96</v>
      </c>
      <c r="T36" s="124">
        <f>SUM(T29:T35)</f>
        <v>5432344.2400000002</v>
      </c>
      <c r="U36" s="34"/>
      <c r="V36" s="114"/>
    </row>
    <row r="37" spans="1:22" s="4" customFormat="1" ht="11.25" customHeight="1">
      <c r="A37" s="479"/>
      <c r="B37" s="480"/>
      <c r="C37" s="481"/>
      <c r="D37" s="461"/>
      <c r="E37" s="462"/>
      <c r="F37" s="463"/>
      <c r="G37" s="464"/>
      <c r="H37" s="465"/>
      <c r="I37" s="465"/>
      <c r="J37" s="466"/>
      <c r="K37" s="467"/>
      <c r="L37" s="466"/>
      <c r="M37" s="468"/>
      <c r="N37" s="466"/>
      <c r="O37" s="466"/>
      <c r="P37" s="466"/>
      <c r="Q37" s="467"/>
      <c r="R37" s="466"/>
      <c r="S37" s="468"/>
      <c r="T37" s="464"/>
      <c r="U37" s="37"/>
      <c r="V37" s="115"/>
    </row>
    <row r="38" spans="1:22" s="2" customFormat="1" ht="15.95" customHeight="1">
      <c r="A38" s="42">
        <v>18612102</v>
      </c>
      <c r="B38" s="237">
        <v>18609512</v>
      </c>
      <c r="C38" s="30" t="s">
        <v>208</v>
      </c>
      <c r="D38" s="515" t="s">
        <v>66</v>
      </c>
      <c r="E38" s="522"/>
      <c r="F38" s="516"/>
      <c r="G38" s="122">
        <v>294248</v>
      </c>
      <c r="H38" s="32">
        <v>0</v>
      </c>
      <c r="I38" s="32">
        <v>0</v>
      </c>
      <c r="J38" s="32">
        <v>0</v>
      </c>
      <c r="K38" s="360">
        <v>0</v>
      </c>
      <c r="L38" s="32">
        <v>1012</v>
      </c>
      <c r="M38" s="248">
        <v>47825.5</v>
      </c>
      <c r="N38" s="32">
        <v>0</v>
      </c>
      <c r="O38" s="32">
        <v>0</v>
      </c>
      <c r="P38" s="32">
        <v>0</v>
      </c>
      <c r="Q38" s="360">
        <v>1555.95</v>
      </c>
      <c r="R38" s="32">
        <v>-141.44999999999999</v>
      </c>
      <c r="S38" s="248">
        <v>3610</v>
      </c>
      <c r="T38" s="122">
        <f>SUM(G38:S38)</f>
        <v>348110</v>
      </c>
      <c r="U38" s="34"/>
      <c r="V38" s="114"/>
    </row>
    <row r="39" spans="1:22" s="2" customFormat="1" ht="15.95" customHeight="1">
      <c r="A39" s="705"/>
      <c r="B39" s="656">
        <v>18609512</v>
      </c>
      <c r="C39" s="662" t="s">
        <v>20</v>
      </c>
      <c r="D39" s="663" t="s">
        <v>67</v>
      </c>
      <c r="E39" s="654">
        <v>43070</v>
      </c>
      <c r="F39" s="655" t="s">
        <v>12</v>
      </c>
      <c r="G39" s="125">
        <v>-227819.36</v>
      </c>
      <c r="H39" s="40">
        <v>0</v>
      </c>
      <c r="I39" s="40">
        <v>0</v>
      </c>
      <c r="J39" s="40">
        <v>0</v>
      </c>
      <c r="K39" s="366">
        <v>0</v>
      </c>
      <c r="L39" s="40">
        <v>0</v>
      </c>
      <c r="M39" s="367">
        <v>0</v>
      </c>
      <c r="N39" s="40">
        <v>0</v>
      </c>
      <c r="O39" s="40">
        <v>0</v>
      </c>
      <c r="P39" s="40">
        <v>0</v>
      </c>
      <c r="Q39" s="366">
        <v>0</v>
      </c>
      <c r="R39" s="40">
        <v>0</v>
      </c>
      <c r="S39" s="367">
        <v>0</v>
      </c>
      <c r="T39" s="123">
        <f>SUM(G39:S39)</f>
        <v>-227819.36</v>
      </c>
      <c r="U39" s="34"/>
      <c r="V39" s="114"/>
    </row>
    <row r="40" spans="1:22" s="2" customFormat="1" ht="15.95" customHeight="1">
      <c r="A40" s="41"/>
      <c r="B40" s="237"/>
      <c r="C40" s="35" t="s">
        <v>76</v>
      </c>
      <c r="D40" s="48"/>
      <c r="E40" s="45"/>
      <c r="F40" s="118"/>
      <c r="G40" s="124">
        <f t="shared" ref="G40" si="11">SUM(G38:G39)</f>
        <v>66428.639999999999</v>
      </c>
      <c r="H40" s="36">
        <f t="shared" ref="H40:S40" si="12">SUM(H38:H39)</f>
        <v>0</v>
      </c>
      <c r="I40" s="36">
        <f t="shared" si="12"/>
        <v>0</v>
      </c>
      <c r="J40" s="36">
        <f t="shared" si="12"/>
        <v>0</v>
      </c>
      <c r="K40" s="363">
        <f t="shared" si="12"/>
        <v>0</v>
      </c>
      <c r="L40" s="36">
        <f t="shared" si="12"/>
        <v>1012</v>
      </c>
      <c r="M40" s="364">
        <f t="shared" si="12"/>
        <v>47825.5</v>
      </c>
      <c r="N40" s="36">
        <f t="shared" si="12"/>
        <v>0</v>
      </c>
      <c r="O40" s="36">
        <f t="shared" si="12"/>
        <v>0</v>
      </c>
      <c r="P40" s="36">
        <f t="shared" si="12"/>
        <v>0</v>
      </c>
      <c r="Q40" s="363">
        <f t="shared" si="12"/>
        <v>1555.95</v>
      </c>
      <c r="R40" s="36">
        <f t="shared" si="12"/>
        <v>-141.44999999999999</v>
      </c>
      <c r="S40" s="364">
        <f t="shared" si="12"/>
        <v>3610</v>
      </c>
      <c r="T40" s="124">
        <f>SUM(T38:T39)</f>
        <v>120290.64</v>
      </c>
      <c r="U40" s="34"/>
      <c r="V40" s="114"/>
    </row>
    <row r="41" spans="1:22" s="4" customFormat="1" ht="11.25" customHeight="1">
      <c r="A41" s="479"/>
      <c r="B41" s="480"/>
      <c r="C41" s="481"/>
      <c r="D41" s="461"/>
      <c r="E41" s="462"/>
      <c r="F41" s="463"/>
      <c r="G41" s="464"/>
      <c r="H41" s="465"/>
      <c r="I41" s="465"/>
      <c r="J41" s="466"/>
      <c r="K41" s="467"/>
      <c r="L41" s="466"/>
      <c r="M41" s="468"/>
      <c r="N41" s="466"/>
      <c r="O41" s="466"/>
      <c r="P41" s="466"/>
      <c r="Q41" s="467"/>
      <c r="R41" s="466"/>
      <c r="S41" s="468"/>
      <c r="T41" s="464"/>
      <c r="U41" s="37"/>
      <c r="V41" s="115"/>
    </row>
    <row r="42" spans="1:22" s="2" customFormat="1" ht="15.95" customHeight="1">
      <c r="A42" s="536">
        <v>18601102</v>
      </c>
      <c r="B42" s="235">
        <v>18608112</v>
      </c>
      <c r="C42" s="30" t="s">
        <v>209</v>
      </c>
      <c r="D42" s="515" t="s">
        <v>71</v>
      </c>
      <c r="E42" s="449"/>
      <c r="F42" s="450"/>
      <c r="G42" s="122">
        <v>4951467.4400000004</v>
      </c>
      <c r="H42" s="32">
        <v>0</v>
      </c>
      <c r="I42" s="32">
        <v>39977.26</v>
      </c>
      <c r="J42" s="32">
        <v>17025.099999999999</v>
      </c>
      <c r="K42" s="360">
        <v>24991.86</v>
      </c>
      <c r="L42" s="32">
        <v>14512.47</v>
      </c>
      <c r="M42" s="248">
        <v>14390.23</v>
      </c>
      <c r="N42" s="32">
        <v>24549.53</v>
      </c>
      <c r="O42" s="32">
        <v>11913.65</v>
      </c>
      <c r="P42" s="32">
        <v>13151.49</v>
      </c>
      <c r="Q42" s="360">
        <v>35756.83</v>
      </c>
      <c r="R42" s="32">
        <v>41674.76</v>
      </c>
      <c r="S42" s="248">
        <v>36873.18</v>
      </c>
      <c r="T42" s="122">
        <f>SUM(G42:S42)</f>
        <v>5226283.8</v>
      </c>
      <c r="U42" s="34"/>
      <c r="V42" s="114"/>
    </row>
    <row r="43" spans="1:22" s="2" customFormat="1" ht="15.95" customHeight="1">
      <c r="A43" s="705"/>
      <c r="B43" s="235">
        <v>18608112</v>
      </c>
      <c r="C43" s="30" t="s">
        <v>210</v>
      </c>
      <c r="D43" s="650" t="str">
        <f>D42</f>
        <v>UG-920781</v>
      </c>
      <c r="E43" s="449"/>
      <c r="F43" s="629"/>
      <c r="G43" s="122">
        <v>34881722.380000003</v>
      </c>
      <c r="H43" s="32">
        <v>0</v>
      </c>
      <c r="I43" s="32">
        <v>0</v>
      </c>
      <c r="J43" s="32">
        <v>0</v>
      </c>
      <c r="K43" s="360">
        <v>0</v>
      </c>
      <c r="L43" s="32">
        <v>0</v>
      </c>
      <c r="M43" s="248">
        <v>0</v>
      </c>
      <c r="N43" s="32">
        <v>0</v>
      </c>
      <c r="O43" s="32">
        <v>0</v>
      </c>
      <c r="P43" s="32">
        <v>0</v>
      </c>
      <c r="Q43" s="360">
        <v>0</v>
      </c>
      <c r="R43" s="32">
        <v>0</v>
      </c>
      <c r="S43" s="248">
        <v>0</v>
      </c>
      <c r="T43" s="122">
        <f>SUM(G43:S43)</f>
        <v>34881722.380000003</v>
      </c>
      <c r="U43" s="34"/>
      <c r="V43" s="114"/>
    </row>
    <row r="44" spans="1:22" s="2" customFormat="1" ht="15.95" customHeight="1">
      <c r="A44" s="705"/>
      <c r="B44" s="656">
        <v>18608112</v>
      </c>
      <c r="C44" s="657" t="s">
        <v>20</v>
      </c>
      <c r="D44" s="659" t="s">
        <v>67</v>
      </c>
      <c r="E44" s="654">
        <v>43070</v>
      </c>
      <c r="F44" s="655" t="s">
        <v>12</v>
      </c>
      <c r="G44" s="125">
        <v>-39029531.229999997</v>
      </c>
      <c r="H44" s="40">
        <v>0</v>
      </c>
      <c r="I44" s="40">
        <v>0</v>
      </c>
      <c r="J44" s="40">
        <v>0</v>
      </c>
      <c r="K44" s="366"/>
      <c r="L44" s="40"/>
      <c r="M44" s="367"/>
      <c r="N44" s="40"/>
      <c r="O44" s="40"/>
      <c r="P44" s="40"/>
      <c r="Q44" s="366"/>
      <c r="R44" s="40"/>
      <c r="S44" s="367"/>
      <c r="T44" s="123">
        <f>SUM(G44:S44)</f>
        <v>-39029531.229999997</v>
      </c>
      <c r="U44" s="34"/>
      <c r="V44" s="114"/>
    </row>
    <row r="45" spans="1:22" s="2" customFormat="1" ht="15.95" customHeight="1">
      <c r="A45" s="41"/>
      <c r="B45" s="237"/>
      <c r="C45" s="35" t="s">
        <v>77</v>
      </c>
      <c r="D45" s="48"/>
      <c r="E45" s="47"/>
      <c r="F45" s="118"/>
      <c r="G45" s="124">
        <f>SUM(G42:G44)</f>
        <v>803658.59</v>
      </c>
      <c r="H45" s="36">
        <f t="shared" ref="H45:S45" si="13">SUM(H42:H44)</f>
        <v>0</v>
      </c>
      <c r="I45" s="36">
        <f t="shared" si="13"/>
        <v>39977.26</v>
      </c>
      <c r="J45" s="36">
        <f t="shared" si="13"/>
        <v>17025.099999999999</v>
      </c>
      <c r="K45" s="363">
        <f t="shared" si="13"/>
        <v>24991.86</v>
      </c>
      <c r="L45" s="36">
        <f t="shared" si="13"/>
        <v>14512.47</v>
      </c>
      <c r="M45" s="364">
        <f t="shared" si="13"/>
        <v>14390.23</v>
      </c>
      <c r="N45" s="36">
        <f t="shared" si="13"/>
        <v>24549.53</v>
      </c>
      <c r="O45" s="36">
        <f t="shared" si="13"/>
        <v>11913.65</v>
      </c>
      <c r="P45" s="36">
        <f t="shared" si="13"/>
        <v>13151.49</v>
      </c>
      <c r="Q45" s="363">
        <f t="shared" si="13"/>
        <v>35756.83</v>
      </c>
      <c r="R45" s="36">
        <f t="shared" si="13"/>
        <v>41674.76</v>
      </c>
      <c r="S45" s="364">
        <f t="shared" si="13"/>
        <v>36873.18</v>
      </c>
      <c r="T45" s="124">
        <f>SUM(T42:T44)</f>
        <v>1078474.95</v>
      </c>
      <c r="U45" s="34"/>
      <c r="V45" s="114"/>
    </row>
    <row r="46" spans="1:22" s="4" customFormat="1" ht="11.25" customHeight="1">
      <c r="A46" s="479"/>
      <c r="B46" s="480"/>
      <c r="C46" s="481"/>
      <c r="D46" s="461"/>
      <c r="E46" s="462"/>
      <c r="F46" s="463"/>
      <c r="G46" s="464"/>
      <c r="H46" s="465"/>
      <c r="I46" s="465"/>
      <c r="J46" s="466"/>
      <c r="K46" s="467"/>
      <c r="L46" s="466"/>
      <c r="M46" s="468"/>
      <c r="N46" s="466"/>
      <c r="O46" s="466"/>
      <c r="P46" s="466"/>
      <c r="Q46" s="467"/>
      <c r="R46" s="466"/>
      <c r="S46" s="468"/>
      <c r="T46" s="464"/>
      <c r="U46" s="37"/>
      <c r="V46" s="115"/>
    </row>
    <row r="47" spans="1:22" s="2" customFormat="1" ht="15.95" customHeight="1">
      <c r="A47" s="536">
        <v>18603202</v>
      </c>
      <c r="B47" s="235">
        <v>18609532</v>
      </c>
      <c r="C47" s="30" t="s">
        <v>211</v>
      </c>
      <c r="D47" s="515" t="s">
        <v>66</v>
      </c>
      <c r="E47" s="522"/>
      <c r="F47" s="516"/>
      <c r="G47" s="122">
        <v>1801113.4</v>
      </c>
      <c r="H47" s="32">
        <v>19449.939999999999</v>
      </c>
      <c r="I47" s="32">
        <v>16006.51</v>
      </c>
      <c r="J47" s="32">
        <v>9287.1299999999992</v>
      </c>
      <c r="K47" s="360">
        <v>10881.25</v>
      </c>
      <c r="L47" s="32">
        <v>12834.72</v>
      </c>
      <c r="M47" s="248">
        <v>52120.72</v>
      </c>
      <c r="N47" s="32">
        <v>2288.7600000000002</v>
      </c>
      <c r="O47" s="32">
        <v>1510</v>
      </c>
      <c r="P47" s="32">
        <v>1813.75</v>
      </c>
      <c r="Q47" s="360">
        <v>10810</v>
      </c>
      <c r="R47" s="32">
        <v>0</v>
      </c>
      <c r="S47" s="248">
        <v>1775</v>
      </c>
      <c r="T47" s="122">
        <f>SUM(G47:S47)</f>
        <v>1939891.18</v>
      </c>
      <c r="U47" s="34"/>
      <c r="V47" s="114"/>
    </row>
    <row r="48" spans="1:22" s="2" customFormat="1" ht="15.95" customHeight="1">
      <c r="A48" s="705"/>
      <c r="B48" s="656">
        <v>18609532</v>
      </c>
      <c r="C48" s="662" t="s">
        <v>20</v>
      </c>
      <c r="D48" s="659" t="s">
        <v>67</v>
      </c>
      <c r="E48" s="654">
        <v>43070</v>
      </c>
      <c r="F48" s="655" t="s">
        <v>12</v>
      </c>
      <c r="G48" s="125">
        <v>-436858.74</v>
      </c>
      <c r="H48" s="40">
        <v>0</v>
      </c>
      <c r="I48" s="40">
        <v>0</v>
      </c>
      <c r="J48" s="40">
        <v>0</v>
      </c>
      <c r="K48" s="366">
        <v>0</v>
      </c>
      <c r="L48" s="40">
        <v>0</v>
      </c>
      <c r="M48" s="367">
        <v>0</v>
      </c>
      <c r="N48" s="40">
        <v>0</v>
      </c>
      <c r="O48" s="40">
        <v>0</v>
      </c>
      <c r="P48" s="40">
        <v>0</v>
      </c>
      <c r="Q48" s="366">
        <v>0</v>
      </c>
      <c r="R48" s="40">
        <v>0</v>
      </c>
      <c r="S48" s="367">
        <v>0</v>
      </c>
      <c r="T48" s="123">
        <f>SUM(G48:S48)</f>
        <v>-436858.74</v>
      </c>
      <c r="U48" s="34"/>
      <c r="V48" s="114"/>
    </row>
    <row r="49" spans="1:22" s="2" customFormat="1" ht="15.95" customHeight="1">
      <c r="A49" s="41"/>
      <c r="B49" s="237"/>
      <c r="C49" s="49" t="s">
        <v>78</v>
      </c>
      <c r="D49" s="48"/>
      <c r="E49" s="45"/>
      <c r="F49" s="118"/>
      <c r="G49" s="124">
        <f t="shared" ref="G49" si="14">SUM(G47:G48)</f>
        <v>1364254.66</v>
      </c>
      <c r="H49" s="36">
        <f t="shared" ref="H49:S49" si="15">SUM(H47:H48)</f>
        <v>19449.939999999999</v>
      </c>
      <c r="I49" s="36">
        <f t="shared" si="15"/>
        <v>16006.51</v>
      </c>
      <c r="J49" s="36">
        <f t="shared" si="15"/>
        <v>9287.1299999999992</v>
      </c>
      <c r="K49" s="363">
        <f t="shared" si="15"/>
        <v>10881.25</v>
      </c>
      <c r="L49" s="36">
        <f t="shared" si="15"/>
        <v>12834.72</v>
      </c>
      <c r="M49" s="364">
        <f t="shared" si="15"/>
        <v>52120.72</v>
      </c>
      <c r="N49" s="36">
        <f t="shared" si="15"/>
        <v>2288.7600000000002</v>
      </c>
      <c r="O49" s="36">
        <f t="shared" si="15"/>
        <v>1510</v>
      </c>
      <c r="P49" s="36">
        <f t="shared" si="15"/>
        <v>1813.75</v>
      </c>
      <c r="Q49" s="363">
        <f t="shared" si="15"/>
        <v>10810</v>
      </c>
      <c r="R49" s="36">
        <f t="shared" si="15"/>
        <v>0</v>
      </c>
      <c r="S49" s="364">
        <f t="shared" si="15"/>
        <v>1775</v>
      </c>
      <c r="T49" s="124">
        <f>SUM(T46:T48)</f>
        <v>1503032.44</v>
      </c>
      <c r="U49" s="34"/>
      <c r="V49" s="114"/>
    </row>
    <row r="50" spans="1:22" s="4" customFormat="1" ht="11.25" customHeight="1">
      <c r="A50" s="479"/>
      <c r="B50" s="480"/>
      <c r="C50" s="481"/>
      <c r="D50" s="461"/>
      <c r="E50" s="462"/>
      <c r="F50" s="463"/>
      <c r="G50" s="464"/>
      <c r="H50" s="465"/>
      <c r="I50" s="465"/>
      <c r="J50" s="466"/>
      <c r="K50" s="467"/>
      <c r="L50" s="466"/>
      <c r="M50" s="468"/>
      <c r="N50" s="466"/>
      <c r="O50" s="466"/>
      <c r="P50" s="466"/>
      <c r="Q50" s="467"/>
      <c r="R50" s="466"/>
      <c r="S50" s="468"/>
      <c r="T50" s="464"/>
      <c r="U50" s="37"/>
      <c r="V50" s="115"/>
    </row>
    <row r="51" spans="1:22" s="2" customFormat="1" ht="15.95" customHeight="1">
      <c r="A51" s="536">
        <v>18614402</v>
      </c>
      <c r="B51" s="235">
        <v>18609542</v>
      </c>
      <c r="C51" s="30" t="s">
        <v>212</v>
      </c>
      <c r="D51" s="738" t="s">
        <v>66</v>
      </c>
      <c r="E51" s="738"/>
      <c r="F51" s="739"/>
      <c r="G51" s="122">
        <v>1362366.75</v>
      </c>
      <c r="H51" s="32">
        <v>10</v>
      </c>
      <c r="I51" s="32">
        <v>0</v>
      </c>
      <c r="J51" s="32">
        <v>604</v>
      </c>
      <c r="K51" s="360">
        <v>50</v>
      </c>
      <c r="L51" s="32">
        <v>1736.25</v>
      </c>
      <c r="M51" s="248">
        <v>5048.62</v>
      </c>
      <c r="N51" s="32">
        <v>1570.5</v>
      </c>
      <c r="O51" s="32">
        <v>1000.74</v>
      </c>
      <c r="P51" s="32">
        <v>1307.5</v>
      </c>
      <c r="Q51" s="360">
        <v>39.03</v>
      </c>
      <c r="R51" s="32">
        <v>0</v>
      </c>
      <c r="S51" s="248">
        <v>452.25</v>
      </c>
      <c r="T51" s="122">
        <f>SUM(G51:S51)</f>
        <v>1374185.64</v>
      </c>
      <c r="U51" s="34"/>
      <c r="V51" s="114"/>
    </row>
    <row r="52" spans="1:22" s="2" customFormat="1" ht="15.95" customHeight="1">
      <c r="A52" s="539"/>
      <c r="B52" s="235">
        <v>18608792</v>
      </c>
      <c r="C52" s="30" t="s">
        <v>213</v>
      </c>
      <c r="D52" s="731"/>
      <c r="E52" s="731"/>
      <c r="F52" s="740"/>
      <c r="G52" s="122">
        <v>-160310.15</v>
      </c>
      <c r="H52" s="32">
        <v>0</v>
      </c>
      <c r="I52" s="32">
        <v>0</v>
      </c>
      <c r="J52" s="32">
        <v>0</v>
      </c>
      <c r="K52" s="360">
        <v>0</v>
      </c>
      <c r="L52" s="32">
        <v>0</v>
      </c>
      <c r="M52" s="248">
        <v>0</v>
      </c>
      <c r="N52" s="32">
        <v>0</v>
      </c>
      <c r="O52" s="32">
        <v>0</v>
      </c>
      <c r="P52" s="32">
        <v>0</v>
      </c>
      <c r="Q52" s="360">
        <v>0</v>
      </c>
      <c r="R52" s="32">
        <v>0</v>
      </c>
      <c r="S52" s="248">
        <v>0</v>
      </c>
      <c r="T52" s="122">
        <f>SUM(G52:S52)</f>
        <v>-160310.15</v>
      </c>
      <c r="U52" s="34"/>
      <c r="V52" s="114"/>
    </row>
    <row r="53" spans="1:22" s="2" customFormat="1" ht="15.95" customHeight="1">
      <c r="A53" s="705"/>
      <c r="B53" s="235">
        <v>18609542</v>
      </c>
      <c r="C53" s="30" t="s">
        <v>20</v>
      </c>
      <c r="D53" s="741" t="s">
        <v>67</v>
      </c>
      <c r="E53" s="743">
        <v>43070</v>
      </c>
      <c r="F53" s="745" t="s">
        <v>12</v>
      </c>
      <c r="G53" s="122">
        <v>-1263973.54</v>
      </c>
      <c r="H53" s="32">
        <v>0</v>
      </c>
      <c r="I53" s="32">
        <v>0</v>
      </c>
      <c r="J53" s="32">
        <v>0</v>
      </c>
      <c r="K53" s="360">
        <v>0</v>
      </c>
      <c r="L53" s="32">
        <v>0</v>
      </c>
      <c r="M53" s="248">
        <v>0</v>
      </c>
      <c r="N53" s="32">
        <v>0</v>
      </c>
      <c r="O53" s="32">
        <v>0</v>
      </c>
      <c r="P53" s="32">
        <v>0</v>
      </c>
      <c r="Q53" s="360">
        <v>0</v>
      </c>
      <c r="R53" s="32">
        <v>0</v>
      </c>
      <c r="S53" s="248">
        <v>0</v>
      </c>
      <c r="T53" s="122">
        <f>SUM(G53:S53)</f>
        <v>-1263973.54</v>
      </c>
      <c r="U53" s="34"/>
      <c r="V53" s="114"/>
    </row>
    <row r="54" spans="1:22" s="2" customFormat="1" ht="15.95" customHeight="1">
      <c r="A54" s="705"/>
      <c r="B54" s="656">
        <v>18608792</v>
      </c>
      <c r="C54" s="657" t="s">
        <v>20</v>
      </c>
      <c r="D54" s="742"/>
      <c r="E54" s="744"/>
      <c r="F54" s="746"/>
      <c r="G54" s="125">
        <v>160310.15</v>
      </c>
      <c r="H54" s="40">
        <v>0</v>
      </c>
      <c r="I54" s="40">
        <v>0</v>
      </c>
      <c r="J54" s="40">
        <v>0</v>
      </c>
      <c r="K54" s="366">
        <v>0</v>
      </c>
      <c r="L54" s="40">
        <v>0</v>
      </c>
      <c r="M54" s="367">
        <v>0</v>
      </c>
      <c r="N54" s="40">
        <v>0</v>
      </c>
      <c r="O54" s="40">
        <v>0</v>
      </c>
      <c r="P54" s="40">
        <v>0</v>
      </c>
      <c r="Q54" s="366">
        <v>0</v>
      </c>
      <c r="R54" s="40">
        <v>0</v>
      </c>
      <c r="S54" s="367">
        <v>0</v>
      </c>
      <c r="T54" s="123">
        <f>SUM(G54:S54)</f>
        <v>160310.15</v>
      </c>
      <c r="U54" s="34"/>
      <c r="V54" s="114"/>
    </row>
    <row r="55" spans="1:22" s="2" customFormat="1" ht="15.95" customHeight="1">
      <c r="A55" s="41"/>
      <c r="B55" s="237"/>
      <c r="C55" s="49" t="s">
        <v>79</v>
      </c>
      <c r="D55" s="48"/>
      <c r="E55" s="45"/>
      <c r="F55" s="118"/>
      <c r="G55" s="124">
        <f t="shared" ref="G55" si="16">SUM(G51:G54)</f>
        <v>98393.21</v>
      </c>
      <c r="H55" s="36">
        <f t="shared" ref="H55:S55" si="17">SUM(H51:H54)</f>
        <v>10</v>
      </c>
      <c r="I55" s="36">
        <f t="shared" si="17"/>
        <v>0</v>
      </c>
      <c r="J55" s="36">
        <f t="shared" si="17"/>
        <v>604</v>
      </c>
      <c r="K55" s="363">
        <f t="shared" si="17"/>
        <v>50</v>
      </c>
      <c r="L55" s="36">
        <f t="shared" si="17"/>
        <v>1736.25</v>
      </c>
      <c r="M55" s="364">
        <f t="shared" si="17"/>
        <v>5048.62</v>
      </c>
      <c r="N55" s="36">
        <f t="shared" si="17"/>
        <v>1570.5</v>
      </c>
      <c r="O55" s="36">
        <f t="shared" si="17"/>
        <v>1000.74</v>
      </c>
      <c r="P55" s="36">
        <f t="shared" si="17"/>
        <v>1307.5</v>
      </c>
      <c r="Q55" s="363">
        <f t="shared" si="17"/>
        <v>39.03</v>
      </c>
      <c r="R55" s="36">
        <f t="shared" si="17"/>
        <v>0</v>
      </c>
      <c r="S55" s="364">
        <f t="shared" si="17"/>
        <v>452.25</v>
      </c>
      <c r="T55" s="124">
        <f>SUM(T51:T54)</f>
        <v>110212.1</v>
      </c>
      <c r="U55" s="34"/>
      <c r="V55" s="114"/>
    </row>
    <row r="56" spans="1:22" s="4" customFormat="1" ht="11.25" customHeight="1">
      <c r="A56" s="479"/>
      <c r="B56" s="480"/>
      <c r="C56" s="481"/>
      <c r="D56" s="461"/>
      <c r="E56" s="462"/>
      <c r="F56" s="463"/>
      <c r="G56" s="464"/>
      <c r="H56" s="465"/>
      <c r="I56" s="465"/>
      <c r="J56" s="466"/>
      <c r="K56" s="467"/>
      <c r="L56" s="466"/>
      <c r="M56" s="468"/>
      <c r="N56" s="466"/>
      <c r="O56" s="466"/>
      <c r="P56" s="466"/>
      <c r="Q56" s="467"/>
      <c r="R56" s="466"/>
      <c r="S56" s="468"/>
      <c r="T56" s="464"/>
      <c r="U56" s="37"/>
      <c r="V56" s="115"/>
    </row>
    <row r="57" spans="1:22" s="2" customFormat="1" ht="15.95" customHeight="1">
      <c r="A57" s="536">
        <v>18608302</v>
      </c>
      <c r="B57" s="235">
        <v>18608752</v>
      </c>
      <c r="C57" s="30" t="s">
        <v>214</v>
      </c>
      <c r="D57" s="722" t="s">
        <v>66</v>
      </c>
      <c r="E57" s="732"/>
      <c r="F57" s="723"/>
      <c r="G57" s="122">
        <v>2050122.67</v>
      </c>
      <c r="H57" s="32">
        <v>0</v>
      </c>
      <c r="I57" s="32">
        <f>H57</f>
        <v>0</v>
      </c>
      <c r="J57" s="32">
        <v>0</v>
      </c>
      <c r="K57" s="360">
        <f>J57</f>
        <v>0</v>
      </c>
      <c r="L57" s="32">
        <f t="shared" ref="L57:S58" si="18">K57</f>
        <v>0</v>
      </c>
      <c r="M57" s="248">
        <f t="shared" si="18"/>
        <v>0</v>
      </c>
      <c r="N57" s="32">
        <f t="shared" si="18"/>
        <v>0</v>
      </c>
      <c r="O57" s="32">
        <f t="shared" si="18"/>
        <v>0</v>
      </c>
      <c r="P57" s="32">
        <f t="shared" si="18"/>
        <v>0</v>
      </c>
      <c r="Q57" s="360">
        <f t="shared" si="18"/>
        <v>0</v>
      </c>
      <c r="R57" s="32">
        <f t="shared" si="18"/>
        <v>0</v>
      </c>
      <c r="S57" s="248">
        <f t="shared" si="18"/>
        <v>0</v>
      </c>
      <c r="T57" s="122">
        <f>SUM(G57:S57)</f>
        <v>2050122.67</v>
      </c>
      <c r="U57" s="34"/>
      <c r="V57" s="114"/>
    </row>
    <row r="58" spans="1:22" s="2" customFormat="1" ht="15.95" customHeight="1">
      <c r="A58" s="539"/>
      <c r="B58" s="235">
        <v>18608752</v>
      </c>
      <c r="C58" s="30" t="s">
        <v>273</v>
      </c>
      <c r="D58" s="730"/>
      <c r="E58" s="732"/>
      <c r="F58" s="730"/>
      <c r="G58" s="122">
        <v>-1114592.67</v>
      </c>
      <c r="H58" s="32">
        <v>0</v>
      </c>
      <c r="I58" s="32">
        <f>H58</f>
        <v>0</v>
      </c>
      <c r="J58" s="32">
        <v>0</v>
      </c>
      <c r="K58" s="360">
        <f>J58</f>
        <v>0</v>
      </c>
      <c r="L58" s="32">
        <f t="shared" si="18"/>
        <v>0</v>
      </c>
      <c r="M58" s="248">
        <f t="shared" si="18"/>
        <v>0</v>
      </c>
      <c r="N58" s="32">
        <f t="shared" si="18"/>
        <v>0</v>
      </c>
      <c r="O58" s="32">
        <f t="shared" si="18"/>
        <v>0</v>
      </c>
      <c r="P58" s="32">
        <f t="shared" si="18"/>
        <v>0</v>
      </c>
      <c r="Q58" s="360">
        <f t="shared" si="18"/>
        <v>0</v>
      </c>
      <c r="R58" s="32">
        <f t="shared" si="18"/>
        <v>0</v>
      </c>
      <c r="S58" s="248">
        <f t="shared" si="18"/>
        <v>0</v>
      </c>
      <c r="T58" s="122">
        <f>SUM(G58:S58)</f>
        <v>-1114592.67</v>
      </c>
      <c r="U58" s="34"/>
      <c r="V58" s="114"/>
    </row>
    <row r="59" spans="1:22" s="2" customFormat="1" ht="15.95" customHeight="1">
      <c r="A59" s="705"/>
      <c r="B59" s="656">
        <v>18608752</v>
      </c>
      <c r="C59" s="657" t="s">
        <v>20</v>
      </c>
      <c r="D59" s="659" t="s">
        <v>67</v>
      </c>
      <c r="E59" s="654">
        <v>43070</v>
      </c>
      <c r="F59" s="655" t="s">
        <v>12</v>
      </c>
      <c r="G59" s="125">
        <v>-935530</v>
      </c>
      <c r="H59" s="40">
        <v>0</v>
      </c>
      <c r="I59" s="40">
        <v>0</v>
      </c>
      <c r="J59" s="40">
        <v>0</v>
      </c>
      <c r="K59" s="366">
        <v>0</v>
      </c>
      <c r="L59" s="40">
        <v>0</v>
      </c>
      <c r="M59" s="367">
        <v>0</v>
      </c>
      <c r="N59" s="40">
        <v>0</v>
      </c>
      <c r="O59" s="40">
        <v>0</v>
      </c>
      <c r="P59" s="40">
        <v>0</v>
      </c>
      <c r="Q59" s="366">
        <v>0</v>
      </c>
      <c r="R59" s="40">
        <v>0</v>
      </c>
      <c r="S59" s="367">
        <v>0</v>
      </c>
      <c r="T59" s="123">
        <f>SUM(G59:S59)</f>
        <v>-935530</v>
      </c>
      <c r="U59" s="34"/>
      <c r="V59" s="114"/>
    </row>
    <row r="60" spans="1:22" s="2" customFormat="1" ht="15.95" customHeight="1">
      <c r="A60" s="41"/>
      <c r="B60" s="237"/>
      <c r="C60" s="49" t="s">
        <v>80</v>
      </c>
      <c r="D60" s="48"/>
      <c r="E60" s="45"/>
      <c r="F60" s="118"/>
      <c r="G60" s="124">
        <f t="shared" ref="G60" si="19">SUM(G57:G59)</f>
        <v>0</v>
      </c>
      <c r="H60" s="36">
        <f t="shared" ref="H60:S60" si="20">SUM(H57:H59)</f>
        <v>0</v>
      </c>
      <c r="I60" s="36">
        <f t="shared" si="20"/>
        <v>0</v>
      </c>
      <c r="J60" s="36">
        <f t="shared" si="20"/>
        <v>0</v>
      </c>
      <c r="K60" s="363">
        <f t="shared" si="20"/>
        <v>0</v>
      </c>
      <c r="L60" s="36">
        <f t="shared" si="20"/>
        <v>0</v>
      </c>
      <c r="M60" s="364">
        <f t="shared" si="20"/>
        <v>0</v>
      </c>
      <c r="N60" s="36">
        <f t="shared" si="20"/>
        <v>0</v>
      </c>
      <c r="O60" s="36">
        <f t="shared" si="20"/>
        <v>0</v>
      </c>
      <c r="P60" s="36">
        <f t="shared" si="20"/>
        <v>0</v>
      </c>
      <c r="Q60" s="363">
        <f t="shared" si="20"/>
        <v>0</v>
      </c>
      <c r="R60" s="36">
        <f t="shared" si="20"/>
        <v>0</v>
      </c>
      <c r="S60" s="364">
        <f t="shared" si="20"/>
        <v>0</v>
      </c>
      <c r="T60" s="124">
        <f>SUM(T56:T59)</f>
        <v>0</v>
      </c>
      <c r="U60" s="34"/>
      <c r="V60" s="114"/>
    </row>
    <row r="61" spans="1:22" s="4" customFormat="1" ht="11.25" customHeight="1">
      <c r="A61" s="479"/>
      <c r="B61" s="480"/>
      <c r="C61" s="481"/>
      <c r="D61" s="461"/>
      <c r="E61" s="462"/>
      <c r="F61" s="463"/>
      <c r="G61" s="464"/>
      <c r="H61" s="465"/>
      <c r="I61" s="465"/>
      <c r="J61" s="466"/>
      <c r="K61" s="467"/>
      <c r="L61" s="466"/>
      <c r="M61" s="468"/>
      <c r="N61" s="466"/>
      <c r="O61" s="466"/>
      <c r="P61" s="466"/>
      <c r="Q61" s="467"/>
      <c r="R61" s="466"/>
      <c r="S61" s="468"/>
      <c r="T61" s="464"/>
      <c r="U61" s="37"/>
      <c r="V61" s="115"/>
    </row>
    <row r="62" spans="1:22" s="2" customFormat="1" ht="15.95" customHeight="1">
      <c r="A62" s="536">
        <v>18607104</v>
      </c>
      <c r="B62" s="235">
        <v>18608002</v>
      </c>
      <c r="C62" s="30" t="s">
        <v>215</v>
      </c>
      <c r="D62" s="515" t="s">
        <v>66</v>
      </c>
      <c r="E62" s="522"/>
      <c r="F62" s="516"/>
      <c r="G62" s="122">
        <v>814699.93</v>
      </c>
      <c r="H62" s="32">
        <v>482.5</v>
      </c>
      <c r="I62" s="32">
        <v>0</v>
      </c>
      <c r="J62" s="32">
        <v>13525.71</v>
      </c>
      <c r="K62" s="360">
        <v>0</v>
      </c>
      <c r="L62" s="32">
        <v>11017.1</v>
      </c>
      <c r="M62" s="248">
        <v>1113.75</v>
      </c>
      <c r="N62" s="32">
        <v>1026.18</v>
      </c>
      <c r="O62" s="32">
        <v>0</v>
      </c>
      <c r="P62" s="32">
        <v>877.43</v>
      </c>
      <c r="Q62" s="360">
        <v>0</v>
      </c>
      <c r="R62" s="469">
        <v>4091.42</v>
      </c>
      <c r="S62" s="32">
        <v>18188.509999999998</v>
      </c>
      <c r="T62" s="122">
        <f>SUM(G62:S62)</f>
        <v>865022.53</v>
      </c>
      <c r="U62" s="34"/>
      <c r="V62" s="114"/>
    </row>
    <row r="63" spans="1:22" s="2" customFormat="1" ht="15.95" customHeight="1">
      <c r="A63" s="705"/>
      <c r="B63" s="656">
        <v>18608002</v>
      </c>
      <c r="C63" s="657" t="s">
        <v>20</v>
      </c>
      <c r="D63" s="659" t="s">
        <v>67</v>
      </c>
      <c r="E63" s="654">
        <v>43070</v>
      </c>
      <c r="F63" s="655" t="s">
        <v>12</v>
      </c>
      <c r="G63" s="125">
        <v>-518202.47</v>
      </c>
      <c r="H63" s="40">
        <v>0</v>
      </c>
      <c r="I63" s="40">
        <v>0</v>
      </c>
      <c r="J63" s="40">
        <v>0</v>
      </c>
      <c r="K63" s="366">
        <v>0</v>
      </c>
      <c r="L63" s="40">
        <v>0</v>
      </c>
      <c r="M63" s="367">
        <v>0</v>
      </c>
      <c r="N63" s="40">
        <v>0</v>
      </c>
      <c r="O63" s="40">
        <v>0</v>
      </c>
      <c r="P63" s="40">
        <v>0</v>
      </c>
      <c r="Q63" s="366">
        <v>0</v>
      </c>
      <c r="R63" s="40">
        <v>0</v>
      </c>
      <c r="S63" s="367">
        <v>0</v>
      </c>
      <c r="T63" s="123">
        <f>SUM(G63:S63)</f>
        <v>-518202.47</v>
      </c>
      <c r="U63" s="34"/>
      <c r="V63" s="114"/>
    </row>
    <row r="64" spans="1:22" s="2" customFormat="1" ht="15.95" customHeight="1">
      <c r="A64" s="41"/>
      <c r="B64" s="237"/>
      <c r="C64" s="49" t="s">
        <v>81</v>
      </c>
      <c r="D64" s="48"/>
      <c r="E64" s="45"/>
      <c r="F64" s="118"/>
      <c r="G64" s="124">
        <f t="shared" ref="G64" si="21">SUM(G62:G63)</f>
        <v>296497.46000000002</v>
      </c>
      <c r="H64" s="36">
        <f t="shared" ref="H64:S64" si="22">SUM(H62:H63)</f>
        <v>482.5</v>
      </c>
      <c r="I64" s="36">
        <f t="shared" si="22"/>
        <v>0</v>
      </c>
      <c r="J64" s="36">
        <f t="shared" si="22"/>
        <v>13525.71</v>
      </c>
      <c r="K64" s="363">
        <f t="shared" si="22"/>
        <v>0</v>
      </c>
      <c r="L64" s="36">
        <f t="shared" si="22"/>
        <v>11017.1</v>
      </c>
      <c r="M64" s="364">
        <f t="shared" si="22"/>
        <v>1113.75</v>
      </c>
      <c r="N64" s="36">
        <f t="shared" si="22"/>
        <v>1026.18</v>
      </c>
      <c r="O64" s="36">
        <f t="shared" si="22"/>
        <v>0</v>
      </c>
      <c r="P64" s="36">
        <f t="shared" si="22"/>
        <v>877.43</v>
      </c>
      <c r="Q64" s="363">
        <f t="shared" si="22"/>
        <v>0</v>
      </c>
      <c r="R64" s="36">
        <f t="shared" si="22"/>
        <v>4091.42</v>
      </c>
      <c r="S64" s="364">
        <f t="shared" si="22"/>
        <v>18188.509999999998</v>
      </c>
      <c r="T64" s="124">
        <f>SUM(T62:T63)</f>
        <v>346820.06</v>
      </c>
      <c r="U64" s="34"/>
      <c r="V64" s="114"/>
    </row>
    <row r="65" spans="1:22" s="4" customFormat="1" ht="11.25" customHeight="1">
      <c r="A65" s="479"/>
      <c r="B65" s="480"/>
      <c r="C65" s="481"/>
      <c r="D65" s="461"/>
      <c r="E65" s="462"/>
      <c r="F65" s="463"/>
      <c r="G65" s="464"/>
      <c r="H65" s="465"/>
      <c r="I65" s="465"/>
      <c r="J65" s="466"/>
      <c r="K65" s="467"/>
      <c r="L65" s="466"/>
      <c r="M65" s="468"/>
      <c r="N65" s="466"/>
      <c r="O65" s="466"/>
      <c r="P65" s="466"/>
      <c r="Q65" s="467"/>
      <c r="R65" s="466"/>
      <c r="S65" s="468"/>
      <c r="T65" s="464"/>
      <c r="U65" s="37"/>
      <c r="V65" s="115"/>
    </row>
    <row r="66" spans="1:22" s="2" customFormat="1" ht="15.95" customHeight="1">
      <c r="A66" s="536">
        <v>18230212</v>
      </c>
      <c r="B66" s="235">
        <v>18237112</v>
      </c>
      <c r="C66" s="30" t="s">
        <v>216</v>
      </c>
      <c r="D66" s="515" t="s">
        <v>66</v>
      </c>
      <c r="E66" s="522"/>
      <c r="F66" s="516"/>
      <c r="G66" s="122">
        <v>294228.84000000003</v>
      </c>
      <c r="H66" s="32">
        <v>0</v>
      </c>
      <c r="I66" s="32">
        <v>0</v>
      </c>
      <c r="J66" s="32">
        <v>0</v>
      </c>
      <c r="K66" s="360">
        <v>0</v>
      </c>
      <c r="L66" s="32">
        <v>0</v>
      </c>
      <c r="M66" s="248">
        <v>0</v>
      </c>
      <c r="N66" s="32">
        <v>0</v>
      </c>
      <c r="O66" s="32">
        <v>0</v>
      </c>
      <c r="P66" s="32">
        <v>0</v>
      </c>
      <c r="Q66" s="360">
        <v>0</v>
      </c>
      <c r="R66" s="32">
        <v>0</v>
      </c>
      <c r="S66" s="248">
        <v>0</v>
      </c>
      <c r="T66" s="122">
        <f>SUM(G66:S66)</f>
        <v>294228.84000000003</v>
      </c>
      <c r="U66" s="34"/>
      <c r="V66" s="114"/>
    </row>
    <row r="67" spans="1:22" s="2" customFormat="1" ht="15.95" customHeight="1">
      <c r="A67" s="705"/>
      <c r="B67" s="656">
        <v>18237112</v>
      </c>
      <c r="C67" s="657" t="s">
        <v>20</v>
      </c>
      <c r="D67" s="663" t="s">
        <v>67</v>
      </c>
      <c r="E67" s="654">
        <v>43070</v>
      </c>
      <c r="F67" s="664" t="s">
        <v>12</v>
      </c>
      <c r="G67" s="123">
        <v>-289121.19</v>
      </c>
      <c r="H67" s="40">
        <v>0</v>
      </c>
      <c r="I67" s="40">
        <v>0</v>
      </c>
      <c r="J67" s="40">
        <v>0</v>
      </c>
      <c r="K67" s="366">
        <v>0</v>
      </c>
      <c r="L67" s="40">
        <v>0</v>
      </c>
      <c r="M67" s="367">
        <v>0</v>
      </c>
      <c r="N67" s="40">
        <v>0</v>
      </c>
      <c r="O67" s="40">
        <v>0</v>
      </c>
      <c r="P67" s="40">
        <v>0</v>
      </c>
      <c r="Q67" s="366">
        <v>0</v>
      </c>
      <c r="R67" s="40">
        <v>0</v>
      </c>
      <c r="S67" s="367">
        <v>0</v>
      </c>
      <c r="T67" s="123">
        <f>SUM(G67:S67)</f>
        <v>-289121.19</v>
      </c>
      <c r="U67" s="34"/>
      <c r="V67" s="114"/>
    </row>
    <row r="68" spans="1:22" s="2" customFormat="1" ht="15.95" customHeight="1">
      <c r="A68" s="41"/>
      <c r="B68" s="237"/>
      <c r="C68" s="49" t="s">
        <v>82</v>
      </c>
      <c r="D68" s="48"/>
      <c r="E68" s="45"/>
      <c r="F68" s="118"/>
      <c r="G68" s="124">
        <f t="shared" ref="G68" si="23">SUM(G66:G67)</f>
        <v>5107.6499999999996</v>
      </c>
      <c r="H68" s="36">
        <f t="shared" ref="H68:S68" si="24">SUM(H66:H67)</f>
        <v>0</v>
      </c>
      <c r="I68" s="36">
        <f t="shared" si="24"/>
        <v>0</v>
      </c>
      <c r="J68" s="36">
        <f t="shared" si="24"/>
        <v>0</v>
      </c>
      <c r="K68" s="363">
        <f t="shared" si="24"/>
        <v>0</v>
      </c>
      <c r="L68" s="36">
        <f t="shared" si="24"/>
        <v>0</v>
      </c>
      <c r="M68" s="364">
        <f t="shared" si="24"/>
        <v>0</v>
      </c>
      <c r="N68" s="36">
        <f t="shared" si="24"/>
        <v>0</v>
      </c>
      <c r="O68" s="36">
        <f t="shared" si="24"/>
        <v>0</v>
      </c>
      <c r="P68" s="36">
        <f t="shared" si="24"/>
        <v>0</v>
      </c>
      <c r="Q68" s="363">
        <f t="shared" si="24"/>
        <v>0</v>
      </c>
      <c r="R68" s="36">
        <f t="shared" si="24"/>
        <v>0</v>
      </c>
      <c r="S68" s="364">
        <f t="shared" si="24"/>
        <v>0</v>
      </c>
      <c r="T68" s="124">
        <f>SUM(T66:T67)</f>
        <v>5107.6499999999996</v>
      </c>
      <c r="U68" s="34"/>
      <c r="V68" s="114"/>
    </row>
    <row r="69" spans="1:22" s="4" customFormat="1" ht="11.25" customHeight="1">
      <c r="A69" s="479"/>
      <c r="B69" s="480"/>
      <c r="C69" s="481"/>
      <c r="D69" s="461"/>
      <c r="E69" s="462"/>
      <c r="F69" s="463"/>
      <c r="G69" s="464"/>
      <c r="H69" s="465"/>
      <c r="I69" s="465"/>
      <c r="J69" s="466"/>
      <c r="K69" s="467"/>
      <c r="L69" s="466"/>
      <c r="M69" s="468"/>
      <c r="N69" s="466"/>
      <c r="O69" s="466"/>
      <c r="P69" s="466"/>
      <c r="Q69" s="467"/>
      <c r="R69" s="466"/>
      <c r="S69" s="468"/>
      <c r="T69" s="464"/>
      <c r="U69" s="37"/>
      <c r="V69" s="115"/>
    </row>
    <row r="70" spans="1:22" s="2" customFormat="1" ht="15.95" customHeight="1">
      <c r="A70" s="24">
        <v>18230210</v>
      </c>
      <c r="B70" s="541">
        <v>18236912</v>
      </c>
      <c r="C70" s="542" t="s">
        <v>257</v>
      </c>
      <c r="D70" s="515" t="s">
        <v>66</v>
      </c>
      <c r="E70" s="522"/>
      <c r="F70" s="518"/>
      <c r="G70" s="122">
        <v>0</v>
      </c>
      <c r="H70" s="32">
        <v>0</v>
      </c>
      <c r="I70" s="32">
        <v>0</v>
      </c>
      <c r="J70" s="32">
        <v>0</v>
      </c>
      <c r="K70" s="360">
        <v>0</v>
      </c>
      <c r="L70" s="32">
        <v>0</v>
      </c>
      <c r="M70" s="248">
        <v>0</v>
      </c>
      <c r="N70" s="32">
        <v>0</v>
      </c>
      <c r="O70" s="32">
        <v>0</v>
      </c>
      <c r="P70" s="32">
        <v>0</v>
      </c>
      <c r="Q70" s="360">
        <v>0</v>
      </c>
      <c r="R70" s="32">
        <v>0</v>
      </c>
      <c r="S70" s="248">
        <v>0</v>
      </c>
      <c r="T70" s="122">
        <f>SUM(G70:S70)</f>
        <v>0</v>
      </c>
      <c r="U70" s="34"/>
      <c r="V70" s="114"/>
    </row>
    <row r="71" spans="1:22" s="2" customFormat="1" ht="15.95" customHeight="1">
      <c r="A71" s="547"/>
      <c r="B71" s="543"/>
      <c r="C71" s="544" t="s">
        <v>242</v>
      </c>
      <c r="D71" s="545"/>
      <c r="E71" s="546"/>
      <c r="F71" s="204"/>
      <c r="G71" s="124">
        <f>SUM(G70)</f>
        <v>0</v>
      </c>
      <c r="H71" s="36">
        <f t="shared" ref="H71:S71" si="25">SUM(H70:H70)</f>
        <v>0</v>
      </c>
      <c r="I71" s="36">
        <f t="shared" si="25"/>
        <v>0</v>
      </c>
      <c r="J71" s="36">
        <f t="shared" si="25"/>
        <v>0</v>
      </c>
      <c r="K71" s="363">
        <f t="shared" si="25"/>
        <v>0</v>
      </c>
      <c r="L71" s="36">
        <f t="shared" si="25"/>
        <v>0</v>
      </c>
      <c r="M71" s="364">
        <f t="shared" si="25"/>
        <v>0</v>
      </c>
      <c r="N71" s="36">
        <f t="shared" si="25"/>
        <v>0</v>
      </c>
      <c r="O71" s="36">
        <f t="shared" si="25"/>
        <v>0</v>
      </c>
      <c r="P71" s="36">
        <f t="shared" si="25"/>
        <v>0</v>
      </c>
      <c r="Q71" s="363">
        <f t="shared" si="25"/>
        <v>0</v>
      </c>
      <c r="R71" s="36">
        <f t="shared" si="25"/>
        <v>0</v>
      </c>
      <c r="S71" s="364">
        <f t="shared" si="25"/>
        <v>0</v>
      </c>
      <c r="T71" s="124">
        <f>SUM(G70:T70)</f>
        <v>0</v>
      </c>
      <c r="U71" s="34"/>
      <c r="V71" s="114"/>
    </row>
    <row r="72" spans="1:22" s="4" customFormat="1" ht="11.25" customHeight="1">
      <c r="A72" s="479"/>
      <c r="B72" s="480"/>
      <c r="C72" s="481"/>
      <c r="D72" s="461"/>
      <c r="E72" s="462"/>
      <c r="F72" s="463"/>
      <c r="G72" s="464"/>
      <c r="H72" s="465"/>
      <c r="I72" s="465"/>
      <c r="J72" s="466"/>
      <c r="K72" s="467"/>
      <c r="L72" s="466"/>
      <c r="M72" s="468"/>
      <c r="N72" s="466"/>
      <c r="O72" s="466"/>
      <c r="P72" s="466"/>
      <c r="Q72" s="467"/>
      <c r="R72" s="466"/>
      <c r="S72" s="468"/>
      <c r="T72" s="464"/>
      <c r="U72" s="37"/>
      <c r="V72" s="115"/>
    </row>
    <row r="73" spans="1:22" s="2" customFormat="1" ht="15.95" customHeight="1">
      <c r="A73" s="548"/>
      <c r="B73" s="235">
        <v>18237122</v>
      </c>
      <c r="C73" s="30" t="s">
        <v>217</v>
      </c>
      <c r="D73" s="526" t="s">
        <v>66</v>
      </c>
      <c r="E73" s="520" t="s">
        <v>83</v>
      </c>
      <c r="F73" s="119"/>
      <c r="G73" s="122">
        <v>169602.13</v>
      </c>
      <c r="H73" s="50">
        <v>0</v>
      </c>
      <c r="I73" s="50">
        <f>H73</f>
        <v>0</v>
      </c>
      <c r="J73" s="32">
        <v>0</v>
      </c>
      <c r="K73" s="360">
        <f>J73</f>
        <v>0</v>
      </c>
      <c r="L73" s="32">
        <f>K73</f>
        <v>0</v>
      </c>
      <c r="M73" s="248">
        <f t="shared" ref="M73:S74" si="26">L73</f>
        <v>0</v>
      </c>
      <c r="N73" s="32">
        <f t="shared" si="26"/>
        <v>0</v>
      </c>
      <c r="O73" s="32">
        <f t="shared" si="26"/>
        <v>0</v>
      </c>
      <c r="P73" s="32">
        <f t="shared" si="26"/>
        <v>0</v>
      </c>
      <c r="Q73" s="360">
        <f t="shared" si="26"/>
        <v>0</v>
      </c>
      <c r="R73" s="32">
        <f t="shared" si="26"/>
        <v>0</v>
      </c>
      <c r="S73" s="248">
        <f t="shared" si="26"/>
        <v>0</v>
      </c>
      <c r="T73" s="122">
        <f>SUM(G73:S73)</f>
        <v>169602.13</v>
      </c>
      <c r="U73" s="34"/>
      <c r="V73" s="114"/>
    </row>
    <row r="74" spans="1:22" s="2" customFormat="1" ht="15.95" customHeight="1">
      <c r="A74" s="705"/>
      <c r="B74" s="656">
        <v>18237122</v>
      </c>
      <c r="C74" s="657" t="s">
        <v>20</v>
      </c>
      <c r="D74" s="659" t="s">
        <v>67</v>
      </c>
      <c r="E74" s="665">
        <v>43070</v>
      </c>
      <c r="F74" s="666" t="s">
        <v>12</v>
      </c>
      <c r="G74" s="125">
        <v>-169602.13</v>
      </c>
      <c r="H74" s="40">
        <v>0</v>
      </c>
      <c r="I74" s="40">
        <v>0</v>
      </c>
      <c r="J74" s="40">
        <v>0</v>
      </c>
      <c r="K74" s="361">
        <v>0</v>
      </c>
      <c r="L74" s="687">
        <f t="shared" ref="L74" si="27">K74</f>
        <v>0</v>
      </c>
      <c r="M74" s="362">
        <f t="shared" si="26"/>
        <v>0</v>
      </c>
      <c r="N74" s="687">
        <f t="shared" si="26"/>
        <v>0</v>
      </c>
      <c r="O74" s="687">
        <f t="shared" si="26"/>
        <v>0</v>
      </c>
      <c r="P74" s="687">
        <f t="shared" si="26"/>
        <v>0</v>
      </c>
      <c r="Q74" s="361">
        <f t="shared" si="26"/>
        <v>0</v>
      </c>
      <c r="R74" s="687">
        <f t="shared" si="26"/>
        <v>0</v>
      </c>
      <c r="S74" s="362">
        <f t="shared" si="26"/>
        <v>0</v>
      </c>
      <c r="T74" s="123">
        <f>SUM(G74:S74)</f>
        <v>-169602.13</v>
      </c>
      <c r="U74" s="34"/>
      <c r="V74" s="114"/>
    </row>
    <row r="75" spans="1:22" s="2" customFormat="1" ht="15.95" customHeight="1">
      <c r="A75" s="538"/>
      <c r="B75" s="237"/>
      <c r="C75" s="49" t="s">
        <v>84</v>
      </c>
      <c r="D75" s="48"/>
      <c r="E75" s="45"/>
      <c r="F75" s="117"/>
      <c r="G75" s="127">
        <f>SUM(G73:G74)</f>
        <v>0</v>
      </c>
      <c r="H75" s="46">
        <f t="shared" ref="H75:S75" si="28">SUM(H73:H74)</f>
        <v>0</v>
      </c>
      <c r="I75" s="46">
        <f t="shared" si="28"/>
        <v>0</v>
      </c>
      <c r="J75" s="46">
        <f t="shared" si="28"/>
        <v>0</v>
      </c>
      <c r="K75" s="341">
        <f t="shared" si="28"/>
        <v>0</v>
      </c>
      <c r="L75" s="46">
        <f t="shared" si="28"/>
        <v>0</v>
      </c>
      <c r="M75" s="250">
        <f t="shared" si="28"/>
        <v>0</v>
      </c>
      <c r="N75" s="46">
        <f t="shared" si="28"/>
        <v>0</v>
      </c>
      <c r="O75" s="46">
        <f t="shared" si="28"/>
        <v>0</v>
      </c>
      <c r="P75" s="46">
        <f t="shared" si="28"/>
        <v>0</v>
      </c>
      <c r="Q75" s="341">
        <f t="shared" si="28"/>
        <v>0</v>
      </c>
      <c r="R75" s="46">
        <f t="shared" si="28"/>
        <v>0</v>
      </c>
      <c r="S75" s="250">
        <f t="shared" si="28"/>
        <v>0</v>
      </c>
      <c r="T75" s="124">
        <f>SUM(T73:T74)</f>
        <v>0</v>
      </c>
      <c r="U75" s="34"/>
      <c r="V75" s="114"/>
    </row>
    <row r="76" spans="1:22" s="4" customFormat="1" ht="11.25" customHeight="1">
      <c r="A76" s="479"/>
      <c r="B76" s="480"/>
      <c r="C76" s="481"/>
      <c r="D76" s="461"/>
      <c r="E76" s="462"/>
      <c r="F76" s="463"/>
      <c r="G76" s="464"/>
      <c r="H76" s="465"/>
      <c r="I76" s="465"/>
      <c r="J76" s="466"/>
      <c r="K76" s="467"/>
      <c r="L76" s="466"/>
      <c r="M76" s="468"/>
      <c r="N76" s="466"/>
      <c r="O76" s="466"/>
      <c r="P76" s="466"/>
      <c r="Q76" s="467"/>
      <c r="R76" s="466"/>
      <c r="S76" s="468"/>
      <c r="T76" s="464"/>
      <c r="U76" s="37"/>
      <c r="V76" s="115"/>
    </row>
    <row r="77" spans="1:22" s="2" customFormat="1" ht="15.95" customHeight="1">
      <c r="A77" s="548"/>
      <c r="B77" s="235">
        <v>18237132</v>
      </c>
      <c r="C77" s="30" t="s">
        <v>218</v>
      </c>
      <c r="D77" s="526" t="s">
        <v>66</v>
      </c>
      <c r="E77" s="520" t="s">
        <v>83</v>
      </c>
      <c r="F77" s="119"/>
      <c r="G77" s="122">
        <v>133750.43</v>
      </c>
      <c r="H77" s="50">
        <v>0</v>
      </c>
      <c r="I77" s="50">
        <f>H77</f>
        <v>0</v>
      </c>
      <c r="J77" s="32">
        <v>0</v>
      </c>
      <c r="K77" s="360">
        <f>J77</f>
        <v>0</v>
      </c>
      <c r="L77" s="32">
        <f t="shared" ref="L77:S78" si="29">K77</f>
        <v>0</v>
      </c>
      <c r="M77" s="248">
        <f t="shared" si="29"/>
        <v>0</v>
      </c>
      <c r="N77" s="32">
        <f t="shared" si="29"/>
        <v>0</v>
      </c>
      <c r="O77" s="32">
        <f t="shared" si="29"/>
        <v>0</v>
      </c>
      <c r="P77" s="32">
        <f t="shared" si="29"/>
        <v>0</v>
      </c>
      <c r="Q77" s="360">
        <f t="shared" si="29"/>
        <v>0</v>
      </c>
      <c r="R77" s="32">
        <f t="shared" si="29"/>
        <v>0</v>
      </c>
      <c r="S77" s="248">
        <f t="shared" si="29"/>
        <v>0</v>
      </c>
      <c r="T77" s="122">
        <f>SUM(G77:S77)</f>
        <v>133750.43</v>
      </c>
      <c r="U77" s="34"/>
      <c r="V77" s="114"/>
    </row>
    <row r="78" spans="1:22" s="2" customFormat="1" ht="15.95" customHeight="1">
      <c r="A78" s="705"/>
      <c r="B78" s="656">
        <v>18237132</v>
      </c>
      <c r="C78" s="657" t="s">
        <v>20</v>
      </c>
      <c r="D78" s="659" t="s">
        <v>67</v>
      </c>
      <c r="E78" s="654">
        <v>43070</v>
      </c>
      <c r="F78" s="655" t="s">
        <v>12</v>
      </c>
      <c r="G78" s="125">
        <v>-133750.43</v>
      </c>
      <c r="H78" s="40">
        <v>0</v>
      </c>
      <c r="I78" s="40">
        <v>0</v>
      </c>
      <c r="J78" s="40">
        <v>0</v>
      </c>
      <c r="K78" s="361">
        <v>0</v>
      </c>
      <c r="L78" s="687">
        <f t="shared" si="29"/>
        <v>0</v>
      </c>
      <c r="M78" s="362">
        <f t="shared" si="29"/>
        <v>0</v>
      </c>
      <c r="N78" s="687">
        <f t="shared" si="29"/>
        <v>0</v>
      </c>
      <c r="O78" s="687">
        <f t="shared" si="29"/>
        <v>0</v>
      </c>
      <c r="P78" s="687">
        <f t="shared" si="29"/>
        <v>0</v>
      </c>
      <c r="Q78" s="361">
        <f t="shared" si="29"/>
        <v>0</v>
      </c>
      <c r="R78" s="687">
        <f t="shared" si="29"/>
        <v>0</v>
      </c>
      <c r="S78" s="362">
        <f t="shared" si="29"/>
        <v>0</v>
      </c>
      <c r="T78" s="123">
        <f>SUM(G78:S78)</f>
        <v>-133750.43</v>
      </c>
      <c r="U78" s="34"/>
      <c r="V78" s="114"/>
    </row>
    <row r="79" spans="1:22" s="2" customFormat="1" ht="15.95" customHeight="1">
      <c r="A79" s="538"/>
      <c r="B79" s="237"/>
      <c r="C79" s="49" t="s">
        <v>85</v>
      </c>
      <c r="D79" s="51"/>
      <c r="E79" s="45"/>
      <c r="F79" s="117"/>
      <c r="G79" s="127">
        <f>SUM(G77:G78)</f>
        <v>0</v>
      </c>
      <c r="H79" s="46">
        <f t="shared" ref="H79:I79" si="30">SUM(H77:H78)</f>
        <v>0</v>
      </c>
      <c r="I79" s="46">
        <f t="shared" si="30"/>
        <v>0</v>
      </c>
      <c r="J79" s="46">
        <f>SUM(J77:J78)</f>
        <v>0</v>
      </c>
      <c r="K79" s="341">
        <f t="shared" ref="K79:S79" si="31">SUM(K77:K78)</f>
        <v>0</v>
      </c>
      <c r="L79" s="46">
        <f t="shared" si="31"/>
        <v>0</v>
      </c>
      <c r="M79" s="250">
        <f t="shared" si="31"/>
        <v>0</v>
      </c>
      <c r="N79" s="46">
        <f t="shared" si="31"/>
        <v>0</v>
      </c>
      <c r="O79" s="46">
        <f t="shared" si="31"/>
        <v>0</v>
      </c>
      <c r="P79" s="46">
        <f t="shared" si="31"/>
        <v>0</v>
      </c>
      <c r="Q79" s="341">
        <f t="shared" si="31"/>
        <v>0</v>
      </c>
      <c r="R79" s="46">
        <f t="shared" si="31"/>
        <v>0</v>
      </c>
      <c r="S79" s="250">
        <f t="shared" si="31"/>
        <v>0</v>
      </c>
      <c r="T79" s="124">
        <f>SUM(T77:T78)</f>
        <v>0</v>
      </c>
      <c r="U79" s="52"/>
      <c r="V79" s="114"/>
    </row>
    <row r="80" spans="1:22" s="4" customFormat="1" ht="11.25" customHeight="1">
      <c r="A80" s="479"/>
      <c r="B80" s="480"/>
      <c r="C80" s="481"/>
      <c r="D80" s="461"/>
      <c r="E80" s="462"/>
      <c r="F80" s="463"/>
      <c r="G80" s="464"/>
      <c r="H80" s="465"/>
      <c r="I80" s="465"/>
      <c r="J80" s="466"/>
      <c r="K80" s="467"/>
      <c r="L80" s="466"/>
      <c r="M80" s="468"/>
      <c r="N80" s="466"/>
      <c r="O80" s="466"/>
      <c r="P80" s="466"/>
      <c r="Q80" s="467"/>
      <c r="R80" s="466"/>
      <c r="S80" s="468"/>
      <c r="T80" s="464"/>
      <c r="U80" s="37"/>
      <c r="V80" s="115"/>
    </row>
    <row r="81" spans="1:22" s="2" customFormat="1" ht="15.95" customHeight="1">
      <c r="A81" s="548"/>
      <c r="B81" s="235">
        <v>18237142</v>
      </c>
      <c r="C81" s="30" t="s">
        <v>219</v>
      </c>
      <c r="D81" s="526" t="s">
        <v>66</v>
      </c>
      <c r="E81" s="520" t="s">
        <v>83</v>
      </c>
      <c r="F81" s="119"/>
      <c r="G81" s="122">
        <v>53995.63</v>
      </c>
      <c r="H81" s="50">
        <v>0</v>
      </c>
      <c r="I81" s="50">
        <f>H81</f>
        <v>0</v>
      </c>
      <c r="J81" s="32">
        <v>0</v>
      </c>
      <c r="K81" s="360">
        <f>J81</f>
        <v>0</v>
      </c>
      <c r="L81" s="32">
        <f t="shared" ref="L81:S81" si="32">K81</f>
        <v>0</v>
      </c>
      <c r="M81" s="248">
        <f t="shared" si="32"/>
        <v>0</v>
      </c>
      <c r="N81" s="32">
        <f t="shared" si="32"/>
        <v>0</v>
      </c>
      <c r="O81" s="32">
        <f t="shared" si="32"/>
        <v>0</v>
      </c>
      <c r="P81" s="32">
        <f t="shared" si="32"/>
        <v>0</v>
      </c>
      <c r="Q81" s="360">
        <f t="shared" si="32"/>
        <v>0</v>
      </c>
      <c r="R81" s="32">
        <f t="shared" si="32"/>
        <v>0</v>
      </c>
      <c r="S81" s="248">
        <f t="shared" si="32"/>
        <v>0</v>
      </c>
      <c r="T81" s="122">
        <f>SUM(G81:S81)</f>
        <v>53995.63</v>
      </c>
      <c r="U81" s="34"/>
      <c r="V81" s="114"/>
    </row>
    <row r="82" spans="1:22" s="2" customFormat="1" ht="15.95" customHeight="1">
      <c r="A82" s="705"/>
      <c r="B82" s="656">
        <v>18237142</v>
      </c>
      <c r="C82" s="657" t="s">
        <v>20</v>
      </c>
      <c r="D82" s="659" t="s">
        <v>67</v>
      </c>
      <c r="E82" s="654">
        <v>43070</v>
      </c>
      <c r="F82" s="655" t="s">
        <v>12</v>
      </c>
      <c r="G82" s="125">
        <v>-53995.63</v>
      </c>
      <c r="H82" s="40">
        <v>0</v>
      </c>
      <c r="I82" s="40">
        <v>0</v>
      </c>
      <c r="J82" s="40">
        <v>0</v>
      </c>
      <c r="K82" s="366">
        <v>0</v>
      </c>
      <c r="L82" s="40">
        <v>0</v>
      </c>
      <c r="M82" s="367">
        <v>0</v>
      </c>
      <c r="N82" s="40">
        <v>0</v>
      </c>
      <c r="O82" s="40">
        <v>0</v>
      </c>
      <c r="P82" s="40">
        <v>0</v>
      </c>
      <c r="Q82" s="366">
        <v>0</v>
      </c>
      <c r="R82" s="40">
        <v>0</v>
      </c>
      <c r="S82" s="367">
        <v>0</v>
      </c>
      <c r="T82" s="123">
        <f>SUM(G82:S82)</f>
        <v>-53995.63</v>
      </c>
      <c r="U82" s="34"/>
      <c r="V82" s="114"/>
    </row>
    <row r="83" spans="1:22" s="2" customFormat="1" ht="15.95" customHeight="1">
      <c r="A83" s="538"/>
      <c r="B83" s="549"/>
      <c r="C83" s="49" t="s">
        <v>86</v>
      </c>
      <c r="D83" s="51"/>
      <c r="E83" s="47"/>
      <c r="F83" s="117"/>
      <c r="G83" s="127">
        <f>SUM(G81:G82)</f>
        <v>0</v>
      </c>
      <c r="H83" s="46">
        <f t="shared" ref="H83:I83" si="33">SUM(H81:H82)</f>
        <v>0</v>
      </c>
      <c r="I83" s="46">
        <f t="shared" si="33"/>
        <v>0</v>
      </c>
      <c r="J83" s="46">
        <f>SUM(J81:J82)</f>
        <v>0</v>
      </c>
      <c r="K83" s="341">
        <f t="shared" ref="K83:S83" si="34">SUM(K81:K82)</f>
        <v>0</v>
      </c>
      <c r="L83" s="46">
        <f t="shared" si="34"/>
        <v>0</v>
      </c>
      <c r="M83" s="250">
        <f t="shared" si="34"/>
        <v>0</v>
      </c>
      <c r="N83" s="46">
        <f t="shared" si="34"/>
        <v>0</v>
      </c>
      <c r="O83" s="46">
        <f t="shared" si="34"/>
        <v>0</v>
      </c>
      <c r="P83" s="46">
        <f t="shared" si="34"/>
        <v>0</v>
      </c>
      <c r="Q83" s="341">
        <f t="shared" si="34"/>
        <v>0</v>
      </c>
      <c r="R83" s="46">
        <f t="shared" si="34"/>
        <v>0</v>
      </c>
      <c r="S83" s="250">
        <f t="shared" si="34"/>
        <v>0</v>
      </c>
      <c r="T83" s="124">
        <f>SUM(T81:T82)</f>
        <v>0</v>
      </c>
      <c r="U83" s="34"/>
      <c r="V83" s="114"/>
    </row>
    <row r="84" spans="1:22" s="4" customFormat="1" ht="11.25" customHeight="1">
      <c r="A84" s="479"/>
      <c r="B84" s="480"/>
      <c r="C84" s="481"/>
      <c r="D84" s="461"/>
      <c r="E84" s="462"/>
      <c r="F84" s="463"/>
      <c r="G84" s="464"/>
      <c r="H84" s="465"/>
      <c r="I84" s="465"/>
      <c r="J84" s="466"/>
      <c r="K84" s="467"/>
      <c r="L84" s="466"/>
      <c r="M84" s="468"/>
      <c r="N84" s="466"/>
      <c r="O84" s="466"/>
      <c r="P84" s="466"/>
      <c r="Q84" s="467"/>
      <c r="R84" s="466"/>
      <c r="S84" s="468"/>
      <c r="T84" s="464"/>
      <c r="U84" s="37"/>
      <c r="V84" s="115"/>
    </row>
    <row r="85" spans="1:22" s="2" customFormat="1" ht="15.95" customHeight="1">
      <c r="A85" s="548"/>
      <c r="B85" s="235">
        <v>18237152</v>
      </c>
      <c r="C85" s="30" t="s">
        <v>220</v>
      </c>
      <c r="D85" s="526" t="s">
        <v>66</v>
      </c>
      <c r="E85" s="520" t="s">
        <v>83</v>
      </c>
      <c r="F85" s="119"/>
      <c r="G85" s="122">
        <v>67987.45</v>
      </c>
      <c r="H85" s="32">
        <v>0</v>
      </c>
      <c r="I85" s="32">
        <f>H85</f>
        <v>0</v>
      </c>
      <c r="J85" s="32">
        <v>0</v>
      </c>
      <c r="K85" s="360">
        <f>J85</f>
        <v>0</v>
      </c>
      <c r="L85" s="32">
        <f t="shared" ref="L85:S85" si="35">K85</f>
        <v>0</v>
      </c>
      <c r="M85" s="248">
        <f t="shared" si="35"/>
        <v>0</v>
      </c>
      <c r="N85" s="32">
        <f t="shared" si="35"/>
        <v>0</v>
      </c>
      <c r="O85" s="32">
        <f t="shared" si="35"/>
        <v>0</v>
      </c>
      <c r="P85" s="32">
        <f t="shared" si="35"/>
        <v>0</v>
      </c>
      <c r="Q85" s="360">
        <f t="shared" si="35"/>
        <v>0</v>
      </c>
      <c r="R85" s="32">
        <f t="shared" si="35"/>
        <v>0</v>
      </c>
      <c r="S85" s="248">
        <f t="shared" si="35"/>
        <v>0</v>
      </c>
      <c r="T85" s="122">
        <f>SUM(G85:S85)</f>
        <v>67987.45</v>
      </c>
      <c r="U85" s="34"/>
      <c r="V85" s="114"/>
    </row>
    <row r="86" spans="1:22" s="2" customFormat="1" ht="15.95" customHeight="1">
      <c r="A86" s="705"/>
      <c r="B86" s="656">
        <v>18237152</v>
      </c>
      <c r="C86" s="657" t="s">
        <v>20</v>
      </c>
      <c r="D86" s="659" t="s">
        <v>67</v>
      </c>
      <c r="E86" s="654">
        <v>43070</v>
      </c>
      <c r="F86" s="655" t="s">
        <v>12</v>
      </c>
      <c r="G86" s="125">
        <v>-67987.45</v>
      </c>
      <c r="H86" s="40">
        <v>0</v>
      </c>
      <c r="I86" s="40">
        <v>0</v>
      </c>
      <c r="J86" s="40">
        <v>0</v>
      </c>
      <c r="K86" s="366">
        <v>0</v>
      </c>
      <c r="L86" s="40">
        <v>0</v>
      </c>
      <c r="M86" s="367">
        <v>0</v>
      </c>
      <c r="N86" s="40">
        <v>0</v>
      </c>
      <c r="O86" s="40">
        <v>0</v>
      </c>
      <c r="P86" s="40">
        <v>0</v>
      </c>
      <c r="Q86" s="366">
        <v>0</v>
      </c>
      <c r="R86" s="40">
        <v>0</v>
      </c>
      <c r="S86" s="367">
        <v>0</v>
      </c>
      <c r="T86" s="123">
        <f>SUM(G86:S86)</f>
        <v>-67987.45</v>
      </c>
      <c r="U86" s="34"/>
      <c r="V86" s="114"/>
    </row>
    <row r="87" spans="1:22" s="2" customFormat="1" ht="15.95" customHeight="1">
      <c r="A87" s="538"/>
      <c r="B87" s="549"/>
      <c r="C87" s="49" t="s">
        <v>87</v>
      </c>
      <c r="D87" s="48"/>
      <c r="E87" s="47"/>
      <c r="F87" s="117"/>
      <c r="G87" s="127">
        <f>SUM(G85:G86)</f>
        <v>0</v>
      </c>
      <c r="H87" s="46">
        <f t="shared" ref="H87:I87" si="36">SUM(H85:H86)</f>
        <v>0</v>
      </c>
      <c r="I87" s="46">
        <f t="shared" si="36"/>
        <v>0</v>
      </c>
      <c r="J87" s="46">
        <f>SUM(J85:J86)</f>
        <v>0</v>
      </c>
      <c r="K87" s="341">
        <f t="shared" ref="K87:S87" si="37">SUM(K85:K86)</f>
        <v>0</v>
      </c>
      <c r="L87" s="46">
        <f t="shared" si="37"/>
        <v>0</v>
      </c>
      <c r="M87" s="250">
        <f t="shared" si="37"/>
        <v>0</v>
      </c>
      <c r="N87" s="46">
        <f t="shared" si="37"/>
        <v>0</v>
      </c>
      <c r="O87" s="46">
        <f t="shared" si="37"/>
        <v>0</v>
      </c>
      <c r="P87" s="46">
        <f t="shared" si="37"/>
        <v>0</v>
      </c>
      <c r="Q87" s="341">
        <f t="shared" si="37"/>
        <v>0</v>
      </c>
      <c r="R87" s="46">
        <f t="shared" si="37"/>
        <v>0</v>
      </c>
      <c r="S87" s="250">
        <f t="shared" si="37"/>
        <v>0</v>
      </c>
      <c r="T87" s="124">
        <f>SUM(T85:T86)</f>
        <v>0</v>
      </c>
      <c r="U87" s="34"/>
      <c r="V87" s="114"/>
    </row>
    <row r="88" spans="1:22" s="4" customFormat="1" ht="11.25" customHeight="1">
      <c r="A88" s="479"/>
      <c r="B88" s="480"/>
      <c r="C88" s="481"/>
      <c r="D88" s="461"/>
      <c r="E88" s="462"/>
      <c r="F88" s="463"/>
      <c r="G88" s="464"/>
      <c r="H88" s="465"/>
      <c r="I88" s="465"/>
      <c r="J88" s="466"/>
      <c r="K88" s="467"/>
      <c r="L88" s="466"/>
      <c r="M88" s="468"/>
      <c r="N88" s="466"/>
      <c r="O88" s="466"/>
      <c r="P88" s="466"/>
      <c r="Q88" s="467"/>
      <c r="R88" s="466"/>
      <c r="S88" s="468"/>
      <c r="T88" s="464"/>
      <c r="U88" s="37"/>
      <c r="V88" s="115"/>
    </row>
    <row r="89" spans="1:22" s="2" customFormat="1" ht="15.95" customHeight="1">
      <c r="A89" s="548"/>
      <c r="B89" s="235">
        <v>18608062</v>
      </c>
      <c r="C89" s="30" t="s">
        <v>88</v>
      </c>
      <c r="D89" s="53" t="s">
        <v>61</v>
      </c>
      <c r="E89" s="54" t="s">
        <v>62</v>
      </c>
      <c r="F89" s="254"/>
      <c r="G89" s="122">
        <v>-50492384.920000002</v>
      </c>
      <c r="H89" s="55">
        <v>0</v>
      </c>
      <c r="I89" s="55">
        <v>-14557.15</v>
      </c>
      <c r="J89" s="32">
        <v>0</v>
      </c>
      <c r="K89" s="360">
        <f>J89</f>
        <v>0</v>
      </c>
      <c r="L89" s="32">
        <f t="shared" ref="L89:S91" si="38">K89</f>
        <v>0</v>
      </c>
      <c r="M89" s="248">
        <f t="shared" si="38"/>
        <v>0</v>
      </c>
      <c r="N89" s="32">
        <f t="shared" si="38"/>
        <v>0</v>
      </c>
      <c r="O89" s="32">
        <v>0</v>
      </c>
      <c r="P89" s="32">
        <v>0</v>
      </c>
      <c r="Q89" s="360">
        <v>0</v>
      </c>
      <c r="R89" s="32">
        <v>0</v>
      </c>
      <c r="S89" s="248">
        <v>0</v>
      </c>
      <c r="T89" s="122">
        <f>SUM(G89:S89)</f>
        <v>-50506942.07</v>
      </c>
      <c r="U89" s="34"/>
      <c r="V89" s="114"/>
    </row>
    <row r="90" spans="1:22" s="2" customFormat="1" ht="15.95" customHeight="1">
      <c r="A90" s="705"/>
      <c r="B90" s="235">
        <v>18608062</v>
      </c>
      <c r="C90" s="667" t="s">
        <v>251</v>
      </c>
      <c r="D90" s="526" t="s">
        <v>67</v>
      </c>
      <c r="E90" s="520">
        <v>43070</v>
      </c>
      <c r="F90" s="668"/>
      <c r="G90" s="128">
        <v>0</v>
      </c>
      <c r="H90" s="707">
        <v>0</v>
      </c>
      <c r="I90" s="707">
        <v>0</v>
      </c>
      <c r="J90" s="707">
        <v>0</v>
      </c>
      <c r="K90" s="708">
        <v>0</v>
      </c>
      <c r="L90" s="707">
        <v>0</v>
      </c>
      <c r="M90" s="709">
        <v>0</v>
      </c>
      <c r="N90" s="707">
        <v>0</v>
      </c>
      <c r="O90" s="707">
        <v>0</v>
      </c>
      <c r="P90" s="707">
        <v>0</v>
      </c>
      <c r="Q90" s="708">
        <v>0</v>
      </c>
      <c r="R90" s="707">
        <v>0</v>
      </c>
      <c r="S90" s="709">
        <v>0</v>
      </c>
      <c r="T90" s="128">
        <f>SUM(G90:S90)</f>
        <v>0</v>
      </c>
      <c r="U90" s="34"/>
      <c r="V90" s="114"/>
    </row>
    <row r="91" spans="1:22" s="2" customFormat="1" ht="15.95" customHeight="1">
      <c r="A91" s="705"/>
      <c r="B91" s="656">
        <v>18608062</v>
      </c>
      <c r="C91" s="657" t="s">
        <v>20</v>
      </c>
      <c r="D91" s="669" t="s">
        <v>67</v>
      </c>
      <c r="E91" s="654">
        <v>43070</v>
      </c>
      <c r="F91" s="664" t="s">
        <v>12</v>
      </c>
      <c r="G91" s="123">
        <v>29176116</v>
      </c>
      <c r="H91" s="687">
        <v>0</v>
      </c>
      <c r="I91" s="687">
        <v>0</v>
      </c>
      <c r="J91" s="687">
        <v>0</v>
      </c>
      <c r="K91" s="361">
        <v>0</v>
      </c>
      <c r="L91" s="687">
        <v>0</v>
      </c>
      <c r="M91" s="362">
        <v>0</v>
      </c>
      <c r="N91" s="687">
        <v>0</v>
      </c>
      <c r="O91" s="687">
        <f>N91</f>
        <v>0</v>
      </c>
      <c r="P91" s="687">
        <f t="shared" si="38"/>
        <v>0</v>
      </c>
      <c r="Q91" s="361">
        <f t="shared" si="38"/>
        <v>0</v>
      </c>
      <c r="R91" s="687">
        <f t="shared" si="38"/>
        <v>0</v>
      </c>
      <c r="S91" s="362">
        <f t="shared" si="38"/>
        <v>0</v>
      </c>
      <c r="T91" s="123">
        <f>SUM(G91:S91)</f>
        <v>29176116</v>
      </c>
      <c r="U91" s="34"/>
      <c r="V91" s="114"/>
    </row>
    <row r="92" spans="1:22" s="2" customFormat="1" ht="15.95" customHeight="1">
      <c r="A92" s="550"/>
      <c r="B92" s="238"/>
      <c r="C92" s="99" t="s">
        <v>89</v>
      </c>
      <c r="D92" s="351"/>
      <c r="E92" s="45"/>
      <c r="F92" s="44"/>
      <c r="G92" s="127">
        <f>SUM(G89:G91)</f>
        <v>-21316268.920000002</v>
      </c>
      <c r="H92" s="46">
        <f t="shared" ref="H92:I92" si="39">SUM(H89:H91)</f>
        <v>0</v>
      </c>
      <c r="I92" s="46">
        <f t="shared" si="39"/>
        <v>-14557.15</v>
      </c>
      <c r="J92" s="46">
        <f>SUM(J89:J91)</f>
        <v>0</v>
      </c>
      <c r="K92" s="341">
        <f t="shared" ref="K92:S92" si="40">SUM(K89:K91)</f>
        <v>0</v>
      </c>
      <c r="L92" s="46">
        <f t="shared" si="40"/>
        <v>0</v>
      </c>
      <c r="M92" s="250">
        <f t="shared" si="40"/>
        <v>0</v>
      </c>
      <c r="N92" s="46">
        <f t="shared" si="40"/>
        <v>0</v>
      </c>
      <c r="O92" s="46">
        <f t="shared" si="40"/>
        <v>0</v>
      </c>
      <c r="P92" s="46">
        <f t="shared" si="40"/>
        <v>0</v>
      </c>
      <c r="Q92" s="341">
        <f t="shared" si="40"/>
        <v>0</v>
      </c>
      <c r="R92" s="46">
        <f t="shared" si="40"/>
        <v>0</v>
      </c>
      <c r="S92" s="250">
        <f t="shared" si="40"/>
        <v>0</v>
      </c>
      <c r="T92" s="124">
        <f>SUM(T89:T91)</f>
        <v>-21330826.07</v>
      </c>
      <c r="U92" s="34"/>
      <c r="V92" s="114"/>
    </row>
    <row r="93" spans="1:22" s="4" customFormat="1" ht="11.25" customHeight="1">
      <c r="A93" s="458"/>
      <c r="B93" s="459"/>
      <c r="C93" s="460"/>
      <c r="D93" s="461"/>
      <c r="E93" s="462"/>
      <c r="F93" s="463"/>
      <c r="G93" s="464"/>
      <c r="H93" s="465"/>
      <c r="I93" s="465"/>
      <c r="J93" s="466"/>
      <c r="K93" s="467"/>
      <c r="L93" s="466"/>
      <c r="M93" s="468"/>
      <c r="N93" s="466"/>
      <c r="O93" s="466"/>
      <c r="P93" s="466"/>
      <c r="Q93" s="467"/>
      <c r="R93" s="466"/>
      <c r="S93" s="468"/>
      <c r="T93" s="464"/>
      <c r="U93" s="37"/>
      <c r="V93" s="115"/>
    </row>
    <row r="94" spans="1:22" s="2" customFormat="1" ht="15.95" customHeight="1">
      <c r="A94" s="551"/>
      <c r="B94" s="552"/>
      <c r="C94" s="552"/>
      <c r="D94" s="553"/>
      <c r="E94" s="554"/>
      <c r="F94" s="555"/>
      <c r="G94" s="562"/>
      <c r="H94" s="563"/>
      <c r="I94" s="563"/>
      <c r="J94" s="563"/>
      <c r="K94" s="564"/>
      <c r="L94" s="563"/>
      <c r="M94" s="565"/>
      <c r="N94" s="563"/>
      <c r="O94" s="563"/>
      <c r="P94" s="563"/>
      <c r="Q94" s="564"/>
      <c r="R94" s="563"/>
      <c r="S94" s="565"/>
      <c r="T94" s="562"/>
      <c r="U94" s="34"/>
      <c r="V94" s="114"/>
    </row>
    <row r="95" spans="1:22" s="2" customFormat="1" ht="15.95" customHeight="1" thickBot="1">
      <c r="A95" s="556"/>
      <c r="B95" s="557"/>
      <c r="C95" s="558" t="s">
        <v>64</v>
      </c>
      <c r="D95" s="559"/>
      <c r="E95" s="560"/>
      <c r="F95" s="561"/>
      <c r="G95" s="566">
        <f t="shared" ref="G95:T95" si="41">G9+G17+G23+G27+G36+G40+G45+G49+G55+G60+G64+G68+G75+G79+G83+G87+G92+G71</f>
        <v>-14622647.41</v>
      </c>
      <c r="H95" s="567">
        <f t="shared" si="41"/>
        <v>107258.4</v>
      </c>
      <c r="I95" s="567">
        <f t="shared" si="41"/>
        <v>231847.98</v>
      </c>
      <c r="J95" s="567">
        <f t="shared" si="41"/>
        <v>248636.3</v>
      </c>
      <c r="K95" s="568">
        <f t="shared" si="41"/>
        <v>98320.89</v>
      </c>
      <c r="L95" s="569">
        <f t="shared" si="41"/>
        <v>187710.91</v>
      </c>
      <c r="M95" s="569">
        <f t="shared" si="41"/>
        <v>187587.07</v>
      </c>
      <c r="N95" s="568">
        <f t="shared" si="41"/>
        <v>173526.73</v>
      </c>
      <c r="O95" s="569">
        <f t="shared" si="41"/>
        <v>87403.26</v>
      </c>
      <c r="P95" s="570">
        <f t="shared" si="41"/>
        <v>130028.37</v>
      </c>
      <c r="Q95" s="567">
        <f t="shared" si="41"/>
        <v>218278.39</v>
      </c>
      <c r="R95" s="567">
        <f t="shared" si="41"/>
        <v>235583.82</v>
      </c>
      <c r="S95" s="567">
        <f t="shared" si="41"/>
        <v>167310.88</v>
      </c>
      <c r="T95" s="566">
        <f t="shared" si="41"/>
        <v>-12549154.41</v>
      </c>
      <c r="U95" s="34"/>
      <c r="V95" s="114"/>
    </row>
    <row r="96" spans="1:22" s="6" customFormat="1" ht="15.75" customHeight="1" thickTop="1" thickBot="1">
      <c r="A96" s="103"/>
      <c r="B96" s="104"/>
      <c r="C96" s="105"/>
      <c r="D96" s="106"/>
      <c r="E96" s="106"/>
      <c r="F96" s="57"/>
      <c r="G96" s="130"/>
      <c r="H96" s="59"/>
      <c r="I96" s="59"/>
      <c r="J96" s="58"/>
      <c r="K96" s="370"/>
      <c r="L96" s="60"/>
      <c r="M96" s="252"/>
      <c r="N96" s="60"/>
      <c r="O96" s="60"/>
      <c r="P96" s="58"/>
      <c r="Q96" s="370"/>
      <c r="R96" s="60"/>
      <c r="S96" s="252"/>
      <c r="T96" s="148"/>
      <c r="U96" s="27"/>
      <c r="V96" s="116"/>
    </row>
    <row r="97" spans="1:22" ht="15.95" customHeight="1">
      <c r="A97" s="61"/>
      <c r="B97" s="34"/>
      <c r="C97" s="34"/>
      <c r="D97" s="201"/>
      <c r="E97" s="27"/>
      <c r="F97" s="62"/>
      <c r="G97" s="63"/>
      <c r="H97" s="63"/>
      <c r="I97" s="63"/>
      <c r="J97" s="64"/>
      <c r="K97" s="64"/>
      <c r="L97" s="64"/>
      <c r="M97" s="64"/>
      <c r="N97" s="64"/>
      <c r="O97" s="64"/>
      <c r="P97" s="64"/>
      <c r="Q97" s="64"/>
      <c r="R97" s="64"/>
      <c r="S97" s="182" t="s">
        <v>240</v>
      </c>
      <c r="T97" s="429">
        <f>'GAS Actual 2019'!$S$92-'GAS Activity 2019'!T95</f>
        <v>0</v>
      </c>
      <c r="U97" s="27"/>
      <c r="V97" s="116"/>
    </row>
    <row r="98" spans="1:22" ht="15.95" customHeight="1">
      <c r="A98" s="61"/>
      <c r="B98" s="34"/>
      <c r="C98" s="34"/>
      <c r="D98" s="201"/>
      <c r="E98" s="27"/>
      <c r="F98" s="62"/>
      <c r="G98" s="63"/>
      <c r="H98" s="63"/>
      <c r="I98" s="63"/>
      <c r="J98" s="64"/>
      <c r="K98" s="64"/>
      <c r="L98" s="64"/>
      <c r="M98" s="64"/>
      <c r="N98" s="64"/>
      <c r="O98" s="64"/>
      <c r="P98" s="64"/>
      <c r="Q98" s="64"/>
      <c r="R98" s="64"/>
      <c r="S98" s="64"/>
      <c r="U98" s="27"/>
      <c r="V98" s="116"/>
    </row>
    <row r="99" spans="1:22" ht="15.95" customHeight="1">
      <c r="A99" s="61"/>
      <c r="B99" s="34"/>
      <c r="C99" s="34"/>
      <c r="D99" s="201"/>
      <c r="E99" s="27"/>
      <c r="F99" s="62"/>
      <c r="G99" s="63"/>
      <c r="H99" s="63"/>
      <c r="I99" s="63"/>
      <c r="J99" s="64"/>
      <c r="K99" s="64"/>
      <c r="L99" s="64"/>
      <c r="M99" s="64"/>
      <c r="N99" s="64"/>
      <c r="O99" s="64"/>
      <c r="P99" s="64"/>
      <c r="Q99" s="64"/>
      <c r="R99" s="64"/>
      <c r="S99" s="64"/>
      <c r="T99" s="63"/>
      <c r="U99" s="27"/>
      <c r="V99" s="116"/>
    </row>
    <row r="100" spans="1:22" ht="15.95" customHeight="1">
      <c r="A100" s="61"/>
      <c r="B100" s="34"/>
      <c r="C100" s="34"/>
      <c r="D100" s="201"/>
      <c r="E100" s="27"/>
      <c r="F100" s="62"/>
      <c r="G100" s="62"/>
      <c r="H100" s="62"/>
      <c r="I100" s="62"/>
      <c r="J100" s="27"/>
      <c r="K100" s="27"/>
      <c r="L100" s="27"/>
      <c r="M100" s="27"/>
      <c r="N100" s="27"/>
      <c r="O100" s="27"/>
      <c r="P100" s="64"/>
      <c r="Q100" s="27"/>
      <c r="R100" s="27"/>
      <c r="S100" s="27"/>
      <c r="T100" s="62"/>
      <c r="U100" s="27"/>
      <c r="V100" s="116"/>
    </row>
    <row r="101" spans="1:22" ht="15.95" customHeight="1">
      <c r="A101" s="61"/>
      <c r="B101" s="34"/>
      <c r="C101" s="34"/>
      <c r="D101" s="201"/>
      <c r="E101" s="27"/>
      <c r="F101" s="62"/>
      <c r="G101" s="62"/>
      <c r="H101" s="62"/>
      <c r="I101" s="62"/>
      <c r="J101" s="27"/>
      <c r="K101" s="27"/>
      <c r="L101" s="27"/>
      <c r="M101" s="27"/>
      <c r="N101" s="27"/>
      <c r="O101" s="27"/>
      <c r="P101" s="27"/>
      <c r="Q101" s="27"/>
      <c r="R101" s="27"/>
      <c r="S101" s="27"/>
      <c r="T101" s="62"/>
      <c r="U101" s="27"/>
      <c r="V101" s="116"/>
    </row>
    <row r="102" spans="1:22">
      <c r="A102" s="10"/>
      <c r="B102" s="2"/>
      <c r="C102" s="2"/>
      <c r="F102" s="5"/>
      <c r="G102" s="5"/>
      <c r="H102" s="5"/>
      <c r="I102" s="5"/>
    </row>
    <row r="103" spans="1:22">
      <c r="A103" s="10"/>
      <c r="B103" s="2"/>
      <c r="C103" s="2"/>
      <c r="F103" s="5"/>
      <c r="G103" s="5"/>
      <c r="H103" s="5"/>
      <c r="I103" s="5"/>
    </row>
    <row r="104" spans="1:22">
      <c r="A104" s="10"/>
      <c r="B104" s="2"/>
      <c r="C104" s="2"/>
      <c r="F104" s="5"/>
      <c r="G104" s="5"/>
      <c r="H104" s="5"/>
      <c r="I104" s="5"/>
    </row>
    <row r="105" spans="1:22">
      <c r="A105" s="10"/>
      <c r="B105" s="2"/>
      <c r="C105" s="2"/>
    </row>
    <row r="106" spans="1:22">
      <c r="A106" s="10"/>
      <c r="B106" s="2"/>
      <c r="C106" s="2"/>
    </row>
    <row r="107" spans="1:22">
      <c r="A107" s="10"/>
      <c r="B107" s="2"/>
      <c r="C107" s="2"/>
    </row>
    <row r="108" spans="1:22">
      <c r="A108" s="10"/>
      <c r="B108" s="2"/>
      <c r="C108" s="2"/>
    </row>
    <row r="109" spans="1:22">
      <c r="A109" s="10"/>
      <c r="B109" s="2"/>
      <c r="C109" s="2"/>
    </row>
    <row r="110" spans="1:22">
      <c r="A110" s="10"/>
      <c r="B110" s="2"/>
      <c r="C110" s="2"/>
    </row>
    <row r="111" spans="1:22">
      <c r="A111" s="10"/>
      <c r="B111" s="2"/>
      <c r="C111" s="2"/>
    </row>
    <row r="112" spans="1:22">
      <c r="A112" s="10"/>
      <c r="B112" s="2"/>
      <c r="C112" s="2"/>
    </row>
    <row r="113" spans="1:3">
      <c r="A113" s="10"/>
      <c r="B113" s="2"/>
      <c r="C113" s="2"/>
    </row>
    <row r="114" spans="1:3">
      <c r="A114" s="10"/>
      <c r="B114" s="2"/>
      <c r="C114" s="2"/>
    </row>
  </sheetData>
  <mergeCells count="27">
    <mergeCell ref="D57:D58"/>
    <mergeCell ref="E57:E58"/>
    <mergeCell ref="F57:F58"/>
    <mergeCell ref="D51:D52"/>
    <mergeCell ref="E51:E52"/>
    <mergeCell ref="F51:F52"/>
    <mergeCell ref="D53:D54"/>
    <mergeCell ref="E53:E54"/>
    <mergeCell ref="F53:F54"/>
    <mergeCell ref="D33:D35"/>
    <mergeCell ref="E33:E35"/>
    <mergeCell ref="F33:F35"/>
    <mergeCell ref="E19:E20"/>
    <mergeCell ref="F19:F20"/>
    <mergeCell ref="A1:T1"/>
    <mergeCell ref="A2:T2"/>
    <mergeCell ref="A3:T3"/>
    <mergeCell ref="D11:D13"/>
    <mergeCell ref="E11:E13"/>
    <mergeCell ref="F11:F13"/>
    <mergeCell ref="N5:P5"/>
    <mergeCell ref="Q5:S5"/>
    <mergeCell ref="D14:D16"/>
    <mergeCell ref="E14:E16"/>
    <mergeCell ref="F14:F16"/>
    <mergeCell ref="H5:J5"/>
    <mergeCell ref="K5:M5"/>
  </mergeCells>
  <printOptions horizontalCentered="1"/>
  <pageMargins left="0.25" right="0.25" top="0.38" bottom="0.75" header="0.3" footer="0.3"/>
  <pageSetup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A3"/>
  <sheetViews>
    <sheetView workbookViewId="0">
      <selection activeCell="U28" sqref="U28"/>
    </sheetView>
  </sheetViews>
  <sheetFormatPr defaultRowHeight="15"/>
  <sheetData>
    <row r="2" spans="1:1">
      <c r="A2" t="s">
        <v>178</v>
      </c>
    </row>
    <row r="3" spans="1:1">
      <c r="A3" t="s">
        <v>179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18D2FBB09848246B6FD4A5A815592E3" ma:contentTypeVersion="104" ma:contentTypeDescription="" ma:contentTypeScope="" ma:versionID="c5c772d1368efef941e1eb543e9ac6b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2017-01-13T08:00:00+00:00</OpenedDate>
    <SignificantOrder xmlns="dc463f71-b30c-4ab2-9473-d307f9d35888">false</SignificantOrder>
    <Date1 xmlns="dc463f71-b30c-4ab2-9473-d307f9d35888">2020-04-30T07:00:00+00:00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170033</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3D5328C9-040D-49BD-B3F1-A63A56433F28}"/>
</file>

<file path=customXml/itemProps2.xml><?xml version="1.0" encoding="utf-8"?>
<ds:datastoreItem xmlns:ds="http://schemas.openxmlformats.org/officeDocument/2006/customXml" ds:itemID="{1E4C649B-B22E-4A59-B09F-D14907852F06}"/>
</file>

<file path=customXml/itemProps3.xml><?xml version="1.0" encoding="utf-8"?>
<ds:datastoreItem xmlns:ds="http://schemas.openxmlformats.org/officeDocument/2006/customXml" ds:itemID="{1FB12EEB-098F-46AD-8060-288311786389}"/>
</file>

<file path=customXml/itemProps4.xml><?xml version="1.0" encoding="utf-8"?>
<ds:datastoreItem xmlns:ds="http://schemas.openxmlformats.org/officeDocument/2006/customXml" ds:itemID="{C061D5E2-6BDD-41CF-86C8-A200DF90E2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Deferred Bal =&gt;</vt:lpstr>
      <vt:lpstr>ELEC Actual 2019</vt:lpstr>
      <vt:lpstr>GAS Actual 2019</vt:lpstr>
      <vt:lpstr>Deferred Activity=&gt;</vt:lpstr>
      <vt:lpstr>ELEC Activity Summary</vt:lpstr>
      <vt:lpstr>ELEC Activity 2019</vt:lpstr>
      <vt:lpstr>GAS Activity Summary</vt:lpstr>
      <vt:lpstr>GAS Activity 2019</vt:lpstr>
      <vt:lpstr>Def Transfers &amp; Amort=&gt;</vt:lpstr>
      <vt:lpstr>ELEC Amort </vt:lpstr>
      <vt:lpstr>GAS Amort</vt:lpstr>
      <vt:lpstr>'ELEC Activity 2019'!Print_Area</vt:lpstr>
      <vt:lpstr>'ELEC Activity Summary'!Print_Area</vt:lpstr>
      <vt:lpstr>'ELEC Actual 2019'!Print_Area</vt:lpstr>
      <vt:lpstr>'ELEC Amort '!Print_Area</vt:lpstr>
      <vt:lpstr>'GAS Activity 2019'!Print_Area</vt:lpstr>
      <vt:lpstr>'GAS Activity Summary'!Print_Area</vt:lpstr>
      <vt:lpstr>'GAS Actual 2019'!Print_Area</vt:lpstr>
      <vt:lpstr>'GAS Amort'!Print_Area</vt:lpstr>
      <vt:lpstr>'ELEC Activity 2019'!Print_Titles</vt:lpstr>
      <vt:lpstr>'ELEC Actual 2019'!Print_Titles</vt:lpstr>
      <vt:lpstr>'ELEC Amort '!Print_Titles</vt:lpstr>
      <vt:lpstr>'GAS Activity 2019'!Print_Titles</vt:lpstr>
      <vt:lpstr>'GAS Actual 2019'!Print_Titles</vt:lpstr>
      <vt:lpstr>'GAS Amort'!Print_Titles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Free, Susan</cp:lastModifiedBy>
  <cp:lastPrinted>2020-04-16T16:45:04Z</cp:lastPrinted>
  <dcterms:created xsi:type="dcterms:W3CDTF">2018-02-20T17:14:21Z</dcterms:created>
  <dcterms:modified xsi:type="dcterms:W3CDTF">2020-04-29T23:28:39Z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0x0101006E56B4D1795A2E4DB2F0B01679ED314A00718D2FBB09848246B6FD4A5A815592E3</vt:lpwstr>
  </property>
  <property fmtid="{D5CDD505-2E9C-101B-9397-08002B2CF9AE}" pid="3" name="_docset_NoMedatataSyncRequired">
    <vt:lpwstr>False</vt:lpwstr>
  </property>
  <property fmtid="{D5CDD505-2E9C-101B-9397-08002B2CF9AE}" pid="4" name="IsEFSEC">
    <vt:bool>false</vt:bool>
  </property>
</Properties>
</file>